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1.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virk0\Desktop\"/>
    </mc:Choice>
  </mc:AlternateContent>
  <bookViews>
    <workbookView xWindow="-105" yWindow="-16305" windowWidth="29025" windowHeight="15825" firstSheet="1" activeTab="3"/>
  </bookViews>
  <sheets>
    <sheet name="Claims Data" sheetId="1" r:id="rId1"/>
    <sheet name="Exploratory Template" sheetId="10" r:id="rId2"/>
    <sheet name="Pure Premium Work" sheetId="2" r:id="rId3"/>
    <sheet name="Report" sheetId="9" r:id="rId4"/>
  </sheets>
  <definedNames>
    <definedName name="_xlnm._FilterDatabase" localSheetId="0" hidden="1">'Claims Data'!$A$1:$S$101</definedName>
    <definedName name="_xlnm._FilterDatabase" localSheetId="2" hidden="1">'Pure Premium Work'!$N$49:$N$55</definedName>
  </definedNames>
  <calcPr calcId="152511"/>
  <pivotCaches>
    <pivotCache cacheId="0" r:id="rId5"/>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 l="1"/>
  <c r="H34" i="2" l="1"/>
  <c r="I54" i="2" s="1"/>
  <c r="H35" i="2"/>
  <c r="H53" i="2" s="1"/>
  <c r="J26" i="2"/>
  <c r="J27" i="2"/>
  <c r="J28" i="2"/>
  <c r="J29" i="2"/>
  <c r="J30" i="2"/>
  <c r="J25" i="2"/>
  <c r="J22" i="2"/>
  <c r="J21" i="2"/>
  <c r="J20" i="2"/>
  <c r="J19" i="2"/>
  <c r="J18" i="2"/>
  <c r="J17" i="2"/>
  <c r="J16" i="2"/>
  <c r="F4" i="1" l="1"/>
  <c r="F2" i="1"/>
  <c r="F5" i="1"/>
  <c r="F7" i="1"/>
  <c r="F6"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3" i="1"/>
  <c r="C13" i="10" l="1"/>
  <c r="H6" i="2"/>
  <c r="H7" i="2"/>
  <c r="H8" i="2"/>
  <c r="H9" i="2"/>
  <c r="H10" i="2"/>
  <c r="B16" i="2"/>
  <c r="B17" i="2" s="1"/>
  <c r="B18" i="2" s="1"/>
  <c r="B19" i="2" s="1"/>
  <c r="B20" i="2" s="1"/>
  <c r="C15" i="2"/>
  <c r="H5" i="2" s="1"/>
  <c r="S19" i="1" l="1"/>
  <c r="E10" i="2"/>
  <c r="E9" i="2" s="1"/>
  <c r="S4" i="1" l="1"/>
  <c r="S2" i="1"/>
  <c r="S5" i="1"/>
  <c r="S7" i="1"/>
  <c r="S6" i="1"/>
  <c r="S8" i="1"/>
  <c r="S9" i="1"/>
  <c r="S10" i="1"/>
  <c r="S11" i="1"/>
  <c r="S12" i="1"/>
  <c r="S13" i="1"/>
  <c r="S14" i="1"/>
  <c r="S15" i="1"/>
  <c r="S16" i="1"/>
  <c r="S17" i="1"/>
  <c r="S18"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3" i="1"/>
  <c r="G6" i="2"/>
  <c r="E8" i="2"/>
  <c r="N3" i="1"/>
  <c r="O3" i="1" s="1"/>
  <c r="N4" i="1"/>
  <c r="O4" i="1" s="1"/>
  <c r="P4" i="1" s="1"/>
  <c r="Q4" i="1" s="1"/>
  <c r="N2" i="1"/>
  <c r="O2" i="1" s="1"/>
  <c r="P2" i="1" s="1"/>
  <c r="Q2" i="1" s="1"/>
  <c r="N5" i="1"/>
  <c r="O5" i="1" s="1"/>
  <c r="P5" i="1" s="1"/>
  <c r="Q5" i="1" s="1"/>
  <c r="N7" i="1"/>
  <c r="O7" i="1" s="1"/>
  <c r="P7" i="1" s="1"/>
  <c r="Q7" i="1" s="1"/>
  <c r="N6" i="1"/>
  <c r="O6" i="1" s="1"/>
  <c r="P6" i="1" s="1"/>
  <c r="Q6" i="1" s="1"/>
  <c r="N8" i="1"/>
  <c r="O8" i="1" s="1"/>
  <c r="P8" i="1" s="1"/>
  <c r="Q8" i="1" s="1"/>
  <c r="N9" i="1"/>
  <c r="O9" i="1" s="1"/>
  <c r="P9" i="1" s="1"/>
  <c r="Q9" i="1" s="1"/>
  <c r="N10" i="1"/>
  <c r="O10" i="1" s="1"/>
  <c r="P10" i="1" s="1"/>
  <c r="Q10" i="1" s="1"/>
  <c r="N11" i="1"/>
  <c r="O11" i="1" s="1"/>
  <c r="P11" i="1" s="1"/>
  <c r="Q11" i="1" s="1"/>
  <c r="N12" i="1"/>
  <c r="O12" i="1" s="1"/>
  <c r="P12" i="1" s="1"/>
  <c r="Q12" i="1" s="1"/>
  <c r="N13" i="1"/>
  <c r="O13" i="1" s="1"/>
  <c r="P13" i="1" s="1"/>
  <c r="Q13" i="1" s="1"/>
  <c r="N14" i="1"/>
  <c r="O14" i="1" s="1"/>
  <c r="P14" i="1" s="1"/>
  <c r="Q14" i="1" s="1"/>
  <c r="N15" i="1"/>
  <c r="O15" i="1" s="1"/>
  <c r="P15" i="1" s="1"/>
  <c r="Q15" i="1" s="1"/>
  <c r="N16" i="1"/>
  <c r="O16" i="1" s="1"/>
  <c r="P16" i="1" s="1"/>
  <c r="Q16" i="1" s="1"/>
  <c r="N17" i="1"/>
  <c r="O17" i="1" s="1"/>
  <c r="P17" i="1" s="1"/>
  <c r="Q17" i="1" s="1"/>
  <c r="N18" i="1"/>
  <c r="O18" i="1" s="1"/>
  <c r="P18" i="1" s="1"/>
  <c r="Q18" i="1" s="1"/>
  <c r="N19" i="1"/>
  <c r="O19" i="1" s="1"/>
  <c r="P19" i="1" s="1"/>
  <c r="Q19" i="1" s="1"/>
  <c r="N20" i="1"/>
  <c r="O20" i="1" s="1"/>
  <c r="P20" i="1" s="1"/>
  <c r="Q20" i="1" s="1"/>
  <c r="N21" i="1"/>
  <c r="O21" i="1" s="1"/>
  <c r="P21" i="1" s="1"/>
  <c r="Q21" i="1" s="1"/>
  <c r="N22" i="1"/>
  <c r="O22" i="1" s="1"/>
  <c r="P22" i="1" s="1"/>
  <c r="Q22" i="1" s="1"/>
  <c r="N23" i="1"/>
  <c r="O23" i="1" s="1"/>
  <c r="P23" i="1" s="1"/>
  <c r="Q23" i="1" s="1"/>
  <c r="N24" i="1"/>
  <c r="O24" i="1" s="1"/>
  <c r="P24" i="1" s="1"/>
  <c r="Q24" i="1" s="1"/>
  <c r="N25" i="1"/>
  <c r="O25" i="1" s="1"/>
  <c r="P25" i="1" s="1"/>
  <c r="Q25" i="1" s="1"/>
  <c r="N26" i="1"/>
  <c r="O26" i="1" s="1"/>
  <c r="P26" i="1" s="1"/>
  <c r="Q26" i="1" s="1"/>
  <c r="N27" i="1"/>
  <c r="O27" i="1" s="1"/>
  <c r="P27" i="1" s="1"/>
  <c r="Q27" i="1" s="1"/>
  <c r="N28" i="1"/>
  <c r="O28" i="1" s="1"/>
  <c r="P28" i="1" s="1"/>
  <c r="Q28" i="1" s="1"/>
  <c r="N29" i="1"/>
  <c r="O29" i="1" s="1"/>
  <c r="P29" i="1" s="1"/>
  <c r="Q29" i="1" s="1"/>
  <c r="N30" i="1"/>
  <c r="O30" i="1" s="1"/>
  <c r="P30" i="1" s="1"/>
  <c r="Q30" i="1" s="1"/>
  <c r="N31" i="1"/>
  <c r="O31" i="1" s="1"/>
  <c r="P31" i="1" s="1"/>
  <c r="Q31" i="1" s="1"/>
  <c r="N32" i="1"/>
  <c r="O32" i="1" s="1"/>
  <c r="P32" i="1" s="1"/>
  <c r="Q32" i="1" s="1"/>
  <c r="N33" i="1"/>
  <c r="O33" i="1" s="1"/>
  <c r="P33" i="1" s="1"/>
  <c r="Q33" i="1" s="1"/>
  <c r="N34" i="1"/>
  <c r="O34" i="1" s="1"/>
  <c r="P34" i="1" s="1"/>
  <c r="Q34" i="1" s="1"/>
  <c r="N35" i="1"/>
  <c r="O35" i="1" s="1"/>
  <c r="P35" i="1" s="1"/>
  <c r="Q35" i="1" s="1"/>
  <c r="N36" i="1"/>
  <c r="O36" i="1" s="1"/>
  <c r="P36" i="1" s="1"/>
  <c r="Q36" i="1" s="1"/>
  <c r="N37" i="1"/>
  <c r="O37" i="1" s="1"/>
  <c r="P37" i="1" s="1"/>
  <c r="Q37" i="1" s="1"/>
  <c r="N38" i="1"/>
  <c r="O38" i="1" s="1"/>
  <c r="P38" i="1" s="1"/>
  <c r="Q38" i="1" s="1"/>
  <c r="N39" i="1"/>
  <c r="O39" i="1" s="1"/>
  <c r="P39" i="1" s="1"/>
  <c r="Q39" i="1" s="1"/>
  <c r="N40" i="1"/>
  <c r="O40" i="1" s="1"/>
  <c r="P40" i="1" s="1"/>
  <c r="Q40" i="1" s="1"/>
  <c r="N41" i="1"/>
  <c r="O41" i="1" s="1"/>
  <c r="P41" i="1" s="1"/>
  <c r="Q41" i="1" s="1"/>
  <c r="N42" i="1"/>
  <c r="O42" i="1" s="1"/>
  <c r="P42" i="1" s="1"/>
  <c r="Q42" i="1" s="1"/>
  <c r="N43" i="1"/>
  <c r="O43" i="1" s="1"/>
  <c r="P43" i="1" s="1"/>
  <c r="Q43" i="1" s="1"/>
  <c r="N44" i="1"/>
  <c r="O44" i="1" s="1"/>
  <c r="P44" i="1" s="1"/>
  <c r="Q44" i="1" s="1"/>
  <c r="N45" i="1"/>
  <c r="O45" i="1" s="1"/>
  <c r="P45" i="1" s="1"/>
  <c r="Q45" i="1" s="1"/>
  <c r="N46" i="1"/>
  <c r="O46" i="1" s="1"/>
  <c r="P46" i="1" s="1"/>
  <c r="Q46" i="1" s="1"/>
  <c r="N47" i="1"/>
  <c r="O47" i="1" s="1"/>
  <c r="P47" i="1" s="1"/>
  <c r="Q47" i="1" s="1"/>
  <c r="N48" i="1"/>
  <c r="O48" i="1" s="1"/>
  <c r="P48" i="1" s="1"/>
  <c r="Q48" i="1" s="1"/>
  <c r="N49" i="1"/>
  <c r="O49" i="1" s="1"/>
  <c r="P49" i="1" s="1"/>
  <c r="Q49" i="1" s="1"/>
  <c r="N50" i="1"/>
  <c r="O50" i="1" s="1"/>
  <c r="P50" i="1" s="1"/>
  <c r="Q50" i="1" s="1"/>
  <c r="N51" i="1"/>
  <c r="O51" i="1" s="1"/>
  <c r="P51" i="1" s="1"/>
  <c r="Q51" i="1" s="1"/>
  <c r="N52" i="1"/>
  <c r="O52" i="1" s="1"/>
  <c r="P52" i="1" s="1"/>
  <c r="Q52" i="1" s="1"/>
  <c r="N53" i="1"/>
  <c r="O53" i="1" s="1"/>
  <c r="P53" i="1" s="1"/>
  <c r="Q53" i="1" s="1"/>
  <c r="N54" i="1"/>
  <c r="O54" i="1" s="1"/>
  <c r="P54" i="1" s="1"/>
  <c r="Q54" i="1" s="1"/>
  <c r="N55" i="1"/>
  <c r="O55" i="1" s="1"/>
  <c r="P55" i="1" s="1"/>
  <c r="Q55" i="1" s="1"/>
  <c r="N56" i="1"/>
  <c r="O56" i="1" s="1"/>
  <c r="P56" i="1" s="1"/>
  <c r="Q56" i="1" s="1"/>
  <c r="N57" i="1"/>
  <c r="O57" i="1" s="1"/>
  <c r="P57" i="1" s="1"/>
  <c r="Q57" i="1" s="1"/>
  <c r="N58" i="1"/>
  <c r="O58" i="1" s="1"/>
  <c r="P58" i="1" s="1"/>
  <c r="Q58" i="1" s="1"/>
  <c r="N59" i="1"/>
  <c r="O59" i="1" s="1"/>
  <c r="P59" i="1" s="1"/>
  <c r="Q59" i="1" s="1"/>
  <c r="N60" i="1"/>
  <c r="O60" i="1" s="1"/>
  <c r="P60" i="1" s="1"/>
  <c r="Q60" i="1" s="1"/>
  <c r="N61" i="1"/>
  <c r="O61" i="1" s="1"/>
  <c r="P61" i="1" s="1"/>
  <c r="Q61" i="1" s="1"/>
  <c r="N62" i="1"/>
  <c r="O62" i="1" s="1"/>
  <c r="P62" i="1" s="1"/>
  <c r="Q62" i="1" s="1"/>
  <c r="N63" i="1"/>
  <c r="O63" i="1" s="1"/>
  <c r="P63" i="1" s="1"/>
  <c r="Q63" i="1" s="1"/>
  <c r="N64" i="1"/>
  <c r="O64" i="1" s="1"/>
  <c r="P64" i="1" s="1"/>
  <c r="Q64" i="1" s="1"/>
  <c r="N65" i="1"/>
  <c r="O65" i="1" s="1"/>
  <c r="P65" i="1" s="1"/>
  <c r="Q65" i="1" s="1"/>
  <c r="N66" i="1"/>
  <c r="O66" i="1" s="1"/>
  <c r="P66" i="1" s="1"/>
  <c r="Q66" i="1" s="1"/>
  <c r="N67" i="1"/>
  <c r="O67" i="1" s="1"/>
  <c r="P67" i="1" s="1"/>
  <c r="Q67" i="1" s="1"/>
  <c r="N68" i="1"/>
  <c r="O68" i="1" s="1"/>
  <c r="P68" i="1" s="1"/>
  <c r="Q68" i="1" s="1"/>
  <c r="N69" i="1"/>
  <c r="O69" i="1" s="1"/>
  <c r="P69" i="1" s="1"/>
  <c r="Q69" i="1" s="1"/>
  <c r="N70" i="1"/>
  <c r="O70" i="1" s="1"/>
  <c r="P70" i="1" s="1"/>
  <c r="Q70" i="1" s="1"/>
  <c r="N71" i="1"/>
  <c r="O71" i="1" s="1"/>
  <c r="P71" i="1" s="1"/>
  <c r="Q71" i="1" s="1"/>
  <c r="N72" i="1"/>
  <c r="O72" i="1" s="1"/>
  <c r="P72" i="1" s="1"/>
  <c r="Q72" i="1" s="1"/>
  <c r="N73" i="1"/>
  <c r="O73" i="1" s="1"/>
  <c r="P73" i="1" s="1"/>
  <c r="Q73" i="1" s="1"/>
  <c r="N74" i="1"/>
  <c r="O74" i="1" s="1"/>
  <c r="P74" i="1" s="1"/>
  <c r="Q74" i="1" s="1"/>
  <c r="N75" i="1"/>
  <c r="O75" i="1" s="1"/>
  <c r="P75" i="1" s="1"/>
  <c r="Q75" i="1" s="1"/>
  <c r="N76" i="1"/>
  <c r="O76" i="1" s="1"/>
  <c r="P76" i="1" s="1"/>
  <c r="Q76" i="1" s="1"/>
  <c r="N77" i="1"/>
  <c r="O77" i="1" s="1"/>
  <c r="P77" i="1" s="1"/>
  <c r="Q77" i="1" s="1"/>
  <c r="N78" i="1"/>
  <c r="O78" i="1" s="1"/>
  <c r="P78" i="1" s="1"/>
  <c r="Q78" i="1" s="1"/>
  <c r="N79" i="1"/>
  <c r="O79" i="1" s="1"/>
  <c r="P79" i="1" s="1"/>
  <c r="Q79" i="1" s="1"/>
  <c r="N80" i="1"/>
  <c r="O80" i="1" s="1"/>
  <c r="P80" i="1" s="1"/>
  <c r="Q80" i="1" s="1"/>
  <c r="N81" i="1"/>
  <c r="O81" i="1" s="1"/>
  <c r="P81" i="1" s="1"/>
  <c r="Q81" i="1" s="1"/>
  <c r="N82" i="1"/>
  <c r="O82" i="1" s="1"/>
  <c r="P82" i="1" s="1"/>
  <c r="Q82" i="1" s="1"/>
  <c r="N83" i="1"/>
  <c r="O83" i="1" s="1"/>
  <c r="P83" i="1" s="1"/>
  <c r="Q83" i="1" s="1"/>
  <c r="N84" i="1"/>
  <c r="O84" i="1" s="1"/>
  <c r="P84" i="1" s="1"/>
  <c r="Q84" i="1" s="1"/>
  <c r="N85" i="1"/>
  <c r="O85" i="1" s="1"/>
  <c r="P85" i="1" s="1"/>
  <c r="Q85" i="1" s="1"/>
  <c r="N86" i="1"/>
  <c r="O86" i="1" s="1"/>
  <c r="P86" i="1" s="1"/>
  <c r="Q86" i="1" s="1"/>
  <c r="N87" i="1"/>
  <c r="O87" i="1" s="1"/>
  <c r="P87" i="1" s="1"/>
  <c r="Q87" i="1" s="1"/>
  <c r="N88" i="1"/>
  <c r="O88" i="1" s="1"/>
  <c r="P88" i="1" s="1"/>
  <c r="Q88" i="1" s="1"/>
  <c r="N89" i="1"/>
  <c r="O89" i="1" s="1"/>
  <c r="P89" i="1" s="1"/>
  <c r="Q89" i="1" s="1"/>
  <c r="N90" i="1"/>
  <c r="O90" i="1" s="1"/>
  <c r="P90" i="1" s="1"/>
  <c r="Q90" i="1" s="1"/>
  <c r="N91" i="1"/>
  <c r="O91" i="1" s="1"/>
  <c r="P91" i="1" s="1"/>
  <c r="Q91" i="1" s="1"/>
  <c r="N92" i="1"/>
  <c r="O92" i="1" s="1"/>
  <c r="P92" i="1" s="1"/>
  <c r="Q92" i="1" s="1"/>
  <c r="N93" i="1"/>
  <c r="O93" i="1" s="1"/>
  <c r="P93" i="1" s="1"/>
  <c r="Q93" i="1" s="1"/>
  <c r="N94" i="1"/>
  <c r="O94" i="1" s="1"/>
  <c r="P94" i="1" s="1"/>
  <c r="Q94" i="1" s="1"/>
  <c r="N95" i="1"/>
  <c r="O95" i="1" s="1"/>
  <c r="P95" i="1" s="1"/>
  <c r="Q95" i="1" s="1"/>
  <c r="N96" i="1"/>
  <c r="O96" i="1" s="1"/>
  <c r="P96" i="1" s="1"/>
  <c r="Q96" i="1" s="1"/>
  <c r="N97" i="1"/>
  <c r="O97" i="1" s="1"/>
  <c r="P97" i="1" s="1"/>
  <c r="Q97" i="1" s="1"/>
  <c r="N98" i="1"/>
  <c r="O98" i="1" s="1"/>
  <c r="P98" i="1" s="1"/>
  <c r="Q98" i="1" s="1"/>
  <c r="N99" i="1"/>
  <c r="O99" i="1" s="1"/>
  <c r="P99" i="1" s="1"/>
  <c r="Q99" i="1" s="1"/>
  <c r="N100" i="1"/>
  <c r="O100" i="1" s="1"/>
  <c r="P100" i="1" s="1"/>
  <c r="Q100" i="1" s="1"/>
  <c r="N101" i="1"/>
  <c r="O101" i="1" s="1"/>
  <c r="P101" i="1" s="1"/>
  <c r="Q101" i="1" s="1"/>
  <c r="P3" i="1" l="1"/>
  <c r="Q3" i="1" s="1"/>
  <c r="B38" i="2" s="1"/>
  <c r="B44" i="2" s="1"/>
  <c r="C16" i="10"/>
  <c r="T2" i="10" s="1"/>
  <c r="G7" i="2"/>
  <c r="E7" i="2"/>
  <c r="E6" i="2" s="1"/>
  <c r="E5" i="2" s="1"/>
  <c r="L3" i="1"/>
  <c r="R2" i="1"/>
  <c r="R5" i="1"/>
  <c r="R6" i="1"/>
  <c r="R10" i="1"/>
  <c r="R12" i="1"/>
  <c r="R13" i="1"/>
  <c r="R14" i="1"/>
  <c r="R15" i="1"/>
  <c r="R16" i="1"/>
  <c r="R17" i="1"/>
  <c r="R22" i="1"/>
  <c r="R24" i="1"/>
  <c r="R25" i="1"/>
  <c r="R26" i="1"/>
  <c r="R27" i="1"/>
  <c r="R28" i="1"/>
  <c r="R29" i="1"/>
  <c r="R34" i="1"/>
  <c r="R36" i="1"/>
  <c r="R37" i="1"/>
  <c r="R38" i="1"/>
  <c r="R39" i="1"/>
  <c r="R40" i="1"/>
  <c r="R41" i="1"/>
  <c r="R46" i="1"/>
  <c r="R48" i="1"/>
  <c r="R49" i="1"/>
  <c r="R50" i="1"/>
  <c r="R51" i="1"/>
  <c r="R52" i="1"/>
  <c r="R53" i="1"/>
  <c r="R58" i="1"/>
  <c r="R60" i="1"/>
  <c r="R61" i="1"/>
  <c r="R62" i="1"/>
  <c r="R63" i="1"/>
  <c r="R65" i="1"/>
  <c r="R70" i="1"/>
  <c r="R72" i="1"/>
  <c r="R73" i="1"/>
  <c r="R74" i="1"/>
  <c r="R75" i="1"/>
  <c r="R76" i="1"/>
  <c r="R77" i="1"/>
  <c r="R82" i="1"/>
  <c r="R84" i="1"/>
  <c r="R85" i="1"/>
  <c r="R86" i="1"/>
  <c r="R87" i="1"/>
  <c r="R89" i="1"/>
  <c r="R94" i="1"/>
  <c r="R96" i="1"/>
  <c r="R98" i="1"/>
  <c r="R99" i="1"/>
  <c r="R101" i="1"/>
  <c r="L4" i="1"/>
  <c r="L2" i="1"/>
  <c r="L5" i="1"/>
  <c r="L7" i="1"/>
  <c r="L6"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H55" i="2" l="1"/>
  <c r="H56" i="2" s="1"/>
  <c r="G43" i="2"/>
  <c r="G48" i="2" s="1"/>
  <c r="R3" i="1"/>
  <c r="R4" i="1"/>
  <c r="G8" i="2"/>
  <c r="R90" i="1"/>
  <c r="R78" i="1"/>
  <c r="R66" i="1"/>
  <c r="R54" i="1"/>
  <c r="R42" i="1"/>
  <c r="R30" i="1"/>
  <c r="R18" i="1"/>
  <c r="R7" i="1"/>
  <c r="R92" i="1"/>
  <c r="R80" i="1"/>
  <c r="R68" i="1"/>
  <c r="R56" i="1"/>
  <c r="R44" i="1"/>
  <c r="R32" i="1"/>
  <c r="R20" i="1"/>
  <c r="R8" i="1"/>
  <c r="R91" i="1"/>
  <c r="R79" i="1"/>
  <c r="R67" i="1"/>
  <c r="R55" i="1"/>
  <c r="R43" i="1"/>
  <c r="R31" i="1"/>
  <c r="R19" i="1"/>
  <c r="R100" i="1"/>
  <c r="R88" i="1"/>
  <c r="R64" i="1"/>
  <c r="R97" i="1"/>
  <c r="R95" i="1"/>
  <c r="R83" i="1"/>
  <c r="R71" i="1"/>
  <c r="R59" i="1"/>
  <c r="R47" i="1"/>
  <c r="R35" i="1"/>
  <c r="R23" i="1"/>
  <c r="R11" i="1"/>
  <c r="R93" i="1"/>
  <c r="R81" i="1"/>
  <c r="R69" i="1"/>
  <c r="R57" i="1"/>
  <c r="R45" i="1"/>
  <c r="R33" i="1"/>
  <c r="R21" i="1"/>
  <c r="R9" i="1"/>
  <c r="I7" i="2" l="1"/>
  <c r="J7" i="2" s="1"/>
  <c r="I6" i="2"/>
  <c r="J6" i="2" s="1"/>
  <c r="I5" i="2"/>
  <c r="J5" i="2" s="1"/>
  <c r="I8" i="2"/>
  <c r="J8" i="2" s="1"/>
  <c r="G9" i="2"/>
  <c r="I9" i="2" s="1"/>
  <c r="J9" i="2" s="1"/>
  <c r="G10" i="2" l="1"/>
  <c r="I10" i="2" s="1"/>
  <c r="J10" i="2" s="1"/>
</calcChain>
</file>

<file path=xl/connections.xml><?xml version="1.0" encoding="utf-8"?>
<connections xmlns="http://schemas.openxmlformats.org/spreadsheetml/2006/main">
  <connection id="1" sourceFile="E:\DATA PROJECTS\Actuarial Analyst AIG\Actuarial_Task 2 - Claims Data - Template Worksheet (FINAL).xlsx" keepAlive="1" name="Actuarial_Task 2 - Claims Data - Template Worksheet (FINAL)" type="5" refreshedVersion="5">
    <dbPr connection="Provider=Microsoft.ACE.OLEDB.12.0;User ID=Admin;Data Source=E:\DATA PROJECTS\Actuarial Analyst AIG\Actuarial_Task 2 - Claims Data - Template Worksheet (FINAL).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laims Data$'" commandType="3"/>
  </connection>
  <connection id="2" sourceFile="E:\DATA PROJECTS\Actuarial Analyst AIG\Actuarial_Task 2 - Claims Data - Template Worksheet (FINAL).xlsx" odcFile="C:\Users\User\OneDrive\Documents\My Data Sources\Actuarial_Task 2 - Claims Data - Template Worksheet (FINAL) 'Claims Data$'.odc" keepAlive="1" name="Actuarial_Task 2 - Claims Data - Template Worksheet (FINAL) 'Claims Data$'" type="5" refreshedVersion="5">
    <dbPr connection="Provider=Microsoft.ACE.OLEDB.12.0;User ID=Admin;Data Source=E:\DATA PROJECTS\Actuarial Analyst AIG\Actuarial_Task 2 - Claims Data - Template Worksheet (FINAL).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laims Data$'" commandType="3"/>
  </connection>
  <connection id="3" sourceFile="E:\DATA PROJECTS\Actuarial Analyst AIG\Actuarial_Task 2 - Claims Data - Template Worksheet (FINAL).xlsx" keepAlive="1" name="Actuarial_Task 2 - Claims Data - Template Worksheet (FINAL)1" type="5" refreshedVersion="5">
    <dbPr connection="Provider=Microsoft.ACE.OLEDB.12.0;User ID=Admin;Data Source=E:\DATA PROJECTS\Actuarial Analyst AIG\Actuarial_Task 2 - Claims Data - Template Worksheet (FINAL).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laims Data$'" commandType="3"/>
  </connection>
</connections>
</file>

<file path=xl/sharedStrings.xml><?xml version="1.0" encoding="utf-8"?>
<sst xmlns="http://schemas.openxmlformats.org/spreadsheetml/2006/main" count="787" uniqueCount="228">
  <si>
    <t>Date of Claim</t>
  </si>
  <si>
    <t>Type of Claim</t>
  </si>
  <si>
    <t>Claim Status</t>
  </si>
  <si>
    <t>Policy Limits ($)</t>
  </si>
  <si>
    <t>Deductible ($)</t>
  </si>
  <si>
    <t>Cause of Loss</t>
  </si>
  <si>
    <t>Location</t>
  </si>
  <si>
    <t>Insured Party</t>
  </si>
  <si>
    <t>Prior Claims History</t>
  </si>
  <si>
    <t>CLM-00001</t>
  </si>
  <si>
    <t>Collision Liability</t>
  </si>
  <si>
    <t>Closed</t>
  </si>
  <si>
    <t>Human Error</t>
  </si>
  <si>
    <t>Indian Ocean</t>
  </si>
  <si>
    <t>Company 9</t>
  </si>
  <si>
    <t>CLM-00002</t>
  </si>
  <si>
    <t>Cargo Liability</t>
  </si>
  <si>
    <t>Technical Failure</t>
  </si>
  <si>
    <t>Atlantic Ocean</t>
  </si>
  <si>
    <t>Company 4</t>
  </si>
  <si>
    <t>CLM-00003</t>
  </si>
  <si>
    <t>Damage to Other Vessels</t>
  </si>
  <si>
    <t>Criminal Activity</t>
  </si>
  <si>
    <t>Mediterranean Sea</t>
  </si>
  <si>
    <t>Company 2</t>
  </si>
  <si>
    <t>CLM-00004</t>
  </si>
  <si>
    <t>Environmental Pollution</t>
  </si>
  <si>
    <t>Open</t>
  </si>
  <si>
    <t>Natural Disaster</t>
  </si>
  <si>
    <t>Pacific Ocean</t>
  </si>
  <si>
    <t>Company 17</t>
  </si>
  <si>
    <t>CLM-00005</t>
  </si>
  <si>
    <t>Injury to Third Parties</t>
  </si>
  <si>
    <t>In Litigation</t>
  </si>
  <si>
    <t>Company 12</t>
  </si>
  <si>
    <t>CLM-00006</t>
  </si>
  <si>
    <t>Company 3</t>
  </si>
  <si>
    <t>CLM-00007</t>
  </si>
  <si>
    <t>North Sea</t>
  </si>
  <si>
    <t>Company 11</t>
  </si>
  <si>
    <t>CLM-00008</t>
  </si>
  <si>
    <t>Company 5</t>
  </si>
  <si>
    <t>CLM-00009</t>
  </si>
  <si>
    <t>Company 8</t>
  </si>
  <si>
    <t>CLM-00010</t>
  </si>
  <si>
    <t>Company 10</t>
  </si>
  <si>
    <t>CLM-00011</t>
  </si>
  <si>
    <t>Company 7</t>
  </si>
  <si>
    <t>CLM-00012</t>
  </si>
  <si>
    <t>Company 6</t>
  </si>
  <si>
    <t>CLM-00013</t>
  </si>
  <si>
    <t>Company 13</t>
  </si>
  <si>
    <t>CLM-00014</t>
  </si>
  <si>
    <t>Company 19</t>
  </si>
  <si>
    <t>CLM-00015</t>
  </si>
  <si>
    <t>Company 14</t>
  </si>
  <si>
    <t>CLM-00016</t>
  </si>
  <si>
    <t>Company 1</t>
  </si>
  <si>
    <t>CLM-00017</t>
  </si>
  <si>
    <t>Company 15</t>
  </si>
  <si>
    <t>CLM-00018</t>
  </si>
  <si>
    <t>CLM-00019</t>
  </si>
  <si>
    <t>CLM-00020</t>
  </si>
  <si>
    <t>CLM-00021</t>
  </si>
  <si>
    <t>CLM-00022</t>
  </si>
  <si>
    <t>Company 16</t>
  </si>
  <si>
    <t>CLM-00023</t>
  </si>
  <si>
    <t>CLM-00024</t>
  </si>
  <si>
    <t>CLM-00025</t>
  </si>
  <si>
    <t>CLM-00026</t>
  </si>
  <si>
    <t>CLM-00027</t>
  </si>
  <si>
    <t>CLM-00028</t>
  </si>
  <si>
    <t>Company 18</t>
  </si>
  <si>
    <t>CLM-00029</t>
  </si>
  <si>
    <t>CLM-00030</t>
  </si>
  <si>
    <t>CLM-00031</t>
  </si>
  <si>
    <t>Company 20</t>
  </si>
  <si>
    <t>CLM-00032</t>
  </si>
  <si>
    <t>CLM-00033</t>
  </si>
  <si>
    <t>CLM-00034</t>
  </si>
  <si>
    <t>CLM-00035</t>
  </si>
  <si>
    <t>Claim ID</t>
  </si>
  <si>
    <t>CLM-00036</t>
  </si>
  <si>
    <t>CLM-00037</t>
  </si>
  <si>
    <t>CLM-00038</t>
  </si>
  <si>
    <t>CLM-00039</t>
  </si>
  <si>
    <t>CLM-00040</t>
  </si>
  <si>
    <t>CLM-00041</t>
  </si>
  <si>
    <t>CLM-00042</t>
  </si>
  <si>
    <t>CLM-00043</t>
  </si>
  <si>
    <t>CLM-00044</t>
  </si>
  <si>
    <t>CLM-00045</t>
  </si>
  <si>
    <t>CLM-00046</t>
  </si>
  <si>
    <t>CLM-00047</t>
  </si>
  <si>
    <t>CLM-00048</t>
  </si>
  <si>
    <t>CLM-00049</t>
  </si>
  <si>
    <t>CLM-00050</t>
  </si>
  <si>
    <t>CLM-00051</t>
  </si>
  <si>
    <t>CLM-00052</t>
  </si>
  <si>
    <t>CLM-00053</t>
  </si>
  <si>
    <t>CLM-00054</t>
  </si>
  <si>
    <t>CLM-00055</t>
  </si>
  <si>
    <t>CLM-00056</t>
  </si>
  <si>
    <t>CLM-00057</t>
  </si>
  <si>
    <t>CLM-00058</t>
  </si>
  <si>
    <t>CLM-00059</t>
  </si>
  <si>
    <t>CLM-00060</t>
  </si>
  <si>
    <t>CLM-00061</t>
  </si>
  <si>
    <t>CLM-00062</t>
  </si>
  <si>
    <t>CLM-00063</t>
  </si>
  <si>
    <t>CLM-00064</t>
  </si>
  <si>
    <t>CLM-00065</t>
  </si>
  <si>
    <t>CLM-00066</t>
  </si>
  <si>
    <t>CLM-00067</t>
  </si>
  <si>
    <t>CLM-00068</t>
  </si>
  <si>
    <t>CLM-00069</t>
  </si>
  <si>
    <t>CLM-00070</t>
  </si>
  <si>
    <t>CLM-00071</t>
  </si>
  <si>
    <t>CLM-00072</t>
  </si>
  <si>
    <t>CLM-00073</t>
  </si>
  <si>
    <t>CLM-00074</t>
  </si>
  <si>
    <t>CLM-00075</t>
  </si>
  <si>
    <t>CLM-00076</t>
  </si>
  <si>
    <t>CLM-00077</t>
  </si>
  <si>
    <t>CLM-00078</t>
  </si>
  <si>
    <t>CLM-00079</t>
  </si>
  <si>
    <t>CLM-00080</t>
  </si>
  <si>
    <t>CLM-00081</t>
  </si>
  <si>
    <t>CLM-00082</t>
  </si>
  <si>
    <t>CLM-00083</t>
  </si>
  <si>
    <t>CLM-00084</t>
  </si>
  <si>
    <t>CLM-00085</t>
  </si>
  <si>
    <t>CLM-00086</t>
  </si>
  <si>
    <t>CLM-00087</t>
  </si>
  <si>
    <t>CLM-00088</t>
  </si>
  <si>
    <t>CLM-00089</t>
  </si>
  <si>
    <t>CLM-00090</t>
  </si>
  <si>
    <t>CLM-00091</t>
  </si>
  <si>
    <t>CLM-00092</t>
  </si>
  <si>
    <t>CLM-00093</t>
  </si>
  <si>
    <t>CLM-00094</t>
  </si>
  <si>
    <t>CLM-00095</t>
  </si>
  <si>
    <t>CLM-00096</t>
  </si>
  <si>
    <t>CLM-00097</t>
  </si>
  <si>
    <t>CLM-00098</t>
  </si>
  <si>
    <t>CLM-00099</t>
  </si>
  <si>
    <t>CLM-00100</t>
  </si>
  <si>
    <t>Inflation Index</t>
  </si>
  <si>
    <t>Inflation Indices (Assumed for the Purpose of This Exercise):</t>
  </si>
  <si>
    <t xml:space="preserve"> 1.08 (8% inflation)</t>
  </si>
  <si>
    <t xml:space="preserve"> 1.05 (5% inflation)</t>
  </si>
  <si>
    <t xml:space="preserve"> 1.04 (4% inflation)</t>
  </si>
  <si>
    <t xml:space="preserve"> 1.03 (3% inflation)</t>
  </si>
  <si>
    <t xml:space="preserve"> 1.02 (2% inflation)</t>
  </si>
  <si>
    <t>Average Claim Amount by Year (Adjusted for Inflation)</t>
  </si>
  <si>
    <t>Claim Type Summary</t>
  </si>
  <si>
    <t>Sum of Adjusted Settlement Amount</t>
  </si>
  <si>
    <t>Large Loss Event</t>
  </si>
  <si>
    <t>Return Period</t>
  </si>
  <si>
    <t>Large Loss Loading</t>
  </si>
  <si>
    <t>Sensitivity Analysis</t>
  </si>
  <si>
    <t>Gross Tonnage</t>
  </si>
  <si>
    <t>Claim Incurred ($)</t>
  </si>
  <si>
    <t>Total Risk Premium: Pure Premium with Large Loss Loading for Environmental Pollution Claims</t>
  </si>
  <si>
    <t>Total Risk Premium=Pure Premium+Large Loss Loading</t>
  </si>
  <si>
    <t>Final Premium</t>
  </si>
  <si>
    <t>Final Premium=Total Risk Premium×(1+Expense Loading)×(1+Profit Margin)</t>
  </si>
  <si>
    <t>2024 expected gross tonnage</t>
  </si>
  <si>
    <t>1.03 (3% expected over year)</t>
  </si>
  <si>
    <t>Year</t>
  </si>
  <si>
    <t>No of claims</t>
  </si>
  <si>
    <t>Average frequency per unit exposure</t>
  </si>
  <si>
    <t>Average severity per claim</t>
  </si>
  <si>
    <t>Loss cost</t>
  </si>
  <si>
    <t>Claim frequency per unit of gross tonnage</t>
  </si>
  <si>
    <t>Expected loss per unit of gross tonnage</t>
  </si>
  <si>
    <t>Gross tonnage for all exposure</t>
  </si>
  <si>
    <t>Given Assumptions</t>
  </si>
  <si>
    <t>Commission is 0%</t>
  </si>
  <si>
    <t>No adjustment is required for claims development patters</t>
  </si>
  <si>
    <t>Individual policies run from 1/1 - 31/12 each year</t>
  </si>
  <si>
    <t>Average Gross Claim Amount</t>
  </si>
  <si>
    <t>Net claims incurred by claim type</t>
  </si>
  <si>
    <t>Claim count by claim type</t>
  </si>
  <si>
    <t>Average claim cost by claim type (severity)</t>
  </si>
  <si>
    <t>Cause of loss Summary</t>
  </si>
  <si>
    <t>Net claims incurred by cause of loss</t>
  </si>
  <si>
    <t>Claim count by cause of loss</t>
  </si>
  <si>
    <t>Average claim cost by cause of loss (severity)</t>
  </si>
  <si>
    <t>Net claims incurred by loss location</t>
  </si>
  <si>
    <t>Loss location Summary</t>
  </si>
  <si>
    <t>Claim count by loss location</t>
  </si>
  <si>
    <t>Average claim cost by loss location (severity)</t>
  </si>
  <si>
    <t>(1 + annual inflation)</t>
  </si>
  <si>
    <t>Inflation index</t>
  </si>
  <si>
    <t>Exposure information for the account provided by client</t>
  </si>
  <si>
    <t xml:space="preserve">Gross tonnage </t>
  </si>
  <si>
    <t>2024 expected gross tonnage provided by client</t>
  </si>
  <si>
    <t>Deductibles in the upcoming policy period will be the same as deductible in prior policy periods.</t>
  </si>
  <si>
    <t>Assume a large loss is any loss &gt;$1m incurred</t>
  </si>
  <si>
    <t>Assume the large loss event is a 1-in-20 year event.</t>
  </si>
  <si>
    <t>Assume expenses are 30% of the loss cost.</t>
  </si>
  <si>
    <t>Assume a 10% profit requirement on this account in calculating the premium</t>
  </si>
  <si>
    <t>Claim severity analysis (average cost per claim)</t>
  </si>
  <si>
    <t>Claim frequency per gross tonnage</t>
  </si>
  <si>
    <t>Average cost per claim (Loss Severity)</t>
  </si>
  <si>
    <t>Loss cost calculation</t>
  </si>
  <si>
    <t>Scenario: 6% increase in average loss severity</t>
  </si>
  <si>
    <t>New risk premium following 6% increase in claim severity</t>
  </si>
  <si>
    <t>New final premium</t>
  </si>
  <si>
    <t>New Loss Severity</t>
  </si>
  <si>
    <t>Gross claim amount</t>
  </si>
  <si>
    <t xml:space="preserve">Gross inflation adjusted claim </t>
  </si>
  <si>
    <t xml:space="preserve">Net inflation adjusted claim </t>
  </si>
  <si>
    <t xml:space="preserve">Capped net adjusted incurred claim </t>
  </si>
  <si>
    <t>Average Gross Claim Amount (Adjusted for Inflation)</t>
  </si>
  <si>
    <t>Row Labels</t>
  </si>
  <si>
    <t xml:space="preserve">Sum of Gross inflation adjusted claim </t>
  </si>
  <si>
    <t xml:space="preserve">Average </t>
  </si>
  <si>
    <t>Grand Total</t>
  </si>
  <si>
    <t xml:space="preserve">Sum of Capped net adjusted incurred claim </t>
  </si>
  <si>
    <t>Column Labels</t>
  </si>
  <si>
    <t xml:space="preserve">Count of Capped net adjusted incurred claim </t>
  </si>
  <si>
    <t xml:space="preserve">Average of Capped net adjusted incurred claim </t>
  </si>
  <si>
    <t xml:space="preserve">Count of Gross inflation adjusted claim </t>
  </si>
  <si>
    <t>Count of Claim ID</t>
  </si>
  <si>
    <t>Loss Severity</t>
  </si>
  <si>
    <t xml:space="preserve">Attritional claim flag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</si>
</sst>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quot;$&quot;#,##0_);[Red]\(&quot;$&quot;#,##0\)"/>
    <numFmt numFmtId="165" formatCode="_(&quot;$&quot;* #,##0.00_);_(&quot;$&quot;* \(#,##0.00\);_(&quot;$&quot;* &quot;-&quot;??_);_(@_)"/>
    <numFmt numFmtId="166" formatCode="&quot;$&quot;#,##0.00"/>
    <numFmt numFmtId="167" formatCode="_-* #,##0.0_-;\-* #,##0.0_-;_-* &quot;-&quot;??_-;_-@_-"/>
    <numFmt numFmtId="168" formatCode="_-* #,##0_-;\-* #,##0_-;_-* &quot;-&quot;??_-;_-@_-"/>
    <numFmt numFmtId="169" formatCode="_-* #,##0.000000000_-;\-* #,##0.000000000_-;_-* &quot;-&quot;??_-;_-@_-"/>
    <numFmt numFmtId="170" formatCode="[$$-409]#,##0"/>
    <numFmt numFmtId="171" formatCode="0.000000000"/>
    <numFmt numFmtId="172" formatCode="&quot;$&quot;#,##0"/>
  </numFmts>
  <fonts count="13">
    <font>
      <sz val="12"/>
      <color theme="1"/>
      <name val="Aptos Narrow"/>
      <family val="2"/>
      <scheme val="minor"/>
    </font>
    <font>
      <sz val="12"/>
      <color theme="1"/>
      <name val="Aptos Narrow"/>
      <family val="2"/>
      <scheme val="minor"/>
    </font>
    <font>
      <b/>
      <sz val="12"/>
      <color theme="1"/>
      <name val="Aptos Narrow"/>
      <family val="2"/>
      <scheme val="minor"/>
    </font>
    <font>
      <b/>
      <sz val="12"/>
      <color theme="1"/>
      <name val="Aptos Narrow"/>
      <family val="2"/>
      <scheme val="minor"/>
    </font>
    <font>
      <b/>
      <sz val="13.5"/>
      <color theme="1"/>
      <name val="Aptos Narrow"/>
      <family val="2"/>
      <scheme val="minor"/>
    </font>
    <font>
      <sz val="12"/>
      <name val="Aptos Narrow"/>
      <family val="2"/>
      <scheme val="minor"/>
    </font>
    <font>
      <b/>
      <sz val="12"/>
      <color theme="1"/>
      <name val="Aptos Narrow"/>
      <family val="2"/>
      <scheme val="minor"/>
    </font>
    <font>
      <sz val="12"/>
      <color rgb="FF000000"/>
      <name val="Aptos Narrow"/>
      <family val="2"/>
      <scheme val="minor"/>
    </font>
    <font>
      <b/>
      <sz val="16"/>
      <color theme="1"/>
      <name val="Aptos Narrow"/>
      <family val="2"/>
      <scheme val="minor"/>
    </font>
    <font>
      <sz val="12"/>
      <color theme="1"/>
      <name val="Aptos Narrow"/>
      <scheme val="minor"/>
    </font>
    <font>
      <b/>
      <sz val="12"/>
      <name val="Aptos Narrow"/>
      <family val="2"/>
      <scheme val="minor"/>
    </font>
    <font>
      <b/>
      <sz val="12"/>
      <color theme="1"/>
      <name val="Aptos Narrow"/>
      <scheme val="minor"/>
    </font>
    <font>
      <sz val="11"/>
      <name val="Aptos Narrow"/>
      <family val="2"/>
      <scheme val="minor"/>
    </font>
  </fonts>
  <fills count="10">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rgb="FF000000"/>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14" fontId="0" fillId="0" borderId="0" xfId="0" applyNumberFormat="1"/>
    <xf numFmtId="0" fontId="2" fillId="0" borderId="0" xfId="0" applyFont="1"/>
    <xf numFmtId="165" fontId="0" fillId="0" borderId="0" xfId="1" applyFont="1"/>
    <xf numFmtId="0" fontId="4" fillId="0" borderId="0" xfId="0" applyFont="1"/>
    <xf numFmtId="0" fontId="0" fillId="0" borderId="0" xfId="0" applyAlignment="1">
      <alignment horizontal="left"/>
    </xf>
    <xf numFmtId="166" fontId="0" fillId="0" borderId="0" xfId="0" applyNumberFormat="1"/>
    <xf numFmtId="166" fontId="2" fillId="0" borderId="0" xfId="0" applyNumberFormat="1" applyFont="1"/>
    <xf numFmtId="43" fontId="0" fillId="0" borderId="0" xfId="2" applyFont="1"/>
    <xf numFmtId="168" fontId="0" fillId="0" borderId="0" xfId="2" applyNumberFormat="1" applyFont="1"/>
    <xf numFmtId="43" fontId="0" fillId="0" borderId="0" xfId="0" applyNumberFormat="1"/>
    <xf numFmtId="170" fontId="0" fillId="0" borderId="0" xfId="3" applyNumberFormat="1" applyFont="1" applyFill="1"/>
    <xf numFmtId="171" fontId="0" fillId="0" borderId="0" xfId="0" applyNumberFormat="1"/>
    <xf numFmtId="170" fontId="0" fillId="0" borderId="0" xfId="0" applyNumberFormat="1" applyAlignment="1">
      <alignment horizontal="left"/>
    </xf>
    <xf numFmtId="169" fontId="0" fillId="0" borderId="0" xfId="0" applyNumberFormat="1" applyAlignment="1">
      <alignment horizontal="left"/>
    </xf>
    <xf numFmtId="43" fontId="0" fillId="0" borderId="0" xfId="2" applyFont="1" applyAlignment="1">
      <alignment horizontal="left"/>
    </xf>
    <xf numFmtId="167" fontId="5" fillId="0" borderId="0" xfId="2" applyNumberFormat="1" applyFont="1" applyFill="1"/>
    <xf numFmtId="0" fontId="2" fillId="0" borderId="0" xfId="0" applyFont="1" applyAlignment="1">
      <alignment horizontal="left"/>
    </xf>
    <xf numFmtId="166" fontId="2" fillId="0" borderId="0" xfId="0" applyNumberFormat="1" applyFont="1" applyAlignment="1">
      <alignment horizontal="left"/>
    </xf>
    <xf numFmtId="0" fontId="6" fillId="0" borderId="0" xfId="0" applyFont="1"/>
    <xf numFmtId="165" fontId="6" fillId="0" borderId="0" xfId="1" applyFont="1"/>
    <xf numFmtId="0" fontId="6" fillId="0" borderId="0" xfId="0" applyFont="1" applyAlignment="1">
      <alignment horizontal="left"/>
    </xf>
    <xf numFmtId="0" fontId="0" fillId="3" borderId="0" xfId="0" applyFill="1"/>
    <xf numFmtId="0" fontId="6" fillId="3" borderId="0" xfId="0" applyFont="1" applyFill="1"/>
    <xf numFmtId="165" fontId="0" fillId="5" borderId="0" xfId="1" applyFont="1" applyFill="1"/>
    <xf numFmtId="165" fontId="0" fillId="6" borderId="0" xfId="1" applyFont="1" applyFill="1"/>
    <xf numFmtId="0" fontId="0" fillId="6" borderId="0" xfId="0" applyFill="1"/>
    <xf numFmtId="165" fontId="0" fillId="6" borderId="0" xfId="0" applyNumberFormat="1" applyFill="1"/>
    <xf numFmtId="0" fontId="0" fillId="0" borderId="0" xfId="0"/>
    <xf numFmtId="0" fontId="0" fillId="0" borderId="2" xfId="0" applyBorder="1"/>
    <xf numFmtId="43" fontId="0" fillId="0" borderId="2" xfId="2" applyFont="1" applyBorder="1" applyAlignment="1">
      <alignment horizontal="right"/>
    </xf>
    <xf numFmtId="0" fontId="0" fillId="2" borderId="3" xfId="0" applyFill="1" applyBorder="1"/>
    <xf numFmtId="0" fontId="0" fillId="2" borderId="5" xfId="0" applyFill="1" applyBorder="1"/>
    <xf numFmtId="0" fontId="0" fillId="0" borderId="7" xfId="0" applyBorder="1"/>
    <xf numFmtId="0" fontId="0" fillId="2" borderId="8" xfId="0" applyFill="1" applyBorder="1"/>
    <xf numFmtId="0" fontId="0" fillId="0" borderId="0" xfId="0" applyFill="1"/>
    <xf numFmtId="0" fontId="8" fillId="0" borderId="0" xfId="0" applyFont="1" applyAlignment="1">
      <alignment horizontal="left"/>
    </xf>
    <xf numFmtId="165" fontId="0" fillId="5" borderId="0" xfId="0" applyNumberFormat="1" applyFill="1"/>
    <xf numFmtId="0" fontId="2" fillId="3" borderId="0" xfId="0" applyFont="1" applyFill="1"/>
    <xf numFmtId="0" fontId="3" fillId="0" borderId="1" xfId="0" applyFont="1" applyBorder="1"/>
    <xf numFmtId="0" fontId="3" fillId="0" borderId="4" xfId="0" applyFont="1" applyBorder="1"/>
    <xf numFmtId="0" fontId="0" fillId="0" borderId="0" xfId="0" applyBorder="1"/>
    <xf numFmtId="0" fontId="3" fillId="0" borderId="6" xfId="0" applyFont="1" applyBorder="1"/>
    <xf numFmtId="0" fontId="2" fillId="0" borderId="9" xfId="0" applyFont="1" applyBorder="1"/>
    <xf numFmtId="0" fontId="2" fillId="0" borderId="10" xfId="0" applyFont="1" applyBorder="1"/>
    <xf numFmtId="0" fontId="3" fillId="0" borderId="0" xfId="0" applyFont="1" applyBorder="1"/>
    <xf numFmtId="0" fontId="0" fillId="0" borderId="0" xfId="0" applyFill="1" applyBorder="1"/>
    <xf numFmtId="0" fontId="2" fillId="0" borderId="1" xfId="0" applyFont="1" applyBorder="1" applyAlignment="1">
      <alignment horizontal="left"/>
    </xf>
    <xf numFmtId="0" fontId="2" fillId="0" borderId="3" xfId="0" applyFont="1" applyBorder="1"/>
    <xf numFmtId="0" fontId="2" fillId="0" borderId="4" xfId="0" applyFont="1" applyBorder="1" applyAlignment="1">
      <alignment horizontal="left"/>
    </xf>
    <xf numFmtId="168" fontId="0" fillId="0" borderId="5" xfId="2" applyNumberFormat="1" applyFont="1" applyBorder="1"/>
    <xf numFmtId="0" fontId="2" fillId="0" borderId="6" xfId="0" applyFont="1" applyBorder="1" applyAlignment="1">
      <alignment horizontal="left"/>
    </xf>
    <xf numFmtId="168" fontId="0" fillId="0" borderId="8" xfId="2" applyNumberFormat="1" applyFont="1" applyBorder="1"/>
    <xf numFmtId="168" fontId="0" fillId="0" borderId="0" xfId="2" applyNumberFormat="1" applyFont="1" applyBorder="1"/>
    <xf numFmtId="0" fontId="2" fillId="0" borderId="9" xfId="0" applyFont="1" applyBorder="1" applyAlignment="1">
      <alignment horizontal="left"/>
    </xf>
    <xf numFmtId="43" fontId="0" fillId="0" borderId="10" xfId="2" applyFont="1" applyBorder="1" applyAlignment="1">
      <alignment horizontal="left"/>
    </xf>
    <xf numFmtId="0" fontId="2" fillId="0" borderId="0" xfId="0" applyFont="1" applyBorder="1"/>
    <xf numFmtId="166" fontId="0" fillId="0" borderId="0" xfId="0" applyNumberFormat="1" applyBorder="1"/>
    <xf numFmtId="0" fontId="7" fillId="0" borderId="0" xfId="0" applyFont="1" applyFill="1"/>
    <xf numFmtId="0" fontId="7" fillId="0" borderId="0" xfId="0" applyFont="1" applyFill="1" applyAlignment="1">
      <alignment horizontal="left"/>
    </xf>
    <xf numFmtId="0" fontId="2" fillId="0" borderId="0" xfId="0" applyFont="1" applyAlignment="1">
      <alignment wrapText="1"/>
    </xf>
    <xf numFmtId="165" fontId="2" fillId="0" borderId="0" xfId="1" applyFont="1" applyAlignment="1">
      <alignment wrapText="1"/>
    </xf>
    <xf numFmtId="165" fontId="2" fillId="5" borderId="0" xfId="1" applyFont="1" applyFill="1" applyAlignment="1">
      <alignment wrapText="1"/>
    </xf>
    <xf numFmtId="165" fontId="2" fillId="6" borderId="0" xfId="1" applyFont="1" applyFill="1" applyAlignment="1">
      <alignment wrapText="1"/>
    </xf>
    <xf numFmtId="0" fontId="2" fillId="6" borderId="0" xfId="0" applyFont="1" applyFill="1" applyAlignment="1">
      <alignment wrapText="1"/>
    </xf>
    <xf numFmtId="0" fontId="2" fillId="0" borderId="0" xfId="0" applyFont="1" applyFill="1" applyAlignment="1">
      <alignment wrapText="1"/>
    </xf>
    <xf numFmtId="0" fontId="2" fillId="0" borderId="0" xfId="0" applyFont="1" applyFill="1"/>
    <xf numFmtId="165" fontId="2" fillId="0" borderId="0" xfId="1" applyFont="1" applyFill="1" applyAlignment="1">
      <alignment wrapText="1"/>
    </xf>
    <xf numFmtId="164" fontId="3" fillId="0" borderId="0" xfId="0" applyNumberFormat="1" applyFont="1" applyFill="1"/>
    <xf numFmtId="165" fontId="0" fillId="0" borderId="0" xfId="1" applyFont="1" applyFill="1"/>
    <xf numFmtId="0" fontId="0" fillId="0" borderId="0" xfId="0"/>
    <xf numFmtId="3" fontId="0" fillId="0" borderId="0" xfId="0" applyNumberFormat="1"/>
    <xf numFmtId="0" fontId="0" fillId="0" borderId="0" xfId="0" applyNumberFormat="1"/>
    <xf numFmtId="0" fontId="0" fillId="0" borderId="0" xfId="0" pivotButton="1"/>
    <xf numFmtId="0" fontId="0" fillId="0" borderId="0" xfId="0"/>
    <xf numFmtId="172" fontId="0" fillId="0" borderId="0" xfId="0" applyNumberFormat="1"/>
    <xf numFmtId="0" fontId="2" fillId="7" borderId="0" xfId="0" applyFont="1" applyFill="1"/>
    <xf numFmtId="0" fontId="0" fillId="0" borderId="0" xfId="0"/>
    <xf numFmtId="0" fontId="0" fillId="7" borderId="11" xfId="0" applyFill="1" applyBorder="1" applyAlignment="1">
      <alignment horizontal="left"/>
    </xf>
    <xf numFmtId="172" fontId="0" fillId="0" borderId="11" xfId="0" applyNumberFormat="1" applyBorder="1"/>
    <xf numFmtId="0" fontId="0" fillId="0" borderId="11" xfId="0" applyBorder="1" applyAlignment="1">
      <alignment horizontal="left"/>
    </xf>
    <xf numFmtId="0" fontId="0" fillId="0" borderId="11" xfId="0" applyNumberFormat="1" applyBorder="1"/>
    <xf numFmtId="0" fontId="2" fillId="0" borderId="11" xfId="0" applyFont="1" applyBorder="1" applyAlignment="1">
      <alignment horizontal="left"/>
    </xf>
    <xf numFmtId="0" fontId="0" fillId="0" borderId="11" xfId="0" applyBorder="1"/>
    <xf numFmtId="0" fontId="12" fillId="4" borderId="11" xfId="0" applyFont="1" applyFill="1" applyBorder="1"/>
    <xf numFmtId="0" fontId="11" fillId="4" borderId="11" xfId="0" applyFont="1" applyFill="1" applyBorder="1" applyAlignment="1">
      <alignment horizontal="left"/>
    </xf>
    <xf numFmtId="0" fontId="0" fillId="4" borderId="11" xfId="0" applyFill="1" applyBorder="1" applyAlignment="1">
      <alignment horizontal="left"/>
    </xf>
    <xf numFmtId="172" fontId="11" fillId="0" borderId="11" xfId="0" applyNumberFormat="1" applyFont="1" applyBorder="1"/>
    <xf numFmtId="0" fontId="0" fillId="4" borderId="0" xfId="0" applyFill="1"/>
    <xf numFmtId="0" fontId="6" fillId="0" borderId="11" xfId="0" applyFont="1" applyBorder="1" applyAlignment="1">
      <alignment horizontal="left"/>
    </xf>
    <xf numFmtId="172" fontId="0" fillId="0" borderId="12" xfId="0" applyNumberFormat="1" applyBorder="1"/>
    <xf numFmtId="168" fontId="0" fillId="0" borderId="11" xfId="2" applyNumberFormat="1" applyFont="1" applyBorder="1"/>
    <xf numFmtId="169" fontId="0" fillId="0" borderId="11" xfId="2" applyNumberFormat="1" applyFont="1" applyBorder="1"/>
    <xf numFmtId="166" fontId="9" fillId="8" borderId="0" xfId="0" applyNumberFormat="1" applyFont="1" applyFill="1" applyAlignment="1">
      <alignment horizontal="left"/>
    </xf>
    <xf numFmtId="169" fontId="0" fillId="7" borderId="11" xfId="0" applyNumberFormat="1" applyFill="1" applyBorder="1" applyAlignment="1">
      <alignment horizontal="right"/>
    </xf>
    <xf numFmtId="170" fontId="0" fillId="7" borderId="11" xfId="0" applyNumberFormat="1" applyFill="1" applyBorder="1" applyAlignment="1">
      <alignment horizontal="right"/>
    </xf>
    <xf numFmtId="0" fontId="10" fillId="8" borderId="0" xfId="0" applyFont="1" applyFill="1" applyAlignment="1">
      <alignment horizontal="left"/>
    </xf>
    <xf numFmtId="166" fontId="5" fillId="8" borderId="0" xfId="0" applyNumberFormat="1" applyFont="1" applyFill="1"/>
    <xf numFmtId="169" fontId="0" fillId="8" borderId="0" xfId="0" applyNumberFormat="1" applyFill="1"/>
    <xf numFmtId="0" fontId="2" fillId="4" borderId="2" xfId="0" applyFont="1" applyFill="1" applyBorder="1"/>
    <xf numFmtId="0" fontId="2" fillId="4" borderId="11" xfId="0" applyFont="1" applyFill="1" applyBorder="1" applyAlignment="1">
      <alignment horizontal="left"/>
    </xf>
    <xf numFmtId="0" fontId="2" fillId="4" borderId="11" xfId="0" applyFont="1" applyFill="1" applyBorder="1"/>
    <xf numFmtId="0" fontId="6" fillId="4" borderId="11" xfId="0" applyFont="1" applyFill="1" applyBorder="1" applyAlignment="1">
      <alignment horizontal="left"/>
    </xf>
    <xf numFmtId="0" fontId="0" fillId="4" borderId="11" xfId="0" applyFill="1" applyBorder="1"/>
    <xf numFmtId="0" fontId="5" fillId="7" borderId="0" xfId="0" applyFont="1" applyFill="1"/>
    <xf numFmtId="169" fontId="0" fillId="7" borderId="11" xfId="0" applyNumberFormat="1" applyFill="1" applyBorder="1" applyAlignment="1">
      <alignment horizontal="left"/>
    </xf>
    <xf numFmtId="166" fontId="0" fillId="7" borderId="11" xfId="0" applyNumberFormat="1" applyFill="1" applyBorder="1"/>
    <xf numFmtId="168" fontId="0" fillId="0" borderId="0" xfId="0" applyNumberFormat="1"/>
    <xf numFmtId="0" fontId="3" fillId="4" borderId="13" xfId="0" applyFont="1" applyFill="1" applyBorder="1"/>
    <xf numFmtId="0" fontId="9" fillId="7" borderId="14" xfId="0" applyFont="1" applyFill="1" applyBorder="1"/>
    <xf numFmtId="43" fontId="0" fillId="0" borderId="14" xfId="2" applyFont="1" applyBorder="1"/>
    <xf numFmtId="0" fontId="2" fillId="4" borderId="14" xfId="0" applyFont="1" applyFill="1" applyBorder="1"/>
    <xf numFmtId="0" fontId="0" fillId="7" borderId="14" xfId="0" applyFill="1" applyBorder="1"/>
    <xf numFmtId="0" fontId="0" fillId="0" borderId="14" xfId="0" applyBorder="1"/>
    <xf numFmtId="166" fontId="0" fillId="7" borderId="15" xfId="0" applyNumberFormat="1" applyFill="1" applyBorder="1"/>
    <xf numFmtId="0" fontId="0" fillId="7" borderId="0" xfId="0" applyFill="1" applyAlignment="1">
      <alignment horizontal="center"/>
    </xf>
    <xf numFmtId="0" fontId="7" fillId="9" borderId="0" xfId="0" applyFont="1" applyFill="1" applyAlignment="1">
      <alignment horizontal="left" vertical="top" wrapText="1"/>
    </xf>
    <xf numFmtId="0" fontId="7" fillId="9" borderId="0" xfId="0" applyFont="1" applyFill="1" applyBorder="1" applyAlignment="1">
      <alignment horizontal="left" vertical="top" wrapText="1"/>
    </xf>
    <xf numFmtId="0" fontId="0" fillId="0" borderId="0" xfId="0"/>
  </cellXfs>
  <cellStyles count="4">
    <cellStyle name="Comma" xfId="2" builtinId="3"/>
    <cellStyle name="Currency" xfId="1" builtinId="4"/>
    <cellStyle name="Normal" xfId="0" builtinId="0"/>
    <cellStyle name="Percent" xfId="3" builtinId="5"/>
  </cellStyles>
  <dxfs count="17">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patternType="solid">
          <bgColor theme="0"/>
        </patternFill>
      </fill>
    </dxf>
    <dxf>
      <font>
        <color auto="1"/>
      </font>
    </dxf>
    <dxf>
      <fill>
        <patternFill patternType="solid">
          <bgColor theme="0"/>
        </patternFill>
      </fill>
    </dxf>
    <dxf>
      <font>
        <color auto="1"/>
      </font>
    </dxf>
    <dxf>
      <fill>
        <patternFill patternType="solid">
          <bgColor theme="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[Actuarial_Task 2 (FINAL).xlsx]Exploratory Template!PivotTable6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a:t>
            </a:r>
            <a:r>
              <a:rPr lang="en-AU" baseline="0"/>
              <a:t> Incurred Claim Yearly by Claim Type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'Exploratory Template'!$D$25:$D$26</c:f>
              <c:strCache>
                <c:ptCount val="1"/>
                <c:pt idx="0">
                  <c:v>Cargo Liability</c:v>
                </c:pt>
              </c:strCache>
            </c:strRef>
          </c:tx>
          <c:spPr>
            <a:solidFill>
              <a:schemeClr val="accent1"/>
            </a:solidFill>
            <a:ln>
              <a:noFill/>
            </a:ln>
            <a:effectLst/>
          </c:spPr>
          <c:invertIfNegative val="0"/>
          <c:cat>
            <c:strRef>
              <c:f>'Exploratory Template'!$C$27:$C$33</c:f>
              <c:strCache>
                <c:ptCount val="6"/>
                <c:pt idx="0">
                  <c:v>2018</c:v>
                </c:pt>
                <c:pt idx="1">
                  <c:v>2019</c:v>
                </c:pt>
                <c:pt idx="2">
                  <c:v>2020</c:v>
                </c:pt>
                <c:pt idx="3">
                  <c:v>2021</c:v>
                </c:pt>
                <c:pt idx="4">
                  <c:v>2022</c:v>
                </c:pt>
                <c:pt idx="5">
                  <c:v>2023</c:v>
                </c:pt>
              </c:strCache>
            </c:strRef>
          </c:cat>
          <c:val>
            <c:numRef>
              <c:f>'Exploratory Template'!$D$27:$D$33</c:f>
              <c:numCache>
                <c:formatCode>"$"#,##0</c:formatCode>
                <c:ptCount val="6"/>
                <c:pt idx="0">
                  <c:v>697368.02069999999</c:v>
                </c:pt>
                <c:pt idx="1">
                  <c:v>662834.33499999996</c:v>
                </c:pt>
                <c:pt idx="2">
                  <c:v>3570921.3314</c:v>
                </c:pt>
                <c:pt idx="3">
                  <c:v>1781773.1680000001</c:v>
                </c:pt>
                <c:pt idx="4">
                  <c:v>2937526.7410000004</c:v>
                </c:pt>
                <c:pt idx="5">
                  <c:v>1570662.8665999998</c:v>
                </c:pt>
              </c:numCache>
            </c:numRef>
          </c:val>
        </c:ser>
        <c:ser>
          <c:idx val="1"/>
          <c:order val="1"/>
          <c:tx>
            <c:strRef>
              <c:f>'Exploratory Template'!$E$25:$E$26</c:f>
              <c:strCache>
                <c:ptCount val="1"/>
                <c:pt idx="0">
                  <c:v>Collision Liability</c:v>
                </c:pt>
              </c:strCache>
            </c:strRef>
          </c:tx>
          <c:spPr>
            <a:solidFill>
              <a:schemeClr val="accent2"/>
            </a:solidFill>
            <a:ln>
              <a:noFill/>
            </a:ln>
            <a:effectLst/>
          </c:spPr>
          <c:invertIfNegative val="0"/>
          <c:cat>
            <c:strRef>
              <c:f>'Exploratory Template'!$C$27:$C$33</c:f>
              <c:strCache>
                <c:ptCount val="6"/>
                <c:pt idx="0">
                  <c:v>2018</c:v>
                </c:pt>
                <c:pt idx="1">
                  <c:v>2019</c:v>
                </c:pt>
                <c:pt idx="2">
                  <c:v>2020</c:v>
                </c:pt>
                <c:pt idx="3">
                  <c:v>2021</c:v>
                </c:pt>
                <c:pt idx="4">
                  <c:v>2022</c:v>
                </c:pt>
                <c:pt idx="5">
                  <c:v>2023</c:v>
                </c:pt>
              </c:strCache>
            </c:strRef>
          </c:cat>
          <c:val>
            <c:numRef>
              <c:f>'Exploratory Template'!$E$27:$E$33</c:f>
              <c:numCache>
                <c:formatCode>"$"#,##0</c:formatCode>
                <c:ptCount val="6"/>
                <c:pt idx="0">
                  <c:v>2405966.0874000001</c:v>
                </c:pt>
                <c:pt idx="1">
                  <c:v>3253999.8528</c:v>
                </c:pt>
                <c:pt idx="3">
                  <c:v>4027741.5258000004</c:v>
                </c:pt>
                <c:pt idx="4">
                  <c:v>997566.67859999998</c:v>
                </c:pt>
                <c:pt idx="5">
                  <c:v>1410599.5731000002</c:v>
                </c:pt>
              </c:numCache>
            </c:numRef>
          </c:val>
        </c:ser>
        <c:ser>
          <c:idx val="2"/>
          <c:order val="2"/>
          <c:tx>
            <c:strRef>
              <c:f>'Exploratory Template'!$F$25:$F$26</c:f>
              <c:strCache>
                <c:ptCount val="1"/>
                <c:pt idx="0">
                  <c:v>Damage to Other Vessels</c:v>
                </c:pt>
              </c:strCache>
            </c:strRef>
          </c:tx>
          <c:spPr>
            <a:solidFill>
              <a:schemeClr val="accent3"/>
            </a:solidFill>
            <a:ln>
              <a:noFill/>
            </a:ln>
            <a:effectLst/>
          </c:spPr>
          <c:invertIfNegative val="0"/>
          <c:cat>
            <c:strRef>
              <c:f>'Exploratory Template'!$C$27:$C$33</c:f>
              <c:strCache>
                <c:ptCount val="6"/>
                <c:pt idx="0">
                  <c:v>2018</c:v>
                </c:pt>
                <c:pt idx="1">
                  <c:v>2019</c:v>
                </c:pt>
                <c:pt idx="2">
                  <c:v>2020</c:v>
                </c:pt>
                <c:pt idx="3">
                  <c:v>2021</c:v>
                </c:pt>
                <c:pt idx="4">
                  <c:v>2022</c:v>
                </c:pt>
                <c:pt idx="5">
                  <c:v>2023</c:v>
                </c:pt>
              </c:strCache>
            </c:strRef>
          </c:cat>
          <c:val>
            <c:numRef>
              <c:f>'Exploratory Template'!$F$27:$F$33</c:f>
              <c:numCache>
                <c:formatCode>"$"#,##0</c:formatCode>
                <c:ptCount val="6"/>
                <c:pt idx="0">
                  <c:v>1324699.5078</c:v>
                </c:pt>
                <c:pt idx="1">
                  <c:v>2407881.4108000002</c:v>
                </c:pt>
                <c:pt idx="2">
                  <c:v>3050494.75</c:v>
                </c:pt>
                <c:pt idx="3">
                  <c:v>2386006.5987</c:v>
                </c:pt>
                <c:pt idx="4">
                  <c:v>2654253.8085000003</c:v>
                </c:pt>
                <c:pt idx="5">
                  <c:v>834871.46829999995</c:v>
                </c:pt>
              </c:numCache>
            </c:numRef>
          </c:val>
        </c:ser>
        <c:ser>
          <c:idx val="3"/>
          <c:order val="3"/>
          <c:tx>
            <c:strRef>
              <c:f>'Exploratory Template'!$G$25:$G$26</c:f>
              <c:strCache>
                <c:ptCount val="1"/>
                <c:pt idx="0">
                  <c:v>Environmental Pollution</c:v>
                </c:pt>
              </c:strCache>
            </c:strRef>
          </c:tx>
          <c:spPr>
            <a:solidFill>
              <a:schemeClr val="accent4"/>
            </a:solidFill>
            <a:ln>
              <a:noFill/>
            </a:ln>
            <a:effectLst/>
          </c:spPr>
          <c:invertIfNegative val="0"/>
          <c:cat>
            <c:strRef>
              <c:f>'Exploratory Template'!$C$27:$C$33</c:f>
              <c:strCache>
                <c:ptCount val="6"/>
                <c:pt idx="0">
                  <c:v>2018</c:v>
                </c:pt>
                <c:pt idx="1">
                  <c:v>2019</c:v>
                </c:pt>
                <c:pt idx="2">
                  <c:v>2020</c:v>
                </c:pt>
                <c:pt idx="3">
                  <c:v>2021</c:v>
                </c:pt>
                <c:pt idx="4">
                  <c:v>2022</c:v>
                </c:pt>
                <c:pt idx="5">
                  <c:v>2023</c:v>
                </c:pt>
              </c:strCache>
            </c:strRef>
          </c:cat>
          <c:val>
            <c:numRef>
              <c:f>'Exploratory Template'!$G$27:$G$33</c:f>
              <c:numCache>
                <c:formatCode>"$"#,##0</c:formatCode>
                <c:ptCount val="6"/>
                <c:pt idx="1">
                  <c:v>3215152.3494000006</c:v>
                </c:pt>
                <c:pt idx="2">
                  <c:v>3693140.9136999995</c:v>
                </c:pt>
                <c:pt idx="3">
                  <c:v>3537852.8210999998</c:v>
                </c:pt>
                <c:pt idx="4">
                  <c:v>8416336.8042000011</c:v>
                </c:pt>
              </c:numCache>
            </c:numRef>
          </c:val>
        </c:ser>
        <c:ser>
          <c:idx val="4"/>
          <c:order val="4"/>
          <c:tx>
            <c:strRef>
              <c:f>'Exploratory Template'!$H$25:$H$26</c:f>
              <c:strCache>
                <c:ptCount val="1"/>
                <c:pt idx="0">
                  <c:v>Injury to Third Parties</c:v>
                </c:pt>
              </c:strCache>
            </c:strRef>
          </c:tx>
          <c:spPr>
            <a:solidFill>
              <a:schemeClr val="accent5"/>
            </a:solidFill>
            <a:ln>
              <a:noFill/>
            </a:ln>
            <a:effectLst/>
          </c:spPr>
          <c:invertIfNegative val="0"/>
          <c:cat>
            <c:strRef>
              <c:f>'Exploratory Template'!$C$27:$C$33</c:f>
              <c:strCache>
                <c:ptCount val="6"/>
                <c:pt idx="0">
                  <c:v>2018</c:v>
                </c:pt>
                <c:pt idx="1">
                  <c:v>2019</c:v>
                </c:pt>
                <c:pt idx="2">
                  <c:v>2020</c:v>
                </c:pt>
                <c:pt idx="3">
                  <c:v>2021</c:v>
                </c:pt>
                <c:pt idx="4">
                  <c:v>2022</c:v>
                </c:pt>
                <c:pt idx="5">
                  <c:v>2023</c:v>
                </c:pt>
              </c:strCache>
            </c:strRef>
          </c:cat>
          <c:val>
            <c:numRef>
              <c:f>'Exploratory Template'!$H$27:$H$33</c:f>
              <c:numCache>
                <c:formatCode>"$"#,##0</c:formatCode>
                <c:ptCount val="6"/>
                <c:pt idx="0">
                  <c:v>2000197.9464999998</c:v>
                </c:pt>
                <c:pt idx="1">
                  <c:v>825320.96310000005</c:v>
                </c:pt>
                <c:pt idx="2">
                  <c:v>1758685.2248999998</c:v>
                </c:pt>
                <c:pt idx="3">
                  <c:v>232953.2224</c:v>
                </c:pt>
                <c:pt idx="5">
                  <c:v>3629743.5011</c:v>
                </c:pt>
              </c:numCache>
            </c:numRef>
          </c:val>
        </c:ser>
        <c:dLbls>
          <c:showLegendKey val="0"/>
          <c:showVal val="0"/>
          <c:showCatName val="0"/>
          <c:showSerName val="0"/>
          <c:showPercent val="0"/>
          <c:showBubbleSize val="0"/>
        </c:dLbls>
        <c:gapWidth val="219"/>
        <c:overlap val="-27"/>
        <c:axId val="2128694384"/>
        <c:axId val="2128687856"/>
      </c:barChart>
      <c:catAx>
        <c:axId val="212869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87856"/>
        <c:crosses val="autoZero"/>
        <c:auto val="1"/>
        <c:lblAlgn val="ctr"/>
        <c:lblOffset val="100"/>
        <c:noMultiLvlLbl val="0"/>
      </c:catAx>
      <c:valAx>
        <c:axId val="21286878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4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[Actuarial_Task 2 (FINAL).xlsx]Exploratory Template!PivotTable9</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Count</a:t>
            </a:r>
            <a:r>
              <a:rPr lang="en-AU" baseline="0"/>
              <a:t> Of Claim Type by Year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'Exploratory Template'!$D$36:$D$37</c:f>
              <c:strCache>
                <c:ptCount val="1"/>
                <c:pt idx="0">
                  <c:v>Cargo Liability</c:v>
                </c:pt>
              </c:strCache>
            </c:strRef>
          </c:tx>
          <c:spPr>
            <a:solidFill>
              <a:schemeClr val="accent1"/>
            </a:solidFill>
            <a:ln>
              <a:noFill/>
            </a:ln>
            <a:effectLst/>
          </c:spPr>
          <c:invertIfNegative val="0"/>
          <c:cat>
            <c:strRef>
              <c:f>'Exploratory Template'!$C$38:$C$44</c:f>
              <c:strCache>
                <c:ptCount val="6"/>
                <c:pt idx="0">
                  <c:v>2018</c:v>
                </c:pt>
                <c:pt idx="1">
                  <c:v>2019</c:v>
                </c:pt>
                <c:pt idx="2">
                  <c:v>2020</c:v>
                </c:pt>
                <c:pt idx="3">
                  <c:v>2021</c:v>
                </c:pt>
                <c:pt idx="4">
                  <c:v>2022</c:v>
                </c:pt>
                <c:pt idx="5">
                  <c:v>2023</c:v>
                </c:pt>
              </c:strCache>
            </c:strRef>
          </c:cat>
          <c:val>
            <c:numRef>
              <c:f>'Exploratory Template'!$D$38:$D$44</c:f>
              <c:numCache>
                <c:formatCode>#,##0</c:formatCode>
                <c:ptCount val="6"/>
                <c:pt idx="0">
                  <c:v>1</c:v>
                </c:pt>
                <c:pt idx="1">
                  <c:v>1</c:v>
                </c:pt>
                <c:pt idx="2">
                  <c:v>6</c:v>
                </c:pt>
                <c:pt idx="3">
                  <c:v>3</c:v>
                </c:pt>
                <c:pt idx="4">
                  <c:v>5</c:v>
                </c:pt>
                <c:pt idx="5">
                  <c:v>3</c:v>
                </c:pt>
              </c:numCache>
            </c:numRef>
          </c:val>
        </c:ser>
        <c:ser>
          <c:idx val="1"/>
          <c:order val="1"/>
          <c:tx>
            <c:strRef>
              <c:f>'Exploratory Template'!$E$36:$E$37</c:f>
              <c:strCache>
                <c:ptCount val="1"/>
                <c:pt idx="0">
                  <c:v>Collision Liability</c:v>
                </c:pt>
              </c:strCache>
            </c:strRef>
          </c:tx>
          <c:spPr>
            <a:solidFill>
              <a:schemeClr val="accent2"/>
            </a:solidFill>
            <a:ln>
              <a:noFill/>
            </a:ln>
            <a:effectLst/>
          </c:spPr>
          <c:invertIfNegative val="0"/>
          <c:cat>
            <c:strRef>
              <c:f>'Exploratory Template'!$C$38:$C$44</c:f>
              <c:strCache>
                <c:ptCount val="6"/>
                <c:pt idx="0">
                  <c:v>2018</c:v>
                </c:pt>
                <c:pt idx="1">
                  <c:v>2019</c:v>
                </c:pt>
                <c:pt idx="2">
                  <c:v>2020</c:v>
                </c:pt>
                <c:pt idx="3">
                  <c:v>2021</c:v>
                </c:pt>
                <c:pt idx="4">
                  <c:v>2022</c:v>
                </c:pt>
                <c:pt idx="5">
                  <c:v>2023</c:v>
                </c:pt>
              </c:strCache>
            </c:strRef>
          </c:cat>
          <c:val>
            <c:numRef>
              <c:f>'Exploratory Template'!$E$38:$E$44</c:f>
              <c:numCache>
                <c:formatCode>#,##0</c:formatCode>
                <c:ptCount val="6"/>
                <c:pt idx="0">
                  <c:v>4</c:v>
                </c:pt>
                <c:pt idx="1">
                  <c:v>6</c:v>
                </c:pt>
                <c:pt idx="3">
                  <c:v>6</c:v>
                </c:pt>
                <c:pt idx="4">
                  <c:v>3</c:v>
                </c:pt>
                <c:pt idx="5">
                  <c:v>2</c:v>
                </c:pt>
              </c:numCache>
            </c:numRef>
          </c:val>
        </c:ser>
        <c:ser>
          <c:idx val="2"/>
          <c:order val="2"/>
          <c:tx>
            <c:strRef>
              <c:f>'Exploratory Template'!$F$36:$F$37</c:f>
              <c:strCache>
                <c:ptCount val="1"/>
                <c:pt idx="0">
                  <c:v>Damage to Other Vessels</c:v>
                </c:pt>
              </c:strCache>
            </c:strRef>
          </c:tx>
          <c:spPr>
            <a:solidFill>
              <a:schemeClr val="accent3"/>
            </a:solidFill>
            <a:ln>
              <a:noFill/>
            </a:ln>
            <a:effectLst/>
          </c:spPr>
          <c:invertIfNegative val="0"/>
          <c:cat>
            <c:strRef>
              <c:f>'Exploratory Template'!$C$38:$C$44</c:f>
              <c:strCache>
                <c:ptCount val="6"/>
                <c:pt idx="0">
                  <c:v>2018</c:v>
                </c:pt>
                <c:pt idx="1">
                  <c:v>2019</c:v>
                </c:pt>
                <c:pt idx="2">
                  <c:v>2020</c:v>
                </c:pt>
                <c:pt idx="3">
                  <c:v>2021</c:v>
                </c:pt>
                <c:pt idx="4">
                  <c:v>2022</c:v>
                </c:pt>
                <c:pt idx="5">
                  <c:v>2023</c:v>
                </c:pt>
              </c:strCache>
            </c:strRef>
          </c:cat>
          <c:val>
            <c:numRef>
              <c:f>'Exploratory Template'!$F$38:$F$44</c:f>
              <c:numCache>
                <c:formatCode>#,##0</c:formatCode>
                <c:ptCount val="6"/>
                <c:pt idx="0">
                  <c:v>2</c:v>
                </c:pt>
                <c:pt idx="1">
                  <c:v>3</c:v>
                </c:pt>
                <c:pt idx="2">
                  <c:v>5</c:v>
                </c:pt>
                <c:pt idx="3">
                  <c:v>4</c:v>
                </c:pt>
                <c:pt idx="4">
                  <c:v>4</c:v>
                </c:pt>
                <c:pt idx="5">
                  <c:v>2</c:v>
                </c:pt>
              </c:numCache>
            </c:numRef>
          </c:val>
        </c:ser>
        <c:ser>
          <c:idx val="3"/>
          <c:order val="3"/>
          <c:tx>
            <c:strRef>
              <c:f>'Exploratory Template'!$G$36:$G$37</c:f>
              <c:strCache>
                <c:ptCount val="1"/>
                <c:pt idx="0">
                  <c:v>Environmental Pollution</c:v>
                </c:pt>
              </c:strCache>
            </c:strRef>
          </c:tx>
          <c:spPr>
            <a:solidFill>
              <a:schemeClr val="accent4"/>
            </a:solidFill>
            <a:ln>
              <a:noFill/>
            </a:ln>
            <a:effectLst/>
          </c:spPr>
          <c:invertIfNegative val="0"/>
          <c:cat>
            <c:strRef>
              <c:f>'Exploratory Template'!$C$38:$C$44</c:f>
              <c:strCache>
                <c:ptCount val="6"/>
                <c:pt idx="0">
                  <c:v>2018</c:v>
                </c:pt>
                <c:pt idx="1">
                  <c:v>2019</c:v>
                </c:pt>
                <c:pt idx="2">
                  <c:v>2020</c:v>
                </c:pt>
                <c:pt idx="3">
                  <c:v>2021</c:v>
                </c:pt>
                <c:pt idx="4">
                  <c:v>2022</c:v>
                </c:pt>
                <c:pt idx="5">
                  <c:v>2023</c:v>
                </c:pt>
              </c:strCache>
            </c:strRef>
          </c:cat>
          <c:val>
            <c:numRef>
              <c:f>'Exploratory Template'!$G$38:$G$44</c:f>
              <c:numCache>
                <c:formatCode>#,##0</c:formatCode>
                <c:ptCount val="6"/>
                <c:pt idx="1">
                  <c:v>5</c:v>
                </c:pt>
                <c:pt idx="2">
                  <c:v>6</c:v>
                </c:pt>
                <c:pt idx="3">
                  <c:v>6</c:v>
                </c:pt>
                <c:pt idx="4">
                  <c:v>5</c:v>
                </c:pt>
              </c:numCache>
            </c:numRef>
          </c:val>
        </c:ser>
        <c:ser>
          <c:idx val="4"/>
          <c:order val="4"/>
          <c:tx>
            <c:strRef>
              <c:f>'Exploratory Template'!$H$36:$H$37</c:f>
              <c:strCache>
                <c:ptCount val="1"/>
                <c:pt idx="0">
                  <c:v>Injury to Third Parties</c:v>
                </c:pt>
              </c:strCache>
            </c:strRef>
          </c:tx>
          <c:spPr>
            <a:solidFill>
              <a:schemeClr val="accent5"/>
            </a:solidFill>
            <a:ln>
              <a:noFill/>
            </a:ln>
            <a:effectLst/>
          </c:spPr>
          <c:invertIfNegative val="0"/>
          <c:cat>
            <c:strRef>
              <c:f>'Exploratory Template'!$C$38:$C$44</c:f>
              <c:strCache>
                <c:ptCount val="6"/>
                <c:pt idx="0">
                  <c:v>2018</c:v>
                </c:pt>
                <c:pt idx="1">
                  <c:v>2019</c:v>
                </c:pt>
                <c:pt idx="2">
                  <c:v>2020</c:v>
                </c:pt>
                <c:pt idx="3">
                  <c:v>2021</c:v>
                </c:pt>
                <c:pt idx="4">
                  <c:v>2022</c:v>
                </c:pt>
                <c:pt idx="5">
                  <c:v>2023</c:v>
                </c:pt>
              </c:strCache>
            </c:strRef>
          </c:cat>
          <c:val>
            <c:numRef>
              <c:f>'Exploratory Template'!$H$38:$H$44</c:f>
              <c:numCache>
                <c:formatCode>#,##0</c:formatCode>
                <c:ptCount val="6"/>
                <c:pt idx="0">
                  <c:v>3</c:v>
                </c:pt>
                <c:pt idx="1">
                  <c:v>2</c:v>
                </c:pt>
                <c:pt idx="2">
                  <c:v>3</c:v>
                </c:pt>
                <c:pt idx="3">
                  <c:v>1</c:v>
                </c:pt>
                <c:pt idx="5">
                  <c:v>9</c:v>
                </c:pt>
              </c:numCache>
            </c:numRef>
          </c:val>
        </c:ser>
        <c:dLbls>
          <c:showLegendKey val="0"/>
          <c:showVal val="0"/>
          <c:showCatName val="0"/>
          <c:showSerName val="0"/>
          <c:showPercent val="0"/>
          <c:showBubbleSize val="0"/>
        </c:dLbls>
        <c:gapWidth val="219"/>
        <c:overlap val="-27"/>
        <c:axId val="2128688400"/>
        <c:axId val="2128696560"/>
      </c:barChart>
      <c:catAx>
        <c:axId val="212868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6560"/>
        <c:crosses val="autoZero"/>
        <c:auto val="1"/>
        <c:lblAlgn val="ctr"/>
        <c:lblOffset val="100"/>
        <c:noMultiLvlLbl val="0"/>
      </c:catAx>
      <c:valAx>
        <c:axId val="212869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88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[Actuarial_Task 2 (FINAL).xlsx]Exploratory Template!PivotTable19</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a:t>
            </a:r>
            <a:r>
              <a:rPr lang="en-AU" baseline="0"/>
              <a:t> Incurred Claim Yearly by Cause of Loss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'Exploratory Template'!$D$59:$D$60</c:f>
              <c:strCache>
                <c:ptCount val="1"/>
                <c:pt idx="0">
                  <c:v>Criminal Activity</c:v>
                </c:pt>
              </c:strCache>
            </c:strRef>
          </c:tx>
          <c:spPr>
            <a:solidFill>
              <a:schemeClr val="accent1"/>
            </a:solidFill>
            <a:ln>
              <a:noFill/>
            </a:ln>
            <a:effectLst/>
          </c:spPr>
          <c:invertIfNegative val="0"/>
          <c:cat>
            <c:strRef>
              <c:f>'Exploratory Template'!$C$61:$C$67</c:f>
              <c:strCache>
                <c:ptCount val="6"/>
                <c:pt idx="0">
                  <c:v>2018</c:v>
                </c:pt>
                <c:pt idx="1">
                  <c:v>2019</c:v>
                </c:pt>
                <c:pt idx="2">
                  <c:v>2020</c:v>
                </c:pt>
                <c:pt idx="3">
                  <c:v>2021</c:v>
                </c:pt>
                <c:pt idx="4">
                  <c:v>2022</c:v>
                </c:pt>
                <c:pt idx="5">
                  <c:v>2023</c:v>
                </c:pt>
              </c:strCache>
            </c:strRef>
          </c:cat>
          <c:val>
            <c:numRef>
              <c:f>'Exploratory Template'!$D$61:$D$67</c:f>
              <c:numCache>
                <c:formatCode>"$"#,##0</c:formatCode>
                <c:ptCount val="6"/>
                <c:pt idx="0">
                  <c:v>1324699.5078</c:v>
                </c:pt>
                <c:pt idx="1">
                  <c:v>2407881.4108000002</c:v>
                </c:pt>
                <c:pt idx="2">
                  <c:v>3268651.1869000001</c:v>
                </c:pt>
                <c:pt idx="3">
                  <c:v>2386006.5987</c:v>
                </c:pt>
                <c:pt idx="4">
                  <c:v>2654253.8085000003</c:v>
                </c:pt>
                <c:pt idx="5">
                  <c:v>834871.46829999995</c:v>
                </c:pt>
              </c:numCache>
            </c:numRef>
          </c:val>
        </c:ser>
        <c:ser>
          <c:idx val="1"/>
          <c:order val="1"/>
          <c:tx>
            <c:strRef>
              <c:f>'Exploratory Template'!$E$59:$E$60</c:f>
              <c:strCache>
                <c:ptCount val="1"/>
                <c:pt idx="0">
                  <c:v>Human Error</c:v>
                </c:pt>
              </c:strCache>
            </c:strRef>
          </c:tx>
          <c:spPr>
            <a:solidFill>
              <a:schemeClr val="accent2"/>
            </a:solidFill>
            <a:ln>
              <a:noFill/>
            </a:ln>
            <a:effectLst/>
          </c:spPr>
          <c:invertIfNegative val="0"/>
          <c:cat>
            <c:strRef>
              <c:f>'Exploratory Template'!$C$61:$C$67</c:f>
              <c:strCache>
                <c:ptCount val="6"/>
                <c:pt idx="0">
                  <c:v>2018</c:v>
                </c:pt>
                <c:pt idx="1">
                  <c:v>2019</c:v>
                </c:pt>
                <c:pt idx="2">
                  <c:v>2020</c:v>
                </c:pt>
                <c:pt idx="3">
                  <c:v>2021</c:v>
                </c:pt>
                <c:pt idx="4">
                  <c:v>2022</c:v>
                </c:pt>
                <c:pt idx="5">
                  <c:v>2023</c:v>
                </c:pt>
              </c:strCache>
            </c:strRef>
          </c:cat>
          <c:val>
            <c:numRef>
              <c:f>'Exploratory Template'!$E$61:$E$67</c:f>
              <c:numCache>
                <c:formatCode>"$"#,##0</c:formatCode>
                <c:ptCount val="6"/>
                <c:pt idx="0">
                  <c:v>2355678.5005000001</c:v>
                </c:pt>
                <c:pt idx="1">
                  <c:v>1899587.8415000001</c:v>
                </c:pt>
                <c:pt idx="2">
                  <c:v>1758685.2248999998</c:v>
                </c:pt>
                <c:pt idx="3">
                  <c:v>1087529.6652000002</c:v>
                </c:pt>
                <c:pt idx="4">
                  <c:v>1086039.2492</c:v>
                </c:pt>
                <c:pt idx="5">
                  <c:v>3538473.3712999998</c:v>
                </c:pt>
              </c:numCache>
            </c:numRef>
          </c:val>
        </c:ser>
        <c:ser>
          <c:idx val="2"/>
          <c:order val="2"/>
          <c:tx>
            <c:strRef>
              <c:f>'Exploratory Template'!$F$59:$F$60</c:f>
              <c:strCache>
                <c:ptCount val="1"/>
                <c:pt idx="0">
                  <c:v>Natural Disaster</c:v>
                </c:pt>
              </c:strCache>
            </c:strRef>
          </c:tx>
          <c:spPr>
            <a:solidFill>
              <a:schemeClr val="accent3"/>
            </a:solidFill>
            <a:ln>
              <a:noFill/>
            </a:ln>
            <a:effectLst/>
          </c:spPr>
          <c:invertIfNegative val="0"/>
          <c:cat>
            <c:strRef>
              <c:f>'Exploratory Template'!$C$61:$C$67</c:f>
              <c:strCache>
                <c:ptCount val="6"/>
                <c:pt idx="0">
                  <c:v>2018</c:v>
                </c:pt>
                <c:pt idx="1">
                  <c:v>2019</c:v>
                </c:pt>
                <c:pt idx="2">
                  <c:v>2020</c:v>
                </c:pt>
                <c:pt idx="3">
                  <c:v>2021</c:v>
                </c:pt>
                <c:pt idx="4">
                  <c:v>2022</c:v>
                </c:pt>
                <c:pt idx="5">
                  <c:v>2023</c:v>
                </c:pt>
              </c:strCache>
            </c:strRef>
          </c:cat>
          <c:val>
            <c:numRef>
              <c:f>'Exploratory Template'!$F$61:$F$67</c:f>
              <c:numCache>
                <c:formatCode>"$"#,##0</c:formatCode>
                <c:ptCount val="6"/>
                <c:pt idx="0">
                  <c:v>713950.58530000004</c:v>
                </c:pt>
                <c:pt idx="1">
                  <c:v>2405751.7012999998</c:v>
                </c:pt>
                <c:pt idx="2">
                  <c:v>3693140.9136999995</c:v>
                </c:pt>
                <c:pt idx="3">
                  <c:v>3191128.3160999999</c:v>
                </c:pt>
                <c:pt idx="4">
                  <c:v>8416336.8042000011</c:v>
                </c:pt>
              </c:numCache>
            </c:numRef>
          </c:val>
        </c:ser>
        <c:ser>
          <c:idx val="3"/>
          <c:order val="3"/>
          <c:tx>
            <c:strRef>
              <c:f>'Exploratory Template'!$G$59:$G$60</c:f>
              <c:strCache>
                <c:ptCount val="1"/>
                <c:pt idx="0">
                  <c:v>Technical Failure</c:v>
                </c:pt>
              </c:strCache>
            </c:strRef>
          </c:tx>
          <c:spPr>
            <a:solidFill>
              <a:schemeClr val="accent4"/>
            </a:solidFill>
            <a:ln>
              <a:noFill/>
            </a:ln>
            <a:effectLst/>
          </c:spPr>
          <c:invertIfNegative val="0"/>
          <c:cat>
            <c:strRef>
              <c:f>'Exploratory Template'!$C$61:$C$67</c:f>
              <c:strCache>
                <c:ptCount val="6"/>
                <c:pt idx="0">
                  <c:v>2018</c:v>
                </c:pt>
                <c:pt idx="1">
                  <c:v>2019</c:v>
                </c:pt>
                <c:pt idx="2">
                  <c:v>2020</c:v>
                </c:pt>
                <c:pt idx="3">
                  <c:v>2021</c:v>
                </c:pt>
                <c:pt idx="4">
                  <c:v>2022</c:v>
                </c:pt>
                <c:pt idx="5">
                  <c:v>2023</c:v>
                </c:pt>
              </c:strCache>
            </c:strRef>
          </c:cat>
          <c:val>
            <c:numRef>
              <c:f>'Exploratory Template'!$G$61:$G$67</c:f>
              <c:numCache>
                <c:formatCode>"$"#,##0</c:formatCode>
                <c:ptCount val="6"/>
                <c:pt idx="0">
                  <c:v>2033902.9688000001</c:v>
                </c:pt>
                <c:pt idx="1">
                  <c:v>3651967.9575000005</c:v>
                </c:pt>
                <c:pt idx="2">
                  <c:v>3352764.8944999999</c:v>
                </c:pt>
                <c:pt idx="3">
                  <c:v>5301662.7560000001</c:v>
                </c:pt>
                <c:pt idx="4">
                  <c:v>2849054.1704000002</c:v>
                </c:pt>
                <c:pt idx="5">
                  <c:v>3072532.5695000002</c:v>
                </c:pt>
              </c:numCache>
            </c:numRef>
          </c:val>
        </c:ser>
        <c:dLbls>
          <c:showLegendKey val="0"/>
          <c:showVal val="0"/>
          <c:showCatName val="0"/>
          <c:showSerName val="0"/>
          <c:showPercent val="0"/>
          <c:showBubbleSize val="0"/>
        </c:dLbls>
        <c:gapWidth val="219"/>
        <c:overlap val="-27"/>
        <c:axId val="2128692208"/>
        <c:axId val="2128694928"/>
      </c:barChart>
      <c:catAx>
        <c:axId val="212869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4928"/>
        <c:crosses val="autoZero"/>
        <c:auto val="1"/>
        <c:lblAlgn val="ctr"/>
        <c:lblOffset val="100"/>
        <c:noMultiLvlLbl val="0"/>
      </c:catAx>
      <c:valAx>
        <c:axId val="21286949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2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[Actuarial_Task 2 (FINAL).xlsx]Exploratory Template!PivotTable21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Count</a:t>
            </a:r>
            <a:r>
              <a:rPr lang="en-AU" baseline="0"/>
              <a:t> Of 'Cause of Loss' by Year </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'Exploratory Template'!$D$70:$D$71</c:f>
              <c:strCache>
                <c:ptCount val="1"/>
                <c:pt idx="0">
                  <c:v>Criminal Activity</c:v>
                </c:pt>
              </c:strCache>
            </c:strRef>
          </c:tx>
          <c:spPr>
            <a:solidFill>
              <a:schemeClr val="accent1"/>
            </a:solidFill>
            <a:ln>
              <a:noFill/>
            </a:ln>
            <a:effectLst/>
          </c:spPr>
          <c:invertIfNegative val="0"/>
          <c:cat>
            <c:strRef>
              <c:f>'Exploratory Template'!$C$72:$C$78</c:f>
              <c:strCache>
                <c:ptCount val="6"/>
                <c:pt idx="0">
                  <c:v>2018</c:v>
                </c:pt>
                <c:pt idx="1">
                  <c:v>2019</c:v>
                </c:pt>
                <c:pt idx="2">
                  <c:v>2020</c:v>
                </c:pt>
                <c:pt idx="3">
                  <c:v>2021</c:v>
                </c:pt>
                <c:pt idx="4">
                  <c:v>2022</c:v>
                </c:pt>
                <c:pt idx="5">
                  <c:v>2023</c:v>
                </c:pt>
              </c:strCache>
            </c:strRef>
          </c:cat>
          <c:val>
            <c:numRef>
              <c:f>'Exploratory Template'!$D$72:$D$78</c:f>
              <c:numCache>
                <c:formatCode>#,##0</c:formatCode>
                <c:ptCount val="6"/>
                <c:pt idx="0">
                  <c:v>2</c:v>
                </c:pt>
                <c:pt idx="1">
                  <c:v>3</c:v>
                </c:pt>
                <c:pt idx="2">
                  <c:v>6</c:v>
                </c:pt>
                <c:pt idx="3">
                  <c:v>4</c:v>
                </c:pt>
                <c:pt idx="4">
                  <c:v>4</c:v>
                </c:pt>
                <c:pt idx="5">
                  <c:v>2</c:v>
                </c:pt>
              </c:numCache>
            </c:numRef>
          </c:val>
        </c:ser>
        <c:ser>
          <c:idx val="1"/>
          <c:order val="1"/>
          <c:tx>
            <c:strRef>
              <c:f>'Exploratory Template'!$E$70:$E$71</c:f>
              <c:strCache>
                <c:ptCount val="1"/>
                <c:pt idx="0">
                  <c:v>Human Error</c:v>
                </c:pt>
              </c:strCache>
            </c:strRef>
          </c:tx>
          <c:spPr>
            <a:solidFill>
              <a:schemeClr val="accent2"/>
            </a:solidFill>
            <a:ln>
              <a:noFill/>
            </a:ln>
            <a:effectLst/>
          </c:spPr>
          <c:invertIfNegative val="0"/>
          <c:cat>
            <c:strRef>
              <c:f>'Exploratory Template'!$C$72:$C$78</c:f>
              <c:strCache>
                <c:ptCount val="6"/>
                <c:pt idx="0">
                  <c:v>2018</c:v>
                </c:pt>
                <c:pt idx="1">
                  <c:v>2019</c:v>
                </c:pt>
                <c:pt idx="2">
                  <c:v>2020</c:v>
                </c:pt>
                <c:pt idx="3">
                  <c:v>2021</c:v>
                </c:pt>
                <c:pt idx="4">
                  <c:v>2022</c:v>
                </c:pt>
                <c:pt idx="5">
                  <c:v>2023</c:v>
                </c:pt>
              </c:strCache>
            </c:strRef>
          </c:cat>
          <c:val>
            <c:numRef>
              <c:f>'Exploratory Template'!$E$72:$E$78</c:f>
              <c:numCache>
                <c:formatCode>#,##0</c:formatCode>
                <c:ptCount val="6"/>
                <c:pt idx="0">
                  <c:v>4</c:v>
                </c:pt>
                <c:pt idx="1">
                  <c:v>4</c:v>
                </c:pt>
                <c:pt idx="2">
                  <c:v>3</c:v>
                </c:pt>
                <c:pt idx="3">
                  <c:v>2</c:v>
                </c:pt>
                <c:pt idx="4">
                  <c:v>2</c:v>
                </c:pt>
                <c:pt idx="5">
                  <c:v>8</c:v>
                </c:pt>
              </c:numCache>
            </c:numRef>
          </c:val>
        </c:ser>
        <c:ser>
          <c:idx val="2"/>
          <c:order val="2"/>
          <c:tx>
            <c:strRef>
              <c:f>'Exploratory Template'!$F$70:$F$71</c:f>
              <c:strCache>
                <c:ptCount val="1"/>
                <c:pt idx="0">
                  <c:v>Natural Disaster</c:v>
                </c:pt>
              </c:strCache>
            </c:strRef>
          </c:tx>
          <c:spPr>
            <a:solidFill>
              <a:schemeClr val="accent3"/>
            </a:solidFill>
            <a:ln>
              <a:noFill/>
            </a:ln>
            <a:effectLst/>
          </c:spPr>
          <c:invertIfNegative val="0"/>
          <c:cat>
            <c:strRef>
              <c:f>'Exploratory Template'!$C$72:$C$78</c:f>
              <c:strCache>
                <c:ptCount val="6"/>
                <c:pt idx="0">
                  <c:v>2018</c:v>
                </c:pt>
                <c:pt idx="1">
                  <c:v>2019</c:v>
                </c:pt>
                <c:pt idx="2">
                  <c:v>2020</c:v>
                </c:pt>
                <c:pt idx="3">
                  <c:v>2021</c:v>
                </c:pt>
                <c:pt idx="4">
                  <c:v>2022</c:v>
                </c:pt>
                <c:pt idx="5">
                  <c:v>2023</c:v>
                </c:pt>
              </c:strCache>
            </c:strRef>
          </c:cat>
          <c:val>
            <c:numRef>
              <c:f>'Exploratory Template'!$F$72:$F$78</c:f>
              <c:numCache>
                <c:formatCode>#,##0</c:formatCode>
                <c:ptCount val="6"/>
                <c:pt idx="0">
                  <c:v>1</c:v>
                </c:pt>
                <c:pt idx="1">
                  <c:v>4</c:v>
                </c:pt>
                <c:pt idx="2">
                  <c:v>6</c:v>
                </c:pt>
                <c:pt idx="3">
                  <c:v>5</c:v>
                </c:pt>
                <c:pt idx="4">
                  <c:v>5</c:v>
                </c:pt>
              </c:numCache>
            </c:numRef>
          </c:val>
        </c:ser>
        <c:ser>
          <c:idx val="3"/>
          <c:order val="3"/>
          <c:tx>
            <c:strRef>
              <c:f>'Exploratory Template'!$G$70:$G$71</c:f>
              <c:strCache>
                <c:ptCount val="1"/>
                <c:pt idx="0">
                  <c:v>Technical Failure</c:v>
                </c:pt>
              </c:strCache>
            </c:strRef>
          </c:tx>
          <c:spPr>
            <a:solidFill>
              <a:schemeClr val="accent4"/>
            </a:solidFill>
            <a:ln>
              <a:noFill/>
            </a:ln>
            <a:effectLst/>
          </c:spPr>
          <c:invertIfNegative val="0"/>
          <c:cat>
            <c:strRef>
              <c:f>'Exploratory Template'!$C$72:$C$78</c:f>
              <c:strCache>
                <c:ptCount val="6"/>
                <c:pt idx="0">
                  <c:v>2018</c:v>
                </c:pt>
                <c:pt idx="1">
                  <c:v>2019</c:v>
                </c:pt>
                <c:pt idx="2">
                  <c:v>2020</c:v>
                </c:pt>
                <c:pt idx="3">
                  <c:v>2021</c:v>
                </c:pt>
                <c:pt idx="4">
                  <c:v>2022</c:v>
                </c:pt>
                <c:pt idx="5">
                  <c:v>2023</c:v>
                </c:pt>
              </c:strCache>
            </c:strRef>
          </c:cat>
          <c:val>
            <c:numRef>
              <c:f>'Exploratory Template'!$G$72:$G$78</c:f>
              <c:numCache>
                <c:formatCode>#,##0</c:formatCode>
                <c:ptCount val="6"/>
                <c:pt idx="0">
                  <c:v>3</c:v>
                </c:pt>
                <c:pt idx="1">
                  <c:v>6</c:v>
                </c:pt>
                <c:pt idx="2">
                  <c:v>5</c:v>
                </c:pt>
                <c:pt idx="3">
                  <c:v>9</c:v>
                </c:pt>
                <c:pt idx="4">
                  <c:v>6</c:v>
                </c:pt>
                <c:pt idx="5">
                  <c:v>6</c:v>
                </c:pt>
              </c:numCache>
            </c:numRef>
          </c:val>
        </c:ser>
        <c:dLbls>
          <c:showLegendKey val="0"/>
          <c:showVal val="0"/>
          <c:showCatName val="0"/>
          <c:showSerName val="0"/>
          <c:showPercent val="0"/>
          <c:showBubbleSize val="0"/>
        </c:dLbls>
        <c:gapWidth val="219"/>
        <c:overlap val="-27"/>
        <c:axId val="2128697104"/>
        <c:axId val="2128692752"/>
      </c:barChart>
      <c:catAx>
        <c:axId val="21286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2752"/>
        <c:crosses val="autoZero"/>
        <c:auto val="1"/>
        <c:lblAlgn val="ctr"/>
        <c:lblOffset val="100"/>
        <c:noMultiLvlLbl val="0"/>
      </c:catAx>
      <c:valAx>
        <c:axId val="212869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697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39174</xdr:colOff>
      <xdr:row>37</xdr:row>
      <xdr:rowOff>14287</xdr:rowOff>
    </xdr:from>
    <xdr:to>
      <xdr:col>16</xdr:col>
      <xdr:colOff>1196463</xdr:colOff>
      <xdr:row>51</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14286</xdr:colOff>
      <xdr:row>53</xdr:row>
      <xdr:rowOff>23812</xdr:rowOff>
    </xdr:from>
    <xdr:to>
      <xdr:col>16</xdr:col>
      <xdr:colOff>1190625</xdr:colOff>
      <xdr:row>67</xdr:row>
      <xdr:rowOff>14287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xdr:colOff>
      <xdr:row>68</xdr:row>
      <xdr:rowOff>14287</xdr:rowOff>
    </xdr:from>
    <xdr:to>
      <xdr:col>16</xdr:col>
      <xdr:colOff>1162050</xdr:colOff>
      <xdr:row>82</xdr:row>
      <xdr:rowOff>71437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14286</xdr:colOff>
      <xdr:row>83</xdr:row>
      <xdr:rowOff>4762</xdr:rowOff>
    </xdr:from>
    <xdr:to>
      <xdr:col>16</xdr:col>
      <xdr:colOff>1200149</xdr:colOff>
      <xdr:row>97</xdr:row>
      <xdr:rowOff>80962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101600</xdr:colOff>
      <xdr:row>1</xdr:row>
      <xdr:rowOff>50800</xdr:rowOff>
    </xdr:from>
    <xdr:ext cx="7696200" cy="21666200"/>
    <xdr:sp macro="" textlink="">
      <xdr:nvSpPr>
        <xdr:cNvPr id="2" name="TextBox 1">
          <a:extLst>
            <a:ext uri="{FF2B5EF4-FFF2-40B4-BE49-F238E27FC236}">
              <a16:creationId xmlns="" xmlns:a16="http://schemas.microsoft.com/office/drawing/2014/main" id="{22A03F87-E601-D63A-1E54-C83FB70F13C0}"/>
            </a:ext>
          </a:extLst>
        </xdr:cNvPr>
        <xdr:cNvSpPr txBox="1"/>
      </xdr:nvSpPr>
      <xdr:spPr>
        <a:xfrm>
          <a:off x="927100" y="254000"/>
          <a:ext cx="7696200" cy="21666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1">
              <a:solidFill>
                <a:schemeClr val="tx1"/>
              </a:solidFill>
              <a:effectLst/>
              <a:latin typeface="+mn-lt"/>
              <a:ea typeface="+mn-ea"/>
              <a:cs typeface="+mn-cs"/>
            </a:rPr>
            <a:t>1. Executive Summary</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This report assesses the pricing for Marine Liability Insurance using claims data from 2018-2023.The policy period runs from 1/1 – 31/12 each year. The analysis focuses on key pricing elements including loss frequency, loss severity, inflation adjustments, large loss event, impact of gross tonnage on overall premium and premium calculations.</a:t>
          </a:r>
        </a:p>
        <a:p>
          <a:r>
            <a:rPr lang="en-AU" sz="1100" b="1">
              <a:solidFill>
                <a:schemeClr val="tx1"/>
              </a:solidFill>
              <a:effectLst/>
              <a:latin typeface="+mn-lt"/>
              <a:ea typeface="+mn-ea"/>
              <a:cs typeface="+mn-cs"/>
            </a:rPr>
            <a:t>2. Data Overview</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The dataset used for this analysis includes </a:t>
          </a:r>
          <a:r>
            <a:rPr lang="en-AU" sz="1100" b="1">
              <a:solidFill>
                <a:schemeClr val="tx1"/>
              </a:solidFill>
              <a:effectLst/>
              <a:latin typeface="+mn-lt"/>
              <a:ea typeface="+mn-ea"/>
              <a:cs typeface="+mn-cs"/>
            </a:rPr>
            <a:t>100 </a:t>
          </a:r>
          <a:r>
            <a:rPr lang="en-AU" sz="1100">
              <a:solidFill>
                <a:schemeClr val="tx1"/>
              </a:solidFill>
              <a:effectLst/>
              <a:latin typeface="+mn-lt"/>
              <a:ea typeface="+mn-ea"/>
              <a:cs typeface="+mn-cs"/>
            </a:rPr>
            <a:t>claims. Key variables in the dataset include:</a:t>
          </a:r>
        </a:p>
        <a:p>
          <a:pPr lvl="0"/>
          <a:r>
            <a:rPr lang="en-AU" sz="1100" b="1">
              <a:solidFill>
                <a:schemeClr val="tx1"/>
              </a:solidFill>
              <a:effectLst/>
              <a:latin typeface="+mn-lt"/>
              <a:ea typeface="+mn-ea"/>
              <a:cs typeface="+mn-cs"/>
            </a:rPr>
            <a:t>Claim Types:</a:t>
          </a:r>
          <a:r>
            <a:rPr lang="en-AU" sz="1100">
              <a:solidFill>
                <a:schemeClr val="tx1"/>
              </a:solidFill>
              <a:effectLst/>
              <a:latin typeface="+mn-lt"/>
              <a:ea typeface="+mn-ea"/>
              <a:cs typeface="+mn-cs"/>
            </a:rPr>
            <a:t> Cargo Liability, Collision Liability, Damage to other vessels, Environmental Pollution, Injuries to third parties</a:t>
          </a:r>
        </a:p>
        <a:p>
          <a:pPr lvl="0"/>
          <a:r>
            <a:rPr lang="en-AU" sz="1100" b="1">
              <a:solidFill>
                <a:schemeClr val="tx1"/>
              </a:solidFill>
              <a:effectLst/>
              <a:latin typeface="+mn-lt"/>
              <a:ea typeface="+mn-ea"/>
              <a:cs typeface="+mn-cs"/>
            </a:rPr>
            <a:t>Policy Limits:</a:t>
          </a:r>
          <a:r>
            <a:rPr lang="en-AU" sz="1100">
              <a:solidFill>
                <a:schemeClr val="tx1"/>
              </a:solidFill>
              <a:effectLst/>
              <a:latin typeface="+mn-lt"/>
              <a:ea typeface="+mn-ea"/>
              <a:cs typeface="+mn-cs"/>
            </a:rPr>
            <a:t> $5,00,000 – $10,000,000</a:t>
          </a:r>
        </a:p>
        <a:p>
          <a:pPr lvl="0"/>
          <a:r>
            <a:rPr lang="en-AU" sz="1100" b="1">
              <a:solidFill>
                <a:schemeClr val="tx1"/>
              </a:solidFill>
              <a:effectLst/>
              <a:latin typeface="+mn-lt"/>
              <a:ea typeface="+mn-ea"/>
              <a:cs typeface="+mn-cs"/>
            </a:rPr>
            <a:t>Deductibles:</a:t>
          </a:r>
          <a:r>
            <a:rPr lang="en-AU" sz="1100">
              <a:solidFill>
                <a:schemeClr val="tx1"/>
              </a:solidFill>
              <a:effectLst/>
              <a:latin typeface="+mn-lt"/>
              <a:ea typeface="+mn-ea"/>
              <a:cs typeface="+mn-cs"/>
            </a:rPr>
            <a:t> $10,000 - $50,000</a:t>
          </a:r>
        </a:p>
        <a:p>
          <a:pPr lvl="0"/>
          <a:r>
            <a:rPr lang="en-AU" sz="1100" b="1">
              <a:solidFill>
                <a:schemeClr val="tx1"/>
              </a:solidFill>
              <a:effectLst/>
              <a:latin typeface="+mn-lt"/>
              <a:ea typeface="+mn-ea"/>
              <a:cs typeface="+mn-cs"/>
            </a:rPr>
            <a:t>Claims Status:</a:t>
          </a:r>
          <a:r>
            <a:rPr lang="en-AU" sz="1100">
              <a:solidFill>
                <a:schemeClr val="tx1"/>
              </a:solidFill>
              <a:effectLst/>
              <a:latin typeface="+mn-lt"/>
              <a:ea typeface="+mn-ea"/>
              <a:cs typeface="+mn-cs"/>
            </a:rPr>
            <a:t> Closed- 65 claims, In Litigation- 9 claims, Open-26 claims</a:t>
          </a:r>
        </a:p>
        <a:p>
          <a:r>
            <a:rPr lang="en-AU" sz="1100" b="1">
              <a:solidFill>
                <a:schemeClr val="tx1"/>
              </a:solidFill>
              <a:effectLst/>
              <a:latin typeface="+mn-lt"/>
              <a:ea typeface="+mn-ea"/>
              <a:cs typeface="+mn-cs"/>
            </a:rPr>
            <a:t>3. Exploratory Data Analysis (EDA)</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Claims data shows that over the years 2018-2023, Environmental Pollution and Collision Liability are the most frequent, accounting for 43 % of all claims. The Environmental Pollution is leading the highest loss severity, followed by Collision Liability.</a:t>
          </a:r>
          <a:r>
            <a:rPr lang="en-AU" sz="1100" b="1">
              <a:solidFill>
                <a:schemeClr val="tx1"/>
              </a:solidFill>
              <a:effectLst/>
              <a:latin typeface="+mn-lt"/>
              <a:ea typeface="+mn-ea"/>
              <a:cs typeface="+mn-cs"/>
            </a:rPr>
            <a:t> </a:t>
          </a:r>
          <a:endParaRPr lang="en-AU" sz="1100">
            <a:solidFill>
              <a:schemeClr val="tx1"/>
            </a:solidFill>
            <a:effectLst/>
            <a:latin typeface="+mn-lt"/>
            <a:ea typeface="+mn-ea"/>
            <a:cs typeface="+mn-cs"/>
          </a:endParaRPr>
        </a:p>
        <a:p>
          <a:pPr lvl="0"/>
          <a:r>
            <a:rPr lang="en-AU" sz="1100" b="1">
              <a:solidFill>
                <a:schemeClr val="tx1"/>
              </a:solidFill>
              <a:effectLst/>
              <a:latin typeface="+mn-lt"/>
              <a:ea typeface="+mn-ea"/>
              <a:cs typeface="+mn-cs"/>
            </a:rPr>
            <a:t>High Severity Claims:</a:t>
          </a:r>
          <a:r>
            <a:rPr lang="en-AU" sz="1100">
              <a:solidFill>
                <a:schemeClr val="tx1"/>
              </a:solidFill>
              <a:effectLst/>
              <a:latin typeface="+mn-lt"/>
              <a:ea typeface="+mn-ea"/>
              <a:cs typeface="+mn-cs"/>
            </a:rPr>
            <a:t> The highest severity claims in year 2022, are Environmental Pollution, with one large loss event exceeding $5 million.</a:t>
          </a:r>
        </a:p>
        <a:p>
          <a:pPr lvl="0"/>
          <a:r>
            <a:rPr lang="en-AU" sz="1100" b="1">
              <a:solidFill>
                <a:schemeClr val="tx1"/>
              </a:solidFill>
              <a:effectLst/>
              <a:latin typeface="+mn-lt"/>
              <a:ea typeface="+mn-ea"/>
              <a:cs typeface="+mn-cs"/>
            </a:rPr>
            <a:t>Trends in Claims Frequency and Severity:</a:t>
          </a:r>
          <a:r>
            <a:rPr lang="en-AU" sz="1100">
              <a:solidFill>
                <a:schemeClr val="tx1"/>
              </a:solidFill>
              <a:effectLst/>
              <a:latin typeface="+mn-lt"/>
              <a:ea typeface="+mn-ea"/>
              <a:cs typeface="+mn-cs"/>
            </a:rPr>
            <a:t> A trend has been observed in the severity of Injury to Third Parties, showing a steady trend over the years, followed by a reduction to zero. However, in 2023, there was a noticeable increase in loss severity.</a:t>
          </a:r>
        </a:p>
        <a:p>
          <a:pPr lvl="0"/>
          <a:r>
            <a:rPr lang="en-AU" sz="1100" b="1">
              <a:solidFill>
                <a:schemeClr val="tx1"/>
              </a:solidFill>
              <a:effectLst/>
              <a:latin typeface="+mn-lt"/>
              <a:ea typeface="+mn-ea"/>
              <a:cs typeface="+mn-cs"/>
            </a:rPr>
            <a:t>Outlier:</a:t>
          </a:r>
          <a:r>
            <a:rPr lang="en-AU" sz="1100">
              <a:solidFill>
                <a:schemeClr val="tx1"/>
              </a:solidFill>
              <a:effectLst/>
              <a:latin typeface="+mn-lt"/>
              <a:ea typeface="+mn-ea"/>
              <a:cs typeface="+mn-cs"/>
            </a:rPr>
            <a:t> Large loss event in year 2022 due to natural disaster is not ignorable and it significantly impacts on loss severity of Environmental Pollution exceeding $5 million.</a:t>
          </a:r>
        </a:p>
        <a:p>
          <a:r>
            <a:rPr lang="en-AU" sz="1100" b="1">
              <a:solidFill>
                <a:schemeClr val="tx1"/>
              </a:solidFill>
              <a:effectLst/>
              <a:latin typeface="+mn-lt"/>
              <a:ea typeface="+mn-ea"/>
              <a:cs typeface="+mn-cs"/>
            </a:rPr>
            <a:t>4. Risk Assessment</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Based on historical data, Environmental Pollution has the highest loss severity due to Natural Disaster. After Inflation Adjustments, the additional risk insights are:</a:t>
          </a:r>
        </a:p>
        <a:p>
          <a:r>
            <a:rPr lang="en-AU" sz="1100" b="1">
              <a:solidFill>
                <a:schemeClr val="tx1"/>
              </a:solidFill>
              <a:effectLst/>
              <a:latin typeface="+mn-lt"/>
              <a:ea typeface="+mn-ea"/>
              <a:cs typeface="+mn-cs"/>
            </a:rPr>
            <a:t>Highest to Lowest Loss Frequency by Claim Types:</a:t>
          </a:r>
          <a:r>
            <a:rPr lang="en-AU" sz="1100">
              <a:solidFill>
                <a:schemeClr val="tx1"/>
              </a:solidFill>
              <a:effectLst/>
              <a:latin typeface="+mn-lt"/>
              <a:ea typeface="+mn-ea"/>
              <a:cs typeface="+mn-cs"/>
            </a:rPr>
            <a:t> </a:t>
          </a:r>
        </a:p>
        <a:p>
          <a:pPr lvl="0"/>
          <a:r>
            <a:rPr lang="en-AU" sz="1100">
              <a:solidFill>
                <a:schemeClr val="tx1"/>
              </a:solidFill>
              <a:effectLst/>
              <a:latin typeface="+mn-lt"/>
              <a:ea typeface="+mn-ea"/>
              <a:cs typeface="+mn-cs"/>
            </a:rPr>
            <a:t>Environmental Pollution:  22</a:t>
          </a:r>
        </a:p>
        <a:p>
          <a:pPr lvl="0"/>
          <a:r>
            <a:rPr lang="en-AU" sz="1100">
              <a:solidFill>
                <a:schemeClr val="tx1"/>
              </a:solidFill>
              <a:effectLst/>
              <a:latin typeface="+mn-lt"/>
              <a:ea typeface="+mn-ea"/>
              <a:cs typeface="+mn-cs"/>
            </a:rPr>
            <a:t>Collision Liability: 21</a:t>
          </a:r>
        </a:p>
        <a:p>
          <a:pPr lvl="0"/>
          <a:r>
            <a:rPr lang="en-AU" sz="1100">
              <a:solidFill>
                <a:schemeClr val="tx1"/>
              </a:solidFill>
              <a:effectLst/>
              <a:latin typeface="+mn-lt"/>
              <a:ea typeface="+mn-ea"/>
              <a:cs typeface="+mn-cs"/>
            </a:rPr>
            <a:t>Damage to other Vessels: 20</a:t>
          </a:r>
        </a:p>
        <a:p>
          <a:pPr lvl="0"/>
          <a:r>
            <a:rPr lang="en-AU" sz="1100">
              <a:solidFill>
                <a:schemeClr val="tx1"/>
              </a:solidFill>
              <a:effectLst/>
              <a:latin typeface="+mn-lt"/>
              <a:ea typeface="+mn-ea"/>
              <a:cs typeface="+mn-cs"/>
            </a:rPr>
            <a:t>Cargo Liability: 19</a:t>
          </a:r>
        </a:p>
        <a:p>
          <a:pPr lvl="0"/>
          <a:r>
            <a:rPr lang="en-AU" sz="1100">
              <a:solidFill>
                <a:schemeClr val="tx1"/>
              </a:solidFill>
              <a:effectLst/>
              <a:latin typeface="+mn-lt"/>
              <a:ea typeface="+mn-ea"/>
              <a:cs typeface="+mn-cs"/>
            </a:rPr>
            <a:t>Injury to Third Parties: 18</a:t>
          </a:r>
        </a:p>
        <a:p>
          <a:r>
            <a:rPr lang="en-AU" sz="1100" b="1">
              <a:solidFill>
                <a:schemeClr val="tx1"/>
              </a:solidFill>
              <a:effectLst/>
              <a:latin typeface="+mn-lt"/>
              <a:ea typeface="+mn-ea"/>
              <a:cs typeface="+mn-cs"/>
            </a:rPr>
            <a:t>Highest to Lowest Loss Severity by Claim Types:</a:t>
          </a:r>
          <a:endParaRPr lang="en-AU" sz="1100">
            <a:solidFill>
              <a:schemeClr val="tx1"/>
            </a:solidFill>
            <a:effectLst/>
            <a:latin typeface="+mn-lt"/>
            <a:ea typeface="+mn-ea"/>
            <a:cs typeface="+mn-cs"/>
          </a:endParaRPr>
        </a:p>
        <a:p>
          <a:pPr lvl="0"/>
          <a:r>
            <a:rPr lang="en-US" sz="1100">
              <a:solidFill>
                <a:schemeClr val="tx1"/>
              </a:solidFill>
              <a:effectLst/>
              <a:latin typeface="+mn-lt"/>
              <a:ea typeface="+mn-ea"/>
              <a:cs typeface="+mn-cs"/>
            </a:rPr>
            <a:t>Environmental Pollution: $857,386</a:t>
          </a:r>
          <a:endParaRPr lang="en-AU" sz="1100">
            <a:solidFill>
              <a:schemeClr val="tx1"/>
            </a:solidFill>
            <a:effectLst/>
            <a:latin typeface="+mn-lt"/>
            <a:ea typeface="+mn-ea"/>
            <a:cs typeface="+mn-cs"/>
          </a:endParaRPr>
        </a:p>
        <a:p>
          <a:pPr lvl="0"/>
          <a:r>
            <a:rPr lang="en-US" sz="1100">
              <a:solidFill>
                <a:schemeClr val="tx1"/>
              </a:solidFill>
              <a:effectLst/>
              <a:latin typeface="+mn-lt"/>
              <a:ea typeface="+mn-ea"/>
              <a:cs typeface="+mn-cs"/>
            </a:rPr>
            <a:t>Damage to other vessels: $632,910</a:t>
          </a:r>
          <a:endParaRPr lang="en-AU" sz="1100">
            <a:solidFill>
              <a:schemeClr val="tx1"/>
            </a:solidFill>
            <a:effectLst/>
            <a:latin typeface="+mn-lt"/>
            <a:ea typeface="+mn-ea"/>
            <a:cs typeface="+mn-cs"/>
          </a:endParaRPr>
        </a:p>
        <a:p>
          <a:pPr lvl="0"/>
          <a:r>
            <a:rPr lang="en-US" sz="1100">
              <a:solidFill>
                <a:schemeClr val="tx1"/>
              </a:solidFill>
              <a:effectLst/>
              <a:latin typeface="+mn-lt"/>
              <a:ea typeface="+mn-ea"/>
              <a:cs typeface="+mn-cs"/>
            </a:rPr>
            <a:t>Cargo Liability: $590,583</a:t>
          </a:r>
          <a:endParaRPr lang="en-AU" sz="1100">
            <a:solidFill>
              <a:schemeClr val="tx1"/>
            </a:solidFill>
            <a:effectLst/>
            <a:latin typeface="+mn-lt"/>
            <a:ea typeface="+mn-ea"/>
            <a:cs typeface="+mn-cs"/>
          </a:endParaRPr>
        </a:p>
        <a:p>
          <a:pPr lvl="0"/>
          <a:r>
            <a:rPr lang="en-US" sz="1100">
              <a:solidFill>
                <a:schemeClr val="tx1"/>
              </a:solidFill>
              <a:effectLst/>
              <a:latin typeface="+mn-lt"/>
              <a:ea typeface="+mn-ea"/>
              <a:cs typeface="+mn-cs"/>
            </a:rPr>
            <a:t>Collision Liability : $575,994</a:t>
          </a:r>
          <a:endParaRPr lang="en-AU" sz="1100">
            <a:solidFill>
              <a:schemeClr val="tx1"/>
            </a:solidFill>
            <a:effectLst/>
            <a:latin typeface="+mn-lt"/>
            <a:ea typeface="+mn-ea"/>
            <a:cs typeface="+mn-cs"/>
          </a:endParaRPr>
        </a:p>
        <a:p>
          <a:pPr lvl="0"/>
          <a:r>
            <a:rPr lang="en-US" sz="1100">
              <a:solidFill>
                <a:schemeClr val="tx1"/>
              </a:solidFill>
              <a:effectLst/>
              <a:latin typeface="+mn-lt"/>
              <a:ea typeface="+mn-ea"/>
              <a:cs typeface="+mn-cs"/>
            </a:rPr>
            <a:t>Injury to third parties: $469,272</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As environmental pollution is the most frequent claim type and the highest loss severity, after this, </a:t>
          </a:r>
          <a:r>
            <a:rPr lang="en-AU" sz="1100" b="1">
              <a:solidFill>
                <a:schemeClr val="tx1"/>
              </a:solidFill>
              <a:effectLst/>
              <a:latin typeface="+mn-lt"/>
              <a:ea typeface="+mn-ea"/>
              <a:cs typeface="+mn-cs"/>
            </a:rPr>
            <a:t>damage to other vessels and collision liability</a:t>
          </a:r>
          <a:r>
            <a:rPr lang="en-AU" sz="1100">
              <a:solidFill>
                <a:schemeClr val="tx1"/>
              </a:solidFill>
              <a:effectLst/>
              <a:latin typeface="+mn-lt"/>
              <a:ea typeface="+mn-ea"/>
              <a:cs typeface="+mn-cs"/>
            </a:rPr>
            <a:t> are the most frequent types of claims. However, </a:t>
          </a:r>
          <a:r>
            <a:rPr lang="en-AU" sz="1100" b="1">
              <a:solidFill>
                <a:schemeClr val="tx1"/>
              </a:solidFill>
              <a:effectLst/>
              <a:latin typeface="+mn-lt"/>
              <a:ea typeface="+mn-ea"/>
              <a:cs typeface="+mn-cs"/>
            </a:rPr>
            <a:t>collision liability</a:t>
          </a:r>
          <a:r>
            <a:rPr lang="en-AU" sz="1100">
              <a:solidFill>
                <a:schemeClr val="tx1"/>
              </a:solidFill>
              <a:effectLst/>
              <a:latin typeface="+mn-lt"/>
              <a:ea typeface="+mn-ea"/>
              <a:cs typeface="+mn-cs"/>
            </a:rPr>
            <a:t> tends to have a relatively low loss severity compared to other claim types.</a:t>
          </a:r>
        </a:p>
        <a:p>
          <a:pPr lvl="0"/>
          <a:r>
            <a:rPr lang="en-AU" sz="1100" b="1">
              <a:solidFill>
                <a:schemeClr val="tx1"/>
              </a:solidFill>
              <a:effectLst/>
              <a:latin typeface="+mn-lt"/>
              <a:ea typeface="+mn-ea"/>
              <a:cs typeface="+mn-cs"/>
            </a:rPr>
            <a:t>Risk Based on Location:</a:t>
          </a:r>
          <a:r>
            <a:rPr lang="en-AU" sz="1100">
              <a:solidFill>
                <a:schemeClr val="tx1"/>
              </a:solidFill>
              <a:effectLst/>
              <a:latin typeface="+mn-lt"/>
              <a:ea typeface="+mn-ea"/>
              <a:cs typeface="+mn-cs"/>
            </a:rPr>
            <a:t> The Atlantic Ocean is having the highest severity and it is most frequent claim type as well due to occurrence of one large loss event of $5 million loss.</a:t>
          </a:r>
        </a:p>
        <a:p>
          <a:pPr lvl="0"/>
          <a:r>
            <a:rPr lang="en-AU" sz="1100" b="1">
              <a:solidFill>
                <a:schemeClr val="tx1"/>
              </a:solidFill>
              <a:effectLst/>
              <a:latin typeface="+mn-lt"/>
              <a:ea typeface="+mn-ea"/>
              <a:cs typeface="+mn-cs"/>
            </a:rPr>
            <a:t>Risk Based on Cause of Loss:</a:t>
          </a:r>
          <a:r>
            <a:rPr lang="en-AU" sz="1100">
              <a:solidFill>
                <a:schemeClr val="tx1"/>
              </a:solidFill>
              <a:effectLst/>
              <a:latin typeface="+mn-lt"/>
              <a:ea typeface="+mn-ea"/>
              <a:cs typeface="+mn-cs"/>
            </a:rPr>
            <a:t> Technical Failure is most frequent type of claim followed by Human Error but in case of severity, they have the lowest severity as compared to other claim types.  </a:t>
          </a:r>
        </a:p>
        <a:p>
          <a:r>
            <a:rPr lang="en-AU" sz="1100" b="1">
              <a:solidFill>
                <a:schemeClr val="tx1"/>
              </a:solidFill>
              <a:effectLst/>
              <a:latin typeface="+mn-lt"/>
              <a:ea typeface="+mn-ea"/>
              <a:cs typeface="+mn-cs"/>
            </a:rPr>
            <a:t>5. Premium Calculation by Year</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The </a:t>
          </a:r>
          <a:r>
            <a:rPr lang="en-AU" sz="1100" b="1">
              <a:solidFill>
                <a:schemeClr val="tx1"/>
              </a:solidFill>
              <a:effectLst/>
              <a:latin typeface="+mn-lt"/>
              <a:ea typeface="+mn-ea"/>
              <a:cs typeface="+mn-cs"/>
            </a:rPr>
            <a:t>loss frequency</a:t>
          </a:r>
          <a:r>
            <a:rPr lang="en-AU" sz="1100">
              <a:solidFill>
                <a:schemeClr val="tx1"/>
              </a:solidFill>
              <a:effectLst/>
              <a:latin typeface="+mn-lt"/>
              <a:ea typeface="+mn-ea"/>
              <a:cs typeface="+mn-cs"/>
            </a:rPr>
            <a:t> tells us how often claims happen, and the </a:t>
          </a:r>
          <a:r>
            <a:rPr lang="en-AU" sz="1100" b="1">
              <a:solidFill>
                <a:schemeClr val="tx1"/>
              </a:solidFill>
              <a:effectLst/>
              <a:latin typeface="+mn-lt"/>
              <a:ea typeface="+mn-ea"/>
              <a:cs typeface="+mn-cs"/>
            </a:rPr>
            <a:t>loss severity </a:t>
          </a:r>
          <a:r>
            <a:rPr lang="en-AU" sz="1100">
              <a:solidFill>
                <a:schemeClr val="tx1"/>
              </a:solidFill>
              <a:effectLst/>
              <a:latin typeface="+mn-lt"/>
              <a:ea typeface="+mn-ea"/>
              <a:cs typeface="+mn-cs"/>
            </a:rPr>
            <a:t>shows how much each claim costs. These numbers are adjusted for inflation to make sure they are accurate for the time period when the insurance is priced.</a:t>
          </a:r>
        </a:p>
        <a:p>
          <a:r>
            <a:rPr lang="en-AU" sz="1100">
              <a:solidFill>
                <a:schemeClr val="tx1"/>
              </a:solidFill>
              <a:effectLst/>
              <a:latin typeface="+mn-lt"/>
              <a:ea typeface="+mn-ea"/>
              <a:cs typeface="+mn-cs"/>
            </a:rPr>
            <a:t>Based on inflation adjustments and historical data, </a:t>
          </a:r>
          <a:r>
            <a:rPr lang="en-US" sz="1100">
              <a:solidFill>
                <a:schemeClr val="tx1"/>
              </a:solidFill>
              <a:effectLst/>
              <a:latin typeface="+mn-lt"/>
              <a:ea typeface="+mn-ea"/>
              <a:cs typeface="+mn-cs"/>
            </a:rPr>
            <a:t>the expected loss per unit of gross tonnage was calculated:</a:t>
          </a:r>
          <a:endParaRPr lang="en-AU" sz="1100">
            <a:solidFill>
              <a:schemeClr val="tx1"/>
            </a:solidFill>
            <a:effectLst/>
            <a:latin typeface="+mn-lt"/>
            <a:ea typeface="+mn-ea"/>
            <a:cs typeface="+mn-cs"/>
          </a:endParaRPr>
        </a:p>
        <a:p>
          <a:r>
            <a:rPr lang="en-AU" sz="1100" b="1">
              <a:solidFill>
                <a:schemeClr val="tx1"/>
              </a:solidFill>
              <a:effectLst/>
              <a:latin typeface="+mn-lt"/>
              <a:ea typeface="+mn-ea"/>
              <a:cs typeface="+mn-cs"/>
            </a:rPr>
            <a:t>Average Values:</a:t>
          </a:r>
          <a:endParaRPr lang="en-AU" sz="1100">
            <a:solidFill>
              <a:schemeClr val="tx1"/>
            </a:solidFill>
            <a:effectLst/>
            <a:latin typeface="+mn-lt"/>
            <a:ea typeface="+mn-ea"/>
            <a:cs typeface="+mn-cs"/>
          </a:endParaRPr>
        </a:p>
        <a:p>
          <a:pPr lvl="0"/>
          <a:r>
            <a:rPr lang="en-AU" sz="1100" b="1">
              <a:solidFill>
                <a:schemeClr val="tx1"/>
              </a:solidFill>
              <a:effectLst/>
              <a:latin typeface="+mn-lt"/>
              <a:ea typeface="+mn-ea"/>
              <a:cs typeface="+mn-cs"/>
            </a:rPr>
            <a:t>Average Frequency per unit exposure:</a:t>
          </a:r>
          <a:r>
            <a:rPr lang="en-AU" sz="1100">
              <a:solidFill>
                <a:schemeClr val="tx1"/>
              </a:solidFill>
              <a:effectLst/>
              <a:latin typeface="+mn-lt"/>
              <a:ea typeface="+mn-ea"/>
              <a:cs typeface="+mn-cs"/>
            </a:rPr>
            <a:t>0.000000376 </a:t>
          </a:r>
        </a:p>
        <a:p>
          <a:pPr lvl="0"/>
          <a:r>
            <a:rPr lang="en-AU" sz="1100" b="1">
              <a:solidFill>
                <a:schemeClr val="tx1"/>
              </a:solidFill>
              <a:effectLst/>
              <a:latin typeface="+mn-lt"/>
              <a:ea typeface="+mn-ea"/>
              <a:cs typeface="+mn-cs"/>
            </a:rPr>
            <a:t>Average Severity per Claim:</a:t>
          </a:r>
          <a:r>
            <a:rPr lang="en-AU" sz="1100">
              <a:solidFill>
                <a:schemeClr val="tx1"/>
              </a:solidFill>
              <a:effectLst/>
              <a:latin typeface="+mn-lt"/>
              <a:ea typeface="+mn-ea"/>
              <a:cs typeface="+mn-cs"/>
            </a:rPr>
            <a:t> $588,228</a:t>
          </a:r>
        </a:p>
        <a:p>
          <a:pPr lvl="0"/>
          <a:r>
            <a:rPr lang="en-AU" sz="1100" b="1">
              <a:solidFill>
                <a:schemeClr val="tx1"/>
              </a:solidFill>
              <a:effectLst/>
              <a:latin typeface="+mn-lt"/>
              <a:ea typeface="+mn-ea"/>
              <a:cs typeface="+mn-cs"/>
            </a:rPr>
            <a:t>2024 Expected Gross Tonnage:</a:t>
          </a:r>
          <a:r>
            <a:rPr lang="en-AU" sz="1100">
              <a:solidFill>
                <a:schemeClr val="tx1"/>
              </a:solidFill>
              <a:effectLst/>
              <a:latin typeface="+mn-lt"/>
              <a:ea typeface="+mn-ea"/>
              <a:cs typeface="+mn-cs"/>
            </a:rPr>
            <a:t> 40,000,000.00 </a:t>
          </a:r>
        </a:p>
        <a:p>
          <a:r>
            <a:rPr lang="en-AU" sz="1100">
              <a:solidFill>
                <a:schemeClr val="tx1"/>
              </a:solidFill>
              <a:effectLst/>
              <a:latin typeface="+mn-lt"/>
              <a:ea typeface="+mn-ea"/>
              <a:cs typeface="+mn-cs"/>
            </a:rPr>
            <a:t> </a:t>
          </a:r>
        </a:p>
        <a:p>
          <a:r>
            <a:rPr lang="en-AU" sz="1100" b="1">
              <a:solidFill>
                <a:schemeClr val="tx1"/>
              </a:solidFill>
              <a:effectLst/>
              <a:latin typeface="+mn-lt"/>
              <a:ea typeface="+mn-ea"/>
              <a:cs typeface="+mn-cs"/>
            </a:rPr>
            <a:t>Total Risk Premium (Excluding Large Loss Loading):</a:t>
          </a:r>
          <a:endParaRPr lang="en-AU" sz="1100">
            <a:solidFill>
              <a:schemeClr val="tx1"/>
            </a:solidFill>
            <a:effectLst/>
            <a:latin typeface="+mn-lt"/>
            <a:ea typeface="+mn-ea"/>
            <a:cs typeface="+mn-cs"/>
          </a:endParaRPr>
        </a:p>
        <a:p>
          <a:r>
            <a:rPr lang="en-AU" sz="1100" b="1">
              <a:solidFill>
                <a:schemeClr val="tx1"/>
              </a:solidFill>
              <a:effectLst/>
              <a:latin typeface="+mn-lt"/>
              <a:ea typeface="+mn-ea"/>
              <a:cs typeface="+mn-cs"/>
            </a:rPr>
            <a:t>Total Risk Premium excl. large loss loading:</a:t>
          </a:r>
          <a:r>
            <a:rPr lang="en-AU" sz="1100">
              <a:solidFill>
                <a:schemeClr val="tx1"/>
              </a:solidFill>
              <a:effectLst/>
              <a:latin typeface="+mn-lt"/>
              <a:ea typeface="+mn-ea"/>
              <a:cs typeface="+mn-cs"/>
            </a:rPr>
            <a:t> $8,841,969.38</a:t>
          </a:r>
        </a:p>
        <a:p>
          <a:r>
            <a:rPr lang="en-AU" sz="1100" b="1">
              <a:solidFill>
                <a:schemeClr val="tx1"/>
              </a:solidFill>
              <a:effectLst/>
              <a:latin typeface="+mn-lt"/>
              <a:ea typeface="+mn-ea"/>
              <a:cs typeface="+mn-cs"/>
            </a:rPr>
            <a:t>Total Risk Premium incl. large loss loading:</a:t>
          </a:r>
          <a:r>
            <a:rPr lang="en-AU" sz="1100">
              <a:solidFill>
                <a:schemeClr val="tx1"/>
              </a:solidFill>
              <a:effectLst/>
              <a:latin typeface="+mn-lt"/>
              <a:ea typeface="+mn-ea"/>
              <a:cs typeface="+mn-cs"/>
            </a:rPr>
            <a:t> $9,104,666.75</a:t>
          </a:r>
        </a:p>
        <a:p>
          <a:r>
            <a:rPr lang="en-AU" sz="1100" b="1">
              <a:solidFill>
                <a:schemeClr val="tx1"/>
              </a:solidFill>
              <a:effectLst/>
              <a:latin typeface="+mn-lt"/>
              <a:ea typeface="+mn-ea"/>
              <a:cs typeface="+mn-cs"/>
            </a:rPr>
            <a:t>Final Premium Calculation:</a:t>
          </a:r>
          <a:endParaRPr lang="en-AU" sz="1100">
            <a:solidFill>
              <a:schemeClr val="tx1"/>
            </a:solidFill>
            <a:effectLst/>
            <a:latin typeface="+mn-lt"/>
            <a:ea typeface="+mn-ea"/>
            <a:cs typeface="+mn-cs"/>
          </a:endParaRPr>
        </a:p>
        <a:p>
          <a:pPr lvl="0"/>
          <a:r>
            <a:rPr lang="en-AU" sz="1100" b="1">
              <a:solidFill>
                <a:schemeClr val="tx1"/>
              </a:solidFill>
              <a:effectLst/>
              <a:latin typeface="+mn-lt"/>
              <a:ea typeface="+mn-ea"/>
              <a:cs typeface="+mn-cs"/>
            </a:rPr>
            <a:t>Expense Loading:</a:t>
          </a:r>
          <a:r>
            <a:rPr lang="en-AU" sz="1100">
              <a:solidFill>
                <a:schemeClr val="tx1"/>
              </a:solidFill>
              <a:effectLst/>
              <a:latin typeface="+mn-lt"/>
              <a:ea typeface="+mn-ea"/>
              <a:cs typeface="+mn-cs"/>
            </a:rPr>
            <a:t> 30%</a:t>
          </a:r>
        </a:p>
        <a:p>
          <a:pPr lvl="0"/>
          <a:r>
            <a:rPr lang="en-AU" sz="1100" b="1">
              <a:solidFill>
                <a:schemeClr val="tx1"/>
              </a:solidFill>
              <a:effectLst/>
              <a:latin typeface="+mn-lt"/>
              <a:ea typeface="+mn-ea"/>
              <a:cs typeface="+mn-cs"/>
            </a:rPr>
            <a:t>Profit Margin:</a:t>
          </a:r>
          <a:r>
            <a:rPr lang="en-AU" sz="1100">
              <a:solidFill>
                <a:schemeClr val="tx1"/>
              </a:solidFill>
              <a:effectLst/>
              <a:latin typeface="+mn-lt"/>
              <a:ea typeface="+mn-ea"/>
              <a:cs typeface="+mn-cs"/>
            </a:rPr>
            <a:t> 10%</a:t>
          </a:r>
        </a:p>
        <a:p>
          <a:pPr lvl="0"/>
          <a:r>
            <a:rPr lang="en-AU" sz="1100" b="1">
              <a:solidFill>
                <a:schemeClr val="tx1"/>
              </a:solidFill>
              <a:effectLst/>
              <a:latin typeface="+mn-lt"/>
              <a:ea typeface="+mn-ea"/>
              <a:cs typeface="+mn-cs"/>
            </a:rPr>
            <a:t>Commission:</a:t>
          </a:r>
          <a:r>
            <a:rPr lang="en-AU" sz="1100">
              <a:solidFill>
                <a:schemeClr val="tx1"/>
              </a:solidFill>
              <a:effectLst/>
              <a:latin typeface="+mn-lt"/>
              <a:ea typeface="+mn-ea"/>
              <a:cs typeface="+mn-cs"/>
            </a:rPr>
            <a:t> 0%</a:t>
          </a:r>
        </a:p>
        <a:p>
          <a:pPr lvl="0"/>
          <a:r>
            <a:rPr lang="en-AU" sz="1100" b="1">
              <a:solidFill>
                <a:schemeClr val="tx1"/>
              </a:solidFill>
              <a:effectLst/>
              <a:latin typeface="+mn-lt"/>
              <a:ea typeface="+mn-ea"/>
              <a:cs typeface="+mn-cs"/>
            </a:rPr>
            <a:t>Large Loss Loading:</a:t>
          </a:r>
          <a:endParaRPr lang="en-AU" sz="1100">
            <a:solidFill>
              <a:schemeClr val="tx1"/>
            </a:solidFill>
            <a:effectLst/>
            <a:latin typeface="+mn-lt"/>
            <a:ea typeface="+mn-ea"/>
            <a:cs typeface="+mn-cs"/>
          </a:endParaRPr>
        </a:p>
        <a:p>
          <a:r>
            <a:rPr lang="en-US" sz="1100">
              <a:solidFill>
                <a:schemeClr val="tx1"/>
              </a:solidFill>
              <a:effectLst/>
              <a:latin typeface="+mn-lt"/>
              <a:ea typeface="+mn-ea"/>
              <a:cs typeface="+mn-cs"/>
            </a:rPr>
            <a:t>A loading was applied to account for the environmental pollution event that has occurred. This has been removed from the data and added as a large loss loading to adjust for the longer expected return period of such events.</a:t>
          </a:r>
          <a:endParaRPr lang="en-AU" sz="1100">
            <a:solidFill>
              <a:schemeClr val="tx1"/>
            </a:solidFill>
            <a:effectLst/>
            <a:latin typeface="+mn-lt"/>
            <a:ea typeface="+mn-ea"/>
            <a:cs typeface="+mn-cs"/>
          </a:endParaRPr>
        </a:p>
        <a:p>
          <a:r>
            <a:rPr lang="en-AU" sz="1100" b="1">
              <a:solidFill>
                <a:schemeClr val="tx1"/>
              </a:solidFill>
              <a:effectLst/>
              <a:latin typeface="+mn-lt"/>
              <a:ea typeface="+mn-ea"/>
              <a:cs typeface="+mn-cs"/>
            </a:rPr>
            <a:t>Final Premium (including all workings):</a:t>
          </a:r>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Final Premium=Total Risk Premium × (1+Expense Loading) × (1+Profit Margin)</a:t>
          </a:r>
        </a:p>
        <a:p>
          <a:r>
            <a:rPr lang="en-AU" sz="1100">
              <a:solidFill>
                <a:schemeClr val="tx1"/>
              </a:solidFill>
              <a:effectLst/>
              <a:latin typeface="+mn-lt"/>
              <a:ea typeface="+mn-ea"/>
              <a:cs typeface="+mn-cs"/>
            </a:rPr>
            <a:t>Final Premium: $13,019,673.45</a:t>
          </a:r>
        </a:p>
        <a:p>
          <a:r>
            <a:rPr lang="en-AU" sz="1100">
              <a:solidFill>
                <a:schemeClr val="tx1"/>
              </a:solidFill>
              <a:effectLst/>
              <a:latin typeface="+mn-lt"/>
              <a:ea typeface="+mn-ea"/>
              <a:cs typeface="+mn-cs"/>
            </a:rPr>
            <a:t> </a:t>
          </a:r>
        </a:p>
        <a:p>
          <a:r>
            <a:rPr lang="en-AU" sz="1100" b="1">
              <a:solidFill>
                <a:schemeClr val="tx1"/>
              </a:solidFill>
              <a:effectLst/>
              <a:latin typeface="+mn-lt"/>
              <a:ea typeface="+mn-ea"/>
              <a:cs typeface="+mn-cs"/>
            </a:rPr>
            <a:t>6. Sensitivity Analysis</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Sensitivity analysis of a 6% increase in claim severity examines how a 6% rise in the cost of claims impacts the overall financial outcomes or risk assessments. It helps assess the effect of this change on the total premiums, reserves, or profitability, allowing insurers to understand the potential impact of higher claim costs. </a:t>
          </a:r>
        </a:p>
        <a:p>
          <a:r>
            <a:rPr lang="en-AU" sz="1100">
              <a:solidFill>
                <a:schemeClr val="tx1"/>
              </a:solidFill>
              <a:effectLst/>
              <a:latin typeface="+mn-lt"/>
              <a:ea typeface="+mn-ea"/>
              <a:cs typeface="+mn-cs"/>
            </a:rPr>
            <a:t>In this section, we summarise the sensitivity analysis, including the calculation and its impact on the final premium.</a:t>
          </a:r>
        </a:p>
        <a:p>
          <a:pPr lvl="0"/>
          <a:r>
            <a:rPr lang="en-AU" sz="1100" b="1">
              <a:solidFill>
                <a:schemeClr val="tx1"/>
              </a:solidFill>
              <a:effectLst/>
              <a:latin typeface="+mn-lt"/>
              <a:ea typeface="+mn-ea"/>
              <a:cs typeface="+mn-cs"/>
            </a:rPr>
            <a:t>Scenario:</a:t>
          </a:r>
          <a:r>
            <a:rPr lang="en-AU" sz="1100">
              <a:solidFill>
                <a:schemeClr val="tx1"/>
              </a:solidFill>
              <a:effectLst/>
              <a:latin typeface="+mn-lt"/>
              <a:ea typeface="+mn-ea"/>
              <a:cs typeface="+mn-cs"/>
            </a:rPr>
            <a:t> A 6% increase in the severity of all claims.</a:t>
          </a:r>
        </a:p>
        <a:p>
          <a:r>
            <a:rPr lang="en-AU" sz="1100" b="1">
              <a:solidFill>
                <a:schemeClr val="tx1"/>
              </a:solidFill>
              <a:effectLst/>
              <a:latin typeface="+mn-lt"/>
              <a:ea typeface="+mn-ea"/>
              <a:cs typeface="+mn-cs"/>
            </a:rPr>
            <a:t>New loss severity:</a:t>
          </a:r>
          <a:r>
            <a:rPr lang="en-AU" sz="1100">
              <a:solidFill>
                <a:schemeClr val="tx1"/>
              </a:solidFill>
              <a:effectLst/>
              <a:latin typeface="+mn-lt"/>
              <a:ea typeface="+mn-ea"/>
              <a:cs typeface="+mn-cs"/>
            </a:rPr>
            <a:t> $588,228 x 1.06 = $623,521.95</a:t>
          </a:r>
        </a:p>
        <a:p>
          <a:r>
            <a:rPr lang="en-AU" sz="1100" b="1">
              <a:solidFill>
                <a:schemeClr val="tx1"/>
              </a:solidFill>
              <a:effectLst/>
              <a:latin typeface="+mn-lt"/>
              <a:ea typeface="+mn-ea"/>
              <a:cs typeface="+mn-cs"/>
            </a:rPr>
            <a:t>New Risk Premium following 6% increase in claim severity:</a:t>
          </a:r>
          <a:r>
            <a:rPr lang="en-AU" sz="1100">
              <a:solidFill>
                <a:schemeClr val="tx1"/>
              </a:solidFill>
              <a:effectLst/>
              <a:latin typeface="+mn-lt"/>
              <a:ea typeface="+mn-ea"/>
              <a:cs typeface="+mn-cs"/>
            </a:rPr>
            <a:t>  $9,635,184.91</a:t>
          </a:r>
        </a:p>
        <a:p>
          <a:r>
            <a:rPr lang="en-AU" sz="1100" b="1">
              <a:solidFill>
                <a:schemeClr val="tx1"/>
              </a:solidFill>
              <a:effectLst/>
              <a:latin typeface="+mn-lt"/>
              <a:ea typeface="+mn-ea"/>
              <a:cs typeface="+mn-cs"/>
            </a:rPr>
            <a:t>New final premium: </a:t>
          </a:r>
          <a:r>
            <a:rPr lang="en-AU" sz="1100">
              <a:solidFill>
                <a:schemeClr val="tx1"/>
              </a:solidFill>
              <a:effectLst/>
              <a:latin typeface="+mn-lt"/>
              <a:ea typeface="+mn-ea"/>
              <a:cs typeface="+mn-cs"/>
            </a:rPr>
            <a:t>$13,778,314.42</a:t>
          </a:r>
        </a:p>
        <a:p>
          <a:r>
            <a:rPr lang="en-AU" sz="1100" b="1">
              <a:solidFill>
                <a:schemeClr val="tx1"/>
              </a:solidFill>
              <a:effectLst/>
              <a:latin typeface="+mn-lt"/>
              <a:ea typeface="+mn-ea"/>
              <a:cs typeface="+mn-cs"/>
            </a:rPr>
            <a:t>7. Key Assumptions</a:t>
          </a:r>
          <a:endParaRPr lang="en-AU" sz="1100">
            <a:solidFill>
              <a:schemeClr val="tx1"/>
            </a:solidFill>
            <a:effectLst/>
            <a:latin typeface="+mn-lt"/>
            <a:ea typeface="+mn-ea"/>
            <a:cs typeface="+mn-cs"/>
          </a:endParaRPr>
        </a:p>
        <a:p>
          <a:r>
            <a:rPr lang="en-AU" sz="1100">
              <a:solidFill>
                <a:schemeClr val="tx1"/>
              </a:solidFill>
              <a:effectLst/>
              <a:latin typeface="+mn-lt"/>
              <a:ea typeface="+mn-ea"/>
              <a:cs typeface="+mn-cs"/>
            </a:rPr>
            <a:t>This analysis is based on the following key assumptions:</a:t>
          </a:r>
        </a:p>
        <a:p>
          <a:pPr lvl="0"/>
          <a:r>
            <a:rPr lang="en-AU" sz="1100" b="1">
              <a:solidFill>
                <a:schemeClr val="tx1"/>
              </a:solidFill>
              <a:effectLst/>
              <a:latin typeface="+mn-lt"/>
              <a:ea typeface="+mn-ea"/>
              <a:cs typeface="+mn-cs"/>
            </a:rPr>
            <a:t>Claims Development Patterns:</a:t>
          </a:r>
          <a:r>
            <a:rPr lang="en-AU" sz="1100">
              <a:solidFill>
                <a:schemeClr val="tx1"/>
              </a:solidFill>
              <a:effectLst/>
              <a:latin typeface="+mn-lt"/>
              <a:ea typeface="+mn-ea"/>
              <a:cs typeface="+mn-cs"/>
            </a:rPr>
            <a:t> No adjustments</a:t>
          </a:r>
        </a:p>
        <a:p>
          <a:pPr lvl="0"/>
          <a:r>
            <a:rPr lang="en-AU" sz="1100" b="1">
              <a:solidFill>
                <a:schemeClr val="tx1"/>
              </a:solidFill>
              <a:effectLst/>
              <a:latin typeface="+mn-lt"/>
              <a:ea typeface="+mn-ea"/>
              <a:cs typeface="+mn-cs"/>
            </a:rPr>
            <a:t>Commission:</a:t>
          </a:r>
          <a:r>
            <a:rPr lang="en-AU" sz="1100">
              <a:solidFill>
                <a:schemeClr val="tx1"/>
              </a:solidFill>
              <a:effectLst/>
              <a:latin typeface="+mn-lt"/>
              <a:ea typeface="+mn-ea"/>
              <a:cs typeface="+mn-cs"/>
            </a:rPr>
            <a:t> 0%</a:t>
          </a:r>
        </a:p>
        <a:p>
          <a:pPr lvl="0"/>
          <a:r>
            <a:rPr lang="en-AU" sz="1100" b="1">
              <a:solidFill>
                <a:schemeClr val="tx1"/>
              </a:solidFill>
              <a:effectLst/>
              <a:latin typeface="+mn-lt"/>
              <a:ea typeface="+mn-ea"/>
              <a:cs typeface="+mn-cs"/>
            </a:rPr>
            <a:t>Inflation Adjustments:</a:t>
          </a:r>
          <a:r>
            <a:rPr lang="en-AU" sz="1100">
              <a:solidFill>
                <a:schemeClr val="tx1"/>
              </a:solidFill>
              <a:effectLst/>
              <a:latin typeface="+mn-lt"/>
              <a:ea typeface="+mn-ea"/>
              <a:cs typeface="+mn-cs"/>
            </a:rPr>
            <a:t> Net incurred claim amount has been calculated by using inflation index. It brings accuracy in the premium calculation.</a:t>
          </a:r>
        </a:p>
        <a:p>
          <a:pPr lvl="0"/>
          <a:r>
            <a:rPr lang="en-AU" sz="1100" b="1">
              <a:solidFill>
                <a:schemeClr val="tx1"/>
              </a:solidFill>
              <a:effectLst/>
              <a:latin typeface="+mn-lt"/>
              <a:ea typeface="+mn-ea"/>
              <a:cs typeface="+mn-cs"/>
            </a:rPr>
            <a:t>Exposure (Gross Tonnage):</a:t>
          </a:r>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The 2024 expected gross tonnage provided by client is 40 million.</a:t>
          </a:r>
        </a:p>
        <a:p>
          <a:pPr lvl="0"/>
          <a:r>
            <a:rPr lang="en-AU" sz="1100" b="1">
              <a:solidFill>
                <a:schemeClr val="tx1"/>
              </a:solidFill>
              <a:effectLst/>
              <a:latin typeface="+mn-lt"/>
              <a:ea typeface="+mn-ea"/>
              <a:cs typeface="+mn-cs"/>
            </a:rPr>
            <a:t>Gross tonnage exposure</a:t>
          </a:r>
          <a:r>
            <a:rPr lang="en-AU" sz="1100">
              <a:solidFill>
                <a:schemeClr val="tx1"/>
              </a:solidFill>
              <a:effectLst/>
              <a:latin typeface="+mn-lt"/>
              <a:ea typeface="+mn-ea"/>
              <a:cs typeface="+mn-cs"/>
            </a:rPr>
            <a:t> refers to the total volume or weight of a vessel, cargo, or fleet, measured in gross tons, which reflects the size or carrying capacity of the insured asset.</a:t>
          </a:r>
        </a:p>
        <a:p>
          <a:r>
            <a:rPr lang="en-AU" sz="1100">
              <a:solidFill>
                <a:schemeClr val="tx1"/>
              </a:solidFill>
              <a:effectLst/>
              <a:latin typeface="+mn-lt"/>
              <a:ea typeface="+mn-ea"/>
              <a:cs typeface="+mn-cs"/>
            </a:rPr>
            <a:t>As the gross tonnage exposure increases, the associated risk also rises. Larger vessels or fleets present a greater potential for financial loss due to accidents, damage, or liability. The higher premium is required to cover the increased risk linked with higher gross tonnage.</a:t>
          </a:r>
        </a:p>
        <a:p>
          <a:pPr lvl="0"/>
          <a:r>
            <a:rPr lang="en-AU" sz="1100" b="1">
              <a:solidFill>
                <a:schemeClr val="tx1"/>
              </a:solidFill>
              <a:effectLst/>
              <a:latin typeface="+mn-lt"/>
              <a:ea typeface="+mn-ea"/>
              <a:cs typeface="+mn-cs"/>
            </a:rPr>
            <a:t>Expense/Profit Margin/Commission:</a:t>
          </a:r>
          <a:r>
            <a:rPr lang="en-AU" sz="1100">
              <a:solidFill>
                <a:schemeClr val="tx1"/>
              </a:solidFill>
              <a:effectLst/>
              <a:latin typeface="+mn-lt"/>
              <a:ea typeface="+mn-ea"/>
              <a:cs typeface="+mn-cs"/>
            </a:rPr>
            <a:t> It was assumed that expense margin is 30% to cover all operational expenses, profit margin is 10% to ensure profitability and no commission was applied as there is no commission payable to broker. These loading were added to the total risk premium to calculate the final premium. </a:t>
          </a:r>
        </a:p>
        <a:p>
          <a:pPr lvl="0"/>
          <a:r>
            <a:rPr lang="en-AU" sz="1100" b="1">
              <a:solidFill>
                <a:schemeClr val="tx1"/>
              </a:solidFill>
              <a:effectLst/>
              <a:latin typeface="+mn-lt"/>
              <a:ea typeface="+mn-ea"/>
              <a:cs typeface="+mn-cs"/>
            </a:rPr>
            <a:t>Large Loss Loading:</a:t>
          </a:r>
          <a:r>
            <a:rPr lang="en-AU" sz="1100">
              <a:solidFill>
                <a:schemeClr val="tx1"/>
              </a:solidFill>
              <a:effectLst/>
              <a:latin typeface="+mn-lt"/>
              <a:ea typeface="+mn-ea"/>
              <a:cs typeface="+mn-cs"/>
            </a:rPr>
            <a:t> It was assumed that the large loss event occurred once in 20 years. A large loss claim is added to the calculation of the total risk premium. Including this exceptional occurrence allows the insurer to spread the expense out throughout the years instead of requiring the client to manage significant increased premium.</a:t>
          </a:r>
        </a:p>
        <a:p>
          <a:pPr lvl="0"/>
          <a:r>
            <a:rPr lang="en-AU" sz="1100" b="1">
              <a:solidFill>
                <a:schemeClr val="tx1"/>
              </a:solidFill>
              <a:effectLst/>
              <a:latin typeface="+mn-lt"/>
              <a:ea typeface="+mn-ea"/>
              <a:cs typeface="+mn-cs"/>
            </a:rPr>
            <a:t>Deductibles:</a:t>
          </a:r>
          <a:r>
            <a:rPr lang="en-AU" sz="1100">
              <a:solidFill>
                <a:schemeClr val="tx1"/>
              </a:solidFill>
              <a:effectLst/>
              <a:latin typeface="+mn-lt"/>
              <a:ea typeface="+mn-ea"/>
              <a:cs typeface="+mn-cs"/>
            </a:rPr>
            <a:t> Deductibles in the upcoming policy period will be the same as deductible in prior policy periods.</a:t>
          </a:r>
        </a:p>
        <a:p>
          <a:pPr lvl="0"/>
          <a:r>
            <a:rPr lang="en-AU" sz="1100" b="1">
              <a:solidFill>
                <a:schemeClr val="tx1"/>
              </a:solidFill>
              <a:effectLst/>
              <a:latin typeface="+mn-lt"/>
              <a:ea typeface="+mn-ea"/>
              <a:cs typeface="+mn-cs"/>
            </a:rPr>
            <a:t>Policy Period:</a:t>
          </a:r>
          <a:r>
            <a:rPr lang="en-AU" sz="1100">
              <a:solidFill>
                <a:schemeClr val="tx1"/>
              </a:solidFill>
              <a:effectLst/>
              <a:latin typeface="+mn-lt"/>
              <a:ea typeface="+mn-ea"/>
              <a:cs typeface="+mn-cs"/>
            </a:rPr>
            <a:t> Individual policies run from 1/1 - 31/12 each year.</a:t>
          </a:r>
        </a:p>
        <a:p>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 </a:t>
          </a:r>
        </a:p>
        <a:p>
          <a:r>
            <a:rPr lang="en-AU" sz="1100">
              <a:solidFill>
                <a:schemeClr val="tx1"/>
              </a:solidFill>
              <a:effectLst/>
              <a:latin typeface="+mn-lt"/>
              <a:ea typeface="+mn-ea"/>
              <a:cs typeface="+mn-cs"/>
            </a:rPr>
            <a:t> </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42.625394328701" createdVersion="5" refreshedVersion="5" minRefreshableVersion="3" recordCount="100">
  <cacheSource type="external" connectionId="3"/>
  <cacheFields count="20">
    <cacheField name="Claim ID" numFmtId="0">
      <sharedItems/>
    </cacheField>
    <cacheField name="Date of Claim" numFmtId="0">
      <sharedItems containsSemiMixedTypes="0" containsNonDate="0" containsDate="1" containsString="0" minDate="2018-03-19T00:00:00" maxDate="2023-08-02T00:00:00" count="98">
        <d v="2019-07-18T00:00:00"/>
        <d v="2020-05-27T00:00:00"/>
        <d v="2018-11-23T00:00:00"/>
        <d v="2021-01-05T00:00:00"/>
        <d v="2023-06-14T00:00:00"/>
        <d v="2019-04-29T00:00:00"/>
        <d v="2021-07-21T00:00:00"/>
        <d v="2022-03-18T00:00:00"/>
        <d v="2020-11-15T00:00:00"/>
        <d v="2018-06-07T00:00:00"/>
        <d v="2021-02-24T00:00:00"/>
        <d v="2020-12-15T00:00:00"/>
        <d v="2022-08-21T00:00:00"/>
        <d v="2023-01-11T00:00:00"/>
        <d v="2019-09-30T00:00:00"/>
        <d v="2018-07-13T00:00:00"/>
        <d v="2021-04-02T00:00:00"/>
        <d v="2019-06-25T00:00:00"/>
        <d v="2022-07-12T00:00:00"/>
        <d v="2020-03-20T00:00:00"/>
        <d v="2023-05-30T00:00:00"/>
        <d v="2021-12-03T00:00:00"/>
        <d v="2020-06-11T00:00:00"/>
        <d v="2019-08-18T00:00:00"/>
        <d v="2022-09-14T00:00:00"/>
        <d v="2018-05-03T00:00:00"/>
        <d v="2021-10-28T00:00:00"/>
        <d v="2020-04-16T00:00:00"/>
        <d v="2023-07-07T00:00:00"/>
        <d v="2019-01-22T00:00:00"/>
        <d v="2022-11-09T00:00:00"/>
        <d v="2020-08-13T00:00:00"/>
        <d v="2021-06-03T00:00:00"/>
        <d v="2019-11-16T00:00:00"/>
        <d v="2018-12-29T00:00:00"/>
        <d v="2021-08-15T00:00:00"/>
        <d v="2020-02-06T00:00:00"/>
        <d v="2023-04-11T00:00:00"/>
        <d v="2022-01-10T00:00:00"/>
        <d v="2019-09-03T00:00:00"/>
        <d v="2021-11-14T00:00:00"/>
        <d v="2023-02-28T00:00:00"/>
        <d v="2020-07-21T00:00:00"/>
        <d v="2018-03-19T00:00:00"/>
        <d v="2022-06-26T00:00:00"/>
        <d v="2021-10-03T00:00:00"/>
        <d v="2020-01-17T00:00:00"/>
        <d v="2019-04-05T00:00:00"/>
        <d v="2022-12-21T00:00:00"/>
        <d v="2021-02-03T00:00:00"/>
        <d v="2020-03-12T00:00:00"/>
        <d v="2023-07-08T00:00:00"/>
        <d v="2018-09-23T00:00:00"/>
        <d v="2019-11-15T00:00:00"/>
        <d v="2022-08-12T00:00:00"/>
        <d v="2021-05-23T00:00:00"/>
        <d v="2020-10-17T00:00:00"/>
        <d v="2023-03-13T00:00:00"/>
        <d v="2018-12-05T00:00:00"/>
        <d v="2019-06-29T00:00:00"/>
        <d v="2022-09-17T00:00:00"/>
        <d v="2021-01-11T00:00:00"/>
        <d v="2020-04-25T00:00:00"/>
        <d v="2019-03-19T00:00:00"/>
        <d v="2023-02-02T00:00:00"/>
        <d v="2022-07-11T00:00:00"/>
        <d v="2021-06-22T00:00:00"/>
        <d v="2020-01-27T00:00:00"/>
        <d v="2019-05-08T00:00:00"/>
        <d v="2023-04-19T00:00:00"/>
        <d v="2021-10-12T00:00:00"/>
        <d v="2022-03-28T00:00:00"/>
        <d v="2020-08-04T00:00:00"/>
        <d v="2018-06-17T00:00:00"/>
        <d v="2023-05-22T00:00:00"/>
        <d v="2021-07-06T00:00:00"/>
        <d v="2020-02-18T00:00:00"/>
        <d v="2023-03-07T00:00:00"/>
        <d v="2021-12-01T00:00:00"/>
        <d v="2020-06-05T00:00:00"/>
        <d v="2019-08-30T00:00:00"/>
        <d v="2018-11-22T00:00:00"/>
        <d v="2023-01-29T00:00:00"/>
        <d v="2021-04-10T00:00:00"/>
        <d v="2020-07-20T00:00:00"/>
        <d v="2019-02-24T00:00:00"/>
        <d v="2022-11-19T00:00:00"/>
        <d v="2021-08-11T00:00:00"/>
        <d v="2020-12-21T00:00:00"/>
        <d v="2022-05-23T00:00:00"/>
        <d v="2019-09-18T00:00:00"/>
        <d v="2023-07-02T00:00:00"/>
        <d v="2021-03-26T00:00:00"/>
        <d v="2020-02-29T00:00:00"/>
        <d v="2019-01-16T00:00:00"/>
        <d v="2022-04-14T00:00:00"/>
        <d v="2023-08-01T00:00:00"/>
        <d v="2022-12-27T00:00:00"/>
      </sharedItems>
    </cacheField>
    <cacheField name="Type of Claim" numFmtId="0">
      <sharedItems count="5">
        <s v="Collision Liability"/>
        <s v="Cargo Liability"/>
        <s v="Damage to Other Vessels"/>
        <s v="Environmental Pollution"/>
        <s v="Injury to Third Parties"/>
      </sharedItems>
    </cacheField>
    <cacheField name="Claim Incurred ($)" numFmtId="0">
      <sharedItems containsSemiMixedTypes="0" containsString="0" containsNumber="1" minValue="87924.45" maxValue="5000000"/>
    </cacheField>
    <cacheField name="Claim Status" numFmtId="0">
      <sharedItems count="3">
        <s v="Closed"/>
        <s v="Open"/>
        <s v="In Litigation"/>
      </sharedItems>
    </cacheField>
    <cacheField name="Gross claim amount" numFmtId="0">
      <sharedItems containsSemiMixedTypes="0" containsString="0" containsNumber="1" minValue="111522.66" maxValue="5018723.79"/>
    </cacheField>
    <cacheField name="Policy Limits ($)" numFmtId="0">
      <sharedItems containsSemiMixedTypes="0" containsString="0" containsNumber="1" containsInteger="1" minValue="500000" maxValue="10000000" count="5">
        <n v="5000000"/>
        <n v="1000000"/>
        <n v="2000000"/>
        <n v="500000"/>
        <n v="10000000"/>
      </sharedItems>
    </cacheField>
    <cacheField name="Deductible ($)" numFmtId="0">
      <sharedItems containsSemiMixedTypes="0" containsString="0" containsNumber="1" minValue="1143.25" maxValue="48127.72"/>
    </cacheField>
    <cacheField name="Cause of Loss" numFmtId="0">
      <sharedItems count="4">
        <s v="Human Error"/>
        <s v="Technical Failure"/>
        <s v="Criminal Activity"/>
        <s v="Natural Disaster"/>
      </sharedItems>
    </cacheField>
    <cacheField name="Location" numFmtId="0">
      <sharedItems count="5">
        <s v="Indian Ocean"/>
        <s v="Atlantic Ocean"/>
        <s v="Mediterranean Sea"/>
        <s v="Pacific Ocean"/>
        <s v="North Sea"/>
      </sharedItems>
    </cacheField>
    <cacheField name="Insured Party" numFmtId="0">
      <sharedItems count="20">
        <s v="Company 9"/>
        <s v="Company 4"/>
        <s v="Company 2"/>
        <s v="Company 17"/>
        <s v="Company 12"/>
        <s v="Company 3"/>
        <s v="Company 11"/>
        <s v="Company 5"/>
        <s v="Company 8"/>
        <s v="Company 10"/>
        <s v="Company 7"/>
        <s v="Company 6"/>
        <s v="Company 13"/>
        <s v="Company 19"/>
        <s v="Company 14"/>
        <s v="Company 1"/>
        <s v="Company 15"/>
        <s v="Company 16"/>
        <s v="Company 18"/>
        <s v="Company 20"/>
      </sharedItems>
    </cacheField>
    <cacheField name="Gross Tonnage" numFmtId="0">
      <sharedItems containsSemiMixedTypes="0" containsString="0" containsNumber="1" containsInteger="1" minValue="5753" maxValue="119526"/>
    </cacheField>
    <cacheField name="Prior Claims History" numFmtId="0">
      <sharedItems containsSemiMixedTypes="0" containsString="0" containsNumber="1" containsInteger="1" minValue="0" maxValue="9" count="10">
        <n v="4"/>
        <n v="6"/>
        <n v="3"/>
        <n v="7"/>
        <n v="8"/>
        <n v="2"/>
        <n v="1"/>
        <n v="0"/>
        <n v="5"/>
        <n v="9"/>
      </sharedItems>
    </cacheField>
    <cacheField name="Inflation Index" numFmtId="0">
      <sharedItems containsSemiMixedTypes="0" containsString="0" containsNumber="1" minValue="1.03" maxValue="1.2053063131199999" count="6">
        <n v="1.1479107743999999"/>
        <n v="1.1037603600000001"/>
        <n v="1.2053063131199999"/>
        <n v="1.071612"/>
        <n v="1.03"/>
        <n v="1.0506"/>
      </sharedItems>
    </cacheField>
    <cacheField name="Gross inflation adjusted claim " numFmtId="0">
      <sharedItems containsSemiMixedTypes="0" containsString="0" containsNumber="1" minValue="114868.3398" maxValue="5272671.2138" count="86">
        <n v="860668.14300000004"/>
        <n v="385109.16399999999"/>
        <n v="859096.41780000005"/>
        <n v="230980.02989999999"/>
        <n v="151224.78539999999"/>
        <n v="292148.1018"/>
        <n v="839306.69689999998"/>
        <n v="986979.98199999996"/>
        <n v="875364.36120000004"/>
        <n v="724915.23450000002"/>
        <n v="389043.47499999998"/>
        <n v="243791.1269"/>
        <n v="197717.71950000001"/>
        <n v="144496.03229999999"/>
        <n v="834103.31810000003"/>
        <n v="723383.08530000004"/>
        <n v="401925.54790000001"/>
        <n v="565719.67839999998"/>
        <n v="226542.81109999999"/>
        <n v="572283.87459999998"/>
        <n v="114868.3398"/>
        <n v="721227.21730000002"/>
        <n v="296334.39150000003"/>
        <n v="241265.34969999999"/>
        <n v="942280.01969999995"/>
        <n v="627629.14029999997"/>
        <n v="435056.68320000003"/>
        <n v="179608.1684"/>
        <n v="772677.25269999995"/>
        <n v="200486.89850000001"/>
        <n v="495500.97070000001"/>
        <n v="792093.88710000005"/>
        <n v="253937.6024"/>
        <n v="623506.88430000003"/>
        <n v="578931.67969999998"/>
        <n v="336875.81670000002"/>
        <n v="790420.77410000004"/>
        <n v="326425.62239999999"/>
        <n v="537978.35710000002"/>
        <n v="976909.973"/>
        <n v="589258.5209"/>
        <n v="437462.73300000001"/>
        <n v="615427.2953"/>
        <n v="362142.6948"/>
        <n v="544356.08750000002"/>
        <n v="767735.83169999998"/>
        <n v="897942.85"/>
        <n v="299578.2757"/>
        <n v="329558.5221"/>
        <n v="657147.48800000001"/>
        <n v="909262.87280000001"/>
        <n v="440253.96090000001"/>
        <n v="606431.87620000006"/>
        <n v="726394.56319999998"/>
        <n v="753067.13829999999"/>
        <n v="886685.85679999995"/>
        <n v="688509.70799999998"/>
        <n v="509621.09279999998"/>
        <n v="753835.72779999999"/>
        <n v="1007213.2678"/>
        <n v="922879.64009999996"/>
        <n v="882292.14040000003"/>
        <n v="553338.94279999996"/>
        <n v="696434.0919"/>
        <n v="738301.11600000004"/>
        <n v="749426.49410000001"/>
        <n v="644766.35080000001"/>
        <n v="668643.56680000003"/>
        <n v="576610.7574"/>
        <n v="624897.97180000006"/>
        <n v="773487.53769999999"/>
        <n v="818204.02309999999"/>
        <n v="664109.34129999997"/>
        <n v="730158.77500000002"/>
        <n v="848031.66130000004"/>
        <n v="650143.84990000003"/>
        <n v="632123.87340000004"/>
        <n v="516361.27889999998"/>
        <n v="796692.16379999998"/>
        <n v="893989.35259999998"/>
        <n v="725207.4007"/>
        <n v="623960.50699999998"/>
        <n v="669648.16540000006"/>
        <n v="695389.30949999997"/>
        <n v="690673.71499999997"/>
        <n v="5272671.2138"/>
      </sharedItems>
    </cacheField>
    <cacheField name="Net inflation adjusted claim " numFmtId="0">
      <sharedItems containsSemiMixedTypes="0" containsString="0" containsNumber="1" minValue="91270.129799999995" maxValue="5253947.4238"/>
    </cacheField>
    <cacheField name="Capped net adjusted incurred claim " numFmtId="0">
      <sharedItems containsSemiMixedTypes="0" containsString="0" containsNumber="1" minValue="91270.129799999995" maxValue="5253947.4238"/>
    </cacheField>
    <cacheField name="Attritional claim flag - (set equal to 1 if claim is less than 1" numFmtId="0">
      <sharedItems containsSemiMixedTypes="0" containsString="0" containsNumber="1" containsInteger="1" minValue="0" maxValue="1" count="2">
        <n v="1"/>
        <n v="0"/>
      </sharedItems>
    </cacheField>
    <cacheField name="Year" numFmtId="0">
      <sharedItems containsSemiMixedTypes="0" containsString="0" containsNumber="1" containsInteger="1" minValue="2018" maxValue="2023" count="6">
        <n v="2019"/>
        <n v="2020"/>
        <n v="2018"/>
        <n v="2021"/>
        <n v="2023"/>
        <n v="2022"/>
      </sharedItems>
    </cacheField>
    <cacheField name="F20"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742.876134375001" createdVersion="5" refreshedVersion="5" minRefreshableVersion="3" recordCount="100">
  <cacheSource type="external" connectionId="2"/>
  <cacheFields count="21">
    <cacheField name="Claim ID" numFmtId="0">
      <sharedItems/>
    </cacheField>
    <cacheField name="Date of Claim" numFmtId="0">
      <sharedItems containsSemiMixedTypes="0" containsNonDate="0" containsDate="1" containsString="0" minDate="2018-03-19T00:00:00" maxDate="2023-08-02T00:00:00"/>
    </cacheField>
    <cacheField name="Type of Claim" numFmtId="0">
      <sharedItems count="5">
        <s v="Damage to Other Vessels"/>
        <s v="Collision Liability"/>
        <s v="Cargo Liability"/>
        <s v="Environmental Pollution"/>
        <s v="Injury to Third Parties"/>
      </sharedItems>
    </cacheField>
    <cacheField name="Claim Incurred ($)" numFmtId="0">
      <sharedItems containsSemiMixedTypes="0" containsString="0" containsNumber="1" minValue="87924.45" maxValue="5000000"/>
    </cacheField>
    <cacheField name="Claim Status" numFmtId="0">
      <sharedItems count="3">
        <s v="Closed"/>
        <s v="Open"/>
        <s v="In Litigation"/>
      </sharedItems>
    </cacheField>
    <cacheField name="Gross claim amount" numFmtId="0">
      <sharedItems containsSemiMixedTypes="0" containsString="0" containsNumber="1" minValue="111522.66" maxValue="5018723.79"/>
    </cacheField>
    <cacheField name="Policy Limits ($)" numFmtId="0">
      <sharedItems containsSemiMixedTypes="0" containsString="0" containsNumber="1" containsInteger="1" minValue="500000" maxValue="10000000" count="5">
        <n v="5000000"/>
        <n v="1000000"/>
        <n v="2000000"/>
        <n v="500000"/>
        <n v="10000000"/>
      </sharedItems>
    </cacheField>
    <cacheField name="Deductible ($)" numFmtId="0">
      <sharedItems containsSemiMixedTypes="0" containsString="0" containsNumber="1" minValue="1143.25" maxValue="48127.72"/>
    </cacheField>
    <cacheField name="Cause of Loss" numFmtId="0">
      <sharedItems count="4">
        <s v="Criminal Activity"/>
        <s v="Human Error"/>
        <s v="Technical Failure"/>
        <s v="Natural Disaster"/>
      </sharedItems>
    </cacheField>
    <cacheField name="Location" numFmtId="0">
      <sharedItems count="5">
        <s v="Mediterranean Sea"/>
        <s v="Indian Ocean"/>
        <s v="Atlantic Ocean"/>
        <s v="Pacific Ocean"/>
        <s v="North Sea"/>
      </sharedItems>
    </cacheField>
    <cacheField name="Insured Party" numFmtId="0">
      <sharedItems count="20">
        <s v="Company 2"/>
        <s v="Company 9"/>
        <s v="Company 4"/>
        <s v="Company 17"/>
        <s v="Company 3"/>
        <s v="Company 12"/>
        <s v="Company 11"/>
        <s v="Company 5"/>
        <s v="Company 8"/>
        <s v="Company 10"/>
        <s v="Company 7"/>
        <s v="Company 6"/>
        <s v="Company 13"/>
        <s v="Company 19"/>
        <s v="Company 14"/>
        <s v="Company 1"/>
        <s v="Company 15"/>
        <s v="Company 16"/>
        <s v="Company 18"/>
        <s v="Company 20"/>
      </sharedItems>
    </cacheField>
    <cacheField name="Gross Tonnage" numFmtId="0">
      <sharedItems containsSemiMixedTypes="0" containsString="0" containsNumber="1" containsInteger="1" minValue="7967" maxValue="112133"/>
    </cacheField>
    <cacheField name="Prior Claims History" numFmtId="0">
      <sharedItems containsSemiMixedTypes="0" containsString="0" containsNumber="1" containsInteger="1" minValue="0" maxValue="9" count="10">
        <n v="3"/>
        <n v="4"/>
        <n v="6"/>
        <n v="7"/>
        <n v="2"/>
        <n v="8"/>
        <n v="1"/>
        <n v="0"/>
        <n v="5"/>
        <n v="9"/>
      </sharedItems>
    </cacheField>
    <cacheField name="Inflation Index" numFmtId="0">
      <sharedItems containsSemiMixedTypes="0" containsString="0" containsNumber="1" minValue="1.03" maxValue="1.2053063131199999" count="6">
        <n v="1.2053063131199999"/>
        <n v="1.1479107743999999"/>
        <n v="1.1037603600000001"/>
        <n v="1.071612"/>
        <n v="1.03"/>
        <n v="1.0506"/>
      </sharedItems>
    </cacheField>
    <cacheField name="Gross inflation adjusted claim " numFmtId="0">
      <sharedItems containsSemiMixedTypes="0" containsString="0" containsNumber="1" minValue="114868.3398" maxValue="5272671.2138"/>
    </cacheField>
    <cacheField name="Net inflation adjusted claim " numFmtId="0">
      <sharedItems containsSemiMixedTypes="0" containsString="0" containsNumber="1" minValue="91270.129799999995" maxValue="5253947.4238"/>
    </cacheField>
    <cacheField name="Capped net adjusted incurred claim " numFmtId="0">
      <sharedItems containsSemiMixedTypes="0" containsString="0" containsNumber="1" minValue="91270.129799999995" maxValue="5253947.4238"/>
    </cacheField>
    <cacheField name="Attritional claim flag - (set equal to 1 if claim is less than 1" numFmtId="0">
      <sharedItems containsSemiMixedTypes="0" containsString="0" containsNumber="1" containsInteger="1" minValue="0" maxValue="1" count="2">
        <n v="1"/>
        <n v="0"/>
      </sharedItems>
    </cacheField>
    <cacheField name="Year" numFmtId="0">
      <sharedItems containsSemiMixedTypes="0" containsString="0" containsNumber="1" containsInteger="1" minValue="2018" maxValue="2023" count="6">
        <n v="2018"/>
        <n v="2019"/>
        <n v="2020"/>
        <n v="2021"/>
        <n v="2023"/>
        <n v="2022"/>
      </sharedItems>
    </cacheField>
    <cacheField name="F20" numFmtId="0">
      <sharedItems containsString="0" containsBlank="1" count="1">
        <m/>
      </sharedItems>
    </cacheField>
    <cacheField name="F21"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s v="CLM-00001"/>
    <x v="0"/>
    <x v="0"/>
    <n v="737423.28"/>
    <x v="0"/>
    <n v="749769.2"/>
    <x v="0"/>
    <n v="12345.92"/>
    <x v="0"/>
    <x v="0"/>
    <x v="0"/>
    <n v="52636"/>
    <x v="0"/>
    <x v="0"/>
    <x v="0"/>
    <n v="848322.223"/>
    <n v="848322.223"/>
    <x v="0"/>
    <x v="0"/>
    <x v="0"/>
  </r>
  <r>
    <s v="CLM-00002"/>
    <x v="1"/>
    <x v="1"/>
    <n v="315189.74"/>
    <x v="0"/>
    <n v="348906.5"/>
    <x v="0"/>
    <n v="33716.76"/>
    <x v="1"/>
    <x v="1"/>
    <x v="1"/>
    <n v="33678"/>
    <x v="1"/>
    <x v="1"/>
    <x v="1"/>
    <n v="351392.40399999998"/>
    <n v="351392.40399999998"/>
    <x v="0"/>
    <x v="1"/>
    <x v="0"/>
  </r>
  <r>
    <s v="CLM-00003"/>
    <x v="2"/>
    <x v="2"/>
    <n v="678364.99"/>
    <x v="0"/>
    <n v="712761.9"/>
    <x v="0"/>
    <n v="34396.910000000003"/>
    <x v="2"/>
    <x v="2"/>
    <x v="2"/>
    <n v="35808"/>
    <x v="2"/>
    <x v="2"/>
    <x v="2"/>
    <n v="824699.50780000002"/>
    <n v="824699.50780000002"/>
    <x v="0"/>
    <x v="2"/>
    <x v="0"/>
  </r>
  <r>
    <s v="CLM-00004"/>
    <x v="3"/>
    <x v="3"/>
    <n v="203840.57990000001"/>
    <x v="1"/>
    <n v="215544.46"/>
    <x v="0"/>
    <n v="11703.8799"/>
    <x v="3"/>
    <x v="3"/>
    <x v="3"/>
    <n v="100855"/>
    <x v="3"/>
    <x v="3"/>
    <x v="3"/>
    <n v="219276.14989999999"/>
    <n v="219276.14989999999"/>
    <x v="0"/>
    <x v="3"/>
    <x v="0"/>
  </r>
  <r>
    <s v="CLM-00005"/>
    <x v="4"/>
    <x v="4"/>
    <n v="98692.46"/>
    <x v="2"/>
    <n v="146820.18"/>
    <x v="1"/>
    <n v="48127.72"/>
    <x v="0"/>
    <x v="0"/>
    <x v="4"/>
    <n v="5753"/>
    <x v="4"/>
    <x v="4"/>
    <x v="4"/>
    <n v="103097.06540000001"/>
    <n v="103097.06540000001"/>
    <x v="0"/>
    <x v="4"/>
    <x v="0"/>
  </r>
  <r>
    <s v="CLM-00006"/>
    <x v="5"/>
    <x v="0"/>
    <n v="243918.65"/>
    <x v="0"/>
    <n v="254504.19"/>
    <x v="0"/>
    <n v="10585.54"/>
    <x v="1"/>
    <x v="1"/>
    <x v="5"/>
    <n v="48706"/>
    <x v="5"/>
    <x v="0"/>
    <x v="5"/>
    <n v="281562.56180000002"/>
    <n v="281562.56180000002"/>
    <x v="0"/>
    <x v="0"/>
    <x v="0"/>
  </r>
  <r>
    <s v="CLM-00007"/>
    <x v="6"/>
    <x v="3"/>
    <n v="765873.46"/>
    <x v="0"/>
    <n v="783218.83"/>
    <x v="0"/>
    <n v="17345.37"/>
    <x v="3"/>
    <x v="4"/>
    <x v="6"/>
    <n v="52729"/>
    <x v="6"/>
    <x v="3"/>
    <x v="6"/>
    <n v="821961.32689999999"/>
    <n v="821961.32689999999"/>
    <x v="0"/>
    <x v="3"/>
    <x v="0"/>
  </r>
  <r>
    <s v="CLM-00008"/>
    <x v="7"/>
    <x v="2"/>
    <n v="913843.77"/>
    <x v="0"/>
    <n v="939444.11"/>
    <x v="0"/>
    <n v="25600.34"/>
    <x v="2"/>
    <x v="1"/>
    <x v="7"/>
    <n v="81409"/>
    <x v="7"/>
    <x v="5"/>
    <x v="7"/>
    <n v="961379.64199999999"/>
    <n v="961379.64199999999"/>
    <x v="0"/>
    <x v="5"/>
    <x v="0"/>
  </r>
  <r>
    <s v="CLM-00009"/>
    <x v="8"/>
    <x v="1"/>
    <n v="754890.21"/>
    <x v="0"/>
    <n v="793074.65"/>
    <x v="0"/>
    <n v="38184.44"/>
    <x v="1"/>
    <x v="2"/>
    <x v="8"/>
    <n v="57887"/>
    <x v="1"/>
    <x v="1"/>
    <x v="8"/>
    <n v="837179.92119999998"/>
    <n v="837179.92119999998"/>
    <x v="0"/>
    <x v="1"/>
    <x v="0"/>
  </r>
  <r>
    <s v="CLM-00010"/>
    <x v="9"/>
    <x v="0"/>
    <n v="600293.27"/>
    <x v="1"/>
    <n v="601436.52"/>
    <x v="0"/>
    <n v="1143.25"/>
    <x v="0"/>
    <x v="1"/>
    <x v="9"/>
    <n v="27367"/>
    <x v="8"/>
    <x v="2"/>
    <x v="9"/>
    <n v="723771.98450000002"/>
    <n v="723771.98450000002"/>
    <x v="0"/>
    <x v="2"/>
    <x v="0"/>
  </r>
  <r>
    <s v="CLM-00011"/>
    <x v="10"/>
    <x v="3"/>
    <n v="320726.12"/>
    <x v="0"/>
    <n v="363045.09"/>
    <x v="0"/>
    <n v="42318.97"/>
    <x v="1"/>
    <x v="4"/>
    <x v="10"/>
    <n v="82162"/>
    <x v="3"/>
    <x v="3"/>
    <x v="10"/>
    <n v="346724.505"/>
    <n v="346724.505"/>
    <x v="0"/>
    <x v="3"/>
    <x v="0"/>
  </r>
  <r>
    <s v="CLM-00012"/>
    <x v="11"/>
    <x v="1"/>
    <n v="195238.55"/>
    <x v="0"/>
    <n v="220873.24"/>
    <x v="1"/>
    <n v="25634.69"/>
    <x v="2"/>
    <x v="2"/>
    <x v="11"/>
    <n v="29018"/>
    <x v="4"/>
    <x v="1"/>
    <x v="11"/>
    <n v="218156.4369"/>
    <n v="218156.4369"/>
    <x v="0"/>
    <x v="1"/>
    <x v="0"/>
  </r>
  <r>
    <s v="CLM-00013"/>
    <x v="12"/>
    <x v="0"/>
    <n v="158738.94"/>
    <x v="2"/>
    <n v="188195.05"/>
    <x v="1"/>
    <n v="29456.11"/>
    <x v="0"/>
    <x v="0"/>
    <x v="12"/>
    <n v="38584"/>
    <x v="2"/>
    <x v="5"/>
    <x v="12"/>
    <n v="168261.60949999999"/>
    <n v="168261.60949999999"/>
    <x v="0"/>
    <x v="5"/>
    <x v="0"/>
  </r>
  <r>
    <s v="CLM-00014"/>
    <x v="13"/>
    <x v="2"/>
    <n v="125309.18"/>
    <x v="0"/>
    <n v="140287.41"/>
    <x v="1"/>
    <n v="14978.23"/>
    <x v="2"/>
    <x v="3"/>
    <x v="13"/>
    <n v="81460"/>
    <x v="5"/>
    <x v="4"/>
    <x v="13"/>
    <n v="129517.8023"/>
    <n v="129517.8023"/>
    <x v="0"/>
    <x v="4"/>
    <x v="0"/>
  </r>
  <r>
    <s v="CLM-00015"/>
    <x v="14"/>
    <x v="3"/>
    <n v="701924.64"/>
    <x v="1"/>
    <n v="726627.31"/>
    <x v="0"/>
    <n v="24702.669900000001"/>
    <x v="1"/>
    <x v="1"/>
    <x v="14"/>
    <n v="101473"/>
    <x v="1"/>
    <x v="0"/>
    <x v="14"/>
    <n v="809400.64809999999"/>
    <n v="809400.64809999999"/>
    <x v="0"/>
    <x v="0"/>
    <x v="0"/>
  </r>
  <r>
    <s v="CLM-00016"/>
    <x v="15"/>
    <x v="4"/>
    <n v="590732.85"/>
    <x v="0"/>
    <n v="600165.35"/>
    <x v="0"/>
    <n v="9432.5"/>
    <x v="3"/>
    <x v="2"/>
    <x v="15"/>
    <n v="26570"/>
    <x v="0"/>
    <x v="2"/>
    <x v="15"/>
    <n v="713950.58530000004"/>
    <n v="713950.58530000004"/>
    <x v="0"/>
    <x v="2"/>
    <x v="0"/>
  </r>
  <r>
    <s v="CLM-00017"/>
    <x v="16"/>
    <x v="0"/>
    <n v="358145.93"/>
    <x v="0"/>
    <n v="375066.3"/>
    <x v="2"/>
    <n v="16920.37"/>
    <x v="0"/>
    <x v="3"/>
    <x v="16"/>
    <n v="20244"/>
    <x v="3"/>
    <x v="3"/>
    <x v="16"/>
    <n v="385005.17790000001"/>
    <n v="385005.17790000001"/>
    <x v="0"/>
    <x v="3"/>
    <x v="0"/>
  </r>
  <r>
    <s v="CLM-00018"/>
    <x v="17"/>
    <x v="2"/>
    <n v="453896.75"/>
    <x v="0"/>
    <n v="492825.48"/>
    <x v="3"/>
    <n v="38928.730000000003"/>
    <x v="2"/>
    <x v="4"/>
    <x v="8"/>
    <n v="32389"/>
    <x v="8"/>
    <x v="0"/>
    <x v="17"/>
    <n v="526790.94839999999"/>
    <n v="500000"/>
    <x v="0"/>
    <x v="0"/>
    <x v="0"/>
  </r>
  <r>
    <s v="CLM-00019"/>
    <x v="18"/>
    <x v="1"/>
    <n v="195984.65"/>
    <x v="2"/>
    <n v="215631.84"/>
    <x v="3"/>
    <n v="19647.189999999999"/>
    <x v="1"/>
    <x v="0"/>
    <x v="9"/>
    <n v="46262"/>
    <x v="2"/>
    <x v="5"/>
    <x v="18"/>
    <n v="206895.62109999999"/>
    <n v="206895.62109999999"/>
    <x v="0"/>
    <x v="5"/>
    <x v="0"/>
  </r>
  <r>
    <s v="CLM-00020"/>
    <x v="19"/>
    <x v="3"/>
    <n v="472804.33"/>
    <x v="1"/>
    <n v="518485.62"/>
    <x v="0"/>
    <n v="45681.29"/>
    <x v="3"/>
    <x v="1"/>
    <x v="6"/>
    <n v="50223"/>
    <x v="4"/>
    <x v="1"/>
    <x v="19"/>
    <n v="526602.5845"/>
    <n v="526602.5845"/>
    <x v="0"/>
    <x v="1"/>
    <x v="0"/>
  </r>
  <r>
    <s v="CLM-00021"/>
    <x v="20"/>
    <x v="4"/>
    <n v="87924.45"/>
    <x v="0"/>
    <n v="111522.66"/>
    <x v="3"/>
    <n v="23598.21"/>
    <x v="1"/>
    <x v="4"/>
    <x v="12"/>
    <n v="8444"/>
    <x v="0"/>
    <x v="4"/>
    <x v="20"/>
    <n v="91270.129799999995"/>
    <n v="91270.129799999995"/>
    <x v="0"/>
    <x v="4"/>
    <x v="0"/>
  </r>
  <r>
    <s v="CLM-00022"/>
    <x v="21"/>
    <x v="0"/>
    <n v="654327.44999999995"/>
    <x v="0"/>
    <n v="673030.18"/>
    <x v="0"/>
    <n v="18702.73"/>
    <x v="0"/>
    <x v="1"/>
    <x v="17"/>
    <n v="37709"/>
    <x v="3"/>
    <x v="3"/>
    <x v="21"/>
    <n v="702524.48730000004"/>
    <n v="702524.48730000004"/>
    <x v="0"/>
    <x v="3"/>
    <x v="0"/>
  </r>
  <r>
    <s v="CLM-00023"/>
    <x v="22"/>
    <x v="2"/>
    <n v="231548.73"/>
    <x v="1"/>
    <n v="268477.11"/>
    <x v="3"/>
    <n v="36928.379999999997"/>
    <x v="2"/>
    <x v="3"/>
    <x v="2"/>
    <n v="31713"/>
    <x v="8"/>
    <x v="1"/>
    <x v="22"/>
    <n v="259406.0116"/>
    <n v="259406.0116"/>
    <x v="0"/>
    <x v="1"/>
    <x v="0"/>
  </r>
  <r>
    <s v="CLM-00024"/>
    <x v="23"/>
    <x v="3"/>
    <n v="194738.52"/>
    <x v="2"/>
    <n v="210177.79"/>
    <x v="3"/>
    <n v="15439.27"/>
    <x v="3"/>
    <x v="0"/>
    <x v="3"/>
    <n v="50585"/>
    <x v="4"/>
    <x v="0"/>
    <x v="23"/>
    <n v="225826.0797"/>
    <n v="225826.0797"/>
    <x v="0"/>
    <x v="0"/>
    <x v="0"/>
  </r>
  <r>
    <s v="CLM-00025"/>
    <x v="24"/>
    <x v="1"/>
    <n v="872394.65"/>
    <x v="0"/>
    <n v="896897.03"/>
    <x v="4"/>
    <n v="24502.38"/>
    <x v="0"/>
    <x v="2"/>
    <x v="1"/>
    <n v="52592"/>
    <x v="5"/>
    <x v="5"/>
    <x v="24"/>
    <n v="917777.63970000006"/>
    <n v="917777.63970000006"/>
    <x v="0"/>
    <x v="5"/>
    <x v="0"/>
  </r>
  <r>
    <s v="CLM-00026"/>
    <x v="25"/>
    <x v="0"/>
    <n v="508739.15"/>
    <x v="0"/>
    <n v="520721.69"/>
    <x v="0"/>
    <n v="11982.54"/>
    <x v="1"/>
    <x v="4"/>
    <x v="0"/>
    <n v="56446"/>
    <x v="2"/>
    <x v="2"/>
    <x v="25"/>
    <n v="615646.60030000005"/>
    <n v="615646.60030000005"/>
    <x v="0"/>
    <x v="2"/>
    <x v="0"/>
  </r>
  <r>
    <s v="CLM-00027"/>
    <x v="26"/>
    <x v="2"/>
    <n v="376234.78"/>
    <x v="0"/>
    <n v="405983.4"/>
    <x v="2"/>
    <n v="29748.62"/>
    <x v="2"/>
    <x v="0"/>
    <x v="11"/>
    <n v="34027"/>
    <x v="3"/>
    <x v="3"/>
    <x v="26"/>
    <n v="405308.06310000003"/>
    <n v="405308.06310000003"/>
    <x v="0"/>
    <x v="3"/>
    <x v="0"/>
  </r>
  <r>
    <s v="CLM-00028"/>
    <x v="27"/>
    <x v="3"/>
    <n v="129803.75"/>
    <x v="2"/>
    <n v="162723.88"/>
    <x v="1"/>
    <n v="32920.129999999997"/>
    <x v="3"/>
    <x v="3"/>
    <x v="18"/>
    <n v="88374"/>
    <x v="0"/>
    <x v="1"/>
    <x v="27"/>
    <n v="146688.03839999999"/>
    <n v="146688.03839999999"/>
    <x v="0"/>
    <x v="1"/>
    <x v="0"/>
  </r>
  <r>
    <s v="CLM-00029"/>
    <x v="28"/>
    <x v="1"/>
    <n v="731235.83999999997"/>
    <x v="0"/>
    <n v="750172.09"/>
    <x v="0"/>
    <n v="18936.25"/>
    <x v="1"/>
    <x v="1"/>
    <x v="14"/>
    <n v="65920"/>
    <x v="5"/>
    <x v="4"/>
    <x v="28"/>
    <n v="753741.00269999995"/>
    <n v="753741.00269999995"/>
    <x v="0"/>
    <x v="4"/>
    <x v="0"/>
  </r>
  <r>
    <s v="CLM-00030"/>
    <x v="29"/>
    <x v="0"/>
    <n v="158924.78"/>
    <x v="0"/>
    <n v="174653.73"/>
    <x v="1"/>
    <n v="15728.95"/>
    <x v="0"/>
    <x v="4"/>
    <x v="15"/>
    <n v="34669"/>
    <x v="1"/>
    <x v="0"/>
    <x v="29"/>
    <n v="184757.9485"/>
    <n v="184757.9485"/>
    <x v="0"/>
    <x v="0"/>
    <x v="0"/>
  </r>
  <r>
    <s v="CLM-00031"/>
    <x v="30"/>
    <x v="2"/>
    <n v="439832.24"/>
    <x v="0"/>
    <n v="471636.18"/>
    <x v="2"/>
    <n v="31803.94"/>
    <x v="2"/>
    <x v="1"/>
    <x v="19"/>
    <n v="73023"/>
    <x v="4"/>
    <x v="5"/>
    <x v="30"/>
    <n v="463697.0307"/>
    <n v="463697.0307"/>
    <x v="0"/>
    <x v="5"/>
    <x v="0"/>
  </r>
  <r>
    <s v="CLM-00032"/>
    <x v="31"/>
    <x v="3"/>
    <n v="690239.58"/>
    <x v="2"/>
    <n v="717632.12"/>
    <x v="0"/>
    <n v="27392.54"/>
    <x v="3"/>
    <x v="2"/>
    <x v="5"/>
    <n v="104309"/>
    <x v="3"/>
    <x v="1"/>
    <x v="31"/>
    <n v="764701.34710000001"/>
    <n v="764701.34710000001"/>
    <x v="0"/>
    <x v="1"/>
    <x v="0"/>
  </r>
  <r>
    <s v="CLM-00033"/>
    <x v="32"/>
    <x v="4"/>
    <n v="215983.48"/>
    <x v="0"/>
    <n v="236967.86"/>
    <x v="2"/>
    <n v="20984.38"/>
    <x v="1"/>
    <x v="0"/>
    <x v="13"/>
    <n v="29269"/>
    <x v="0"/>
    <x v="3"/>
    <x v="32"/>
    <n v="232953.2224"/>
    <n v="232953.2224"/>
    <x v="0"/>
    <x v="3"/>
    <x v="0"/>
  </r>
  <r>
    <s v="CLM-00034"/>
    <x v="33"/>
    <x v="0"/>
    <n v="507983.42"/>
    <x v="1"/>
    <n v="543166.68000000005"/>
    <x v="0"/>
    <n v="35183.26"/>
    <x v="0"/>
    <x v="3"/>
    <x v="8"/>
    <n v="38392"/>
    <x v="5"/>
    <x v="0"/>
    <x v="33"/>
    <n v="588323.62430000002"/>
    <n v="588323.62430000002"/>
    <x v="0"/>
    <x v="0"/>
    <x v="0"/>
  </r>
  <r>
    <s v="CLM-00035"/>
    <x v="34"/>
    <x v="2"/>
    <n v="451973.22"/>
    <x v="0"/>
    <n v="480319.13"/>
    <x v="3"/>
    <n v="28345.91"/>
    <x v="2"/>
    <x v="2"/>
    <x v="7"/>
    <n v="37935"/>
    <x v="0"/>
    <x v="2"/>
    <x v="34"/>
    <n v="550585.7696"/>
    <n v="500000"/>
    <x v="0"/>
    <x v="2"/>
    <x v="0"/>
  </r>
  <r>
    <s v="CLM-00036"/>
    <x v="35"/>
    <x v="1"/>
    <n v="289524.33"/>
    <x v="0"/>
    <n v="314363.61"/>
    <x v="2"/>
    <n v="24839.279999999999"/>
    <x v="1"/>
    <x v="1"/>
    <x v="10"/>
    <n v="19248"/>
    <x v="2"/>
    <x v="3"/>
    <x v="35"/>
    <n v="312036.5368"/>
    <n v="312036.5368"/>
    <x v="0"/>
    <x v="3"/>
    <x v="0"/>
  </r>
  <r>
    <s v="CLM-00037"/>
    <x v="36"/>
    <x v="3"/>
    <n v="674832.75"/>
    <x v="1"/>
    <n v="716116.29"/>
    <x v="0"/>
    <n v="41283.54"/>
    <x v="3"/>
    <x v="3"/>
    <x v="4"/>
    <n v="98406"/>
    <x v="8"/>
    <x v="1"/>
    <x v="36"/>
    <n v="749137.2341"/>
    <n v="749137.2341"/>
    <x v="0"/>
    <x v="1"/>
    <x v="0"/>
  </r>
  <r>
    <s v="CLM-00038"/>
    <x v="37"/>
    <x v="4"/>
    <n v="289523.34000000003"/>
    <x v="2"/>
    <n v="316918.08"/>
    <x v="2"/>
    <n v="27394.74"/>
    <x v="0"/>
    <x v="4"/>
    <x v="17"/>
    <n v="9373"/>
    <x v="4"/>
    <x v="4"/>
    <x v="37"/>
    <n v="299030.8824"/>
    <n v="299030.8824"/>
    <x v="0"/>
    <x v="4"/>
    <x v="0"/>
  </r>
  <r>
    <s v="CLM-00039"/>
    <x v="38"/>
    <x v="0"/>
    <n v="492783.45"/>
    <x v="0"/>
    <n v="512067.73"/>
    <x v="2"/>
    <n v="19284.28"/>
    <x v="1"/>
    <x v="0"/>
    <x v="6"/>
    <n v="83111"/>
    <x v="1"/>
    <x v="5"/>
    <x v="38"/>
    <n v="518694.07709999999"/>
    <n v="518694.07709999999"/>
    <x v="0"/>
    <x v="5"/>
    <x v="0"/>
  </r>
  <r>
    <s v="CLM-00040"/>
    <x v="39"/>
    <x v="2"/>
    <n v="812739.5699"/>
    <x v="0"/>
    <n v="851033.02"/>
    <x v="0"/>
    <n v="38293.449999999997"/>
    <x v="2"/>
    <x v="4"/>
    <x v="18"/>
    <n v="24811"/>
    <x v="3"/>
    <x v="0"/>
    <x v="39"/>
    <n v="938616.52300000004"/>
    <n v="938616.52300000004"/>
    <x v="0"/>
    <x v="0"/>
    <x v="0"/>
  </r>
  <r>
    <s v="CLM-00041"/>
    <x v="40"/>
    <x v="3"/>
    <n v="523987.21"/>
    <x v="1"/>
    <n v="549880.48"/>
    <x v="0"/>
    <n v="25893.27"/>
    <x v="3"/>
    <x v="1"/>
    <x v="9"/>
    <n v="90966"/>
    <x v="5"/>
    <x v="3"/>
    <x v="40"/>
    <n v="563365.25089999998"/>
    <n v="563365.25089999998"/>
    <x v="0"/>
    <x v="3"/>
    <x v="0"/>
  </r>
  <r>
    <s v="CLM-00042"/>
    <x v="41"/>
    <x v="1"/>
    <n v="392873.65"/>
    <x v="0"/>
    <n v="424721.1"/>
    <x v="2"/>
    <n v="31847.45"/>
    <x v="1"/>
    <x v="2"/>
    <x v="1"/>
    <n v="44621"/>
    <x v="8"/>
    <x v="4"/>
    <x v="41"/>
    <n v="405615.283"/>
    <n v="405615.283"/>
    <x v="0"/>
    <x v="4"/>
    <x v="0"/>
  </r>
  <r>
    <s v="CLM-00043"/>
    <x v="42"/>
    <x v="4"/>
    <n v="539278.54"/>
    <x v="0"/>
    <n v="557573.29"/>
    <x v="0"/>
    <n v="18294.75"/>
    <x v="0"/>
    <x v="3"/>
    <x v="16"/>
    <n v="9098"/>
    <x v="2"/>
    <x v="1"/>
    <x v="42"/>
    <n v="597132.5453"/>
    <n v="597132.5453"/>
    <x v="0"/>
    <x v="1"/>
    <x v="0"/>
  </r>
  <r>
    <s v="CLM-00044"/>
    <x v="43"/>
    <x v="0"/>
    <n v="283973.44"/>
    <x v="1"/>
    <n v="300456.98"/>
    <x v="2"/>
    <n v="16483.54"/>
    <x v="0"/>
    <x v="0"/>
    <x v="0"/>
    <n v="95398"/>
    <x v="0"/>
    <x v="2"/>
    <x v="43"/>
    <n v="345659.15480000002"/>
    <n v="345659.15480000002"/>
    <x v="0"/>
    <x v="2"/>
    <x v="0"/>
  </r>
  <r>
    <s v="CLM-00045"/>
    <x v="44"/>
    <x v="2"/>
    <n v="482839.65"/>
    <x v="0"/>
    <n v="518138.29"/>
    <x v="0"/>
    <n v="35298.639999999999"/>
    <x v="2"/>
    <x v="4"/>
    <x v="10"/>
    <n v="36569"/>
    <x v="6"/>
    <x v="5"/>
    <x v="44"/>
    <n v="509057.44750000001"/>
    <n v="509057.44750000001"/>
    <x v="0"/>
    <x v="5"/>
    <x v="0"/>
  </r>
  <r>
    <s v="CLM-00046"/>
    <x v="45"/>
    <x v="3"/>
    <n v="683482.9399"/>
    <x v="2"/>
    <n v="716430.79"/>
    <x v="0"/>
    <n v="32947.85"/>
    <x v="3"/>
    <x v="1"/>
    <x v="5"/>
    <n v="119526"/>
    <x v="1"/>
    <x v="3"/>
    <x v="45"/>
    <n v="734787.9817"/>
    <n v="734787.9817"/>
    <x v="0"/>
    <x v="3"/>
    <x v="0"/>
  </r>
  <r>
    <s v="CLM-00047"/>
    <x v="46"/>
    <x v="1"/>
    <n v="783948.23"/>
    <x v="0"/>
    <n v="813530.62"/>
    <x v="0"/>
    <n v="29582.39"/>
    <x v="1"/>
    <x v="2"/>
    <x v="14"/>
    <n v="45492"/>
    <x v="5"/>
    <x v="1"/>
    <x v="46"/>
    <n v="868360.46"/>
    <n v="868360.46"/>
    <x v="0"/>
    <x v="1"/>
    <x v="0"/>
  </r>
  <r>
    <s v="CLM-00048"/>
    <x v="47"/>
    <x v="4"/>
    <n v="239582.74"/>
    <x v="0"/>
    <n v="260976.97"/>
    <x v="1"/>
    <n v="21394.23"/>
    <x v="0"/>
    <x v="0"/>
    <x v="2"/>
    <n v="29033"/>
    <x v="3"/>
    <x v="0"/>
    <x v="47"/>
    <n v="278184.04570000002"/>
    <n v="278184.04570000002"/>
    <x v="0"/>
    <x v="0"/>
    <x v="0"/>
  </r>
  <r>
    <s v="CLM-00049"/>
    <x v="48"/>
    <x v="0"/>
    <n v="294738.48"/>
    <x v="0"/>
    <n v="313686.01"/>
    <x v="2"/>
    <n v="18947.53"/>
    <x v="1"/>
    <x v="4"/>
    <x v="8"/>
    <n v="64220"/>
    <x v="0"/>
    <x v="5"/>
    <x v="48"/>
    <n v="310610.99200000003"/>
    <n v="310610.99200000003"/>
    <x v="0"/>
    <x v="5"/>
    <x v="0"/>
  </r>
  <r>
    <s v="CLM-00050"/>
    <x v="49"/>
    <x v="2"/>
    <n v="583948.29"/>
    <x v="0"/>
    <n v="613232.67000000004"/>
    <x v="0"/>
    <n v="29284.38"/>
    <x v="2"/>
    <x v="3"/>
    <x v="12"/>
    <n v="54803"/>
    <x v="9"/>
    <x v="3"/>
    <x v="49"/>
    <n v="627863.10800000001"/>
    <n v="627863.10800000001"/>
    <x v="0"/>
    <x v="3"/>
    <x v="0"/>
  </r>
  <r>
    <s v="CLM-00051"/>
    <x v="50"/>
    <x v="3"/>
    <n v="784839.21"/>
    <x v="1"/>
    <n v="823786.49"/>
    <x v="0"/>
    <n v="38947.279999999999"/>
    <x v="3"/>
    <x v="1"/>
    <x v="7"/>
    <n v="76654"/>
    <x v="2"/>
    <x v="1"/>
    <x v="50"/>
    <n v="870315.59279999998"/>
    <n v="870315.59279999998"/>
    <x v="0"/>
    <x v="1"/>
    <x v="0"/>
  </r>
  <r>
    <s v="CLM-00052"/>
    <x v="51"/>
    <x v="1"/>
    <n v="398483.65"/>
    <x v="0"/>
    <n v="427431.03"/>
    <x v="2"/>
    <n v="28947.38"/>
    <x v="1"/>
    <x v="2"/>
    <x v="6"/>
    <n v="71788"/>
    <x v="1"/>
    <x v="4"/>
    <x v="51"/>
    <n v="411306.5809"/>
    <n v="411306.5809"/>
    <x v="0"/>
    <x v="4"/>
    <x v="0"/>
  </r>
  <r>
    <s v="CLM-00053"/>
    <x v="52"/>
    <x v="4"/>
    <n v="485739.23"/>
    <x v="0"/>
    <n v="503135.07"/>
    <x v="0"/>
    <n v="17395.84"/>
    <x v="0"/>
    <x v="4"/>
    <x v="3"/>
    <n v="47339"/>
    <x v="4"/>
    <x v="2"/>
    <x v="52"/>
    <n v="589036.03619999997"/>
    <n v="589036.03619999997"/>
    <x v="0"/>
    <x v="2"/>
    <x v="0"/>
  </r>
  <r>
    <s v="CLM-00054"/>
    <x v="53"/>
    <x v="0"/>
    <n v="593849.48"/>
    <x v="1"/>
    <n v="632797.06000000006"/>
    <x v="0"/>
    <n v="38947.58"/>
    <x v="1"/>
    <x v="0"/>
    <x v="1"/>
    <n v="36393"/>
    <x v="5"/>
    <x v="0"/>
    <x v="53"/>
    <n v="687446.98320000002"/>
    <n v="687446.98320000002"/>
    <x v="0"/>
    <x v="0"/>
    <x v="0"/>
  </r>
  <r>
    <s v="CLM-00055"/>
    <x v="54"/>
    <x v="2"/>
    <n v="683849.75"/>
    <x v="0"/>
    <n v="716797.2"/>
    <x v="0"/>
    <n v="32947.449999999997"/>
    <x v="2"/>
    <x v="3"/>
    <x v="10"/>
    <n v="72701"/>
    <x v="2"/>
    <x v="5"/>
    <x v="54"/>
    <n v="720119.68830000004"/>
    <n v="720119.68830000004"/>
    <x v="0"/>
    <x v="5"/>
    <x v="0"/>
  </r>
  <r>
    <s v="CLM-00056"/>
    <x v="55"/>
    <x v="3"/>
    <n v="792483.56"/>
    <x v="1"/>
    <n v="827431.81"/>
    <x v="0"/>
    <n v="34948.25"/>
    <x v="3"/>
    <x v="1"/>
    <x v="8"/>
    <n v="101234"/>
    <x v="3"/>
    <x v="3"/>
    <x v="55"/>
    <n v="851737.6067"/>
    <n v="851737.6067"/>
    <x v="0"/>
    <x v="3"/>
    <x v="0"/>
  </r>
  <r>
    <s v="CLM-00057"/>
    <x v="56"/>
    <x v="1"/>
    <n v="594837.9399"/>
    <x v="0"/>
    <n v="623785.5"/>
    <x v="0"/>
    <n v="28947.56"/>
    <x v="1"/>
    <x v="2"/>
    <x v="9"/>
    <n v="35604"/>
    <x v="0"/>
    <x v="1"/>
    <x v="56"/>
    <n v="659562.14800000004"/>
    <n v="659562.14800000004"/>
    <x v="0"/>
    <x v="1"/>
    <x v="0"/>
  </r>
  <r>
    <s v="CLM-00058"/>
    <x v="57"/>
    <x v="4"/>
    <n v="472839.28"/>
    <x v="0"/>
    <n v="494777.76"/>
    <x v="0"/>
    <n v="21938.48"/>
    <x v="0"/>
    <x v="4"/>
    <x v="5"/>
    <n v="12580"/>
    <x v="1"/>
    <x v="4"/>
    <x v="57"/>
    <n v="487682.6128"/>
    <n v="487682.6128"/>
    <x v="0"/>
    <x v="4"/>
    <x v="0"/>
  </r>
  <r>
    <s v="CLM-00059"/>
    <x v="58"/>
    <x v="0"/>
    <n v="592483.44999999995"/>
    <x v="1"/>
    <n v="625430.82999999996"/>
    <x v="2"/>
    <n v="32947.379999999997"/>
    <x v="1"/>
    <x v="1"/>
    <x v="0"/>
    <n v="37702"/>
    <x v="8"/>
    <x v="2"/>
    <x v="58"/>
    <n v="720888.34779999999"/>
    <n v="720888.34779999999"/>
    <x v="0"/>
    <x v="2"/>
    <x v="0"/>
  </r>
  <r>
    <s v="CLM-00060"/>
    <x v="59"/>
    <x v="2"/>
    <n v="839483.29"/>
    <x v="0"/>
    <n v="877431.67"/>
    <x v="0"/>
    <n v="37948.379999999997"/>
    <x v="2"/>
    <x v="3"/>
    <x v="11"/>
    <n v="68231"/>
    <x v="2"/>
    <x v="0"/>
    <x v="59"/>
    <n v="969264.88780000003"/>
    <n v="969264.88780000003"/>
    <x v="0"/>
    <x v="0"/>
    <x v="0"/>
  </r>
  <r>
    <s v="CLM-00061"/>
    <x v="60"/>
    <x v="3"/>
    <n v="839483.58"/>
    <x v="1"/>
    <n v="878431.03"/>
    <x v="0"/>
    <n v="38947.449999999997"/>
    <x v="3"/>
    <x v="4"/>
    <x v="6"/>
    <n v="79399"/>
    <x v="0"/>
    <x v="5"/>
    <x v="60"/>
    <n v="883932.19010000001"/>
    <n v="883932.19010000001"/>
    <x v="0"/>
    <x v="5"/>
    <x v="0"/>
  </r>
  <r>
    <s v="CLM-00062"/>
    <x v="61"/>
    <x v="1"/>
    <n v="793849.23"/>
    <x v="0"/>
    <n v="823331.71"/>
    <x v="0"/>
    <n v="29482.48"/>
    <x v="1"/>
    <x v="2"/>
    <x v="12"/>
    <n v="41457"/>
    <x v="3"/>
    <x v="3"/>
    <x v="61"/>
    <n v="852809.66040000005"/>
    <n v="852809.66040000005"/>
    <x v="0"/>
    <x v="3"/>
    <x v="0"/>
  </r>
  <r>
    <s v="CLM-00063"/>
    <x v="62"/>
    <x v="4"/>
    <n v="473839.25"/>
    <x v="0"/>
    <n v="501321.63"/>
    <x v="0"/>
    <n v="27482.38"/>
    <x v="0"/>
    <x v="3"/>
    <x v="16"/>
    <n v="11193"/>
    <x v="1"/>
    <x v="1"/>
    <x v="62"/>
    <n v="525856.56279999996"/>
    <n v="525856.56279999996"/>
    <x v="0"/>
    <x v="1"/>
    <x v="0"/>
  </r>
  <r>
    <s v="CLM-00064"/>
    <x v="63"/>
    <x v="0"/>
    <n v="573849.48"/>
    <x v="1"/>
    <n v="606697.06000000006"/>
    <x v="0"/>
    <n v="32847.58"/>
    <x v="1"/>
    <x v="0"/>
    <x v="8"/>
    <n v="51724"/>
    <x v="2"/>
    <x v="0"/>
    <x v="63"/>
    <n v="663586.51199999999"/>
    <n v="663586.51199999999"/>
    <x v="0"/>
    <x v="0"/>
    <x v="0"/>
  </r>
  <r>
    <s v="CLM-00065"/>
    <x v="64"/>
    <x v="2"/>
    <n v="683849.75"/>
    <x v="0"/>
    <n v="716797.2"/>
    <x v="0"/>
    <n v="32947.449999999997"/>
    <x v="2"/>
    <x v="1"/>
    <x v="15"/>
    <n v="42687"/>
    <x v="5"/>
    <x v="4"/>
    <x v="64"/>
    <n v="705353.66599999997"/>
    <n v="705353.66599999997"/>
    <x v="0"/>
    <x v="4"/>
    <x v="0"/>
  </r>
  <r>
    <s v="CLM-00066"/>
    <x v="65"/>
    <x v="3"/>
    <n v="683849.45"/>
    <x v="1"/>
    <n v="713331.9"/>
    <x v="0"/>
    <n v="29482.45"/>
    <x v="3"/>
    <x v="2"/>
    <x v="10"/>
    <n v="91828"/>
    <x v="0"/>
    <x v="5"/>
    <x v="65"/>
    <n v="719944.04410000006"/>
    <n v="719944.04410000006"/>
    <x v="0"/>
    <x v="5"/>
    <x v="0"/>
  </r>
  <r>
    <s v="CLM-00067"/>
    <x v="66"/>
    <x v="1"/>
    <n v="573839.54"/>
    <x v="0"/>
    <n v="601678.92000000004"/>
    <x v="0"/>
    <n v="27839.38"/>
    <x v="1"/>
    <x v="4"/>
    <x v="14"/>
    <n v="25212"/>
    <x v="8"/>
    <x v="3"/>
    <x v="66"/>
    <n v="616926.97080000001"/>
    <n v="616926.97080000001"/>
    <x v="0"/>
    <x v="3"/>
    <x v="0"/>
  </r>
  <r>
    <s v="CLM-00068"/>
    <x v="67"/>
    <x v="4"/>
    <n v="572839.44999999995"/>
    <x v="0"/>
    <n v="605786.9"/>
    <x v="0"/>
    <n v="32947.449999999997"/>
    <x v="0"/>
    <x v="3"/>
    <x v="11"/>
    <n v="36605"/>
    <x v="2"/>
    <x v="1"/>
    <x v="67"/>
    <n v="635696.11679999996"/>
    <n v="635696.11679999996"/>
    <x v="0"/>
    <x v="1"/>
    <x v="0"/>
  </r>
  <r>
    <s v="CLM-00069"/>
    <x v="68"/>
    <x v="4"/>
    <n v="472839.38"/>
    <x v="1"/>
    <n v="502313.22"/>
    <x v="2"/>
    <n v="29473.84"/>
    <x v="1"/>
    <x v="2"/>
    <x v="17"/>
    <n v="6535"/>
    <x v="0"/>
    <x v="0"/>
    <x v="68"/>
    <n v="547136.91740000003"/>
    <n v="547136.91740000003"/>
    <x v="0"/>
    <x v="0"/>
    <x v="0"/>
  </r>
  <r>
    <s v="CLM-00070"/>
    <x v="69"/>
    <x v="0"/>
    <n v="573849.48"/>
    <x v="0"/>
    <n v="606697.06000000006"/>
    <x v="0"/>
    <n v="32847.58"/>
    <x v="1"/>
    <x v="4"/>
    <x v="10"/>
    <n v="73932"/>
    <x v="2"/>
    <x v="4"/>
    <x v="69"/>
    <n v="592050.39179999998"/>
    <n v="592050.39179999998"/>
    <x v="0"/>
    <x v="4"/>
    <x v="0"/>
  </r>
  <r>
    <s v="CLM-00071"/>
    <x v="70"/>
    <x v="2"/>
    <n v="683849.75"/>
    <x v="0"/>
    <n v="721798.13"/>
    <x v="0"/>
    <n v="37948.379999999997"/>
    <x v="2"/>
    <x v="3"/>
    <x v="13"/>
    <n v="16090"/>
    <x v="8"/>
    <x v="3"/>
    <x v="70"/>
    <n v="735539.15769999998"/>
    <n v="735539.15769999998"/>
    <x v="0"/>
    <x v="3"/>
    <x v="0"/>
  </r>
  <r>
    <s v="CLM-00072"/>
    <x v="71"/>
    <x v="3"/>
    <n v="739849.45"/>
    <x v="1"/>
    <n v="778796.9"/>
    <x v="0"/>
    <n v="38947.449999999997"/>
    <x v="3"/>
    <x v="0"/>
    <x v="7"/>
    <n v="95715"/>
    <x v="2"/>
    <x v="5"/>
    <x v="71"/>
    <n v="779256.57310000004"/>
    <n v="779256.57310000004"/>
    <x v="0"/>
    <x v="5"/>
    <x v="0"/>
  </r>
  <r>
    <s v="CLM-00073"/>
    <x v="72"/>
    <x v="1"/>
    <n v="573839.54"/>
    <x v="0"/>
    <n v="601678.92000000004"/>
    <x v="0"/>
    <n v="27839.38"/>
    <x v="1"/>
    <x v="1"/>
    <x v="19"/>
    <n v="75994"/>
    <x v="1"/>
    <x v="1"/>
    <x v="72"/>
    <n v="636269.96129999997"/>
    <n v="636269.96129999997"/>
    <x v="0"/>
    <x v="1"/>
    <x v="0"/>
  </r>
  <r>
    <s v="CLM-00074"/>
    <x v="73"/>
    <x v="4"/>
    <n v="572839.44999999995"/>
    <x v="0"/>
    <n v="605786.9"/>
    <x v="0"/>
    <n v="32947.449999999997"/>
    <x v="0"/>
    <x v="4"/>
    <x v="0"/>
    <n v="49743"/>
    <x v="2"/>
    <x v="2"/>
    <x v="73"/>
    <n v="697211.32499999995"/>
    <n v="697211.32499999995"/>
    <x v="0"/>
    <x v="2"/>
    <x v="0"/>
  </r>
  <r>
    <s v="CLM-00075"/>
    <x v="74"/>
    <x v="0"/>
    <n v="793849.23"/>
    <x v="1"/>
    <n v="823331.71"/>
    <x v="0"/>
    <n v="29482.48"/>
    <x v="1"/>
    <x v="3"/>
    <x v="4"/>
    <n v="44656"/>
    <x v="0"/>
    <x v="4"/>
    <x v="74"/>
    <n v="818549.18130000005"/>
    <n v="818549.18130000005"/>
    <x v="0"/>
    <x v="4"/>
    <x v="0"/>
  </r>
  <r>
    <s v="CLM-00076"/>
    <x v="75"/>
    <x v="2"/>
    <n v="573849.48"/>
    <x v="0"/>
    <n v="606697.06000000006"/>
    <x v="0"/>
    <n v="32847.58"/>
    <x v="2"/>
    <x v="0"/>
    <x v="14"/>
    <n v="56562"/>
    <x v="2"/>
    <x v="3"/>
    <x v="75"/>
    <n v="617296.26989999996"/>
    <n v="617296.26989999996"/>
    <x v="0"/>
    <x v="3"/>
    <x v="0"/>
  </r>
  <r>
    <s v="CLM-00077"/>
    <x v="76"/>
    <x v="3"/>
    <n v="572839.44999999995"/>
    <x v="0"/>
    <n v="605786.9"/>
    <x v="0"/>
    <n v="32947.449999999997"/>
    <x v="3"/>
    <x v="2"/>
    <x v="8"/>
    <n v="105315"/>
    <x v="1"/>
    <x v="1"/>
    <x v="67"/>
    <n v="635696.11679999996"/>
    <n v="635696.11679999996"/>
    <x v="0"/>
    <x v="1"/>
    <x v="0"/>
  </r>
  <r>
    <s v="CLM-00078"/>
    <x v="24"/>
    <x v="1"/>
    <n v="573839.54"/>
    <x v="1"/>
    <n v="601678.92000000004"/>
    <x v="0"/>
    <n v="27839.38"/>
    <x v="1"/>
    <x v="1"/>
    <x v="6"/>
    <n v="31569"/>
    <x v="2"/>
    <x v="5"/>
    <x v="76"/>
    <n v="604284.49340000004"/>
    <n v="604284.49340000004"/>
    <x v="0"/>
    <x v="5"/>
    <x v="0"/>
  </r>
  <r>
    <s v="CLM-00079"/>
    <x v="77"/>
    <x v="4"/>
    <n v="473839.25"/>
    <x v="0"/>
    <n v="501321.63"/>
    <x v="2"/>
    <n v="27482.38"/>
    <x v="0"/>
    <x v="4"/>
    <x v="2"/>
    <n v="7253"/>
    <x v="8"/>
    <x v="4"/>
    <x v="77"/>
    <n v="488878.89889999997"/>
    <n v="488878.89889999997"/>
    <x v="0"/>
    <x v="4"/>
    <x v="0"/>
  </r>
  <r>
    <s v="CLM-00080"/>
    <x v="78"/>
    <x v="0"/>
    <n v="573849.48"/>
    <x v="0"/>
    <n v="606697.06000000006"/>
    <x v="0"/>
    <n v="32847.58"/>
    <x v="1"/>
    <x v="3"/>
    <x v="3"/>
    <n v="35943"/>
    <x v="3"/>
    <x v="3"/>
    <x v="75"/>
    <n v="617296.26989999996"/>
    <n v="617296.26989999996"/>
    <x v="0"/>
    <x v="3"/>
    <x v="0"/>
  </r>
  <r>
    <s v="CLM-00081"/>
    <x v="79"/>
    <x v="2"/>
    <n v="683849.75"/>
    <x v="0"/>
    <n v="721798.13"/>
    <x v="0"/>
    <n v="37948.379999999997"/>
    <x v="2"/>
    <x v="0"/>
    <x v="15"/>
    <n v="53250"/>
    <x v="2"/>
    <x v="1"/>
    <x v="78"/>
    <n v="758743.78379999998"/>
    <n v="758743.78379999998"/>
    <x v="0"/>
    <x v="1"/>
    <x v="0"/>
  </r>
  <r>
    <s v="CLM-00082"/>
    <x v="80"/>
    <x v="3"/>
    <n v="739849.45"/>
    <x v="1"/>
    <n v="778796.9"/>
    <x v="0"/>
    <n v="38947.449999999997"/>
    <x v="3"/>
    <x v="2"/>
    <x v="12"/>
    <n v="97662"/>
    <x v="0"/>
    <x v="0"/>
    <x v="79"/>
    <n v="855041.90260000003"/>
    <n v="855041.90260000003"/>
    <x v="0"/>
    <x v="0"/>
    <x v="0"/>
  </r>
  <r>
    <s v="CLM-00083"/>
    <x v="81"/>
    <x v="1"/>
    <n v="573839.54"/>
    <x v="0"/>
    <n v="601678.92000000004"/>
    <x v="0"/>
    <n v="27839.38"/>
    <x v="1"/>
    <x v="1"/>
    <x v="18"/>
    <n v="38747"/>
    <x v="8"/>
    <x v="2"/>
    <x v="80"/>
    <n v="697368.02069999999"/>
    <n v="697368.02069999999"/>
    <x v="0"/>
    <x v="2"/>
    <x v="0"/>
  </r>
  <r>
    <s v="CLM-00084"/>
    <x v="82"/>
    <x v="4"/>
    <n v="572839.44999999995"/>
    <x v="0"/>
    <n v="605786.9"/>
    <x v="0"/>
    <n v="32947.449999999997"/>
    <x v="0"/>
    <x v="4"/>
    <x v="17"/>
    <n v="31279"/>
    <x v="1"/>
    <x v="4"/>
    <x v="81"/>
    <n v="591013.05700000003"/>
    <n v="591013.05700000003"/>
    <x v="0"/>
    <x v="4"/>
    <x v="0"/>
  </r>
  <r>
    <s v="CLM-00085"/>
    <x v="83"/>
    <x v="0"/>
    <n v="793849.23"/>
    <x v="1"/>
    <n v="823331.71"/>
    <x v="0"/>
    <n v="29482.48"/>
    <x v="1"/>
    <x v="3"/>
    <x v="10"/>
    <n v="90180"/>
    <x v="0"/>
    <x v="3"/>
    <x v="61"/>
    <n v="852809.66040000005"/>
    <n v="852809.66040000005"/>
    <x v="0"/>
    <x v="3"/>
    <x v="0"/>
  </r>
  <r>
    <s v="CLM-00086"/>
    <x v="84"/>
    <x v="2"/>
    <n v="573849.48"/>
    <x v="0"/>
    <n v="606697.06000000006"/>
    <x v="0"/>
    <n v="32847.58"/>
    <x v="2"/>
    <x v="0"/>
    <x v="1"/>
    <n v="16709"/>
    <x v="2"/>
    <x v="1"/>
    <x v="82"/>
    <n v="636800.58539999998"/>
    <n v="636800.58539999998"/>
    <x v="0"/>
    <x v="1"/>
    <x v="0"/>
  </r>
  <r>
    <s v="CLM-00087"/>
    <x v="85"/>
    <x v="3"/>
    <n v="572839.44999999995"/>
    <x v="0"/>
    <n v="605786.9"/>
    <x v="0"/>
    <n v="32947.449999999997"/>
    <x v="3"/>
    <x v="1"/>
    <x v="11"/>
    <n v="50624"/>
    <x v="8"/>
    <x v="0"/>
    <x v="83"/>
    <n v="662441.85950000002"/>
    <n v="662441.85950000002"/>
    <x v="0"/>
    <x v="0"/>
    <x v="0"/>
  </r>
  <r>
    <s v="CLM-00088"/>
    <x v="86"/>
    <x v="1"/>
    <n v="573839.54"/>
    <x v="1"/>
    <n v="601678.92000000004"/>
    <x v="0"/>
    <n v="27839.38"/>
    <x v="1"/>
    <x v="2"/>
    <x v="7"/>
    <n v="75506"/>
    <x v="2"/>
    <x v="5"/>
    <x v="76"/>
    <n v="604284.49340000004"/>
    <n v="604284.49340000004"/>
    <x v="0"/>
    <x v="5"/>
    <x v="0"/>
  </r>
  <r>
    <s v="CLM-00089"/>
    <x v="4"/>
    <x v="4"/>
    <n v="473839.25"/>
    <x v="0"/>
    <n v="501321.63"/>
    <x v="2"/>
    <n v="27482.38"/>
    <x v="0"/>
    <x v="4"/>
    <x v="0"/>
    <n v="45776"/>
    <x v="3"/>
    <x v="4"/>
    <x v="77"/>
    <n v="488878.89889999997"/>
    <n v="488878.89889999997"/>
    <x v="0"/>
    <x v="4"/>
    <x v="0"/>
  </r>
  <r>
    <s v="CLM-00090"/>
    <x v="87"/>
    <x v="0"/>
    <n v="573849.48"/>
    <x v="0"/>
    <n v="606697.06000000006"/>
    <x v="0"/>
    <n v="32847.58"/>
    <x v="1"/>
    <x v="3"/>
    <x v="6"/>
    <n v="88815"/>
    <x v="0"/>
    <x v="3"/>
    <x v="75"/>
    <n v="617296.26989999996"/>
    <n v="617296.26989999996"/>
    <x v="0"/>
    <x v="3"/>
    <x v="0"/>
  </r>
  <r>
    <s v="CLM-00091"/>
    <x v="88"/>
    <x v="2"/>
    <n v="683849.75"/>
    <x v="0"/>
    <n v="721798.13"/>
    <x v="0"/>
    <n v="37948.379999999997"/>
    <x v="2"/>
    <x v="0"/>
    <x v="5"/>
    <n v="63214"/>
    <x v="8"/>
    <x v="1"/>
    <x v="78"/>
    <n v="758743.78379999998"/>
    <n v="758743.78379999998"/>
    <x v="0"/>
    <x v="1"/>
    <x v="0"/>
  </r>
  <r>
    <s v="CLM-00092"/>
    <x v="89"/>
    <x v="3"/>
    <n v="739849.45"/>
    <x v="1"/>
    <n v="778796.9"/>
    <x v="0"/>
    <n v="38947.449999999997"/>
    <x v="3"/>
    <x v="2"/>
    <x v="3"/>
    <n v="57178"/>
    <x v="1"/>
    <x v="5"/>
    <x v="71"/>
    <n v="779256.57310000004"/>
    <n v="779256.57310000004"/>
    <x v="0"/>
    <x v="5"/>
    <x v="0"/>
  </r>
  <r>
    <s v="CLM-00093"/>
    <x v="90"/>
    <x v="1"/>
    <n v="573839.54"/>
    <x v="0"/>
    <n v="601678.92000000004"/>
    <x v="0"/>
    <n v="27839.38"/>
    <x v="1"/>
    <x v="1"/>
    <x v="14"/>
    <n v="20238"/>
    <x v="2"/>
    <x v="0"/>
    <x v="84"/>
    <n v="662834.33499999996"/>
    <n v="662834.33499999996"/>
    <x v="0"/>
    <x v="0"/>
    <x v="0"/>
  </r>
  <r>
    <s v="CLM-00094"/>
    <x v="91"/>
    <x v="4"/>
    <n v="572839.44999999995"/>
    <x v="0"/>
    <n v="605786.9"/>
    <x v="0"/>
    <n v="32947.449999999997"/>
    <x v="0"/>
    <x v="4"/>
    <x v="16"/>
    <n v="32384"/>
    <x v="0"/>
    <x v="4"/>
    <x v="81"/>
    <n v="591013.05700000003"/>
    <n v="591013.05700000003"/>
    <x v="0"/>
    <x v="4"/>
    <x v="0"/>
  </r>
  <r>
    <s v="CLM-00095"/>
    <x v="92"/>
    <x v="0"/>
    <n v="793849.23"/>
    <x v="1"/>
    <n v="823331.71"/>
    <x v="0"/>
    <n v="29482.48"/>
    <x v="1"/>
    <x v="3"/>
    <x v="17"/>
    <n v="88280"/>
    <x v="2"/>
    <x v="3"/>
    <x v="61"/>
    <n v="852809.66040000005"/>
    <n v="852809.66040000005"/>
    <x v="0"/>
    <x v="3"/>
    <x v="0"/>
  </r>
  <r>
    <s v="CLM-00096"/>
    <x v="93"/>
    <x v="2"/>
    <n v="573849.48"/>
    <x v="0"/>
    <n v="606697.06000000006"/>
    <x v="0"/>
    <n v="32847.58"/>
    <x v="2"/>
    <x v="0"/>
    <x v="10"/>
    <n v="42647"/>
    <x v="1"/>
    <x v="1"/>
    <x v="82"/>
    <n v="636800.58539999998"/>
    <n v="636800.58539999998"/>
    <x v="0"/>
    <x v="1"/>
    <x v="0"/>
  </r>
  <r>
    <s v="CLM-00097"/>
    <x v="94"/>
    <x v="3"/>
    <n v="572839.44999999995"/>
    <x v="0"/>
    <n v="605786.9"/>
    <x v="0"/>
    <n v="32947.449999999997"/>
    <x v="3"/>
    <x v="1"/>
    <x v="4"/>
    <n v="110352"/>
    <x v="8"/>
    <x v="0"/>
    <x v="83"/>
    <n v="662441.85950000002"/>
    <n v="662441.85950000002"/>
    <x v="0"/>
    <x v="0"/>
    <x v="0"/>
  </r>
  <r>
    <s v="CLM-00098"/>
    <x v="95"/>
    <x v="1"/>
    <n v="573839.54"/>
    <x v="1"/>
    <n v="601678.92000000004"/>
    <x v="0"/>
    <n v="27839.38"/>
    <x v="1"/>
    <x v="2"/>
    <x v="8"/>
    <n v="26022"/>
    <x v="2"/>
    <x v="5"/>
    <x v="76"/>
    <n v="604284.49340000004"/>
    <n v="604284.49340000004"/>
    <x v="0"/>
    <x v="5"/>
    <x v="0"/>
  </r>
  <r>
    <s v="CLM-00099"/>
    <x v="96"/>
    <x v="4"/>
    <n v="473839.25"/>
    <x v="0"/>
    <n v="501321.63"/>
    <x v="2"/>
    <n v="27482.38"/>
    <x v="0"/>
    <x v="3"/>
    <x v="13"/>
    <n v="32416"/>
    <x v="0"/>
    <x v="4"/>
    <x v="77"/>
    <n v="488878.89889999997"/>
    <n v="488878.89889999997"/>
    <x v="0"/>
    <x v="4"/>
    <x v="0"/>
  </r>
  <r>
    <s v="CLM-00100"/>
    <x v="97"/>
    <x v="3"/>
    <n v="5000000"/>
    <x v="2"/>
    <n v="5018723.79"/>
    <x v="4"/>
    <n v="18723.79"/>
    <x v="3"/>
    <x v="1"/>
    <x v="16"/>
    <n v="102579"/>
    <x v="9"/>
    <x v="5"/>
    <x v="85"/>
    <n v="5253947.4238"/>
    <n v="5253947.4238"/>
    <x v="1"/>
    <x v="5"/>
    <x v="0"/>
  </r>
</pivotCacheRecords>
</file>

<file path=xl/pivotCache/pivotCacheRecords2.xml><?xml version="1.0" encoding="utf-8"?>
<pivotCacheRecords xmlns="http://schemas.openxmlformats.org/spreadsheetml/2006/main" xmlns:r="http://schemas.openxmlformats.org/officeDocument/2006/relationships" count="100">
  <r>
    <s v="CLM-00003"/>
    <d v="2018-11-23T00:00:00"/>
    <x v="0"/>
    <n v="678364.99"/>
    <x v="0"/>
    <n v="712761.9"/>
    <x v="0"/>
    <n v="34396.910000000003"/>
    <x v="0"/>
    <x v="0"/>
    <x v="0"/>
    <n v="64994"/>
    <x v="0"/>
    <x v="0"/>
    <n v="859096.41780000005"/>
    <n v="824699.50780000002"/>
    <n v="824699.50780000002"/>
    <x v="0"/>
    <x v="0"/>
    <x v="0"/>
    <x v="0"/>
  </r>
  <r>
    <s v="CLM-00001"/>
    <d v="2019-07-18T00:00:00"/>
    <x v="1"/>
    <n v="737423.28"/>
    <x v="0"/>
    <n v="749769.2"/>
    <x v="0"/>
    <n v="12345.92"/>
    <x v="1"/>
    <x v="1"/>
    <x v="1"/>
    <n v="37767"/>
    <x v="1"/>
    <x v="1"/>
    <n v="860668.14300000004"/>
    <n v="848322.223"/>
    <n v="848322.223"/>
    <x v="0"/>
    <x v="1"/>
    <x v="0"/>
    <x v="0"/>
  </r>
  <r>
    <s v="CLM-00002"/>
    <d v="2020-05-27T00:00:00"/>
    <x v="2"/>
    <n v="315189.74"/>
    <x v="0"/>
    <n v="348906.5"/>
    <x v="0"/>
    <n v="33716.76"/>
    <x v="2"/>
    <x v="2"/>
    <x v="2"/>
    <n v="43470"/>
    <x v="2"/>
    <x v="2"/>
    <n v="385109.16399999999"/>
    <n v="351392.40399999998"/>
    <n v="351392.40399999998"/>
    <x v="0"/>
    <x v="2"/>
    <x v="0"/>
    <x v="0"/>
  </r>
  <r>
    <s v="CLM-00004"/>
    <d v="2021-01-05T00:00:00"/>
    <x v="3"/>
    <n v="203840.57990000001"/>
    <x v="1"/>
    <n v="215544.46"/>
    <x v="0"/>
    <n v="11703.8799"/>
    <x v="3"/>
    <x v="3"/>
    <x v="3"/>
    <n v="68150"/>
    <x v="3"/>
    <x v="3"/>
    <n v="230980.02989999999"/>
    <n v="219276.14989999999"/>
    <n v="219276.14989999999"/>
    <x v="0"/>
    <x v="3"/>
    <x v="0"/>
    <x v="0"/>
  </r>
  <r>
    <s v="CLM-00006"/>
    <d v="2019-04-29T00:00:00"/>
    <x v="1"/>
    <n v="243918.65"/>
    <x v="0"/>
    <n v="254504.19"/>
    <x v="0"/>
    <n v="10585.54"/>
    <x v="2"/>
    <x v="2"/>
    <x v="4"/>
    <n v="85875"/>
    <x v="4"/>
    <x v="1"/>
    <n v="292148.1018"/>
    <n v="281562.56180000002"/>
    <n v="281562.56180000002"/>
    <x v="0"/>
    <x v="1"/>
    <x v="0"/>
    <x v="0"/>
  </r>
  <r>
    <s v="CLM-00005"/>
    <d v="2023-06-14T00:00:00"/>
    <x v="4"/>
    <n v="98692.46"/>
    <x v="2"/>
    <n v="146820.18"/>
    <x v="1"/>
    <n v="48127.72"/>
    <x v="1"/>
    <x v="1"/>
    <x v="5"/>
    <n v="56507"/>
    <x v="5"/>
    <x v="4"/>
    <n v="151224.78539999999"/>
    <n v="103097.06540000001"/>
    <n v="103097.06540000001"/>
    <x v="0"/>
    <x v="4"/>
    <x v="0"/>
    <x v="0"/>
  </r>
  <r>
    <s v="CLM-00007"/>
    <d v="2021-07-21T00:00:00"/>
    <x v="3"/>
    <n v="765873.46"/>
    <x v="0"/>
    <n v="783218.83"/>
    <x v="0"/>
    <n v="17345.37"/>
    <x v="3"/>
    <x v="4"/>
    <x v="6"/>
    <n v="51686"/>
    <x v="6"/>
    <x v="3"/>
    <n v="839306.69689999998"/>
    <n v="821961.32689999999"/>
    <n v="821961.32689999999"/>
    <x v="0"/>
    <x v="3"/>
    <x v="0"/>
    <x v="0"/>
  </r>
  <r>
    <s v="CLM-00008"/>
    <d v="2022-03-18T00:00:00"/>
    <x v="0"/>
    <n v="913843.77"/>
    <x v="0"/>
    <n v="939444.11"/>
    <x v="0"/>
    <n v="25600.34"/>
    <x v="0"/>
    <x v="2"/>
    <x v="7"/>
    <n v="57562"/>
    <x v="7"/>
    <x v="5"/>
    <n v="986979.98199999996"/>
    <n v="961379.64199999999"/>
    <n v="961379.64199999999"/>
    <x v="0"/>
    <x v="5"/>
    <x v="0"/>
    <x v="0"/>
  </r>
  <r>
    <s v="CLM-00009"/>
    <d v="2020-11-15T00:00:00"/>
    <x v="2"/>
    <n v="754890.21"/>
    <x v="0"/>
    <n v="793074.65"/>
    <x v="0"/>
    <n v="38184.44"/>
    <x v="2"/>
    <x v="0"/>
    <x v="8"/>
    <n v="68630"/>
    <x v="2"/>
    <x v="2"/>
    <n v="875364.36120000004"/>
    <n v="837179.92119999998"/>
    <n v="837179.92119999998"/>
    <x v="0"/>
    <x v="2"/>
    <x v="0"/>
    <x v="0"/>
  </r>
  <r>
    <s v="CLM-00010"/>
    <d v="2018-06-07T00:00:00"/>
    <x v="1"/>
    <n v="600293.27"/>
    <x v="1"/>
    <n v="601436.52"/>
    <x v="0"/>
    <n v="1143.25"/>
    <x v="1"/>
    <x v="2"/>
    <x v="9"/>
    <n v="23252"/>
    <x v="8"/>
    <x v="0"/>
    <n v="724915.23450000002"/>
    <n v="723771.98450000002"/>
    <n v="723771.98450000002"/>
    <x v="0"/>
    <x v="0"/>
    <x v="0"/>
    <x v="0"/>
  </r>
  <r>
    <s v="CLM-00011"/>
    <d v="2021-02-24T00:00:00"/>
    <x v="3"/>
    <n v="320726.12"/>
    <x v="0"/>
    <n v="363045.09"/>
    <x v="0"/>
    <n v="42318.97"/>
    <x v="2"/>
    <x v="4"/>
    <x v="10"/>
    <n v="89154"/>
    <x v="3"/>
    <x v="3"/>
    <n v="389043.47499999998"/>
    <n v="346724.505"/>
    <n v="346724.505"/>
    <x v="0"/>
    <x v="3"/>
    <x v="0"/>
    <x v="0"/>
  </r>
  <r>
    <s v="CLM-00012"/>
    <d v="2020-12-15T00:00:00"/>
    <x v="2"/>
    <n v="195238.55"/>
    <x v="0"/>
    <n v="220873.24"/>
    <x v="1"/>
    <n v="25634.69"/>
    <x v="0"/>
    <x v="0"/>
    <x v="11"/>
    <n v="69400"/>
    <x v="5"/>
    <x v="2"/>
    <n v="243791.1269"/>
    <n v="218156.4369"/>
    <n v="218156.4369"/>
    <x v="0"/>
    <x v="2"/>
    <x v="0"/>
    <x v="0"/>
  </r>
  <r>
    <s v="CLM-00013"/>
    <d v="2022-08-21T00:00:00"/>
    <x v="1"/>
    <n v="158738.94"/>
    <x v="2"/>
    <n v="188195.05"/>
    <x v="1"/>
    <n v="29456.11"/>
    <x v="1"/>
    <x v="1"/>
    <x v="12"/>
    <n v="49075"/>
    <x v="0"/>
    <x v="5"/>
    <n v="197717.71950000001"/>
    <n v="168261.60949999999"/>
    <n v="168261.60949999999"/>
    <x v="0"/>
    <x v="5"/>
    <x v="0"/>
    <x v="0"/>
  </r>
  <r>
    <s v="CLM-00014"/>
    <d v="2023-01-11T00:00:00"/>
    <x v="0"/>
    <n v="125309.18"/>
    <x v="0"/>
    <n v="140287.41"/>
    <x v="1"/>
    <n v="14978.23"/>
    <x v="0"/>
    <x v="3"/>
    <x v="13"/>
    <n v="35642"/>
    <x v="4"/>
    <x v="4"/>
    <n v="144496.03229999999"/>
    <n v="129517.8023"/>
    <n v="129517.8023"/>
    <x v="0"/>
    <x v="4"/>
    <x v="0"/>
    <x v="0"/>
  </r>
  <r>
    <s v="CLM-00015"/>
    <d v="2019-09-30T00:00:00"/>
    <x v="3"/>
    <n v="701924.64"/>
    <x v="1"/>
    <n v="726627.31"/>
    <x v="0"/>
    <n v="24702.669900000001"/>
    <x v="2"/>
    <x v="2"/>
    <x v="14"/>
    <n v="74340"/>
    <x v="2"/>
    <x v="1"/>
    <n v="834103.31810000003"/>
    <n v="809400.64809999999"/>
    <n v="809400.64809999999"/>
    <x v="0"/>
    <x v="1"/>
    <x v="0"/>
    <x v="0"/>
  </r>
  <r>
    <s v="CLM-00016"/>
    <d v="2018-07-13T00:00:00"/>
    <x v="4"/>
    <n v="590732.85"/>
    <x v="0"/>
    <n v="600165.35"/>
    <x v="0"/>
    <n v="9432.5"/>
    <x v="3"/>
    <x v="0"/>
    <x v="15"/>
    <n v="32061"/>
    <x v="1"/>
    <x v="0"/>
    <n v="723383.08530000004"/>
    <n v="713950.58530000004"/>
    <n v="713950.58530000004"/>
    <x v="0"/>
    <x v="0"/>
    <x v="0"/>
    <x v="0"/>
  </r>
  <r>
    <s v="CLM-00017"/>
    <d v="2021-04-02T00:00:00"/>
    <x v="1"/>
    <n v="358145.93"/>
    <x v="0"/>
    <n v="375066.3"/>
    <x v="2"/>
    <n v="16920.37"/>
    <x v="1"/>
    <x v="3"/>
    <x v="16"/>
    <n v="85974"/>
    <x v="3"/>
    <x v="3"/>
    <n v="401925.54790000001"/>
    <n v="385005.17790000001"/>
    <n v="385005.17790000001"/>
    <x v="0"/>
    <x v="3"/>
    <x v="0"/>
    <x v="0"/>
  </r>
  <r>
    <s v="CLM-00018"/>
    <d v="2019-06-25T00:00:00"/>
    <x v="0"/>
    <n v="453896.75"/>
    <x v="0"/>
    <n v="492825.48"/>
    <x v="3"/>
    <n v="38928.730000000003"/>
    <x v="0"/>
    <x v="4"/>
    <x v="8"/>
    <n v="36727"/>
    <x v="8"/>
    <x v="1"/>
    <n v="565719.67839999998"/>
    <n v="526790.94839999999"/>
    <n v="500000"/>
    <x v="0"/>
    <x v="1"/>
    <x v="0"/>
    <x v="0"/>
  </r>
  <r>
    <s v="CLM-00019"/>
    <d v="2022-07-12T00:00:00"/>
    <x v="2"/>
    <n v="195984.65"/>
    <x v="2"/>
    <n v="215631.84"/>
    <x v="3"/>
    <n v="19647.189999999999"/>
    <x v="2"/>
    <x v="1"/>
    <x v="9"/>
    <n v="45366"/>
    <x v="0"/>
    <x v="5"/>
    <n v="226542.81109999999"/>
    <n v="206895.62109999999"/>
    <n v="206895.62109999999"/>
    <x v="0"/>
    <x v="5"/>
    <x v="0"/>
    <x v="0"/>
  </r>
  <r>
    <s v="CLM-00020"/>
    <d v="2020-03-20T00:00:00"/>
    <x v="3"/>
    <n v="472804.33"/>
    <x v="1"/>
    <n v="518485.62"/>
    <x v="0"/>
    <n v="45681.29"/>
    <x v="3"/>
    <x v="2"/>
    <x v="6"/>
    <n v="80500"/>
    <x v="5"/>
    <x v="2"/>
    <n v="572283.87459999998"/>
    <n v="526602.5845"/>
    <n v="526602.5845"/>
    <x v="0"/>
    <x v="2"/>
    <x v="0"/>
    <x v="0"/>
  </r>
  <r>
    <s v="CLM-00021"/>
    <d v="2023-05-30T00:00:00"/>
    <x v="4"/>
    <n v="87924.45"/>
    <x v="0"/>
    <n v="111522.66"/>
    <x v="3"/>
    <n v="23598.21"/>
    <x v="2"/>
    <x v="4"/>
    <x v="12"/>
    <n v="11242"/>
    <x v="1"/>
    <x v="4"/>
    <n v="114868.3398"/>
    <n v="91270.129799999995"/>
    <n v="91270.129799999995"/>
    <x v="0"/>
    <x v="4"/>
    <x v="0"/>
    <x v="0"/>
  </r>
  <r>
    <s v="CLM-00022"/>
    <d v="2021-12-03T00:00:00"/>
    <x v="1"/>
    <n v="654327.44999999995"/>
    <x v="0"/>
    <n v="673030.18"/>
    <x v="0"/>
    <n v="18702.73"/>
    <x v="1"/>
    <x v="2"/>
    <x v="17"/>
    <n v="54110"/>
    <x v="3"/>
    <x v="3"/>
    <n v="721227.21730000002"/>
    <n v="702524.48730000004"/>
    <n v="702524.48730000004"/>
    <x v="0"/>
    <x v="3"/>
    <x v="0"/>
    <x v="0"/>
  </r>
  <r>
    <s v="CLM-00023"/>
    <d v="2020-06-11T00:00:00"/>
    <x v="0"/>
    <n v="231548.73"/>
    <x v="1"/>
    <n v="268477.11"/>
    <x v="3"/>
    <n v="36928.379999999997"/>
    <x v="0"/>
    <x v="3"/>
    <x v="0"/>
    <n v="55974"/>
    <x v="8"/>
    <x v="2"/>
    <n v="296334.39150000003"/>
    <n v="259406.0116"/>
    <n v="259406.0116"/>
    <x v="0"/>
    <x v="2"/>
    <x v="0"/>
    <x v="0"/>
  </r>
  <r>
    <s v="CLM-00024"/>
    <d v="2019-08-18T00:00:00"/>
    <x v="3"/>
    <n v="194738.52"/>
    <x v="2"/>
    <n v="210177.79"/>
    <x v="3"/>
    <n v="15439.27"/>
    <x v="3"/>
    <x v="1"/>
    <x v="3"/>
    <n v="101438"/>
    <x v="5"/>
    <x v="1"/>
    <n v="241265.34969999999"/>
    <n v="225826.0797"/>
    <n v="225826.0797"/>
    <x v="0"/>
    <x v="1"/>
    <x v="0"/>
    <x v="0"/>
  </r>
  <r>
    <s v="CLM-00025"/>
    <d v="2022-09-14T00:00:00"/>
    <x v="2"/>
    <n v="872394.65"/>
    <x v="0"/>
    <n v="896897.03"/>
    <x v="4"/>
    <n v="24502.38"/>
    <x v="1"/>
    <x v="0"/>
    <x v="2"/>
    <n v="18551"/>
    <x v="4"/>
    <x v="5"/>
    <n v="942280.01969999995"/>
    <n v="917777.63970000006"/>
    <n v="917777.63970000006"/>
    <x v="0"/>
    <x v="5"/>
    <x v="0"/>
    <x v="0"/>
  </r>
  <r>
    <s v="CLM-00026"/>
    <d v="2018-05-03T00:00:00"/>
    <x v="1"/>
    <n v="508739.15"/>
    <x v="0"/>
    <n v="520721.69"/>
    <x v="0"/>
    <n v="11982.54"/>
    <x v="2"/>
    <x v="4"/>
    <x v="1"/>
    <n v="97548"/>
    <x v="0"/>
    <x v="0"/>
    <n v="627629.14029999997"/>
    <n v="615646.60030000005"/>
    <n v="615646.60030000005"/>
    <x v="0"/>
    <x v="0"/>
    <x v="0"/>
    <x v="0"/>
  </r>
  <r>
    <s v="CLM-00027"/>
    <d v="2021-10-28T00:00:00"/>
    <x v="0"/>
    <n v="376234.78"/>
    <x v="0"/>
    <n v="405983.4"/>
    <x v="2"/>
    <n v="29748.62"/>
    <x v="0"/>
    <x v="1"/>
    <x v="11"/>
    <n v="71235"/>
    <x v="3"/>
    <x v="3"/>
    <n v="435056.68320000003"/>
    <n v="405308.06310000003"/>
    <n v="405308.06310000003"/>
    <x v="0"/>
    <x v="3"/>
    <x v="0"/>
    <x v="0"/>
  </r>
  <r>
    <s v="CLM-00028"/>
    <d v="2020-04-16T00:00:00"/>
    <x v="3"/>
    <n v="129803.75"/>
    <x v="2"/>
    <n v="162723.88"/>
    <x v="1"/>
    <n v="32920.129999999997"/>
    <x v="3"/>
    <x v="3"/>
    <x v="18"/>
    <n v="99207"/>
    <x v="1"/>
    <x v="2"/>
    <n v="179608.1684"/>
    <n v="146688.03839999999"/>
    <n v="146688.03839999999"/>
    <x v="0"/>
    <x v="2"/>
    <x v="0"/>
    <x v="0"/>
  </r>
  <r>
    <s v="CLM-00029"/>
    <d v="2023-07-07T00:00:00"/>
    <x v="2"/>
    <n v="731235.83999999997"/>
    <x v="0"/>
    <n v="750172.09"/>
    <x v="0"/>
    <n v="18936.25"/>
    <x v="2"/>
    <x v="2"/>
    <x v="14"/>
    <n v="76556"/>
    <x v="4"/>
    <x v="4"/>
    <n v="772677.25269999995"/>
    <n v="753741.00269999995"/>
    <n v="753741.00269999995"/>
    <x v="0"/>
    <x v="4"/>
    <x v="0"/>
    <x v="0"/>
  </r>
  <r>
    <s v="CLM-00030"/>
    <d v="2019-01-22T00:00:00"/>
    <x v="1"/>
    <n v="158924.78"/>
    <x v="0"/>
    <n v="174653.73"/>
    <x v="1"/>
    <n v="15728.95"/>
    <x v="1"/>
    <x v="4"/>
    <x v="15"/>
    <n v="58448"/>
    <x v="2"/>
    <x v="1"/>
    <n v="200486.89850000001"/>
    <n v="184757.9485"/>
    <n v="184757.9485"/>
    <x v="0"/>
    <x v="1"/>
    <x v="0"/>
    <x v="0"/>
  </r>
  <r>
    <s v="CLM-00031"/>
    <d v="2022-11-09T00:00:00"/>
    <x v="0"/>
    <n v="439832.24"/>
    <x v="0"/>
    <n v="471636.18"/>
    <x v="2"/>
    <n v="31803.94"/>
    <x v="0"/>
    <x v="2"/>
    <x v="19"/>
    <n v="52428"/>
    <x v="5"/>
    <x v="5"/>
    <n v="495500.97070000001"/>
    <n v="463697.0307"/>
    <n v="463697.0307"/>
    <x v="0"/>
    <x v="5"/>
    <x v="0"/>
    <x v="0"/>
  </r>
  <r>
    <s v="CLM-00032"/>
    <d v="2020-08-13T00:00:00"/>
    <x v="3"/>
    <n v="690239.58"/>
    <x v="2"/>
    <n v="717632.12"/>
    <x v="0"/>
    <n v="27392.54"/>
    <x v="3"/>
    <x v="0"/>
    <x v="4"/>
    <n v="98144"/>
    <x v="3"/>
    <x v="2"/>
    <n v="792093.88710000005"/>
    <n v="764701.34710000001"/>
    <n v="764701.34710000001"/>
    <x v="0"/>
    <x v="2"/>
    <x v="0"/>
    <x v="0"/>
  </r>
  <r>
    <s v="CLM-00033"/>
    <d v="2021-06-03T00:00:00"/>
    <x v="4"/>
    <n v="215983.48"/>
    <x v="0"/>
    <n v="236967.86"/>
    <x v="2"/>
    <n v="20984.38"/>
    <x v="2"/>
    <x v="1"/>
    <x v="13"/>
    <n v="49114"/>
    <x v="1"/>
    <x v="3"/>
    <n v="253937.6024"/>
    <n v="232953.2224"/>
    <n v="232953.2224"/>
    <x v="0"/>
    <x v="3"/>
    <x v="0"/>
    <x v="0"/>
  </r>
  <r>
    <s v="CLM-00034"/>
    <d v="2019-11-16T00:00:00"/>
    <x v="1"/>
    <n v="507983.42"/>
    <x v="1"/>
    <n v="543166.68000000005"/>
    <x v="0"/>
    <n v="35183.26"/>
    <x v="1"/>
    <x v="3"/>
    <x v="8"/>
    <n v="74367"/>
    <x v="4"/>
    <x v="1"/>
    <n v="623506.88430000003"/>
    <n v="588323.62430000002"/>
    <n v="588323.62430000002"/>
    <x v="0"/>
    <x v="1"/>
    <x v="0"/>
    <x v="0"/>
  </r>
  <r>
    <s v="CLM-00035"/>
    <d v="2018-12-29T00:00:00"/>
    <x v="0"/>
    <n v="451973.22"/>
    <x v="0"/>
    <n v="480319.13"/>
    <x v="3"/>
    <n v="28345.91"/>
    <x v="0"/>
    <x v="0"/>
    <x v="7"/>
    <n v="25657"/>
    <x v="1"/>
    <x v="0"/>
    <n v="578931.67969999998"/>
    <n v="550585.7696"/>
    <n v="500000"/>
    <x v="0"/>
    <x v="0"/>
    <x v="0"/>
    <x v="0"/>
  </r>
  <r>
    <s v="CLM-00036"/>
    <d v="2021-08-15T00:00:00"/>
    <x v="2"/>
    <n v="289524.33"/>
    <x v="0"/>
    <n v="314363.61"/>
    <x v="2"/>
    <n v="24839.279999999999"/>
    <x v="2"/>
    <x v="2"/>
    <x v="10"/>
    <n v="16472"/>
    <x v="0"/>
    <x v="3"/>
    <n v="336875.81670000002"/>
    <n v="312036.5368"/>
    <n v="312036.5368"/>
    <x v="0"/>
    <x v="3"/>
    <x v="0"/>
    <x v="0"/>
  </r>
  <r>
    <s v="CLM-00037"/>
    <d v="2020-02-06T00:00:00"/>
    <x v="3"/>
    <n v="674832.75"/>
    <x v="1"/>
    <n v="716116.29"/>
    <x v="0"/>
    <n v="41283.54"/>
    <x v="3"/>
    <x v="3"/>
    <x v="5"/>
    <n v="100679"/>
    <x v="8"/>
    <x v="2"/>
    <n v="790420.77410000004"/>
    <n v="749137.2341"/>
    <n v="749137.2341"/>
    <x v="0"/>
    <x v="2"/>
    <x v="0"/>
    <x v="0"/>
  </r>
  <r>
    <s v="CLM-00038"/>
    <d v="2023-04-11T00:00:00"/>
    <x v="4"/>
    <n v="289523.34000000003"/>
    <x v="2"/>
    <n v="316918.08"/>
    <x v="2"/>
    <n v="27394.74"/>
    <x v="1"/>
    <x v="4"/>
    <x v="17"/>
    <n v="18473"/>
    <x v="5"/>
    <x v="4"/>
    <n v="326425.62239999999"/>
    <n v="299030.8824"/>
    <n v="299030.8824"/>
    <x v="0"/>
    <x v="4"/>
    <x v="0"/>
    <x v="0"/>
  </r>
  <r>
    <s v="CLM-00039"/>
    <d v="2022-01-10T00:00:00"/>
    <x v="1"/>
    <n v="492783.45"/>
    <x v="0"/>
    <n v="512067.73"/>
    <x v="2"/>
    <n v="19284.28"/>
    <x v="2"/>
    <x v="1"/>
    <x v="6"/>
    <n v="44780"/>
    <x v="2"/>
    <x v="5"/>
    <n v="537978.35710000002"/>
    <n v="518694.07709999999"/>
    <n v="518694.07709999999"/>
    <x v="0"/>
    <x v="5"/>
    <x v="0"/>
    <x v="0"/>
  </r>
  <r>
    <s v="CLM-00040"/>
    <d v="2019-09-03T00:00:00"/>
    <x v="0"/>
    <n v="812739.5699"/>
    <x v="0"/>
    <n v="851033.02"/>
    <x v="0"/>
    <n v="38293.449999999997"/>
    <x v="0"/>
    <x v="4"/>
    <x v="18"/>
    <n v="35968"/>
    <x v="3"/>
    <x v="1"/>
    <n v="976909.973"/>
    <n v="938616.52300000004"/>
    <n v="938616.52300000004"/>
    <x v="0"/>
    <x v="1"/>
    <x v="0"/>
    <x v="0"/>
  </r>
  <r>
    <s v="CLM-00041"/>
    <d v="2021-11-14T00:00:00"/>
    <x v="3"/>
    <n v="523987.21"/>
    <x v="1"/>
    <n v="549880.48"/>
    <x v="0"/>
    <n v="25893.27"/>
    <x v="3"/>
    <x v="2"/>
    <x v="9"/>
    <n v="83671"/>
    <x v="4"/>
    <x v="3"/>
    <n v="589258.5209"/>
    <n v="563365.25089999998"/>
    <n v="563365.25089999998"/>
    <x v="0"/>
    <x v="3"/>
    <x v="0"/>
    <x v="0"/>
  </r>
  <r>
    <s v="CLM-00042"/>
    <d v="2023-02-28T00:00:00"/>
    <x v="2"/>
    <n v="392873.65"/>
    <x v="0"/>
    <n v="424721.1"/>
    <x v="2"/>
    <n v="31847.45"/>
    <x v="2"/>
    <x v="0"/>
    <x v="2"/>
    <n v="46917"/>
    <x v="8"/>
    <x v="4"/>
    <n v="437462.73300000001"/>
    <n v="405615.283"/>
    <n v="405615.283"/>
    <x v="0"/>
    <x v="4"/>
    <x v="0"/>
    <x v="0"/>
  </r>
  <r>
    <s v="CLM-00043"/>
    <d v="2020-07-21T00:00:00"/>
    <x v="4"/>
    <n v="539278.54"/>
    <x v="0"/>
    <n v="557573.29"/>
    <x v="0"/>
    <n v="18294.75"/>
    <x v="1"/>
    <x v="3"/>
    <x v="16"/>
    <n v="17245"/>
    <x v="0"/>
    <x v="2"/>
    <n v="615427.2953"/>
    <n v="597132.5453"/>
    <n v="597132.5453"/>
    <x v="0"/>
    <x v="2"/>
    <x v="0"/>
    <x v="0"/>
  </r>
  <r>
    <s v="CLM-00044"/>
    <d v="2018-03-19T00:00:00"/>
    <x v="1"/>
    <n v="283973.44"/>
    <x v="1"/>
    <n v="300456.98"/>
    <x v="2"/>
    <n v="16483.54"/>
    <x v="1"/>
    <x v="1"/>
    <x v="1"/>
    <n v="64270"/>
    <x v="1"/>
    <x v="0"/>
    <n v="362142.6948"/>
    <n v="345659.15480000002"/>
    <n v="345659.15480000002"/>
    <x v="0"/>
    <x v="0"/>
    <x v="0"/>
    <x v="0"/>
  </r>
  <r>
    <s v="CLM-00045"/>
    <d v="2022-06-26T00:00:00"/>
    <x v="0"/>
    <n v="482839.65"/>
    <x v="0"/>
    <n v="518138.29"/>
    <x v="0"/>
    <n v="35298.639999999999"/>
    <x v="0"/>
    <x v="4"/>
    <x v="10"/>
    <n v="46334"/>
    <x v="6"/>
    <x v="5"/>
    <n v="544356.08750000002"/>
    <n v="509057.44750000001"/>
    <n v="509057.44750000001"/>
    <x v="0"/>
    <x v="5"/>
    <x v="0"/>
    <x v="0"/>
  </r>
  <r>
    <s v="CLM-00046"/>
    <d v="2021-10-03T00:00:00"/>
    <x v="3"/>
    <n v="683482.9399"/>
    <x v="2"/>
    <n v="716430.79"/>
    <x v="0"/>
    <n v="32947.85"/>
    <x v="3"/>
    <x v="2"/>
    <x v="4"/>
    <n v="88207"/>
    <x v="2"/>
    <x v="3"/>
    <n v="767735.83169999998"/>
    <n v="734787.9817"/>
    <n v="734787.9817"/>
    <x v="0"/>
    <x v="3"/>
    <x v="0"/>
    <x v="0"/>
  </r>
  <r>
    <s v="CLM-00047"/>
    <d v="2020-01-17T00:00:00"/>
    <x v="2"/>
    <n v="783948.23"/>
    <x v="0"/>
    <n v="813530.62"/>
    <x v="0"/>
    <n v="29582.39"/>
    <x v="2"/>
    <x v="0"/>
    <x v="14"/>
    <n v="72429"/>
    <x v="4"/>
    <x v="2"/>
    <n v="897942.85"/>
    <n v="868360.46"/>
    <n v="868360.46"/>
    <x v="0"/>
    <x v="2"/>
    <x v="0"/>
    <x v="0"/>
  </r>
  <r>
    <s v="CLM-00048"/>
    <d v="2019-04-05T00:00:00"/>
    <x v="4"/>
    <n v="239582.74"/>
    <x v="0"/>
    <n v="260976.97"/>
    <x v="1"/>
    <n v="21394.23"/>
    <x v="1"/>
    <x v="1"/>
    <x v="0"/>
    <n v="30977"/>
    <x v="3"/>
    <x v="1"/>
    <n v="299578.2757"/>
    <n v="278184.04570000002"/>
    <n v="278184.04570000002"/>
    <x v="0"/>
    <x v="1"/>
    <x v="0"/>
    <x v="0"/>
  </r>
  <r>
    <s v="CLM-00049"/>
    <d v="2022-12-21T00:00:00"/>
    <x v="1"/>
    <n v="294738.48"/>
    <x v="0"/>
    <n v="313686.01"/>
    <x v="2"/>
    <n v="18947.53"/>
    <x v="2"/>
    <x v="4"/>
    <x v="8"/>
    <n v="64598"/>
    <x v="1"/>
    <x v="5"/>
    <n v="329558.5221"/>
    <n v="310610.99200000003"/>
    <n v="310610.99200000003"/>
    <x v="0"/>
    <x v="5"/>
    <x v="0"/>
    <x v="0"/>
  </r>
  <r>
    <s v="CLM-00050"/>
    <d v="2021-02-03T00:00:00"/>
    <x v="0"/>
    <n v="583948.29"/>
    <x v="0"/>
    <n v="613232.67000000004"/>
    <x v="0"/>
    <n v="29284.38"/>
    <x v="0"/>
    <x v="3"/>
    <x v="12"/>
    <n v="36739"/>
    <x v="9"/>
    <x v="3"/>
    <n v="657147.48800000001"/>
    <n v="627863.10800000001"/>
    <n v="627863.10800000001"/>
    <x v="0"/>
    <x v="3"/>
    <x v="0"/>
    <x v="0"/>
  </r>
  <r>
    <s v="CLM-00051"/>
    <d v="2020-03-12T00:00:00"/>
    <x v="3"/>
    <n v="784839.21"/>
    <x v="1"/>
    <n v="823786.49"/>
    <x v="0"/>
    <n v="38947.279999999999"/>
    <x v="3"/>
    <x v="2"/>
    <x v="7"/>
    <n v="82913"/>
    <x v="0"/>
    <x v="2"/>
    <n v="909262.87280000001"/>
    <n v="870315.59279999998"/>
    <n v="870315.59279999998"/>
    <x v="0"/>
    <x v="2"/>
    <x v="0"/>
    <x v="0"/>
  </r>
  <r>
    <s v="CLM-00052"/>
    <d v="2023-07-08T00:00:00"/>
    <x v="2"/>
    <n v="398483.65"/>
    <x v="0"/>
    <n v="427431.03"/>
    <x v="2"/>
    <n v="28947.38"/>
    <x v="2"/>
    <x v="0"/>
    <x v="6"/>
    <n v="70981"/>
    <x v="2"/>
    <x v="4"/>
    <n v="440253.96090000001"/>
    <n v="411306.5809"/>
    <n v="411306.5809"/>
    <x v="0"/>
    <x v="4"/>
    <x v="0"/>
    <x v="0"/>
  </r>
  <r>
    <s v="CLM-00053"/>
    <d v="2018-09-23T00:00:00"/>
    <x v="4"/>
    <n v="485739.23"/>
    <x v="0"/>
    <n v="503135.07"/>
    <x v="0"/>
    <n v="17395.84"/>
    <x v="1"/>
    <x v="4"/>
    <x v="3"/>
    <n v="12412"/>
    <x v="5"/>
    <x v="0"/>
    <n v="606431.87620000006"/>
    <n v="589036.03619999997"/>
    <n v="589036.03619999997"/>
    <x v="0"/>
    <x v="0"/>
    <x v="0"/>
    <x v="0"/>
  </r>
  <r>
    <s v="CLM-00054"/>
    <d v="2019-11-15T00:00:00"/>
    <x v="1"/>
    <n v="593849.48"/>
    <x v="1"/>
    <n v="632797.06000000006"/>
    <x v="0"/>
    <n v="38947.58"/>
    <x v="2"/>
    <x v="1"/>
    <x v="2"/>
    <n v="79472"/>
    <x v="4"/>
    <x v="1"/>
    <n v="726394.56319999998"/>
    <n v="687446.98320000002"/>
    <n v="687446.98320000002"/>
    <x v="0"/>
    <x v="1"/>
    <x v="0"/>
    <x v="0"/>
  </r>
  <r>
    <s v="CLM-00055"/>
    <d v="2022-08-12T00:00:00"/>
    <x v="0"/>
    <n v="683849.75"/>
    <x v="0"/>
    <n v="716797.2"/>
    <x v="0"/>
    <n v="32947.449999999997"/>
    <x v="0"/>
    <x v="3"/>
    <x v="10"/>
    <n v="78683"/>
    <x v="0"/>
    <x v="5"/>
    <n v="753067.13829999999"/>
    <n v="720119.68830000004"/>
    <n v="720119.68830000004"/>
    <x v="0"/>
    <x v="5"/>
    <x v="0"/>
    <x v="0"/>
  </r>
  <r>
    <s v="CLM-00056"/>
    <d v="2021-05-23T00:00:00"/>
    <x v="3"/>
    <n v="792483.56"/>
    <x v="1"/>
    <n v="827431.81"/>
    <x v="0"/>
    <n v="34948.25"/>
    <x v="3"/>
    <x v="2"/>
    <x v="8"/>
    <n v="96393"/>
    <x v="3"/>
    <x v="3"/>
    <n v="886685.85679999995"/>
    <n v="851737.6067"/>
    <n v="851737.6067"/>
    <x v="0"/>
    <x v="3"/>
    <x v="0"/>
    <x v="0"/>
  </r>
  <r>
    <s v="CLM-00057"/>
    <d v="2020-10-17T00:00:00"/>
    <x v="2"/>
    <n v="594837.9399"/>
    <x v="0"/>
    <n v="623785.5"/>
    <x v="0"/>
    <n v="28947.56"/>
    <x v="2"/>
    <x v="0"/>
    <x v="9"/>
    <n v="13280"/>
    <x v="1"/>
    <x v="2"/>
    <n v="688509.70799999998"/>
    <n v="659562.14800000004"/>
    <n v="659562.14800000004"/>
    <x v="0"/>
    <x v="2"/>
    <x v="0"/>
    <x v="0"/>
  </r>
  <r>
    <s v="CLM-00058"/>
    <d v="2023-03-13T00:00:00"/>
    <x v="4"/>
    <n v="472839.28"/>
    <x v="0"/>
    <n v="494777.76"/>
    <x v="0"/>
    <n v="21938.48"/>
    <x v="1"/>
    <x v="4"/>
    <x v="4"/>
    <n v="26983"/>
    <x v="2"/>
    <x v="4"/>
    <n v="509621.09279999998"/>
    <n v="487682.6128"/>
    <n v="487682.6128"/>
    <x v="0"/>
    <x v="4"/>
    <x v="0"/>
    <x v="0"/>
  </r>
  <r>
    <s v="CLM-00059"/>
    <d v="2018-12-05T00:00:00"/>
    <x v="1"/>
    <n v="592483.44999999995"/>
    <x v="1"/>
    <n v="625430.82999999996"/>
    <x v="2"/>
    <n v="32947.379999999997"/>
    <x v="2"/>
    <x v="2"/>
    <x v="1"/>
    <n v="30494"/>
    <x v="8"/>
    <x v="0"/>
    <n v="753835.72779999999"/>
    <n v="720888.34779999999"/>
    <n v="720888.34779999999"/>
    <x v="0"/>
    <x v="0"/>
    <x v="0"/>
    <x v="0"/>
  </r>
  <r>
    <s v="CLM-00060"/>
    <d v="2019-06-29T00:00:00"/>
    <x v="0"/>
    <n v="839483.29"/>
    <x v="0"/>
    <n v="877431.67"/>
    <x v="0"/>
    <n v="37948.379999999997"/>
    <x v="0"/>
    <x v="3"/>
    <x v="11"/>
    <n v="27256"/>
    <x v="0"/>
    <x v="1"/>
    <n v="1007213.2678"/>
    <n v="969264.88780000003"/>
    <n v="969264.88780000003"/>
    <x v="0"/>
    <x v="1"/>
    <x v="0"/>
    <x v="0"/>
  </r>
  <r>
    <s v="CLM-00061"/>
    <d v="2022-09-17T00:00:00"/>
    <x v="3"/>
    <n v="839483.58"/>
    <x v="1"/>
    <n v="878431.03"/>
    <x v="0"/>
    <n v="38947.449999999997"/>
    <x v="3"/>
    <x v="4"/>
    <x v="6"/>
    <n v="98822"/>
    <x v="1"/>
    <x v="5"/>
    <n v="922879.64009999996"/>
    <n v="883932.19010000001"/>
    <n v="883932.19010000001"/>
    <x v="0"/>
    <x v="5"/>
    <x v="0"/>
    <x v="0"/>
  </r>
  <r>
    <s v="CLM-00062"/>
    <d v="2021-01-11T00:00:00"/>
    <x v="2"/>
    <n v="793849.23"/>
    <x v="0"/>
    <n v="823331.71"/>
    <x v="0"/>
    <n v="29482.48"/>
    <x v="2"/>
    <x v="0"/>
    <x v="12"/>
    <n v="68341"/>
    <x v="3"/>
    <x v="3"/>
    <n v="882292.14040000003"/>
    <n v="852809.66040000005"/>
    <n v="852809.66040000005"/>
    <x v="0"/>
    <x v="3"/>
    <x v="0"/>
    <x v="0"/>
  </r>
  <r>
    <s v="CLM-00063"/>
    <d v="2020-04-25T00:00:00"/>
    <x v="4"/>
    <n v="473839.25"/>
    <x v="0"/>
    <n v="501321.63"/>
    <x v="0"/>
    <n v="27482.38"/>
    <x v="1"/>
    <x v="3"/>
    <x v="16"/>
    <n v="43522"/>
    <x v="2"/>
    <x v="2"/>
    <n v="553338.94279999996"/>
    <n v="525856.56279999996"/>
    <n v="525856.56279999996"/>
    <x v="0"/>
    <x v="2"/>
    <x v="0"/>
    <x v="0"/>
  </r>
  <r>
    <s v="CLM-00064"/>
    <d v="2019-03-19T00:00:00"/>
    <x v="1"/>
    <n v="573849.48"/>
    <x v="1"/>
    <n v="606697.06000000006"/>
    <x v="0"/>
    <n v="32847.58"/>
    <x v="2"/>
    <x v="1"/>
    <x v="8"/>
    <n v="30355"/>
    <x v="0"/>
    <x v="1"/>
    <n v="696434.0919"/>
    <n v="663586.51199999999"/>
    <n v="663586.51199999999"/>
    <x v="0"/>
    <x v="1"/>
    <x v="0"/>
    <x v="0"/>
  </r>
  <r>
    <s v="CLM-00065"/>
    <d v="2023-02-02T00:00:00"/>
    <x v="0"/>
    <n v="683849.75"/>
    <x v="0"/>
    <n v="716797.2"/>
    <x v="0"/>
    <n v="32947.449999999997"/>
    <x v="0"/>
    <x v="2"/>
    <x v="15"/>
    <n v="59360"/>
    <x v="4"/>
    <x v="4"/>
    <n v="738301.11600000004"/>
    <n v="705353.66599999997"/>
    <n v="705353.66599999997"/>
    <x v="0"/>
    <x v="4"/>
    <x v="0"/>
    <x v="0"/>
  </r>
  <r>
    <s v="CLM-00066"/>
    <d v="2022-07-11T00:00:00"/>
    <x v="3"/>
    <n v="683849.45"/>
    <x v="1"/>
    <n v="713331.9"/>
    <x v="0"/>
    <n v="29482.45"/>
    <x v="3"/>
    <x v="0"/>
    <x v="10"/>
    <n v="71738"/>
    <x v="1"/>
    <x v="5"/>
    <n v="749426.49410000001"/>
    <n v="719944.04410000006"/>
    <n v="719944.04410000006"/>
    <x v="0"/>
    <x v="5"/>
    <x v="0"/>
    <x v="0"/>
  </r>
  <r>
    <s v="CLM-00067"/>
    <d v="2021-06-22T00:00:00"/>
    <x v="2"/>
    <n v="573839.54"/>
    <x v="0"/>
    <n v="601678.92000000004"/>
    <x v="0"/>
    <n v="27839.38"/>
    <x v="2"/>
    <x v="4"/>
    <x v="14"/>
    <n v="68074"/>
    <x v="8"/>
    <x v="3"/>
    <n v="644766.35080000001"/>
    <n v="616926.97080000001"/>
    <n v="616926.97080000001"/>
    <x v="0"/>
    <x v="3"/>
    <x v="0"/>
    <x v="0"/>
  </r>
  <r>
    <s v="CLM-00068"/>
    <d v="2020-01-27T00:00:00"/>
    <x v="4"/>
    <n v="572839.44999999995"/>
    <x v="0"/>
    <n v="605786.9"/>
    <x v="0"/>
    <n v="32947.449999999997"/>
    <x v="1"/>
    <x v="3"/>
    <x v="11"/>
    <n v="42222"/>
    <x v="0"/>
    <x v="2"/>
    <n v="668643.56680000003"/>
    <n v="635696.11679999996"/>
    <n v="635696.11679999996"/>
    <x v="0"/>
    <x v="2"/>
    <x v="0"/>
    <x v="0"/>
  </r>
  <r>
    <s v="CLM-00069"/>
    <d v="2019-05-08T00:00:00"/>
    <x v="4"/>
    <n v="472839.38"/>
    <x v="1"/>
    <n v="502313.22"/>
    <x v="2"/>
    <n v="29473.84"/>
    <x v="2"/>
    <x v="0"/>
    <x v="17"/>
    <n v="7967"/>
    <x v="1"/>
    <x v="1"/>
    <n v="576610.7574"/>
    <n v="547136.91740000003"/>
    <n v="547136.91740000003"/>
    <x v="0"/>
    <x v="1"/>
    <x v="0"/>
    <x v="0"/>
  </r>
  <r>
    <s v="CLM-00070"/>
    <d v="2023-04-19T00:00:00"/>
    <x v="1"/>
    <n v="573849.48"/>
    <x v="0"/>
    <n v="606697.06000000006"/>
    <x v="0"/>
    <n v="32847.58"/>
    <x v="2"/>
    <x v="4"/>
    <x v="10"/>
    <n v="33184"/>
    <x v="0"/>
    <x v="4"/>
    <n v="624897.97180000006"/>
    <n v="592050.39179999998"/>
    <n v="592050.39179999998"/>
    <x v="0"/>
    <x v="4"/>
    <x v="0"/>
    <x v="0"/>
  </r>
  <r>
    <s v="CLM-00071"/>
    <d v="2021-10-12T00:00:00"/>
    <x v="0"/>
    <n v="683849.75"/>
    <x v="0"/>
    <n v="721798.13"/>
    <x v="0"/>
    <n v="37948.379999999997"/>
    <x v="0"/>
    <x v="3"/>
    <x v="13"/>
    <n v="72529"/>
    <x v="8"/>
    <x v="3"/>
    <n v="773487.53769999999"/>
    <n v="735539.15769999998"/>
    <n v="735539.15769999998"/>
    <x v="0"/>
    <x v="3"/>
    <x v="0"/>
    <x v="0"/>
  </r>
  <r>
    <s v="CLM-00072"/>
    <d v="2022-03-28T00:00:00"/>
    <x v="3"/>
    <n v="739849.45"/>
    <x v="1"/>
    <n v="778796.9"/>
    <x v="0"/>
    <n v="38947.449999999997"/>
    <x v="3"/>
    <x v="1"/>
    <x v="7"/>
    <n v="104122"/>
    <x v="0"/>
    <x v="5"/>
    <n v="818204.02309999999"/>
    <n v="779256.57310000004"/>
    <n v="779256.57310000004"/>
    <x v="0"/>
    <x v="5"/>
    <x v="0"/>
    <x v="0"/>
  </r>
  <r>
    <s v="CLM-00073"/>
    <d v="2020-08-04T00:00:00"/>
    <x v="2"/>
    <n v="573839.54"/>
    <x v="0"/>
    <n v="601678.92000000004"/>
    <x v="0"/>
    <n v="27839.38"/>
    <x v="2"/>
    <x v="2"/>
    <x v="19"/>
    <n v="28427"/>
    <x v="2"/>
    <x v="2"/>
    <n v="664109.34129999997"/>
    <n v="636269.96129999997"/>
    <n v="636269.96129999997"/>
    <x v="0"/>
    <x v="2"/>
    <x v="0"/>
    <x v="0"/>
  </r>
  <r>
    <s v="CLM-00074"/>
    <d v="2018-06-17T00:00:00"/>
    <x v="4"/>
    <n v="572839.44999999995"/>
    <x v="0"/>
    <n v="605786.9"/>
    <x v="0"/>
    <n v="32947.449999999997"/>
    <x v="1"/>
    <x v="4"/>
    <x v="1"/>
    <n v="45286"/>
    <x v="0"/>
    <x v="0"/>
    <n v="730158.77500000002"/>
    <n v="697211.32499999995"/>
    <n v="697211.32499999995"/>
    <x v="0"/>
    <x v="0"/>
    <x v="0"/>
    <x v="0"/>
  </r>
  <r>
    <s v="CLM-00075"/>
    <d v="2023-05-22T00:00:00"/>
    <x v="1"/>
    <n v="793849.23"/>
    <x v="1"/>
    <n v="823331.71"/>
    <x v="0"/>
    <n v="29482.48"/>
    <x v="2"/>
    <x v="3"/>
    <x v="5"/>
    <n v="81046"/>
    <x v="1"/>
    <x v="4"/>
    <n v="848031.66130000004"/>
    <n v="818549.18130000005"/>
    <n v="818549.18130000005"/>
    <x v="0"/>
    <x v="4"/>
    <x v="0"/>
    <x v="0"/>
  </r>
  <r>
    <s v="CLM-00076"/>
    <d v="2021-07-06T00:00:00"/>
    <x v="0"/>
    <n v="573849.48"/>
    <x v="0"/>
    <n v="606697.06000000006"/>
    <x v="0"/>
    <n v="32847.58"/>
    <x v="0"/>
    <x v="1"/>
    <x v="14"/>
    <n v="64721"/>
    <x v="0"/>
    <x v="3"/>
    <n v="650143.84990000003"/>
    <n v="617296.26989999996"/>
    <n v="617296.26989999996"/>
    <x v="0"/>
    <x v="3"/>
    <x v="0"/>
    <x v="0"/>
  </r>
  <r>
    <s v="CLM-00077"/>
    <d v="2020-02-18T00:00:00"/>
    <x v="3"/>
    <n v="572839.44999999995"/>
    <x v="0"/>
    <n v="605786.9"/>
    <x v="0"/>
    <n v="32947.449999999997"/>
    <x v="3"/>
    <x v="0"/>
    <x v="8"/>
    <n v="105081"/>
    <x v="2"/>
    <x v="2"/>
    <n v="668643.56680000003"/>
    <n v="635696.11679999996"/>
    <n v="635696.11679999996"/>
    <x v="0"/>
    <x v="2"/>
    <x v="0"/>
    <x v="0"/>
  </r>
  <r>
    <s v="CLM-00078"/>
    <d v="2022-09-14T00:00:00"/>
    <x v="2"/>
    <n v="573839.54"/>
    <x v="1"/>
    <n v="601678.92000000004"/>
    <x v="0"/>
    <n v="27839.38"/>
    <x v="2"/>
    <x v="2"/>
    <x v="6"/>
    <n v="64152"/>
    <x v="0"/>
    <x v="5"/>
    <n v="632123.87340000004"/>
    <n v="604284.49340000004"/>
    <n v="604284.49340000004"/>
    <x v="0"/>
    <x v="5"/>
    <x v="0"/>
    <x v="0"/>
  </r>
  <r>
    <s v="CLM-00079"/>
    <d v="2023-03-07T00:00:00"/>
    <x v="4"/>
    <n v="473839.25"/>
    <x v="0"/>
    <n v="501321.63"/>
    <x v="2"/>
    <n v="27482.38"/>
    <x v="1"/>
    <x v="4"/>
    <x v="0"/>
    <n v="42996"/>
    <x v="8"/>
    <x v="4"/>
    <n v="516361.27889999998"/>
    <n v="488878.89889999997"/>
    <n v="488878.89889999997"/>
    <x v="0"/>
    <x v="4"/>
    <x v="0"/>
    <x v="0"/>
  </r>
  <r>
    <s v="CLM-00080"/>
    <d v="2021-12-01T00:00:00"/>
    <x v="1"/>
    <n v="573849.48"/>
    <x v="0"/>
    <n v="606697.06000000006"/>
    <x v="0"/>
    <n v="32847.58"/>
    <x v="2"/>
    <x v="3"/>
    <x v="3"/>
    <n v="21086"/>
    <x v="3"/>
    <x v="3"/>
    <n v="650143.84990000003"/>
    <n v="617296.26989999996"/>
    <n v="617296.26989999996"/>
    <x v="0"/>
    <x v="3"/>
    <x v="0"/>
    <x v="0"/>
  </r>
  <r>
    <s v="CLM-00081"/>
    <d v="2020-06-05T00:00:00"/>
    <x v="0"/>
    <n v="683849.75"/>
    <x v="0"/>
    <n v="721798.13"/>
    <x v="0"/>
    <n v="37948.379999999997"/>
    <x v="0"/>
    <x v="1"/>
    <x v="15"/>
    <n v="74338"/>
    <x v="0"/>
    <x v="2"/>
    <n v="796692.16379999998"/>
    <n v="758743.78379999998"/>
    <n v="758743.78379999998"/>
    <x v="0"/>
    <x v="2"/>
    <x v="0"/>
    <x v="0"/>
  </r>
  <r>
    <s v="CLM-00082"/>
    <d v="2019-08-30T00:00:00"/>
    <x v="3"/>
    <n v="739849.45"/>
    <x v="1"/>
    <n v="778796.9"/>
    <x v="0"/>
    <n v="38947.449999999997"/>
    <x v="3"/>
    <x v="0"/>
    <x v="12"/>
    <n v="105354"/>
    <x v="1"/>
    <x v="1"/>
    <n v="893989.35259999998"/>
    <n v="855041.90260000003"/>
    <n v="855041.90260000003"/>
    <x v="0"/>
    <x v="1"/>
    <x v="0"/>
    <x v="0"/>
  </r>
  <r>
    <s v="CLM-00083"/>
    <d v="2018-11-22T00:00:00"/>
    <x v="2"/>
    <n v="573839.54"/>
    <x v="0"/>
    <n v="601678.92000000004"/>
    <x v="0"/>
    <n v="27839.38"/>
    <x v="2"/>
    <x v="2"/>
    <x v="18"/>
    <n v="42752"/>
    <x v="8"/>
    <x v="0"/>
    <n v="725207.4007"/>
    <n v="697368.02069999999"/>
    <n v="697368.02069999999"/>
    <x v="0"/>
    <x v="0"/>
    <x v="0"/>
    <x v="0"/>
  </r>
  <r>
    <s v="CLM-00084"/>
    <d v="2023-01-29T00:00:00"/>
    <x v="4"/>
    <n v="572839.44999999995"/>
    <x v="0"/>
    <n v="605786.9"/>
    <x v="0"/>
    <n v="32947.449999999997"/>
    <x v="1"/>
    <x v="4"/>
    <x v="17"/>
    <n v="43100"/>
    <x v="2"/>
    <x v="4"/>
    <n v="623960.50699999998"/>
    <n v="591013.05700000003"/>
    <n v="591013.05700000003"/>
    <x v="0"/>
    <x v="4"/>
    <x v="0"/>
    <x v="0"/>
  </r>
  <r>
    <s v="CLM-00085"/>
    <d v="2021-04-10T00:00:00"/>
    <x v="1"/>
    <n v="793849.23"/>
    <x v="1"/>
    <n v="823331.71"/>
    <x v="0"/>
    <n v="29482.48"/>
    <x v="2"/>
    <x v="3"/>
    <x v="10"/>
    <n v="63425"/>
    <x v="1"/>
    <x v="3"/>
    <n v="882292.14040000003"/>
    <n v="852809.66040000005"/>
    <n v="852809.66040000005"/>
    <x v="0"/>
    <x v="3"/>
    <x v="0"/>
    <x v="0"/>
  </r>
  <r>
    <s v="CLM-00086"/>
    <d v="2020-07-20T00:00:00"/>
    <x v="0"/>
    <n v="573849.48"/>
    <x v="0"/>
    <n v="606697.06000000006"/>
    <x v="0"/>
    <n v="32847.58"/>
    <x v="0"/>
    <x v="1"/>
    <x v="2"/>
    <n v="86644"/>
    <x v="0"/>
    <x v="2"/>
    <n v="669648.16540000006"/>
    <n v="636800.58539999998"/>
    <n v="636800.58539999998"/>
    <x v="0"/>
    <x v="2"/>
    <x v="0"/>
    <x v="0"/>
  </r>
  <r>
    <s v="CLM-00087"/>
    <d v="2019-02-24T00:00:00"/>
    <x v="3"/>
    <n v="572839.44999999995"/>
    <x v="0"/>
    <n v="605786.9"/>
    <x v="0"/>
    <n v="32947.449999999997"/>
    <x v="3"/>
    <x v="2"/>
    <x v="11"/>
    <n v="103887"/>
    <x v="8"/>
    <x v="1"/>
    <n v="695389.30949999997"/>
    <n v="662441.85950000002"/>
    <n v="662441.85950000002"/>
    <x v="0"/>
    <x v="1"/>
    <x v="0"/>
    <x v="0"/>
  </r>
  <r>
    <s v="CLM-00088"/>
    <d v="2022-11-19T00:00:00"/>
    <x v="2"/>
    <n v="573839.54"/>
    <x v="1"/>
    <n v="601678.92000000004"/>
    <x v="0"/>
    <n v="27839.38"/>
    <x v="2"/>
    <x v="0"/>
    <x v="7"/>
    <n v="56949"/>
    <x v="0"/>
    <x v="5"/>
    <n v="632123.87340000004"/>
    <n v="604284.49340000004"/>
    <n v="604284.49340000004"/>
    <x v="0"/>
    <x v="5"/>
    <x v="0"/>
    <x v="0"/>
  </r>
  <r>
    <s v="CLM-00089"/>
    <d v="2023-06-14T00:00:00"/>
    <x v="4"/>
    <n v="473839.25"/>
    <x v="0"/>
    <n v="501321.63"/>
    <x v="2"/>
    <n v="27482.38"/>
    <x v="1"/>
    <x v="4"/>
    <x v="1"/>
    <n v="32552"/>
    <x v="3"/>
    <x v="4"/>
    <n v="516361.27889999998"/>
    <n v="488878.89889999997"/>
    <n v="488878.89889999997"/>
    <x v="0"/>
    <x v="4"/>
    <x v="0"/>
    <x v="0"/>
  </r>
  <r>
    <s v="CLM-00090"/>
    <d v="2021-08-11T00:00:00"/>
    <x v="1"/>
    <n v="573849.48"/>
    <x v="0"/>
    <n v="606697.06000000006"/>
    <x v="0"/>
    <n v="32847.58"/>
    <x v="2"/>
    <x v="3"/>
    <x v="6"/>
    <n v="57635"/>
    <x v="1"/>
    <x v="3"/>
    <n v="650143.84990000003"/>
    <n v="617296.26989999996"/>
    <n v="617296.26989999996"/>
    <x v="0"/>
    <x v="3"/>
    <x v="0"/>
    <x v="0"/>
  </r>
  <r>
    <s v="CLM-00091"/>
    <d v="2020-12-21T00:00:00"/>
    <x v="0"/>
    <n v="683849.75"/>
    <x v="0"/>
    <n v="721798.13"/>
    <x v="0"/>
    <n v="37948.379999999997"/>
    <x v="0"/>
    <x v="1"/>
    <x v="4"/>
    <n v="71829"/>
    <x v="8"/>
    <x v="2"/>
    <n v="796692.16379999998"/>
    <n v="758743.78379999998"/>
    <n v="758743.78379999998"/>
    <x v="0"/>
    <x v="2"/>
    <x v="0"/>
    <x v="0"/>
  </r>
  <r>
    <s v="CLM-00092"/>
    <d v="2022-05-23T00:00:00"/>
    <x v="3"/>
    <n v="739849.45"/>
    <x v="1"/>
    <n v="778796.9"/>
    <x v="0"/>
    <n v="38947.449999999997"/>
    <x v="3"/>
    <x v="0"/>
    <x v="3"/>
    <n v="75207"/>
    <x v="2"/>
    <x v="5"/>
    <n v="818204.02309999999"/>
    <n v="779256.57310000004"/>
    <n v="779256.57310000004"/>
    <x v="0"/>
    <x v="5"/>
    <x v="0"/>
    <x v="0"/>
  </r>
  <r>
    <s v="CLM-00093"/>
    <d v="2019-09-18T00:00:00"/>
    <x v="2"/>
    <n v="573839.54"/>
    <x v="0"/>
    <n v="601678.92000000004"/>
    <x v="0"/>
    <n v="27839.38"/>
    <x v="2"/>
    <x v="2"/>
    <x v="14"/>
    <n v="50709"/>
    <x v="0"/>
    <x v="1"/>
    <n v="690673.71499999997"/>
    <n v="662834.33499999996"/>
    <n v="662834.33499999996"/>
    <x v="0"/>
    <x v="1"/>
    <x v="0"/>
    <x v="0"/>
  </r>
  <r>
    <s v="CLM-00094"/>
    <d v="2023-07-02T00:00:00"/>
    <x v="4"/>
    <n v="572839.44999999995"/>
    <x v="0"/>
    <n v="605786.9"/>
    <x v="0"/>
    <n v="32947.449999999997"/>
    <x v="1"/>
    <x v="4"/>
    <x v="16"/>
    <n v="24450"/>
    <x v="1"/>
    <x v="4"/>
    <n v="623960.50699999998"/>
    <n v="591013.05700000003"/>
    <n v="591013.05700000003"/>
    <x v="0"/>
    <x v="4"/>
    <x v="0"/>
    <x v="0"/>
  </r>
  <r>
    <s v="CLM-00095"/>
    <d v="2021-03-26T00:00:00"/>
    <x v="1"/>
    <n v="793849.23"/>
    <x v="1"/>
    <n v="823331.71"/>
    <x v="0"/>
    <n v="29482.48"/>
    <x v="2"/>
    <x v="3"/>
    <x v="17"/>
    <n v="64290"/>
    <x v="0"/>
    <x v="3"/>
    <n v="882292.14040000003"/>
    <n v="852809.66040000005"/>
    <n v="852809.66040000005"/>
    <x v="0"/>
    <x v="3"/>
    <x v="0"/>
    <x v="0"/>
  </r>
  <r>
    <s v="CLM-00096"/>
    <d v="2020-02-29T00:00:00"/>
    <x v="0"/>
    <n v="573849.48"/>
    <x v="0"/>
    <n v="606697.06000000006"/>
    <x v="0"/>
    <n v="32847.58"/>
    <x v="0"/>
    <x v="1"/>
    <x v="10"/>
    <n v="39749"/>
    <x v="2"/>
    <x v="2"/>
    <n v="669648.16540000006"/>
    <n v="636800.58539999998"/>
    <n v="636800.58539999998"/>
    <x v="0"/>
    <x v="2"/>
    <x v="0"/>
    <x v="0"/>
  </r>
  <r>
    <s v="CLM-00097"/>
    <d v="2019-01-16T00:00:00"/>
    <x v="3"/>
    <n v="572839.44999999995"/>
    <x v="0"/>
    <n v="605786.9"/>
    <x v="0"/>
    <n v="32947.449999999997"/>
    <x v="3"/>
    <x v="2"/>
    <x v="5"/>
    <n v="112133"/>
    <x v="8"/>
    <x v="1"/>
    <n v="695389.30949999997"/>
    <n v="662441.85950000002"/>
    <n v="662441.85950000002"/>
    <x v="0"/>
    <x v="1"/>
    <x v="0"/>
    <x v="0"/>
  </r>
  <r>
    <s v="CLM-00098"/>
    <d v="2022-04-14T00:00:00"/>
    <x v="2"/>
    <n v="573839.54"/>
    <x v="1"/>
    <n v="601678.92000000004"/>
    <x v="0"/>
    <n v="27839.38"/>
    <x v="2"/>
    <x v="0"/>
    <x v="8"/>
    <n v="18082"/>
    <x v="0"/>
    <x v="5"/>
    <n v="632123.87340000004"/>
    <n v="604284.49340000004"/>
    <n v="604284.49340000004"/>
    <x v="0"/>
    <x v="5"/>
    <x v="0"/>
    <x v="0"/>
  </r>
  <r>
    <s v="CLM-00099"/>
    <d v="2023-08-01T00:00:00"/>
    <x v="4"/>
    <n v="473839.25"/>
    <x v="0"/>
    <n v="501321.63"/>
    <x v="2"/>
    <n v="27482.38"/>
    <x v="1"/>
    <x v="3"/>
    <x v="13"/>
    <n v="55784"/>
    <x v="1"/>
    <x v="4"/>
    <n v="516361.27889999998"/>
    <n v="488878.89889999997"/>
    <n v="488878.89889999997"/>
    <x v="0"/>
    <x v="4"/>
    <x v="0"/>
    <x v="0"/>
  </r>
  <r>
    <s v="CLM-00100"/>
    <d v="2022-12-27T00:00:00"/>
    <x v="3"/>
    <n v="5000000"/>
    <x v="2"/>
    <n v="5018723.79"/>
    <x v="4"/>
    <n v="18723.79"/>
    <x v="3"/>
    <x v="2"/>
    <x v="16"/>
    <n v="96836"/>
    <x v="9"/>
    <x v="5"/>
    <n v="5272671.2138"/>
    <n v="5253947.4238"/>
    <n v="5253947.4238"/>
    <x v="1"/>
    <x v="5"/>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0"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rowHeaderCaption="Year">
  <location ref="K6:Q14"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showAll="0"/>
    <pivotField axis="axisCol" showAll="0">
      <items count="6">
        <item x="1"/>
        <item x="0"/>
        <item x="2"/>
        <item x="4"/>
        <item x="3"/>
        <item t="default"/>
      </items>
    </pivotField>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9"/>
  </colFields>
  <colItems count="6">
    <i>
      <x/>
    </i>
    <i>
      <x v="1"/>
    </i>
    <i>
      <x v="2"/>
    </i>
    <i>
      <x v="3"/>
    </i>
    <i>
      <x v="4"/>
    </i>
    <i t="grand">
      <x/>
    </i>
  </colItems>
  <dataFields count="1">
    <dataField name="Sum of Capped net adjusted incurred claim " fld="16" baseField="0" baseItem="0" numFmtId="17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2" rowHeaderCaption="Year">
  <location ref="C70:H78"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axis="axisCol" showAll="0">
      <items count="5">
        <item x="2"/>
        <item x="0"/>
        <item x="3"/>
        <item x="1"/>
        <item t="default"/>
      </items>
    </pivotField>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8"/>
  </colFields>
  <colItems count="5">
    <i>
      <x/>
    </i>
    <i>
      <x v="1"/>
    </i>
    <i>
      <x v="2"/>
    </i>
    <i>
      <x v="3"/>
    </i>
    <i t="grand">
      <x/>
    </i>
  </colItems>
  <dataFields count="1">
    <dataField name="Count of Capped net adjusted incurred claim " fld="16" subtotal="count" baseField="18" baseItem="0" numFmtId="3"/>
  </dataFields>
  <chartFormats count="4">
    <chartFormat chart="1" format="0" series="1">
      <pivotArea type="data" outline="0" fieldPosition="0">
        <references count="2">
          <reference field="4294967294" count="1" selected="0">
            <x v="0"/>
          </reference>
          <reference field="8" count="1" selected="0">
            <x v="0"/>
          </reference>
        </references>
      </pivotArea>
    </chartFormat>
    <chartFormat chart="1" format="1" series="1">
      <pivotArea type="data" outline="0" fieldPosition="0">
        <references count="2">
          <reference field="4294967294" count="1" selected="0">
            <x v="0"/>
          </reference>
          <reference field="8" count="1" selected="0">
            <x v="1"/>
          </reference>
        </references>
      </pivotArea>
    </chartFormat>
    <chartFormat chart="1" format="2" series="1">
      <pivotArea type="data" outline="0" fieldPosition="0">
        <references count="2">
          <reference field="4294967294" count="1" selected="0">
            <x v="0"/>
          </reference>
          <reference field="8" count="1" selected="0">
            <x v="2"/>
          </reference>
        </references>
      </pivotArea>
    </chartFormat>
    <chartFormat chart="1" format="3" series="1">
      <pivotArea type="data" outline="0" fieldPosition="0">
        <references count="2">
          <reference field="4294967294" count="1" selected="0">
            <x v="0"/>
          </reference>
          <reference field="8"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5" rowHeaderCaption="Year">
  <location ref="C36:I44"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2"/>
  </colFields>
  <colItems count="6">
    <i>
      <x/>
    </i>
    <i>
      <x v="1"/>
    </i>
    <i>
      <x v="2"/>
    </i>
    <i>
      <x v="3"/>
    </i>
    <i>
      <x v="4"/>
    </i>
    <i t="grand">
      <x/>
    </i>
  </colItems>
  <dataFields count="1">
    <dataField name="Count of Capped net adjusted incurred claim " fld="16" subtotal="count" baseField="18" baseItem="2" numFmtId="3"/>
  </dataFields>
  <chartFormats count="5">
    <chartFormat chart="4" format="0" series="1">
      <pivotArea type="data" outline="0" fieldPosition="0">
        <references count="2">
          <reference field="4294967294" count="1" selected="0">
            <x v="0"/>
          </reference>
          <reference field="2" count="1" selected="0">
            <x v="0"/>
          </reference>
        </references>
      </pivotArea>
    </chartFormat>
    <chartFormat chart="4" format="1" series="1">
      <pivotArea type="data" outline="0" fieldPosition="0">
        <references count="2">
          <reference field="4294967294" count="1" selected="0">
            <x v="0"/>
          </reference>
          <reference field="2" count="1" selected="0">
            <x v="1"/>
          </reference>
        </references>
      </pivotArea>
    </chartFormat>
    <chartFormat chart="4" format="2" series="1">
      <pivotArea type="data" outline="0" fieldPosition="0">
        <references count="2">
          <reference field="4294967294" count="1" selected="0">
            <x v="0"/>
          </reference>
          <reference field="2" count="1" selected="0">
            <x v="2"/>
          </reference>
        </references>
      </pivotArea>
    </chartFormat>
    <chartFormat chart="4" format="3" series="1">
      <pivotArea type="data" outline="0" fieldPosition="0">
        <references count="2">
          <reference field="4294967294" count="1" selected="0">
            <x v="0"/>
          </reference>
          <reference field="2" count="1" selected="0">
            <x v="3"/>
          </reference>
        </references>
      </pivotArea>
    </chartFormat>
    <chartFormat chart="4" format="4" series="1">
      <pivotArea type="data" outline="0" fieldPosition="0">
        <references count="2">
          <reference field="4294967294" count="1" selected="0">
            <x v="0"/>
          </reference>
          <reference field="2"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Year">
  <location ref="E14:H21" firstHeaderRow="0" firstDataRow="1"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2"/>
  </colFields>
  <colItems count="3">
    <i>
      <x/>
    </i>
    <i i="1">
      <x v="1"/>
    </i>
    <i i="2">
      <x v="2"/>
    </i>
  </colItems>
  <dataFields count="3">
    <dataField name="Sum of Gross inflation adjusted claim " fld="14" baseField="18" baseItem="0" numFmtId="3"/>
    <dataField name="Count of Gross inflation adjusted claim " fld="14" subtotal="count" baseField="18" baseItem="0"/>
    <dataField name="Average " fld="14" subtotal="average" baseField="18" baseItem="0" numFmtId="3"/>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K28:Q36"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showAll="0"/>
    <pivotField axis="axisCol" showAll="0">
      <items count="6">
        <item x="1"/>
        <item x="0"/>
        <item x="2"/>
        <item x="4"/>
        <item x="3"/>
        <item t="default"/>
      </items>
    </pivotField>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9"/>
  </colFields>
  <colItems count="6">
    <i>
      <x/>
    </i>
    <i>
      <x v="1"/>
    </i>
    <i>
      <x v="2"/>
    </i>
    <i>
      <x v="3"/>
    </i>
    <i>
      <x v="4"/>
    </i>
    <i t="grand">
      <x/>
    </i>
  </colItems>
  <dataFields count="1">
    <dataField name="Average of Capped net adjusted incurred claim " fld="16" subtotal="average" baseField="18" baseItem="0" numFmtId="17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Year">
  <location ref="C81:H89"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axis="axisCol" showAll="0">
      <items count="5">
        <item x="2"/>
        <item x="0"/>
        <item x="3"/>
        <item x="1"/>
        <item t="default"/>
      </items>
    </pivotField>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8"/>
  </colFields>
  <colItems count="5">
    <i>
      <x/>
    </i>
    <i>
      <x v="1"/>
    </i>
    <i>
      <x v="2"/>
    </i>
    <i>
      <x v="3"/>
    </i>
    <i t="grand">
      <x/>
    </i>
  </colItems>
  <dataFields count="1">
    <dataField name="Average of Capped net adjusted incurred claim " fld="16" subtotal="average" baseField="18" baseItem="0" numFmtId="17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Year">
  <location ref="C47:I55"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2"/>
  </colFields>
  <colItems count="6">
    <i>
      <x/>
    </i>
    <i>
      <x v="1"/>
    </i>
    <i>
      <x v="2"/>
    </i>
    <i>
      <x v="3"/>
    </i>
    <i>
      <x v="4"/>
    </i>
    <i t="grand">
      <x/>
    </i>
  </colItems>
  <dataFields count="1">
    <dataField name="Average of Capped net adjusted incurred claim " fld="16" subtotal="average" baseField="18" baseItem="0" numFmtId="172"/>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9"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4" rowHeaderCaption="Year">
  <location ref="C59:H67"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axis="axisCol" showAll="0">
      <items count="5">
        <item x="2"/>
        <item x="0"/>
        <item x="3"/>
        <item x="1"/>
        <item t="default"/>
      </items>
    </pivotField>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8"/>
  </colFields>
  <colItems count="5">
    <i>
      <x/>
    </i>
    <i>
      <x v="1"/>
    </i>
    <i>
      <x v="2"/>
    </i>
    <i>
      <x v="3"/>
    </i>
    <i t="grand">
      <x/>
    </i>
  </colItems>
  <dataFields count="1">
    <dataField name="Sum of Capped net adjusted incurred claim " fld="16" baseField="0" baseItem="0" numFmtId="172"/>
  </dataFields>
  <chartFormats count="4">
    <chartFormat chart="3" format="0" series="1">
      <pivotArea type="data" outline="0" fieldPosition="0">
        <references count="2">
          <reference field="4294967294" count="1" selected="0">
            <x v="0"/>
          </reference>
          <reference field="8" count="1" selected="0">
            <x v="0"/>
          </reference>
        </references>
      </pivotArea>
    </chartFormat>
    <chartFormat chart="3" format="1" series="1">
      <pivotArea type="data" outline="0" fieldPosition="0">
        <references count="2">
          <reference field="4294967294" count="1" selected="0">
            <x v="0"/>
          </reference>
          <reference field="8" count="1" selected="0">
            <x v="1"/>
          </reference>
        </references>
      </pivotArea>
    </chartFormat>
    <chartFormat chart="3" format="2" series="1">
      <pivotArea type="data" outline="0" fieldPosition="0">
        <references count="2">
          <reference field="4294967294" count="1" selected="0">
            <x v="0"/>
          </reference>
          <reference field="8" count="1" selected="0">
            <x v="2"/>
          </reference>
        </references>
      </pivotArea>
    </chartFormat>
    <chartFormat chart="3" format="3" series="1">
      <pivotArea type="data" outline="0" fieldPosition="0">
        <references count="2">
          <reference field="4294967294" count="1" selected="0">
            <x v="0"/>
          </reference>
          <reference field="8"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K17:Q25"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showAll="0">
      <items count="6">
        <item x="1"/>
        <item x="0"/>
        <item x="2"/>
        <item x="3"/>
        <item x="4"/>
        <item t="default"/>
      </items>
    </pivotField>
    <pivotField showAll="0"/>
    <pivotField showAll="0"/>
    <pivotField showAll="0"/>
    <pivotField showAll="0"/>
    <pivotField showAll="0"/>
    <pivotField showAll="0">
      <items count="5">
        <item x="2"/>
        <item x="0"/>
        <item x="3"/>
        <item x="1"/>
        <item t="default"/>
      </items>
    </pivotField>
    <pivotField axis="axisCol" showAll="0">
      <items count="6">
        <item x="1"/>
        <item x="0"/>
        <item x="2"/>
        <item x="4"/>
        <item x="3"/>
        <item t="default"/>
      </items>
    </pivotField>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9"/>
  </colFields>
  <colItems count="6">
    <i>
      <x/>
    </i>
    <i>
      <x v="1"/>
    </i>
    <i>
      <x v="2"/>
    </i>
    <i>
      <x v="3"/>
    </i>
    <i>
      <x v="4"/>
    </i>
    <i t="grand">
      <x/>
    </i>
  </colItems>
  <dataFields count="1">
    <dataField name="Count of Capped net adjusted incurred claim " fld="16" subtotal="count" baseField="18" baseItem="0" numFmtId="3"/>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3" rowHeaderCaption="Year">
  <location ref="C25:I33" firstHeaderRow="1" firstDataRow="2" firstDataCol="1"/>
  <pivotFields count="20">
    <pivotField showAll="0"/>
    <pivotField showAll="0">
      <items count="99">
        <item x="43"/>
        <item x="25"/>
        <item x="9"/>
        <item x="73"/>
        <item x="15"/>
        <item x="52"/>
        <item x="81"/>
        <item x="2"/>
        <item x="58"/>
        <item x="34"/>
        <item x="94"/>
        <item x="29"/>
        <item x="85"/>
        <item x="63"/>
        <item x="47"/>
        <item x="5"/>
        <item x="68"/>
        <item x="17"/>
        <item x="59"/>
        <item x="0"/>
        <item x="23"/>
        <item x="80"/>
        <item x="39"/>
        <item x="90"/>
        <item x="14"/>
        <item x="53"/>
        <item x="33"/>
        <item x="46"/>
        <item x="67"/>
        <item x="36"/>
        <item x="76"/>
        <item x="93"/>
        <item x="50"/>
        <item x="19"/>
        <item x="27"/>
        <item x="62"/>
        <item x="1"/>
        <item x="79"/>
        <item x="22"/>
        <item x="84"/>
        <item x="42"/>
        <item x="72"/>
        <item x="31"/>
        <item x="56"/>
        <item x="8"/>
        <item x="11"/>
        <item x="88"/>
        <item x="3"/>
        <item x="61"/>
        <item x="49"/>
        <item x="10"/>
        <item x="92"/>
        <item x="16"/>
        <item x="83"/>
        <item x="55"/>
        <item x="32"/>
        <item x="66"/>
        <item x="75"/>
        <item x="6"/>
        <item x="87"/>
        <item x="35"/>
        <item x="45"/>
        <item x="70"/>
        <item x="26"/>
        <item x="40"/>
        <item x="78"/>
        <item x="21"/>
        <item x="38"/>
        <item x="7"/>
        <item x="71"/>
        <item x="95"/>
        <item x="89"/>
        <item x="44"/>
        <item x="65"/>
        <item x="18"/>
        <item x="54"/>
        <item x="12"/>
        <item x="24"/>
        <item x="60"/>
        <item x="30"/>
        <item x="86"/>
        <item x="48"/>
        <item x="97"/>
        <item x="13"/>
        <item x="82"/>
        <item x="64"/>
        <item x="41"/>
        <item x="77"/>
        <item x="57"/>
        <item x="37"/>
        <item x="69"/>
        <item x="74"/>
        <item x="20"/>
        <item x="4"/>
        <item x="91"/>
        <item x="28"/>
        <item x="51"/>
        <item x="96"/>
        <item t="default"/>
      </items>
    </pivotField>
    <pivotField axis="axisCol" showAll="0">
      <items count="6">
        <item x="1"/>
        <item x="0"/>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87">
        <item x="20"/>
        <item x="13"/>
        <item x="4"/>
        <item x="27"/>
        <item x="12"/>
        <item x="29"/>
        <item x="18"/>
        <item x="3"/>
        <item x="23"/>
        <item x="11"/>
        <item x="32"/>
        <item x="5"/>
        <item x="22"/>
        <item x="47"/>
        <item x="37"/>
        <item x="48"/>
        <item x="35"/>
        <item x="43"/>
        <item x="1"/>
        <item x="10"/>
        <item x="16"/>
        <item x="26"/>
        <item x="41"/>
        <item x="51"/>
        <item x="30"/>
        <item x="57"/>
        <item x="77"/>
        <item x="38"/>
        <item x="44"/>
        <item x="62"/>
        <item x="17"/>
        <item x="19"/>
        <item x="68"/>
        <item x="34"/>
        <item x="40"/>
        <item x="52"/>
        <item x="42"/>
        <item x="33"/>
        <item x="81"/>
        <item x="69"/>
        <item x="25"/>
        <item x="76"/>
        <item x="66"/>
        <item x="75"/>
        <item x="49"/>
        <item x="72"/>
        <item x="67"/>
        <item x="82"/>
        <item x="56"/>
        <item x="84"/>
        <item x="83"/>
        <item x="63"/>
        <item x="21"/>
        <item x="15"/>
        <item x="9"/>
        <item x="80"/>
        <item x="53"/>
        <item x="73"/>
        <item x="64"/>
        <item x="65"/>
        <item x="54"/>
        <item x="58"/>
        <item x="45"/>
        <item x="28"/>
        <item x="70"/>
        <item x="36"/>
        <item x="31"/>
        <item x="78"/>
        <item x="71"/>
        <item x="14"/>
        <item x="6"/>
        <item x="74"/>
        <item x="2"/>
        <item x="0"/>
        <item x="8"/>
        <item x="61"/>
        <item x="55"/>
        <item x="79"/>
        <item x="46"/>
        <item x="50"/>
        <item x="60"/>
        <item x="24"/>
        <item x="39"/>
        <item x="7"/>
        <item x="59"/>
        <item x="85"/>
        <item t="default"/>
      </items>
    </pivotField>
    <pivotField showAll="0"/>
    <pivotField dataField="1" showAll="0"/>
    <pivotField showAll="0"/>
    <pivotField axis="axisRow" showAll="0">
      <items count="7">
        <item x="2"/>
        <item sd="0" x="0"/>
        <item x="1"/>
        <item x="3"/>
        <item x="5"/>
        <item x="4"/>
        <item t="default"/>
      </items>
    </pivotField>
    <pivotField showAll="0"/>
  </pivotFields>
  <rowFields count="1">
    <field x="18"/>
  </rowFields>
  <rowItems count="7">
    <i>
      <x/>
    </i>
    <i>
      <x v="1"/>
    </i>
    <i>
      <x v="2"/>
    </i>
    <i>
      <x v="3"/>
    </i>
    <i>
      <x v="4"/>
    </i>
    <i>
      <x v="5"/>
    </i>
    <i t="grand">
      <x/>
    </i>
  </rowItems>
  <colFields count="1">
    <field x="2"/>
  </colFields>
  <colItems count="6">
    <i>
      <x/>
    </i>
    <i>
      <x v="1"/>
    </i>
    <i>
      <x v="2"/>
    </i>
    <i>
      <x v="3"/>
    </i>
    <i>
      <x v="4"/>
    </i>
    <i t="grand">
      <x/>
    </i>
  </colItems>
  <dataFields count="1">
    <dataField name="Sum of Capped net adjusted incurred claim " fld="16" baseField="0" baseItem="0" numFmtId="172"/>
  </dataFields>
  <chartFormats count="5">
    <chartFormat chart="1" format="0" series="1">
      <pivotArea type="data" outline="0" fieldPosition="0">
        <references count="2">
          <reference field="4294967294" count="1" selected="0">
            <x v="0"/>
          </reference>
          <reference field="2" count="1" selected="0">
            <x v="0"/>
          </reference>
        </references>
      </pivotArea>
    </chartFormat>
    <chartFormat chart="1" format="1" series="1">
      <pivotArea type="data" outline="0" fieldPosition="0">
        <references count="2">
          <reference field="4294967294" count="1" selected="0">
            <x v="0"/>
          </reference>
          <reference field="2" count="1" selected="0">
            <x v="1"/>
          </reference>
        </references>
      </pivotArea>
    </chartFormat>
    <chartFormat chart="1" format="2" series="1">
      <pivotArea type="data" outline="0" fieldPosition="0">
        <references count="2">
          <reference field="4294967294" count="1" selected="0">
            <x v="0"/>
          </reference>
          <reference field="2" count="1" selected="0">
            <x v="2"/>
          </reference>
        </references>
      </pivotArea>
    </chartFormat>
    <chartFormat chart="1" format="3" series="1">
      <pivotArea type="data" outline="0" fieldPosition="0">
        <references count="2">
          <reference field="4294967294" count="1" selected="0">
            <x v="0"/>
          </reference>
          <reference field="2" count="1" selected="0">
            <x v="3"/>
          </reference>
        </references>
      </pivotArea>
    </chartFormat>
    <chartFormat chart="1" format="4" series="1">
      <pivotArea type="data" outline="0" fieldPosition="0">
        <references count="2">
          <reference field="4294967294" count="1" selected="0">
            <x v="0"/>
          </reference>
          <reference field="2"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9"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G15:I22" firstHeaderRow="0" firstDataRow="1" firstDataCol="1" rowPageCount="1" colPageCount="1"/>
  <pivotFields count="2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name="Attritional claim flag " axis="axisPage" showAll="0">
      <items count="3">
        <item x="1"/>
        <item x="0"/>
        <item t="default"/>
      </items>
    </pivotField>
    <pivotField axis="axisRow" showAll="0">
      <items count="7">
        <item x="0"/>
        <item x="1"/>
        <item x="2"/>
        <item x="3"/>
        <item x="5"/>
        <item x="4"/>
        <item t="default"/>
      </items>
    </pivotField>
    <pivotField showAll="0"/>
    <pivotField showAll="0"/>
  </pivotFields>
  <rowFields count="1">
    <field x="18"/>
  </rowFields>
  <rowItems count="7">
    <i>
      <x/>
    </i>
    <i>
      <x v="1"/>
    </i>
    <i>
      <x v="2"/>
    </i>
    <i>
      <x v="3"/>
    </i>
    <i>
      <x v="4"/>
    </i>
    <i>
      <x v="5"/>
    </i>
    <i t="grand">
      <x/>
    </i>
  </rowItems>
  <colFields count="1">
    <field x="-2"/>
  </colFields>
  <colItems count="2">
    <i>
      <x/>
    </i>
    <i i="1">
      <x v="1"/>
    </i>
  </colItems>
  <pageFields count="1">
    <pageField fld="17" item="1" hier="-1"/>
  </pageFields>
  <dataFields count="2">
    <dataField name="Sum of Capped net adjusted incurred claim " fld="16" baseField="0" baseItem="0"/>
    <dataField name="Count of Claim ID" fld="0" subtotal="count" baseField="0" baseItem="0"/>
  </dataFields>
  <formats count="17">
    <format dxfId="16">
      <pivotArea field="18" type="button" dataOnly="0" labelOnly="1" outline="0" axis="axisRow" fieldPosition="0"/>
    </format>
    <format dxfId="15">
      <pivotArea field="18" type="button" dataOnly="0" labelOnly="1" outline="0" axis="axisRow" fieldPosition="0"/>
    </format>
    <format dxfId="14">
      <pivotArea dataOnly="0" labelOnly="1" outline="0" fieldPosition="0">
        <references count="1">
          <reference field="4294967294" count="1">
            <x v="0"/>
          </reference>
        </references>
      </pivotArea>
    </format>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1"/>
          </reference>
        </references>
      </pivotArea>
    </format>
    <format dxfId="11">
      <pivotArea dataOnly="0" labelOnly="1" outline="0" fieldPosition="0">
        <references count="1">
          <reference field="4294967294" count="1">
            <x v="1"/>
          </reference>
        </references>
      </pivotArea>
    </format>
    <format dxfId="10">
      <pivotArea type="all" dataOnly="0" outline="0" fieldPosition="0"/>
    </format>
    <format dxfId="9">
      <pivotArea outline="0" collapsedLevelsAreSubtotals="1" fieldPosition="0"/>
    </format>
    <format dxfId="8">
      <pivotArea field="18" type="button" dataOnly="0" labelOnly="1" outline="0" axis="axisRow" fieldPosition="0"/>
    </format>
    <format dxfId="7">
      <pivotArea dataOnly="0" labelOnly="1" fieldPosition="0">
        <references count="1">
          <reference field="18" count="0"/>
        </references>
      </pivotArea>
    </format>
    <format dxfId="6">
      <pivotArea dataOnly="0" labelOnly="1" grandRow="1" outline="0" fieldPosition="0"/>
    </format>
    <format dxfId="5">
      <pivotArea dataOnly="0" labelOnly="1" outline="0" fieldPosition="0">
        <references count="1">
          <reference field="4294967294" count="2">
            <x v="0"/>
            <x v="1"/>
          </reference>
        </references>
      </pivotArea>
    </format>
    <format dxfId="4">
      <pivotArea field="18" type="button" dataOnly="0" labelOnly="1" outline="0" axis="axisRow" fieldPosition="0"/>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17" count="1">
            <x v="1"/>
          </reference>
        </references>
      </pivotArea>
    </format>
    <format dxfId="0">
      <pivotArea field="17" type="button" dataOnly="0" labelOnly="1" outline="0" axis="axisPage"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2.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topLeftCell="P1" zoomScale="80" zoomScaleNormal="80" workbookViewId="0">
      <pane ySplit="1" topLeftCell="A2" activePane="bottomLeft" state="frozen"/>
      <selection pane="bottomLeft" activeCell="S15" sqref="S15"/>
    </sheetView>
  </sheetViews>
  <sheetFormatPr defaultColWidth="10.6640625" defaultRowHeight="15.75"/>
  <cols>
    <col min="1" max="1" width="10.44140625" bestFit="1" customWidth="1"/>
    <col min="2" max="2" width="12.44140625" bestFit="1" customWidth="1"/>
    <col min="3" max="3" width="21.44140625" bestFit="1" customWidth="1"/>
    <col min="4" max="4" width="21.44140625" style="3" customWidth="1"/>
    <col min="5" max="5" width="11.44140625" customWidth="1"/>
    <col min="6" max="6" width="20" style="24" customWidth="1"/>
    <col min="7" max="7" width="17" style="69" customWidth="1"/>
    <col min="8" max="8" width="16" style="3" customWidth="1"/>
    <col min="9" max="9" width="15" bestFit="1" customWidth="1"/>
    <col min="10" max="10" width="16.6640625" bestFit="1" customWidth="1"/>
    <col min="11" max="11" width="12" bestFit="1" customWidth="1"/>
    <col min="12" max="12" width="12" customWidth="1"/>
    <col min="13" max="13" width="18" bestFit="1" customWidth="1"/>
    <col min="14" max="14" width="12.6640625" bestFit="1" customWidth="1"/>
    <col min="15" max="15" width="23" style="25" bestFit="1" customWidth="1"/>
    <col min="16" max="16" width="23" style="25" customWidth="1"/>
    <col min="17" max="17" width="32.44140625" style="26" bestFit="1" customWidth="1"/>
    <col min="18" max="18" width="10.6640625" style="66"/>
    <col min="20" max="20" width="10.6640625" style="74"/>
  </cols>
  <sheetData>
    <row r="1" spans="1:21" s="60" customFormat="1" ht="152.25" customHeight="1">
      <c r="A1" s="60" t="s">
        <v>81</v>
      </c>
      <c r="B1" s="60" t="s">
        <v>0</v>
      </c>
      <c r="C1" s="60" t="s">
        <v>1</v>
      </c>
      <c r="D1" s="61" t="s">
        <v>162</v>
      </c>
      <c r="E1" s="60" t="s">
        <v>2</v>
      </c>
      <c r="F1" s="62" t="s">
        <v>211</v>
      </c>
      <c r="G1" s="67" t="s">
        <v>3</v>
      </c>
      <c r="H1" s="61" t="s">
        <v>4</v>
      </c>
      <c r="I1" s="60" t="s">
        <v>5</v>
      </c>
      <c r="J1" s="60" t="s">
        <v>6</v>
      </c>
      <c r="K1" s="60" t="s">
        <v>7</v>
      </c>
      <c r="L1" s="60" t="s">
        <v>161</v>
      </c>
      <c r="M1" s="60" t="s">
        <v>8</v>
      </c>
      <c r="N1" s="60" t="s">
        <v>147</v>
      </c>
      <c r="O1" s="63" t="s">
        <v>212</v>
      </c>
      <c r="P1" s="63" t="s">
        <v>213</v>
      </c>
      <c r="Q1" s="64" t="s">
        <v>214</v>
      </c>
      <c r="R1" s="65" t="s">
        <v>227</v>
      </c>
      <c r="S1" s="60" t="s">
        <v>169</v>
      </c>
    </row>
    <row r="2" spans="1:21">
      <c r="A2" t="s">
        <v>20</v>
      </c>
      <c r="B2" s="1">
        <v>43427</v>
      </c>
      <c r="C2" t="s">
        <v>21</v>
      </c>
      <c r="D2" s="3">
        <v>678364.99</v>
      </c>
      <c r="E2" t="s">
        <v>11</v>
      </c>
      <c r="F2" s="24">
        <f t="shared" ref="F2:F33" si="0">D2+H2</f>
        <v>712761.9</v>
      </c>
      <c r="G2" s="68">
        <v>5000000</v>
      </c>
      <c r="H2" s="3">
        <v>34396.910000000003</v>
      </c>
      <c r="I2" t="s">
        <v>22</v>
      </c>
      <c r="J2" t="s">
        <v>23</v>
      </c>
      <c r="K2" t="s">
        <v>24</v>
      </c>
      <c r="L2">
        <f t="shared" ref="L2:L33" ca="1" si="1">IF(C2="Cargo Liability",RANDBETWEEN(10000,80000),IF(C2="Collision Liability",RANDBETWEEN(20000,100000),IF(C2="Environmental Pollution",RANDBETWEEN(50000,120000),IF(C2="Damage to Other Vessels",RANDBETWEEN(15000,90000),IF(C2="Injury to Third Parties",RANDBETWEEN(5000,60000))))))</f>
        <v>83040</v>
      </c>
      <c r="M2">
        <v>3</v>
      </c>
      <c r="N2">
        <f t="shared" ref="N2:N33" si="2">IF(YEAR(B2)=2023, 1.03,
   IF(YEAR(B2)=2022, 1.0506,
   IF(YEAR(B2)=2021, 1.071612,
   IF(YEAR(B2)=2020, 1.10376036,
   IF(YEAR(B2)=2019, 1.1479107744,
   IF(YEAR(B2)=2018, 1.20530631312, 1))))))</f>
        <v>1.2053063131199999</v>
      </c>
      <c r="O2" s="25">
        <f t="shared" ref="O2:O33" si="3">F2*N2</f>
        <v>859096.41782140615</v>
      </c>
      <c r="P2" s="25">
        <f t="shared" ref="P2:P33" si="4">O2-H2</f>
        <v>824699.50782140612</v>
      </c>
      <c r="Q2" s="27">
        <f t="shared" ref="Q2:Q33" si="5">MIN(P2,G2)</f>
        <v>824699.50782140612</v>
      </c>
      <c r="R2" s="66">
        <f t="shared" ref="R2:R33" si="6">IF(Q2&lt;1000000,1,0)</f>
        <v>1</v>
      </c>
      <c r="S2">
        <f t="shared" ref="S2:S33" si="7">YEAR(B2)</f>
        <v>2018</v>
      </c>
    </row>
    <row r="3" spans="1:21">
      <c r="A3" t="s">
        <v>9</v>
      </c>
      <c r="B3" s="1">
        <v>43664</v>
      </c>
      <c r="C3" t="s">
        <v>10</v>
      </c>
      <c r="D3" s="3">
        <v>737423.28</v>
      </c>
      <c r="E3" t="s">
        <v>11</v>
      </c>
      <c r="F3" s="24">
        <f t="shared" si="0"/>
        <v>749769.20000000007</v>
      </c>
      <c r="G3" s="68">
        <v>5000000</v>
      </c>
      <c r="H3" s="3">
        <v>12345.92</v>
      </c>
      <c r="I3" t="s">
        <v>12</v>
      </c>
      <c r="J3" t="s">
        <v>13</v>
      </c>
      <c r="K3" t="s">
        <v>14</v>
      </c>
      <c r="L3">
        <f t="shared" ca="1" si="1"/>
        <v>81860</v>
      </c>
      <c r="M3">
        <v>4</v>
      </c>
      <c r="N3">
        <f t="shared" si="2"/>
        <v>1.1479107743999999</v>
      </c>
      <c r="O3" s="25">
        <f t="shared" si="3"/>
        <v>860668.14299326844</v>
      </c>
      <c r="P3" s="25">
        <f t="shared" si="4"/>
        <v>848322.2229932684</v>
      </c>
      <c r="Q3" s="27">
        <f t="shared" si="5"/>
        <v>848322.2229932684</v>
      </c>
      <c r="R3" s="66">
        <f t="shared" si="6"/>
        <v>1</v>
      </c>
      <c r="S3">
        <f t="shared" si="7"/>
        <v>2019</v>
      </c>
      <c r="U3" s="74"/>
    </row>
    <row r="4" spans="1:21">
      <c r="A4" t="s">
        <v>15</v>
      </c>
      <c r="B4" s="1">
        <v>43978</v>
      </c>
      <c r="C4" t="s">
        <v>16</v>
      </c>
      <c r="D4" s="3">
        <v>315189.74</v>
      </c>
      <c r="E4" t="s">
        <v>11</v>
      </c>
      <c r="F4" s="24">
        <f t="shared" si="0"/>
        <v>348906.5</v>
      </c>
      <c r="G4" s="68">
        <v>5000000</v>
      </c>
      <c r="H4" s="3">
        <v>33716.76</v>
      </c>
      <c r="I4" t="s">
        <v>17</v>
      </c>
      <c r="J4" t="s">
        <v>18</v>
      </c>
      <c r="K4" t="s">
        <v>19</v>
      </c>
      <c r="L4">
        <f t="shared" ca="1" si="1"/>
        <v>72024</v>
      </c>
      <c r="M4">
        <v>6</v>
      </c>
      <c r="N4">
        <f t="shared" si="2"/>
        <v>1.1037603600000001</v>
      </c>
      <c r="O4" s="25">
        <f t="shared" si="3"/>
        <v>385109.16404634004</v>
      </c>
      <c r="P4" s="25">
        <f t="shared" si="4"/>
        <v>351392.40404634003</v>
      </c>
      <c r="Q4" s="27">
        <f t="shared" si="5"/>
        <v>351392.40404634003</v>
      </c>
      <c r="R4" s="66">
        <f t="shared" si="6"/>
        <v>1</v>
      </c>
      <c r="S4">
        <f t="shared" si="7"/>
        <v>2020</v>
      </c>
      <c r="U4" s="74"/>
    </row>
    <row r="5" spans="1:21">
      <c r="A5" t="s">
        <v>25</v>
      </c>
      <c r="B5" s="1">
        <v>44201</v>
      </c>
      <c r="C5" t="s">
        <v>26</v>
      </c>
      <c r="D5" s="3">
        <v>203840.58</v>
      </c>
      <c r="E5" t="s">
        <v>27</v>
      </c>
      <c r="F5" s="24">
        <f t="shared" si="0"/>
        <v>215544.46</v>
      </c>
      <c r="G5" s="68">
        <v>5000000</v>
      </c>
      <c r="H5" s="3">
        <v>11703.88</v>
      </c>
      <c r="I5" t="s">
        <v>28</v>
      </c>
      <c r="J5" t="s">
        <v>29</v>
      </c>
      <c r="K5" t="s">
        <v>30</v>
      </c>
      <c r="L5">
        <f t="shared" ca="1" si="1"/>
        <v>86086</v>
      </c>
      <c r="M5">
        <v>7</v>
      </c>
      <c r="N5">
        <f t="shared" si="2"/>
        <v>1.071612</v>
      </c>
      <c r="O5" s="25">
        <f t="shared" si="3"/>
        <v>230980.02986951999</v>
      </c>
      <c r="P5" s="25">
        <f t="shared" si="4"/>
        <v>219276.14986951998</v>
      </c>
      <c r="Q5" s="27">
        <f t="shared" si="5"/>
        <v>219276.14986951998</v>
      </c>
      <c r="R5" s="66">
        <f t="shared" si="6"/>
        <v>1</v>
      </c>
      <c r="S5">
        <f t="shared" si="7"/>
        <v>2021</v>
      </c>
      <c r="U5" s="74"/>
    </row>
    <row r="6" spans="1:21">
      <c r="A6" t="s">
        <v>35</v>
      </c>
      <c r="B6" s="1">
        <v>43584</v>
      </c>
      <c r="C6" t="s">
        <v>10</v>
      </c>
      <c r="D6" s="3">
        <v>243918.65</v>
      </c>
      <c r="E6" t="s">
        <v>11</v>
      </c>
      <c r="F6" s="24">
        <f t="shared" si="0"/>
        <v>254504.19</v>
      </c>
      <c r="G6" s="68">
        <v>5000000</v>
      </c>
      <c r="H6" s="3">
        <v>10585.54</v>
      </c>
      <c r="I6" t="s">
        <v>17</v>
      </c>
      <c r="J6" t="s">
        <v>18</v>
      </c>
      <c r="K6" t="s">
        <v>36</v>
      </c>
      <c r="L6">
        <f t="shared" ca="1" si="1"/>
        <v>86107</v>
      </c>
      <c r="M6">
        <v>2</v>
      </c>
      <c r="N6">
        <f t="shared" si="2"/>
        <v>1.1479107743999999</v>
      </c>
      <c r="O6" s="25">
        <f t="shared" si="3"/>
        <v>292148.10183094471</v>
      </c>
      <c r="P6" s="25">
        <f t="shared" si="4"/>
        <v>281562.56183094473</v>
      </c>
      <c r="Q6" s="27">
        <f t="shared" si="5"/>
        <v>281562.56183094473</v>
      </c>
      <c r="R6" s="66">
        <f t="shared" si="6"/>
        <v>1</v>
      </c>
      <c r="S6">
        <f t="shared" si="7"/>
        <v>2019</v>
      </c>
      <c r="U6" s="74"/>
    </row>
    <row r="7" spans="1:21">
      <c r="A7" t="s">
        <v>31</v>
      </c>
      <c r="B7" s="1">
        <v>45091</v>
      </c>
      <c r="C7" t="s">
        <v>32</v>
      </c>
      <c r="D7" s="3">
        <v>98692.46</v>
      </c>
      <c r="E7" t="s">
        <v>33</v>
      </c>
      <c r="F7" s="24">
        <f t="shared" si="0"/>
        <v>146820.18</v>
      </c>
      <c r="G7" s="68">
        <v>1000000</v>
      </c>
      <c r="H7" s="3">
        <v>48127.72</v>
      </c>
      <c r="I7" t="s">
        <v>12</v>
      </c>
      <c r="J7" t="s">
        <v>13</v>
      </c>
      <c r="K7" t="s">
        <v>34</v>
      </c>
      <c r="L7">
        <f t="shared" ca="1" si="1"/>
        <v>39493</v>
      </c>
      <c r="M7">
        <v>8</v>
      </c>
      <c r="N7">
        <f t="shared" si="2"/>
        <v>1.03</v>
      </c>
      <c r="O7" s="25">
        <f t="shared" si="3"/>
        <v>151224.78539999999</v>
      </c>
      <c r="P7" s="25">
        <f t="shared" si="4"/>
        <v>103097.06539999999</v>
      </c>
      <c r="Q7" s="27">
        <f t="shared" si="5"/>
        <v>103097.06539999999</v>
      </c>
      <c r="R7" s="66">
        <f t="shared" si="6"/>
        <v>1</v>
      </c>
      <c r="S7">
        <f t="shared" si="7"/>
        <v>2023</v>
      </c>
      <c r="U7" s="74"/>
    </row>
    <row r="8" spans="1:21">
      <c r="A8" t="s">
        <v>37</v>
      </c>
      <c r="B8" s="1">
        <v>44398</v>
      </c>
      <c r="C8" t="s">
        <v>26</v>
      </c>
      <c r="D8" s="3">
        <v>765873.46</v>
      </c>
      <c r="E8" t="s">
        <v>11</v>
      </c>
      <c r="F8" s="24">
        <f t="shared" si="0"/>
        <v>783218.83</v>
      </c>
      <c r="G8" s="68">
        <v>5000000</v>
      </c>
      <c r="H8" s="3">
        <v>17345.37</v>
      </c>
      <c r="I8" t="s">
        <v>28</v>
      </c>
      <c r="J8" t="s">
        <v>38</v>
      </c>
      <c r="K8" t="s">
        <v>39</v>
      </c>
      <c r="L8">
        <f t="shared" ca="1" si="1"/>
        <v>117733</v>
      </c>
      <c r="M8">
        <v>1</v>
      </c>
      <c r="N8">
        <f t="shared" si="2"/>
        <v>1.071612</v>
      </c>
      <c r="O8" s="25">
        <f t="shared" si="3"/>
        <v>839306.69685395993</v>
      </c>
      <c r="P8" s="25">
        <f t="shared" si="4"/>
        <v>821961.32685395994</v>
      </c>
      <c r="Q8" s="27">
        <f t="shared" si="5"/>
        <v>821961.32685395994</v>
      </c>
      <c r="R8" s="66">
        <f t="shared" si="6"/>
        <v>1</v>
      </c>
      <c r="S8">
        <f t="shared" si="7"/>
        <v>2021</v>
      </c>
      <c r="T8"/>
      <c r="U8" s="74"/>
    </row>
    <row r="9" spans="1:21">
      <c r="A9" t="s">
        <v>40</v>
      </c>
      <c r="B9" s="1">
        <v>44638</v>
      </c>
      <c r="C9" t="s">
        <v>21</v>
      </c>
      <c r="D9" s="3">
        <v>913843.77</v>
      </c>
      <c r="E9" t="s">
        <v>11</v>
      </c>
      <c r="F9" s="24">
        <f t="shared" si="0"/>
        <v>939444.11</v>
      </c>
      <c r="G9" s="68">
        <v>5000000</v>
      </c>
      <c r="H9" s="3">
        <v>25600.34</v>
      </c>
      <c r="I9" t="s">
        <v>22</v>
      </c>
      <c r="J9" t="s">
        <v>18</v>
      </c>
      <c r="K9" t="s">
        <v>41</v>
      </c>
      <c r="L9">
        <f t="shared" ca="1" si="1"/>
        <v>80900</v>
      </c>
      <c r="M9">
        <v>0</v>
      </c>
      <c r="N9">
        <f t="shared" si="2"/>
        <v>1.0506</v>
      </c>
      <c r="O9" s="25">
        <f t="shared" si="3"/>
        <v>986979.98196599993</v>
      </c>
      <c r="P9" s="25">
        <f t="shared" si="4"/>
        <v>961379.64196599997</v>
      </c>
      <c r="Q9" s="27">
        <f t="shared" si="5"/>
        <v>961379.64196599997</v>
      </c>
      <c r="R9" s="66">
        <f t="shared" si="6"/>
        <v>1</v>
      </c>
      <c r="S9">
        <f t="shared" si="7"/>
        <v>2022</v>
      </c>
      <c r="T9"/>
      <c r="U9" s="74"/>
    </row>
    <row r="10" spans="1:21">
      <c r="A10" t="s">
        <v>42</v>
      </c>
      <c r="B10" s="1">
        <v>44150</v>
      </c>
      <c r="C10" t="s">
        <v>16</v>
      </c>
      <c r="D10" s="3">
        <v>754890.21</v>
      </c>
      <c r="E10" t="s">
        <v>11</v>
      </c>
      <c r="F10" s="24">
        <f t="shared" si="0"/>
        <v>793074.64999999991</v>
      </c>
      <c r="G10" s="68">
        <v>5000000</v>
      </c>
      <c r="H10" s="3">
        <v>38184.44</v>
      </c>
      <c r="I10" t="s">
        <v>17</v>
      </c>
      <c r="J10" t="s">
        <v>23</v>
      </c>
      <c r="K10" t="s">
        <v>43</v>
      </c>
      <c r="L10">
        <f t="shared" ca="1" si="1"/>
        <v>49751</v>
      </c>
      <c r="M10">
        <v>6</v>
      </c>
      <c r="N10">
        <f t="shared" si="2"/>
        <v>1.1037603600000001</v>
      </c>
      <c r="O10" s="25">
        <f t="shared" si="3"/>
        <v>875364.36119087401</v>
      </c>
      <c r="P10" s="25">
        <f t="shared" si="4"/>
        <v>837179.92119087395</v>
      </c>
      <c r="Q10" s="27">
        <f t="shared" si="5"/>
        <v>837179.92119087395</v>
      </c>
      <c r="R10" s="66">
        <f t="shared" si="6"/>
        <v>1</v>
      </c>
      <c r="S10">
        <f t="shared" si="7"/>
        <v>2020</v>
      </c>
      <c r="T10"/>
      <c r="U10" s="74"/>
    </row>
    <row r="11" spans="1:21">
      <c r="A11" t="s">
        <v>44</v>
      </c>
      <c r="B11" s="1">
        <v>43258</v>
      </c>
      <c r="C11" t="s">
        <v>10</v>
      </c>
      <c r="D11" s="3">
        <v>600293.27</v>
      </c>
      <c r="E11" t="s">
        <v>27</v>
      </c>
      <c r="F11" s="24">
        <f t="shared" si="0"/>
        <v>601436.52</v>
      </c>
      <c r="G11" s="68">
        <v>5000000</v>
      </c>
      <c r="H11" s="3">
        <v>1143.25</v>
      </c>
      <c r="I11" t="s">
        <v>12</v>
      </c>
      <c r="J11" t="s">
        <v>18</v>
      </c>
      <c r="K11" t="s">
        <v>45</v>
      </c>
      <c r="L11">
        <f t="shared" ca="1" si="1"/>
        <v>49987</v>
      </c>
      <c r="M11">
        <v>5</v>
      </c>
      <c r="N11">
        <f t="shared" si="2"/>
        <v>1.2053063131199999</v>
      </c>
      <c r="O11" s="25">
        <f t="shared" si="3"/>
        <v>724915.23449692316</v>
      </c>
      <c r="P11" s="25">
        <f t="shared" si="4"/>
        <v>723771.98449692316</v>
      </c>
      <c r="Q11" s="27">
        <f t="shared" si="5"/>
        <v>723771.98449692316</v>
      </c>
      <c r="R11" s="66">
        <f t="shared" si="6"/>
        <v>1</v>
      </c>
      <c r="S11">
        <f t="shared" si="7"/>
        <v>2018</v>
      </c>
      <c r="T11"/>
      <c r="U11" s="74"/>
    </row>
    <row r="12" spans="1:21">
      <c r="A12" t="s">
        <v>46</v>
      </c>
      <c r="B12" s="1">
        <v>44251</v>
      </c>
      <c r="C12" t="s">
        <v>26</v>
      </c>
      <c r="D12" s="3">
        <v>320726.12</v>
      </c>
      <c r="E12" t="s">
        <v>11</v>
      </c>
      <c r="F12" s="24">
        <f t="shared" si="0"/>
        <v>363045.08999999997</v>
      </c>
      <c r="G12" s="68">
        <v>5000000</v>
      </c>
      <c r="H12" s="3">
        <v>42318.97</v>
      </c>
      <c r="I12" t="s">
        <v>17</v>
      </c>
      <c r="J12" t="s">
        <v>38</v>
      </c>
      <c r="K12" t="s">
        <v>47</v>
      </c>
      <c r="L12">
        <f t="shared" ca="1" si="1"/>
        <v>104583</v>
      </c>
      <c r="M12">
        <v>7</v>
      </c>
      <c r="N12">
        <f t="shared" si="2"/>
        <v>1.071612</v>
      </c>
      <c r="O12" s="25">
        <f t="shared" si="3"/>
        <v>389043.47498507996</v>
      </c>
      <c r="P12" s="25">
        <f t="shared" si="4"/>
        <v>346724.50498507998</v>
      </c>
      <c r="Q12" s="27">
        <f t="shared" si="5"/>
        <v>346724.50498507998</v>
      </c>
      <c r="R12" s="66">
        <f t="shared" si="6"/>
        <v>1</v>
      </c>
      <c r="S12">
        <f t="shared" si="7"/>
        <v>2021</v>
      </c>
      <c r="T12"/>
      <c r="U12" s="74"/>
    </row>
    <row r="13" spans="1:21">
      <c r="A13" t="s">
        <v>48</v>
      </c>
      <c r="B13" s="1">
        <v>44180</v>
      </c>
      <c r="C13" t="s">
        <v>16</v>
      </c>
      <c r="D13" s="3">
        <v>195238.55</v>
      </c>
      <c r="E13" t="s">
        <v>11</v>
      </c>
      <c r="F13" s="24">
        <f t="shared" si="0"/>
        <v>220873.24</v>
      </c>
      <c r="G13" s="68">
        <v>1000000</v>
      </c>
      <c r="H13" s="3">
        <v>25634.69</v>
      </c>
      <c r="I13" t="s">
        <v>22</v>
      </c>
      <c r="J13" t="s">
        <v>23</v>
      </c>
      <c r="K13" t="s">
        <v>49</v>
      </c>
      <c r="L13">
        <f t="shared" ca="1" si="1"/>
        <v>13522</v>
      </c>
      <c r="M13">
        <v>8</v>
      </c>
      <c r="N13">
        <f t="shared" si="2"/>
        <v>1.1037603600000001</v>
      </c>
      <c r="O13" s="25">
        <f t="shared" si="3"/>
        <v>243791.12689676642</v>
      </c>
      <c r="P13" s="25">
        <f t="shared" si="4"/>
        <v>218156.43689676642</v>
      </c>
      <c r="Q13" s="27">
        <f t="shared" si="5"/>
        <v>218156.43689676642</v>
      </c>
      <c r="R13" s="66">
        <f t="shared" si="6"/>
        <v>1</v>
      </c>
      <c r="S13">
        <f t="shared" si="7"/>
        <v>2020</v>
      </c>
      <c r="T13"/>
      <c r="U13" s="74"/>
    </row>
    <row r="14" spans="1:21">
      <c r="A14" t="s">
        <v>50</v>
      </c>
      <c r="B14" s="1">
        <v>44794</v>
      </c>
      <c r="C14" t="s">
        <v>10</v>
      </c>
      <c r="D14" s="3">
        <v>158738.94</v>
      </c>
      <c r="E14" t="s">
        <v>33</v>
      </c>
      <c r="F14" s="24">
        <f t="shared" si="0"/>
        <v>188195.05</v>
      </c>
      <c r="G14" s="68">
        <v>1000000</v>
      </c>
      <c r="H14" s="3">
        <v>29456.11</v>
      </c>
      <c r="I14" t="s">
        <v>12</v>
      </c>
      <c r="J14" t="s">
        <v>13</v>
      </c>
      <c r="K14" t="s">
        <v>51</v>
      </c>
      <c r="L14">
        <f t="shared" ca="1" si="1"/>
        <v>60457</v>
      </c>
      <c r="M14">
        <v>3</v>
      </c>
      <c r="N14">
        <f t="shared" si="2"/>
        <v>1.0506</v>
      </c>
      <c r="O14" s="25">
        <f t="shared" si="3"/>
        <v>197717.71952999997</v>
      </c>
      <c r="P14" s="25">
        <f t="shared" si="4"/>
        <v>168261.60952999996</v>
      </c>
      <c r="Q14" s="27">
        <f t="shared" si="5"/>
        <v>168261.60952999996</v>
      </c>
      <c r="R14" s="66">
        <f t="shared" si="6"/>
        <v>1</v>
      </c>
      <c r="S14">
        <f t="shared" si="7"/>
        <v>2022</v>
      </c>
      <c r="T14"/>
      <c r="U14" s="74"/>
    </row>
    <row r="15" spans="1:21">
      <c r="A15" t="s">
        <v>52</v>
      </c>
      <c r="B15" s="1">
        <v>44937</v>
      </c>
      <c r="C15" t="s">
        <v>21</v>
      </c>
      <c r="D15" s="3">
        <v>125309.18</v>
      </c>
      <c r="E15" t="s">
        <v>11</v>
      </c>
      <c r="F15" s="24">
        <f t="shared" si="0"/>
        <v>140287.41</v>
      </c>
      <c r="G15" s="68">
        <v>1000000</v>
      </c>
      <c r="H15" s="3">
        <v>14978.23</v>
      </c>
      <c r="I15" t="s">
        <v>22</v>
      </c>
      <c r="J15" t="s">
        <v>29</v>
      </c>
      <c r="K15" t="s">
        <v>53</v>
      </c>
      <c r="L15">
        <f t="shared" ca="1" si="1"/>
        <v>77902</v>
      </c>
      <c r="M15">
        <v>2</v>
      </c>
      <c r="N15">
        <f t="shared" si="2"/>
        <v>1.03</v>
      </c>
      <c r="O15" s="25">
        <f t="shared" si="3"/>
        <v>144496.03230000002</v>
      </c>
      <c r="P15" s="25">
        <f t="shared" si="4"/>
        <v>129517.80230000002</v>
      </c>
      <c r="Q15" s="27">
        <f t="shared" si="5"/>
        <v>129517.80230000002</v>
      </c>
      <c r="R15" s="66">
        <f t="shared" si="6"/>
        <v>1</v>
      </c>
      <c r="S15">
        <f t="shared" si="7"/>
        <v>2023</v>
      </c>
      <c r="T15"/>
      <c r="U15" s="74"/>
    </row>
    <row r="16" spans="1:21">
      <c r="A16" t="s">
        <v>54</v>
      </c>
      <c r="B16" s="1">
        <v>43738</v>
      </c>
      <c r="C16" t="s">
        <v>26</v>
      </c>
      <c r="D16" s="3">
        <v>701924.64</v>
      </c>
      <c r="E16" t="s">
        <v>27</v>
      </c>
      <c r="F16" s="24">
        <f t="shared" si="0"/>
        <v>726627.31</v>
      </c>
      <c r="G16" s="68">
        <v>5000000</v>
      </c>
      <c r="H16" s="3">
        <v>24702.67</v>
      </c>
      <c r="I16" t="s">
        <v>17</v>
      </c>
      <c r="J16" t="s">
        <v>18</v>
      </c>
      <c r="K16" t="s">
        <v>55</v>
      </c>
      <c r="L16">
        <f t="shared" ca="1" si="1"/>
        <v>54736</v>
      </c>
      <c r="M16">
        <v>6</v>
      </c>
      <c r="N16">
        <f t="shared" si="2"/>
        <v>1.1479107743999999</v>
      </c>
      <c r="O16" s="25">
        <f t="shared" si="3"/>
        <v>834103.31812228879</v>
      </c>
      <c r="P16" s="25">
        <f t="shared" si="4"/>
        <v>809400.64812228875</v>
      </c>
      <c r="Q16" s="27">
        <f t="shared" si="5"/>
        <v>809400.64812228875</v>
      </c>
      <c r="R16" s="66">
        <f t="shared" si="6"/>
        <v>1</v>
      </c>
      <c r="S16">
        <f t="shared" si="7"/>
        <v>2019</v>
      </c>
      <c r="T16"/>
      <c r="U16" s="74"/>
    </row>
    <row r="17" spans="1:21">
      <c r="A17" t="s">
        <v>56</v>
      </c>
      <c r="B17" s="1">
        <v>43294</v>
      </c>
      <c r="C17" t="s">
        <v>32</v>
      </c>
      <c r="D17" s="3">
        <v>590732.85</v>
      </c>
      <c r="E17" t="s">
        <v>11</v>
      </c>
      <c r="F17" s="24">
        <f t="shared" si="0"/>
        <v>600165.35</v>
      </c>
      <c r="G17" s="68">
        <v>5000000</v>
      </c>
      <c r="H17" s="3">
        <v>9432.5</v>
      </c>
      <c r="I17" t="s">
        <v>28</v>
      </c>
      <c r="J17" t="s">
        <v>23</v>
      </c>
      <c r="K17" t="s">
        <v>57</v>
      </c>
      <c r="L17">
        <f t="shared" ca="1" si="1"/>
        <v>12025</v>
      </c>
      <c r="M17">
        <v>4</v>
      </c>
      <c r="N17">
        <f t="shared" si="2"/>
        <v>1.2053063131199999</v>
      </c>
      <c r="O17" s="25">
        <f t="shared" si="3"/>
        <v>723383.08527087432</v>
      </c>
      <c r="P17" s="25">
        <f t="shared" si="4"/>
        <v>713950.58527087432</v>
      </c>
      <c r="Q17" s="27">
        <f t="shared" si="5"/>
        <v>713950.58527087432</v>
      </c>
      <c r="R17" s="66">
        <f t="shared" si="6"/>
        <v>1</v>
      </c>
      <c r="S17">
        <f t="shared" si="7"/>
        <v>2018</v>
      </c>
      <c r="T17"/>
      <c r="U17" s="74"/>
    </row>
    <row r="18" spans="1:21">
      <c r="A18" t="s">
        <v>58</v>
      </c>
      <c r="B18" s="1">
        <v>44288</v>
      </c>
      <c r="C18" t="s">
        <v>10</v>
      </c>
      <c r="D18" s="3">
        <v>358145.93</v>
      </c>
      <c r="E18" t="s">
        <v>11</v>
      </c>
      <c r="F18" s="24">
        <f t="shared" si="0"/>
        <v>375066.3</v>
      </c>
      <c r="G18" s="68">
        <v>2000000</v>
      </c>
      <c r="H18" s="3">
        <v>16920.37</v>
      </c>
      <c r="I18" t="s">
        <v>12</v>
      </c>
      <c r="J18" t="s">
        <v>29</v>
      </c>
      <c r="K18" t="s">
        <v>59</v>
      </c>
      <c r="L18">
        <f t="shared" ca="1" si="1"/>
        <v>45122</v>
      </c>
      <c r="M18">
        <v>7</v>
      </c>
      <c r="N18">
        <f t="shared" si="2"/>
        <v>1.071612</v>
      </c>
      <c r="O18" s="25">
        <f t="shared" si="3"/>
        <v>401925.54787559999</v>
      </c>
      <c r="P18" s="25">
        <f t="shared" si="4"/>
        <v>385005.1778756</v>
      </c>
      <c r="Q18" s="27">
        <f t="shared" si="5"/>
        <v>385005.1778756</v>
      </c>
      <c r="R18" s="66">
        <f t="shared" si="6"/>
        <v>1</v>
      </c>
      <c r="S18">
        <f t="shared" si="7"/>
        <v>2021</v>
      </c>
      <c r="T18"/>
      <c r="U18" s="74"/>
    </row>
    <row r="19" spans="1:21">
      <c r="A19" t="s">
        <v>60</v>
      </c>
      <c r="B19" s="1">
        <v>43641</v>
      </c>
      <c r="C19" t="s">
        <v>21</v>
      </c>
      <c r="D19" s="3">
        <v>453896.75</v>
      </c>
      <c r="E19" t="s">
        <v>11</v>
      </c>
      <c r="F19" s="24">
        <f t="shared" si="0"/>
        <v>492825.48</v>
      </c>
      <c r="G19" s="68">
        <v>500000</v>
      </c>
      <c r="H19" s="3">
        <v>38928.730000000003</v>
      </c>
      <c r="I19" t="s">
        <v>22</v>
      </c>
      <c r="J19" t="s">
        <v>38</v>
      </c>
      <c r="K19" t="s">
        <v>43</v>
      </c>
      <c r="L19">
        <f t="shared" ca="1" si="1"/>
        <v>25524</v>
      </c>
      <c r="M19">
        <v>5</v>
      </c>
      <c r="N19">
        <f t="shared" si="2"/>
        <v>1.1479107743999999</v>
      </c>
      <c r="O19" s="25">
        <f t="shared" si="3"/>
        <v>565719.67839085159</v>
      </c>
      <c r="P19" s="25">
        <f t="shared" si="4"/>
        <v>526790.94839085161</v>
      </c>
      <c r="Q19" s="27">
        <f t="shared" si="5"/>
        <v>500000</v>
      </c>
      <c r="R19" s="66">
        <f t="shared" si="6"/>
        <v>1</v>
      </c>
      <c r="S19">
        <f t="shared" si="7"/>
        <v>2019</v>
      </c>
      <c r="T19"/>
      <c r="U19" s="74"/>
    </row>
    <row r="20" spans="1:21">
      <c r="A20" t="s">
        <v>61</v>
      </c>
      <c r="B20" s="1">
        <v>44754</v>
      </c>
      <c r="C20" t="s">
        <v>16</v>
      </c>
      <c r="D20" s="3">
        <v>195984.65</v>
      </c>
      <c r="E20" t="s">
        <v>33</v>
      </c>
      <c r="F20" s="24">
        <f t="shared" si="0"/>
        <v>215631.84</v>
      </c>
      <c r="G20" s="68">
        <v>500000</v>
      </c>
      <c r="H20" s="3">
        <v>19647.189999999999</v>
      </c>
      <c r="I20" t="s">
        <v>17</v>
      </c>
      <c r="J20" t="s">
        <v>13</v>
      </c>
      <c r="K20" t="s">
        <v>45</v>
      </c>
      <c r="L20">
        <f t="shared" ca="1" si="1"/>
        <v>37091</v>
      </c>
      <c r="M20">
        <v>3</v>
      </c>
      <c r="N20">
        <f t="shared" si="2"/>
        <v>1.0506</v>
      </c>
      <c r="O20" s="25">
        <f t="shared" si="3"/>
        <v>226542.81110399999</v>
      </c>
      <c r="P20" s="25">
        <f t="shared" si="4"/>
        <v>206895.62110399999</v>
      </c>
      <c r="Q20" s="27">
        <f t="shared" si="5"/>
        <v>206895.62110399999</v>
      </c>
      <c r="R20" s="66">
        <f t="shared" si="6"/>
        <v>1</v>
      </c>
      <c r="S20">
        <f t="shared" si="7"/>
        <v>2022</v>
      </c>
      <c r="T20"/>
      <c r="U20" s="74"/>
    </row>
    <row r="21" spans="1:21">
      <c r="A21" t="s">
        <v>62</v>
      </c>
      <c r="B21" s="1">
        <v>43910</v>
      </c>
      <c r="C21" t="s">
        <v>26</v>
      </c>
      <c r="D21" s="3">
        <v>472804.33</v>
      </c>
      <c r="E21" t="s">
        <v>27</v>
      </c>
      <c r="F21" s="24">
        <f t="shared" si="0"/>
        <v>518485.62</v>
      </c>
      <c r="G21" s="68">
        <v>5000000</v>
      </c>
      <c r="H21" s="3">
        <v>45681.29</v>
      </c>
      <c r="I21" t="s">
        <v>28</v>
      </c>
      <c r="J21" t="s">
        <v>18</v>
      </c>
      <c r="K21" t="s">
        <v>39</v>
      </c>
      <c r="L21">
        <f t="shared" ca="1" si="1"/>
        <v>54806</v>
      </c>
      <c r="M21">
        <v>8</v>
      </c>
      <c r="N21">
        <f t="shared" si="2"/>
        <v>1.1037603600000001</v>
      </c>
      <c r="O21" s="25">
        <f t="shared" si="3"/>
        <v>572283.87458602327</v>
      </c>
      <c r="P21" s="25">
        <f t="shared" si="4"/>
        <v>526602.58458602324</v>
      </c>
      <c r="Q21" s="27">
        <f t="shared" si="5"/>
        <v>526602.58458602324</v>
      </c>
      <c r="R21" s="66">
        <f t="shared" si="6"/>
        <v>1</v>
      </c>
      <c r="S21">
        <f t="shared" si="7"/>
        <v>2020</v>
      </c>
      <c r="T21"/>
      <c r="U21" s="74"/>
    </row>
    <row r="22" spans="1:21">
      <c r="A22" t="s">
        <v>63</v>
      </c>
      <c r="B22" s="1">
        <v>45076</v>
      </c>
      <c r="C22" t="s">
        <v>32</v>
      </c>
      <c r="D22" s="3">
        <v>87924.45</v>
      </c>
      <c r="E22" t="s">
        <v>11</v>
      </c>
      <c r="F22" s="24">
        <f t="shared" si="0"/>
        <v>111522.66</v>
      </c>
      <c r="G22" s="68">
        <v>500000</v>
      </c>
      <c r="H22" s="3">
        <v>23598.21</v>
      </c>
      <c r="I22" t="s">
        <v>17</v>
      </c>
      <c r="J22" t="s">
        <v>38</v>
      </c>
      <c r="K22" t="s">
        <v>51</v>
      </c>
      <c r="L22">
        <f t="shared" ca="1" si="1"/>
        <v>35975</v>
      </c>
      <c r="M22">
        <v>4</v>
      </c>
      <c r="N22">
        <f t="shared" si="2"/>
        <v>1.03</v>
      </c>
      <c r="O22" s="25">
        <f t="shared" si="3"/>
        <v>114868.3398</v>
      </c>
      <c r="P22" s="25">
        <f t="shared" si="4"/>
        <v>91270.129799999995</v>
      </c>
      <c r="Q22" s="27">
        <f t="shared" si="5"/>
        <v>91270.129799999995</v>
      </c>
      <c r="R22" s="66">
        <f t="shared" si="6"/>
        <v>1</v>
      </c>
      <c r="S22">
        <f t="shared" si="7"/>
        <v>2023</v>
      </c>
      <c r="T22"/>
      <c r="U22" s="74"/>
    </row>
    <row r="23" spans="1:21">
      <c r="A23" t="s">
        <v>64</v>
      </c>
      <c r="B23" s="1">
        <v>44533</v>
      </c>
      <c r="C23" t="s">
        <v>10</v>
      </c>
      <c r="D23" s="3">
        <v>654327.44999999995</v>
      </c>
      <c r="E23" t="s">
        <v>11</v>
      </c>
      <c r="F23" s="24">
        <f t="shared" si="0"/>
        <v>673030.17999999993</v>
      </c>
      <c r="G23" s="68">
        <v>5000000</v>
      </c>
      <c r="H23" s="3">
        <v>18702.73</v>
      </c>
      <c r="I23" t="s">
        <v>12</v>
      </c>
      <c r="J23" t="s">
        <v>18</v>
      </c>
      <c r="K23" t="s">
        <v>65</v>
      </c>
      <c r="L23">
        <f t="shared" ca="1" si="1"/>
        <v>57190</v>
      </c>
      <c r="M23">
        <v>7</v>
      </c>
      <c r="N23">
        <f t="shared" si="2"/>
        <v>1.071612</v>
      </c>
      <c r="O23" s="25">
        <f t="shared" si="3"/>
        <v>721227.21725015994</v>
      </c>
      <c r="P23" s="25">
        <f t="shared" si="4"/>
        <v>702524.48725015996</v>
      </c>
      <c r="Q23" s="27">
        <f t="shared" si="5"/>
        <v>702524.48725015996</v>
      </c>
      <c r="R23" s="66">
        <f t="shared" si="6"/>
        <v>1</v>
      </c>
      <c r="S23">
        <f t="shared" si="7"/>
        <v>2021</v>
      </c>
      <c r="T23"/>
      <c r="U23" s="74"/>
    </row>
    <row r="24" spans="1:21">
      <c r="A24" t="s">
        <v>66</v>
      </c>
      <c r="B24" s="1">
        <v>43993</v>
      </c>
      <c r="C24" t="s">
        <v>21</v>
      </c>
      <c r="D24" s="3">
        <v>231548.73</v>
      </c>
      <c r="E24" t="s">
        <v>27</v>
      </c>
      <c r="F24" s="24">
        <f t="shared" si="0"/>
        <v>268477.11</v>
      </c>
      <c r="G24" s="68">
        <v>500000</v>
      </c>
      <c r="H24" s="3">
        <v>36928.379999999997</v>
      </c>
      <c r="I24" t="s">
        <v>22</v>
      </c>
      <c r="J24" t="s">
        <v>29</v>
      </c>
      <c r="K24" t="s">
        <v>24</v>
      </c>
      <c r="L24">
        <f t="shared" ca="1" si="1"/>
        <v>76086</v>
      </c>
      <c r="M24">
        <v>5</v>
      </c>
      <c r="N24">
        <f t="shared" si="2"/>
        <v>1.1037603600000001</v>
      </c>
      <c r="O24" s="25">
        <f t="shared" si="3"/>
        <v>296334.39158535964</v>
      </c>
      <c r="P24" s="25">
        <f t="shared" si="4"/>
        <v>259406.01158535964</v>
      </c>
      <c r="Q24" s="27">
        <f t="shared" si="5"/>
        <v>259406.01158535964</v>
      </c>
      <c r="R24" s="66">
        <f t="shared" si="6"/>
        <v>1</v>
      </c>
      <c r="S24">
        <f t="shared" si="7"/>
        <v>2020</v>
      </c>
      <c r="T24"/>
      <c r="U24" s="74"/>
    </row>
    <row r="25" spans="1:21">
      <c r="A25" t="s">
        <v>67</v>
      </c>
      <c r="B25" s="1">
        <v>43695</v>
      </c>
      <c r="C25" t="s">
        <v>26</v>
      </c>
      <c r="D25" s="3">
        <v>194738.52</v>
      </c>
      <c r="E25" t="s">
        <v>33</v>
      </c>
      <c r="F25" s="24">
        <f t="shared" si="0"/>
        <v>210177.78999999998</v>
      </c>
      <c r="G25" s="68">
        <v>500000</v>
      </c>
      <c r="H25" s="3">
        <v>15439.27</v>
      </c>
      <c r="I25" t="s">
        <v>28</v>
      </c>
      <c r="J25" t="s">
        <v>13</v>
      </c>
      <c r="K25" t="s">
        <v>30</v>
      </c>
      <c r="L25">
        <f t="shared" ca="1" si="1"/>
        <v>50913</v>
      </c>
      <c r="M25">
        <v>8</v>
      </c>
      <c r="N25">
        <f t="shared" si="2"/>
        <v>1.1479107743999999</v>
      </c>
      <c r="O25" s="25">
        <f t="shared" si="3"/>
        <v>241265.34968058052</v>
      </c>
      <c r="P25" s="25">
        <f t="shared" si="4"/>
        <v>225826.07968058053</v>
      </c>
      <c r="Q25" s="27">
        <f t="shared" si="5"/>
        <v>225826.07968058053</v>
      </c>
      <c r="R25" s="66">
        <f t="shared" si="6"/>
        <v>1</v>
      </c>
      <c r="S25">
        <f t="shared" si="7"/>
        <v>2019</v>
      </c>
      <c r="T25"/>
      <c r="U25" s="74"/>
    </row>
    <row r="26" spans="1:21">
      <c r="A26" t="s">
        <v>68</v>
      </c>
      <c r="B26" s="1">
        <v>44818</v>
      </c>
      <c r="C26" t="s">
        <v>16</v>
      </c>
      <c r="D26" s="3">
        <v>872394.65</v>
      </c>
      <c r="E26" t="s">
        <v>11</v>
      </c>
      <c r="F26" s="24">
        <f t="shared" si="0"/>
        <v>896897.03</v>
      </c>
      <c r="G26" s="68">
        <v>10000000</v>
      </c>
      <c r="H26" s="3">
        <v>24502.38</v>
      </c>
      <c r="I26" t="s">
        <v>12</v>
      </c>
      <c r="J26" t="s">
        <v>23</v>
      </c>
      <c r="K26" t="s">
        <v>19</v>
      </c>
      <c r="L26">
        <f t="shared" ca="1" si="1"/>
        <v>35124</v>
      </c>
      <c r="M26">
        <v>2</v>
      </c>
      <c r="N26">
        <f t="shared" si="2"/>
        <v>1.0506</v>
      </c>
      <c r="O26" s="25">
        <f t="shared" si="3"/>
        <v>942280.01971799997</v>
      </c>
      <c r="P26" s="25">
        <f t="shared" si="4"/>
        <v>917777.63971799996</v>
      </c>
      <c r="Q26" s="27">
        <f t="shared" si="5"/>
        <v>917777.63971799996</v>
      </c>
      <c r="R26" s="66">
        <f t="shared" si="6"/>
        <v>1</v>
      </c>
      <c r="S26">
        <f t="shared" si="7"/>
        <v>2022</v>
      </c>
      <c r="T26"/>
      <c r="U26" s="74"/>
    </row>
    <row r="27" spans="1:21">
      <c r="A27" t="s">
        <v>69</v>
      </c>
      <c r="B27" s="1">
        <v>43223</v>
      </c>
      <c r="C27" t="s">
        <v>10</v>
      </c>
      <c r="D27" s="3">
        <v>508739.15</v>
      </c>
      <c r="E27" t="s">
        <v>11</v>
      </c>
      <c r="F27" s="24">
        <f t="shared" si="0"/>
        <v>520721.69</v>
      </c>
      <c r="G27" s="68">
        <v>5000000</v>
      </c>
      <c r="H27" s="3">
        <v>11982.54</v>
      </c>
      <c r="I27" t="s">
        <v>17</v>
      </c>
      <c r="J27" t="s">
        <v>38</v>
      </c>
      <c r="K27" t="s">
        <v>14</v>
      </c>
      <c r="L27">
        <f t="shared" ca="1" si="1"/>
        <v>59710</v>
      </c>
      <c r="M27">
        <v>3</v>
      </c>
      <c r="N27">
        <f t="shared" si="2"/>
        <v>1.2053063131199999</v>
      </c>
      <c r="O27" s="25">
        <f t="shared" si="3"/>
        <v>627629.14033551549</v>
      </c>
      <c r="P27" s="25">
        <f t="shared" si="4"/>
        <v>615646.60033551545</v>
      </c>
      <c r="Q27" s="27">
        <f t="shared" si="5"/>
        <v>615646.60033551545</v>
      </c>
      <c r="R27" s="66">
        <f t="shared" si="6"/>
        <v>1</v>
      </c>
      <c r="S27">
        <f t="shared" si="7"/>
        <v>2018</v>
      </c>
      <c r="T27"/>
      <c r="U27" s="74"/>
    </row>
    <row r="28" spans="1:21">
      <c r="A28" t="s">
        <v>70</v>
      </c>
      <c r="B28" s="1">
        <v>44497</v>
      </c>
      <c r="C28" t="s">
        <v>21</v>
      </c>
      <c r="D28" s="3">
        <v>376234.78</v>
      </c>
      <c r="E28" t="s">
        <v>11</v>
      </c>
      <c r="F28" s="24">
        <f t="shared" si="0"/>
        <v>405983.4</v>
      </c>
      <c r="G28" s="68">
        <v>2000000</v>
      </c>
      <c r="H28" s="3">
        <v>29748.62</v>
      </c>
      <c r="I28" t="s">
        <v>22</v>
      </c>
      <c r="J28" t="s">
        <v>13</v>
      </c>
      <c r="K28" t="s">
        <v>49</v>
      </c>
      <c r="L28">
        <f t="shared" ca="1" si="1"/>
        <v>64953</v>
      </c>
      <c r="M28">
        <v>7</v>
      </c>
      <c r="N28">
        <f t="shared" si="2"/>
        <v>1.071612</v>
      </c>
      <c r="O28" s="25">
        <f t="shared" si="3"/>
        <v>435056.68324080005</v>
      </c>
      <c r="P28" s="25">
        <f t="shared" si="4"/>
        <v>405308.06324080005</v>
      </c>
      <c r="Q28" s="27">
        <f t="shared" si="5"/>
        <v>405308.06324080005</v>
      </c>
      <c r="R28" s="66">
        <f t="shared" si="6"/>
        <v>1</v>
      </c>
      <c r="S28">
        <f t="shared" si="7"/>
        <v>2021</v>
      </c>
      <c r="T28"/>
      <c r="U28" s="74"/>
    </row>
    <row r="29" spans="1:21">
      <c r="A29" t="s">
        <v>71</v>
      </c>
      <c r="B29" s="1">
        <v>43937</v>
      </c>
      <c r="C29" t="s">
        <v>26</v>
      </c>
      <c r="D29" s="3">
        <v>129803.75</v>
      </c>
      <c r="E29" t="s">
        <v>33</v>
      </c>
      <c r="F29" s="24">
        <f t="shared" si="0"/>
        <v>162723.88</v>
      </c>
      <c r="G29" s="68">
        <v>1000000</v>
      </c>
      <c r="H29" s="3">
        <v>32920.129999999997</v>
      </c>
      <c r="I29" t="s">
        <v>28</v>
      </c>
      <c r="J29" t="s">
        <v>29</v>
      </c>
      <c r="K29" t="s">
        <v>72</v>
      </c>
      <c r="L29">
        <f t="shared" ca="1" si="1"/>
        <v>108647</v>
      </c>
      <c r="M29">
        <v>4</v>
      </c>
      <c r="N29">
        <f t="shared" si="2"/>
        <v>1.1037603600000001</v>
      </c>
      <c r="O29" s="25">
        <f t="shared" si="3"/>
        <v>179608.16836939682</v>
      </c>
      <c r="P29" s="25">
        <f t="shared" si="4"/>
        <v>146688.03836939682</v>
      </c>
      <c r="Q29" s="27">
        <f t="shared" si="5"/>
        <v>146688.03836939682</v>
      </c>
      <c r="R29" s="66">
        <f t="shared" si="6"/>
        <v>1</v>
      </c>
      <c r="S29">
        <f t="shared" si="7"/>
        <v>2020</v>
      </c>
      <c r="T29"/>
      <c r="U29" s="74"/>
    </row>
    <row r="30" spans="1:21">
      <c r="A30" t="s">
        <v>73</v>
      </c>
      <c r="B30" s="1">
        <v>45114</v>
      </c>
      <c r="C30" t="s">
        <v>16</v>
      </c>
      <c r="D30" s="3">
        <v>731235.83999999997</v>
      </c>
      <c r="E30" t="s">
        <v>11</v>
      </c>
      <c r="F30" s="24">
        <f t="shared" si="0"/>
        <v>750172.09</v>
      </c>
      <c r="G30" s="68">
        <v>5000000</v>
      </c>
      <c r="H30" s="3">
        <v>18936.25</v>
      </c>
      <c r="I30" t="s">
        <v>17</v>
      </c>
      <c r="J30" t="s">
        <v>18</v>
      </c>
      <c r="K30" t="s">
        <v>55</v>
      </c>
      <c r="L30">
        <f t="shared" ca="1" si="1"/>
        <v>41037</v>
      </c>
      <c r="M30">
        <v>2</v>
      </c>
      <c r="N30">
        <f t="shared" si="2"/>
        <v>1.03</v>
      </c>
      <c r="O30" s="25">
        <f t="shared" si="3"/>
        <v>772677.25269999995</v>
      </c>
      <c r="P30" s="25">
        <f t="shared" si="4"/>
        <v>753741.00269999995</v>
      </c>
      <c r="Q30" s="27">
        <f t="shared" si="5"/>
        <v>753741.00269999995</v>
      </c>
      <c r="R30" s="66">
        <f t="shared" si="6"/>
        <v>1</v>
      </c>
      <c r="S30">
        <f t="shared" si="7"/>
        <v>2023</v>
      </c>
      <c r="T30"/>
      <c r="U30" s="74"/>
    </row>
    <row r="31" spans="1:21">
      <c r="A31" t="s">
        <v>74</v>
      </c>
      <c r="B31" s="1">
        <v>43487</v>
      </c>
      <c r="C31" t="s">
        <v>10</v>
      </c>
      <c r="D31" s="3">
        <v>158924.78</v>
      </c>
      <c r="E31" t="s">
        <v>11</v>
      </c>
      <c r="F31" s="24">
        <f t="shared" si="0"/>
        <v>174653.73</v>
      </c>
      <c r="G31" s="68">
        <v>1000000</v>
      </c>
      <c r="H31" s="3">
        <v>15728.95</v>
      </c>
      <c r="I31" t="s">
        <v>12</v>
      </c>
      <c r="J31" t="s">
        <v>38</v>
      </c>
      <c r="K31" t="s">
        <v>57</v>
      </c>
      <c r="L31">
        <f t="shared" ca="1" si="1"/>
        <v>22720</v>
      </c>
      <c r="M31">
        <v>6</v>
      </c>
      <c r="N31">
        <f t="shared" si="2"/>
        <v>1.1479107743999999</v>
      </c>
      <c r="O31" s="25">
        <f t="shared" si="3"/>
        <v>200486.89845614851</v>
      </c>
      <c r="P31" s="25">
        <f t="shared" si="4"/>
        <v>184757.9484561485</v>
      </c>
      <c r="Q31" s="27">
        <f t="shared" si="5"/>
        <v>184757.9484561485</v>
      </c>
      <c r="R31" s="66">
        <f t="shared" si="6"/>
        <v>1</v>
      </c>
      <c r="S31">
        <f t="shared" si="7"/>
        <v>2019</v>
      </c>
      <c r="T31"/>
      <c r="U31" s="74"/>
    </row>
    <row r="32" spans="1:21">
      <c r="A32" t="s">
        <v>75</v>
      </c>
      <c r="B32" s="1">
        <v>44874</v>
      </c>
      <c r="C32" t="s">
        <v>21</v>
      </c>
      <c r="D32" s="3">
        <v>439832.24</v>
      </c>
      <c r="E32" t="s">
        <v>11</v>
      </c>
      <c r="F32" s="24">
        <f t="shared" si="0"/>
        <v>471636.18</v>
      </c>
      <c r="G32" s="68">
        <v>2000000</v>
      </c>
      <c r="H32" s="3">
        <v>31803.94</v>
      </c>
      <c r="I32" t="s">
        <v>22</v>
      </c>
      <c r="J32" t="s">
        <v>18</v>
      </c>
      <c r="K32" t="s">
        <v>76</v>
      </c>
      <c r="L32">
        <f t="shared" ca="1" si="1"/>
        <v>23425</v>
      </c>
      <c r="M32">
        <v>8</v>
      </c>
      <c r="N32">
        <f t="shared" si="2"/>
        <v>1.0506</v>
      </c>
      <c r="O32" s="25">
        <f t="shared" si="3"/>
        <v>495500.97070800001</v>
      </c>
      <c r="P32" s="25">
        <f t="shared" si="4"/>
        <v>463697.03070800001</v>
      </c>
      <c r="Q32" s="27">
        <f t="shared" si="5"/>
        <v>463697.03070800001</v>
      </c>
      <c r="R32" s="66">
        <f t="shared" si="6"/>
        <v>1</v>
      </c>
      <c r="S32">
        <f t="shared" si="7"/>
        <v>2022</v>
      </c>
      <c r="T32"/>
      <c r="U32" s="74"/>
    </row>
    <row r="33" spans="1:21">
      <c r="A33" t="s">
        <v>77</v>
      </c>
      <c r="B33" s="1">
        <v>44056</v>
      </c>
      <c r="C33" t="s">
        <v>26</v>
      </c>
      <c r="D33" s="3">
        <v>690239.58</v>
      </c>
      <c r="E33" t="s">
        <v>33</v>
      </c>
      <c r="F33" s="24">
        <f t="shared" si="0"/>
        <v>717632.12</v>
      </c>
      <c r="G33" s="68">
        <v>5000000</v>
      </c>
      <c r="H33" s="3">
        <v>27392.54</v>
      </c>
      <c r="I33" t="s">
        <v>28</v>
      </c>
      <c r="J33" t="s">
        <v>23</v>
      </c>
      <c r="K33" t="s">
        <v>36</v>
      </c>
      <c r="L33">
        <f t="shared" ca="1" si="1"/>
        <v>50472</v>
      </c>
      <c r="M33">
        <v>7</v>
      </c>
      <c r="N33">
        <f t="shared" si="2"/>
        <v>1.1037603600000001</v>
      </c>
      <c r="O33" s="25">
        <f t="shared" si="3"/>
        <v>792093.88711876329</v>
      </c>
      <c r="P33" s="25">
        <f t="shared" si="4"/>
        <v>764701.34711876325</v>
      </c>
      <c r="Q33" s="27">
        <f t="shared" si="5"/>
        <v>764701.34711876325</v>
      </c>
      <c r="R33" s="66">
        <f t="shared" si="6"/>
        <v>1</v>
      </c>
      <c r="S33">
        <f t="shared" si="7"/>
        <v>2020</v>
      </c>
      <c r="T33"/>
      <c r="U33" s="74"/>
    </row>
    <row r="34" spans="1:21">
      <c r="A34" t="s">
        <v>78</v>
      </c>
      <c r="B34" s="1">
        <v>44350</v>
      </c>
      <c r="C34" t="s">
        <v>32</v>
      </c>
      <c r="D34" s="3">
        <v>215983.48</v>
      </c>
      <c r="E34" t="s">
        <v>11</v>
      </c>
      <c r="F34" s="24">
        <f t="shared" ref="F34:F65" si="8">D34+H34</f>
        <v>236967.86000000002</v>
      </c>
      <c r="G34" s="68">
        <v>2000000</v>
      </c>
      <c r="H34" s="3">
        <v>20984.38</v>
      </c>
      <c r="I34" t="s">
        <v>17</v>
      </c>
      <c r="J34" t="s">
        <v>13</v>
      </c>
      <c r="K34" t="s">
        <v>53</v>
      </c>
      <c r="L34">
        <f t="shared" ref="L34:L65" ca="1" si="9">IF(C34="Cargo Liability",RANDBETWEEN(10000,80000),IF(C34="Collision Liability",RANDBETWEEN(20000,100000),IF(C34="Environmental Pollution",RANDBETWEEN(50000,120000),IF(C34="Damage to Other Vessels",RANDBETWEEN(15000,90000),IF(C34="Injury to Third Parties",RANDBETWEEN(5000,60000))))))</f>
        <v>55486</v>
      </c>
      <c r="M34">
        <v>4</v>
      </c>
      <c r="N34">
        <f t="shared" ref="N34:N65" si="10">IF(YEAR(B34)=2023, 1.03,
   IF(YEAR(B34)=2022, 1.0506,
   IF(YEAR(B34)=2021, 1.071612,
   IF(YEAR(B34)=2020, 1.10376036,
   IF(YEAR(B34)=2019, 1.1479107744,
   IF(YEAR(B34)=2018, 1.20530631312, 1))))))</f>
        <v>1.071612</v>
      </c>
      <c r="O34" s="25">
        <f t="shared" ref="O34:O65" si="11">F34*N34</f>
        <v>253937.60239032001</v>
      </c>
      <c r="P34" s="25">
        <f t="shared" ref="P34:P65" si="12">O34-H34</f>
        <v>232953.22239032001</v>
      </c>
      <c r="Q34" s="27">
        <f t="shared" ref="Q34:Q65" si="13">MIN(P34,G34)</f>
        <v>232953.22239032001</v>
      </c>
      <c r="R34" s="66">
        <f t="shared" ref="R34:R65" si="14">IF(Q34&lt;1000000,1,0)</f>
        <v>1</v>
      </c>
      <c r="S34">
        <f t="shared" ref="S34:S65" si="15">YEAR(B34)</f>
        <v>2021</v>
      </c>
      <c r="T34"/>
      <c r="U34" s="74"/>
    </row>
    <row r="35" spans="1:21">
      <c r="A35" t="s">
        <v>79</v>
      </c>
      <c r="B35" s="1">
        <v>43785</v>
      </c>
      <c r="C35" t="s">
        <v>10</v>
      </c>
      <c r="D35" s="3">
        <v>507983.42</v>
      </c>
      <c r="E35" t="s">
        <v>27</v>
      </c>
      <c r="F35" s="24">
        <f t="shared" si="8"/>
        <v>543166.67999999993</v>
      </c>
      <c r="G35" s="68">
        <v>5000000</v>
      </c>
      <c r="H35" s="3">
        <v>35183.26</v>
      </c>
      <c r="I35" t="s">
        <v>12</v>
      </c>
      <c r="J35" t="s">
        <v>29</v>
      </c>
      <c r="K35" t="s">
        <v>43</v>
      </c>
      <c r="L35">
        <f t="shared" ca="1" si="9"/>
        <v>58386</v>
      </c>
      <c r="M35">
        <v>2</v>
      </c>
      <c r="N35">
        <f t="shared" si="10"/>
        <v>1.1479107743999999</v>
      </c>
      <c r="O35" s="25">
        <f t="shared" si="11"/>
        <v>623506.88426707685</v>
      </c>
      <c r="P35" s="25">
        <f t="shared" si="12"/>
        <v>588323.62426707684</v>
      </c>
      <c r="Q35" s="27">
        <f t="shared" si="13"/>
        <v>588323.62426707684</v>
      </c>
      <c r="R35" s="66">
        <f t="shared" si="14"/>
        <v>1</v>
      </c>
      <c r="S35">
        <f t="shared" si="15"/>
        <v>2019</v>
      </c>
      <c r="T35"/>
      <c r="U35" s="74"/>
    </row>
    <row r="36" spans="1:21">
      <c r="A36" t="s">
        <v>80</v>
      </c>
      <c r="B36" s="1">
        <v>43463</v>
      </c>
      <c r="C36" t="s">
        <v>21</v>
      </c>
      <c r="D36" s="3">
        <v>451973.22</v>
      </c>
      <c r="E36" t="s">
        <v>11</v>
      </c>
      <c r="F36" s="24">
        <f t="shared" si="8"/>
        <v>480319.12999999995</v>
      </c>
      <c r="G36" s="68">
        <v>500000</v>
      </c>
      <c r="H36" s="3">
        <v>28345.91</v>
      </c>
      <c r="I36" t="s">
        <v>22</v>
      </c>
      <c r="J36" t="s">
        <v>23</v>
      </c>
      <c r="K36" t="s">
        <v>41</v>
      </c>
      <c r="L36">
        <f t="shared" ca="1" si="9"/>
        <v>61857</v>
      </c>
      <c r="M36">
        <v>4</v>
      </c>
      <c r="N36">
        <f t="shared" si="10"/>
        <v>1.2053063131199999</v>
      </c>
      <c r="O36" s="25">
        <f t="shared" si="11"/>
        <v>578931.67970130593</v>
      </c>
      <c r="P36" s="25">
        <f t="shared" si="12"/>
        <v>550585.76970130589</v>
      </c>
      <c r="Q36" s="27">
        <f t="shared" si="13"/>
        <v>500000</v>
      </c>
      <c r="R36" s="66">
        <f t="shared" si="14"/>
        <v>1</v>
      </c>
      <c r="S36">
        <f t="shared" si="15"/>
        <v>2018</v>
      </c>
      <c r="T36"/>
      <c r="U36" s="74"/>
    </row>
    <row r="37" spans="1:21">
      <c r="A37" t="s">
        <v>82</v>
      </c>
      <c r="B37" s="1">
        <v>44423</v>
      </c>
      <c r="C37" t="s">
        <v>16</v>
      </c>
      <c r="D37" s="3">
        <v>289524.33</v>
      </c>
      <c r="E37" t="s">
        <v>11</v>
      </c>
      <c r="F37" s="24">
        <f t="shared" si="8"/>
        <v>314363.61</v>
      </c>
      <c r="G37" s="68">
        <v>2000000</v>
      </c>
      <c r="H37" s="3">
        <v>24839.279999999999</v>
      </c>
      <c r="I37" t="s">
        <v>17</v>
      </c>
      <c r="J37" t="s">
        <v>18</v>
      </c>
      <c r="K37" t="s">
        <v>47</v>
      </c>
      <c r="L37">
        <f t="shared" ca="1" si="9"/>
        <v>47260</v>
      </c>
      <c r="M37">
        <v>3</v>
      </c>
      <c r="N37">
        <f t="shared" si="10"/>
        <v>1.071612</v>
      </c>
      <c r="O37" s="25">
        <f t="shared" si="11"/>
        <v>336875.81683932</v>
      </c>
      <c r="P37" s="25">
        <f t="shared" si="12"/>
        <v>312036.53683931998</v>
      </c>
      <c r="Q37" s="27">
        <f t="shared" si="13"/>
        <v>312036.53683931998</v>
      </c>
      <c r="R37" s="66">
        <f t="shared" si="14"/>
        <v>1</v>
      </c>
      <c r="S37">
        <f t="shared" si="15"/>
        <v>2021</v>
      </c>
      <c r="T37"/>
      <c r="U37" s="74"/>
    </row>
    <row r="38" spans="1:21">
      <c r="A38" t="s">
        <v>83</v>
      </c>
      <c r="B38" s="1">
        <v>43867</v>
      </c>
      <c r="C38" t="s">
        <v>26</v>
      </c>
      <c r="D38" s="3">
        <v>674832.75</v>
      </c>
      <c r="E38" t="s">
        <v>27</v>
      </c>
      <c r="F38" s="24">
        <f t="shared" si="8"/>
        <v>716116.29</v>
      </c>
      <c r="G38" s="68">
        <v>5000000</v>
      </c>
      <c r="H38" s="3">
        <v>41283.54</v>
      </c>
      <c r="I38" t="s">
        <v>28</v>
      </c>
      <c r="J38" t="s">
        <v>29</v>
      </c>
      <c r="K38" t="s">
        <v>34</v>
      </c>
      <c r="L38">
        <f t="shared" ca="1" si="9"/>
        <v>106998</v>
      </c>
      <c r="M38">
        <v>5</v>
      </c>
      <c r="N38">
        <f t="shared" si="10"/>
        <v>1.1037603600000001</v>
      </c>
      <c r="O38" s="25">
        <f t="shared" si="11"/>
        <v>790420.77405226452</v>
      </c>
      <c r="P38" s="25">
        <f t="shared" si="12"/>
        <v>749137.23405226448</v>
      </c>
      <c r="Q38" s="27">
        <f t="shared" si="13"/>
        <v>749137.23405226448</v>
      </c>
      <c r="R38" s="66">
        <f t="shared" si="14"/>
        <v>1</v>
      </c>
      <c r="S38">
        <f t="shared" si="15"/>
        <v>2020</v>
      </c>
      <c r="T38"/>
      <c r="U38" s="74"/>
    </row>
    <row r="39" spans="1:21">
      <c r="A39" t="s">
        <v>84</v>
      </c>
      <c r="B39" s="1">
        <v>45027</v>
      </c>
      <c r="C39" t="s">
        <v>32</v>
      </c>
      <c r="D39" s="3">
        <v>289523.34000000003</v>
      </c>
      <c r="E39" t="s">
        <v>33</v>
      </c>
      <c r="F39" s="24">
        <f t="shared" si="8"/>
        <v>316918.08</v>
      </c>
      <c r="G39" s="68">
        <v>2000000</v>
      </c>
      <c r="H39" s="3">
        <v>27394.74</v>
      </c>
      <c r="I39" t="s">
        <v>12</v>
      </c>
      <c r="J39" t="s">
        <v>38</v>
      </c>
      <c r="K39" t="s">
        <v>65</v>
      </c>
      <c r="L39">
        <f t="shared" ca="1" si="9"/>
        <v>8340</v>
      </c>
      <c r="M39">
        <v>8</v>
      </c>
      <c r="N39">
        <f t="shared" si="10"/>
        <v>1.03</v>
      </c>
      <c r="O39" s="25">
        <f t="shared" si="11"/>
        <v>326425.62240000005</v>
      </c>
      <c r="P39" s="25">
        <f t="shared" si="12"/>
        <v>299030.88240000006</v>
      </c>
      <c r="Q39" s="27">
        <f t="shared" si="13"/>
        <v>299030.88240000006</v>
      </c>
      <c r="R39" s="66">
        <f t="shared" si="14"/>
        <v>1</v>
      </c>
      <c r="S39">
        <f t="shared" si="15"/>
        <v>2023</v>
      </c>
      <c r="T39"/>
      <c r="U39" s="74"/>
    </row>
    <row r="40" spans="1:21">
      <c r="A40" t="s">
        <v>85</v>
      </c>
      <c r="B40" s="1">
        <v>44571</v>
      </c>
      <c r="C40" t="s">
        <v>10</v>
      </c>
      <c r="D40" s="3">
        <v>492783.45</v>
      </c>
      <c r="E40" t="s">
        <v>11</v>
      </c>
      <c r="F40" s="24">
        <f t="shared" si="8"/>
        <v>512067.73</v>
      </c>
      <c r="G40" s="68">
        <v>2000000</v>
      </c>
      <c r="H40" s="3">
        <v>19284.28</v>
      </c>
      <c r="I40" t="s">
        <v>17</v>
      </c>
      <c r="J40" t="s">
        <v>13</v>
      </c>
      <c r="K40" t="s">
        <v>39</v>
      </c>
      <c r="L40">
        <f t="shared" ca="1" si="9"/>
        <v>22480</v>
      </c>
      <c r="M40">
        <v>6</v>
      </c>
      <c r="N40">
        <f t="shared" si="10"/>
        <v>1.0506</v>
      </c>
      <c r="O40" s="25">
        <f t="shared" si="11"/>
        <v>537978.35713799996</v>
      </c>
      <c r="P40" s="25">
        <f t="shared" si="12"/>
        <v>518694.07713799994</v>
      </c>
      <c r="Q40" s="27">
        <f t="shared" si="13"/>
        <v>518694.07713799994</v>
      </c>
      <c r="R40" s="66">
        <f t="shared" si="14"/>
        <v>1</v>
      </c>
      <c r="S40">
        <f t="shared" si="15"/>
        <v>2022</v>
      </c>
      <c r="T40"/>
      <c r="U40" s="74"/>
    </row>
    <row r="41" spans="1:21">
      <c r="A41" t="s">
        <v>86</v>
      </c>
      <c r="B41" s="1">
        <v>43711</v>
      </c>
      <c r="C41" t="s">
        <v>21</v>
      </c>
      <c r="D41" s="3">
        <v>812739.57</v>
      </c>
      <c r="E41" t="s">
        <v>11</v>
      </c>
      <c r="F41" s="24">
        <f t="shared" si="8"/>
        <v>851033.0199999999</v>
      </c>
      <c r="G41" s="68">
        <v>5000000</v>
      </c>
      <c r="H41" s="3">
        <v>38293.449999999997</v>
      </c>
      <c r="I41" t="s">
        <v>22</v>
      </c>
      <c r="J41" t="s">
        <v>38</v>
      </c>
      <c r="K41" t="s">
        <v>72</v>
      </c>
      <c r="L41">
        <f t="shared" ca="1" si="9"/>
        <v>28594</v>
      </c>
      <c r="M41">
        <v>7</v>
      </c>
      <c r="N41">
        <f t="shared" si="10"/>
        <v>1.1479107743999999</v>
      </c>
      <c r="O41" s="25">
        <f t="shared" si="11"/>
        <v>976909.97302817053</v>
      </c>
      <c r="P41" s="25">
        <f t="shared" si="12"/>
        <v>938616.52302817057</v>
      </c>
      <c r="Q41" s="27">
        <f t="shared" si="13"/>
        <v>938616.52302817057</v>
      </c>
      <c r="R41" s="66">
        <f t="shared" si="14"/>
        <v>1</v>
      </c>
      <c r="S41">
        <f t="shared" si="15"/>
        <v>2019</v>
      </c>
      <c r="T41"/>
      <c r="U41" s="74"/>
    </row>
    <row r="42" spans="1:21">
      <c r="A42" t="s">
        <v>87</v>
      </c>
      <c r="B42" s="1">
        <v>44514</v>
      </c>
      <c r="C42" t="s">
        <v>26</v>
      </c>
      <c r="D42" s="3">
        <v>523987.21</v>
      </c>
      <c r="E42" t="s">
        <v>27</v>
      </c>
      <c r="F42" s="24">
        <f t="shared" si="8"/>
        <v>549880.48</v>
      </c>
      <c r="G42" s="68">
        <v>5000000</v>
      </c>
      <c r="H42" s="3">
        <v>25893.27</v>
      </c>
      <c r="I42" t="s">
        <v>28</v>
      </c>
      <c r="J42" t="s">
        <v>18</v>
      </c>
      <c r="K42" t="s">
        <v>45</v>
      </c>
      <c r="L42">
        <f t="shared" ca="1" si="9"/>
        <v>109346</v>
      </c>
      <c r="M42">
        <v>2</v>
      </c>
      <c r="N42">
        <f t="shared" si="10"/>
        <v>1.071612</v>
      </c>
      <c r="O42" s="25">
        <f t="shared" si="11"/>
        <v>589258.52093375998</v>
      </c>
      <c r="P42" s="25">
        <f t="shared" si="12"/>
        <v>563365.25093375996</v>
      </c>
      <c r="Q42" s="27">
        <f t="shared" si="13"/>
        <v>563365.25093375996</v>
      </c>
      <c r="R42" s="66">
        <f t="shared" si="14"/>
        <v>1</v>
      </c>
      <c r="S42">
        <f t="shared" si="15"/>
        <v>2021</v>
      </c>
      <c r="T42"/>
      <c r="U42" s="74"/>
    </row>
    <row r="43" spans="1:21">
      <c r="A43" t="s">
        <v>88</v>
      </c>
      <c r="B43" s="1">
        <v>44985</v>
      </c>
      <c r="C43" t="s">
        <v>16</v>
      </c>
      <c r="D43" s="3">
        <v>392873.65</v>
      </c>
      <c r="E43" t="s">
        <v>11</v>
      </c>
      <c r="F43" s="24">
        <f t="shared" si="8"/>
        <v>424721.10000000003</v>
      </c>
      <c r="G43" s="68">
        <v>2000000</v>
      </c>
      <c r="H43" s="3">
        <v>31847.45</v>
      </c>
      <c r="I43" t="s">
        <v>17</v>
      </c>
      <c r="J43" t="s">
        <v>23</v>
      </c>
      <c r="K43" t="s">
        <v>19</v>
      </c>
      <c r="L43">
        <f t="shared" ca="1" si="9"/>
        <v>22701</v>
      </c>
      <c r="M43">
        <v>5</v>
      </c>
      <c r="N43">
        <f t="shared" si="10"/>
        <v>1.03</v>
      </c>
      <c r="O43" s="25">
        <f t="shared" si="11"/>
        <v>437462.73300000007</v>
      </c>
      <c r="P43" s="25">
        <f t="shared" si="12"/>
        <v>405615.28300000005</v>
      </c>
      <c r="Q43" s="27">
        <f t="shared" si="13"/>
        <v>405615.28300000005</v>
      </c>
      <c r="R43" s="66">
        <f t="shared" si="14"/>
        <v>1</v>
      </c>
      <c r="S43">
        <f t="shared" si="15"/>
        <v>2023</v>
      </c>
      <c r="T43"/>
      <c r="U43" s="74"/>
    </row>
    <row r="44" spans="1:21">
      <c r="A44" t="s">
        <v>89</v>
      </c>
      <c r="B44" s="1">
        <v>44033</v>
      </c>
      <c r="C44" t="s">
        <v>32</v>
      </c>
      <c r="D44" s="3">
        <v>539278.54</v>
      </c>
      <c r="E44" t="s">
        <v>11</v>
      </c>
      <c r="F44" s="24">
        <f t="shared" si="8"/>
        <v>557573.29</v>
      </c>
      <c r="G44" s="68">
        <v>5000000</v>
      </c>
      <c r="H44" s="3">
        <v>18294.75</v>
      </c>
      <c r="I44" t="s">
        <v>12</v>
      </c>
      <c r="J44" t="s">
        <v>29</v>
      </c>
      <c r="K44" t="s">
        <v>59</v>
      </c>
      <c r="L44">
        <f t="shared" ca="1" si="9"/>
        <v>38500</v>
      </c>
      <c r="M44">
        <v>3</v>
      </c>
      <c r="N44">
        <f t="shared" si="10"/>
        <v>1.1037603600000001</v>
      </c>
      <c r="O44" s="25">
        <f t="shared" si="11"/>
        <v>615427.29529678449</v>
      </c>
      <c r="P44" s="25">
        <f t="shared" si="12"/>
        <v>597132.54529678449</v>
      </c>
      <c r="Q44" s="27">
        <f t="shared" si="13"/>
        <v>597132.54529678449</v>
      </c>
      <c r="R44" s="66">
        <f t="shared" si="14"/>
        <v>1</v>
      </c>
      <c r="S44">
        <f t="shared" si="15"/>
        <v>2020</v>
      </c>
      <c r="T44"/>
      <c r="U44" s="74"/>
    </row>
    <row r="45" spans="1:21">
      <c r="A45" t="s">
        <v>90</v>
      </c>
      <c r="B45" s="1">
        <v>43178</v>
      </c>
      <c r="C45" t="s">
        <v>10</v>
      </c>
      <c r="D45" s="3">
        <v>283973.44</v>
      </c>
      <c r="E45" t="s">
        <v>27</v>
      </c>
      <c r="F45" s="24">
        <f t="shared" si="8"/>
        <v>300456.98</v>
      </c>
      <c r="G45" s="68">
        <v>2000000</v>
      </c>
      <c r="H45" s="3">
        <v>16483.54</v>
      </c>
      <c r="I45" t="s">
        <v>12</v>
      </c>
      <c r="J45" t="s">
        <v>13</v>
      </c>
      <c r="K45" t="s">
        <v>14</v>
      </c>
      <c r="L45">
        <f t="shared" ca="1" si="9"/>
        <v>27138</v>
      </c>
      <c r="M45">
        <v>4</v>
      </c>
      <c r="N45">
        <f t="shared" si="10"/>
        <v>1.2053063131199999</v>
      </c>
      <c r="O45" s="25">
        <f t="shared" si="11"/>
        <v>362142.69481496955</v>
      </c>
      <c r="P45" s="25">
        <f t="shared" si="12"/>
        <v>345659.15481496957</v>
      </c>
      <c r="Q45" s="27">
        <f t="shared" si="13"/>
        <v>345659.15481496957</v>
      </c>
      <c r="R45" s="66">
        <f t="shared" si="14"/>
        <v>1</v>
      </c>
      <c r="S45">
        <f t="shared" si="15"/>
        <v>2018</v>
      </c>
      <c r="T45"/>
      <c r="U45" s="74"/>
    </row>
    <row r="46" spans="1:21">
      <c r="A46" t="s">
        <v>91</v>
      </c>
      <c r="B46" s="1">
        <v>44738</v>
      </c>
      <c r="C46" t="s">
        <v>21</v>
      </c>
      <c r="D46" s="3">
        <v>482839.65</v>
      </c>
      <c r="E46" t="s">
        <v>11</v>
      </c>
      <c r="F46" s="24">
        <f t="shared" si="8"/>
        <v>518138.29000000004</v>
      </c>
      <c r="G46" s="68">
        <v>5000000</v>
      </c>
      <c r="H46" s="3">
        <v>35298.639999999999</v>
      </c>
      <c r="I46" t="s">
        <v>22</v>
      </c>
      <c r="J46" t="s">
        <v>38</v>
      </c>
      <c r="K46" t="s">
        <v>47</v>
      </c>
      <c r="L46">
        <f t="shared" ca="1" si="9"/>
        <v>73001</v>
      </c>
      <c r="M46">
        <v>1</v>
      </c>
      <c r="N46">
        <f t="shared" si="10"/>
        <v>1.0506</v>
      </c>
      <c r="O46" s="25">
        <f t="shared" si="11"/>
        <v>544356.08747400006</v>
      </c>
      <c r="P46" s="25">
        <f t="shared" si="12"/>
        <v>509057.44747400004</v>
      </c>
      <c r="Q46" s="27">
        <f t="shared" si="13"/>
        <v>509057.44747400004</v>
      </c>
      <c r="R46" s="66">
        <f t="shared" si="14"/>
        <v>1</v>
      </c>
      <c r="S46">
        <f t="shared" si="15"/>
        <v>2022</v>
      </c>
      <c r="T46"/>
      <c r="U46" s="74"/>
    </row>
    <row r="47" spans="1:21">
      <c r="A47" t="s">
        <v>92</v>
      </c>
      <c r="B47" s="1">
        <v>44472</v>
      </c>
      <c r="C47" t="s">
        <v>26</v>
      </c>
      <c r="D47" s="3">
        <v>683482.94</v>
      </c>
      <c r="E47" t="s">
        <v>33</v>
      </c>
      <c r="F47" s="24">
        <f t="shared" si="8"/>
        <v>716430.78999999992</v>
      </c>
      <c r="G47" s="68">
        <v>5000000</v>
      </c>
      <c r="H47" s="3">
        <v>32947.85</v>
      </c>
      <c r="I47" t="s">
        <v>28</v>
      </c>
      <c r="J47" t="s">
        <v>18</v>
      </c>
      <c r="K47" t="s">
        <v>36</v>
      </c>
      <c r="L47">
        <f t="shared" ca="1" si="9"/>
        <v>95978</v>
      </c>
      <c r="M47">
        <v>6</v>
      </c>
      <c r="N47">
        <f t="shared" si="10"/>
        <v>1.071612</v>
      </c>
      <c r="O47" s="25">
        <f t="shared" si="11"/>
        <v>767735.83173347998</v>
      </c>
      <c r="P47" s="25">
        <f t="shared" si="12"/>
        <v>734787.98173348</v>
      </c>
      <c r="Q47" s="27">
        <f t="shared" si="13"/>
        <v>734787.98173348</v>
      </c>
      <c r="R47" s="66">
        <f t="shared" si="14"/>
        <v>1</v>
      </c>
      <c r="S47">
        <f t="shared" si="15"/>
        <v>2021</v>
      </c>
      <c r="T47"/>
      <c r="U47" s="74"/>
    </row>
    <row r="48" spans="1:21">
      <c r="A48" t="s">
        <v>93</v>
      </c>
      <c r="B48" s="1">
        <v>43847</v>
      </c>
      <c r="C48" t="s">
        <v>16</v>
      </c>
      <c r="D48" s="3">
        <v>783948.23</v>
      </c>
      <c r="E48" t="s">
        <v>11</v>
      </c>
      <c r="F48" s="24">
        <f t="shared" si="8"/>
        <v>813530.62</v>
      </c>
      <c r="G48" s="68">
        <v>5000000</v>
      </c>
      <c r="H48" s="3">
        <v>29582.39</v>
      </c>
      <c r="I48" t="s">
        <v>17</v>
      </c>
      <c r="J48" t="s">
        <v>23</v>
      </c>
      <c r="K48" t="s">
        <v>55</v>
      </c>
      <c r="L48">
        <f t="shared" ca="1" si="9"/>
        <v>11581</v>
      </c>
      <c r="M48">
        <v>2</v>
      </c>
      <c r="N48">
        <f t="shared" si="10"/>
        <v>1.1037603600000001</v>
      </c>
      <c r="O48" s="25">
        <f t="shared" si="11"/>
        <v>897942.85000222328</v>
      </c>
      <c r="P48" s="25">
        <f t="shared" si="12"/>
        <v>868360.46000222326</v>
      </c>
      <c r="Q48" s="27">
        <f t="shared" si="13"/>
        <v>868360.46000222326</v>
      </c>
      <c r="R48" s="66">
        <f t="shared" si="14"/>
        <v>1</v>
      </c>
      <c r="S48">
        <f t="shared" si="15"/>
        <v>2020</v>
      </c>
      <c r="T48"/>
      <c r="U48" s="74"/>
    </row>
    <row r="49" spans="1:21">
      <c r="A49" t="s">
        <v>94</v>
      </c>
      <c r="B49" s="1">
        <v>43560</v>
      </c>
      <c r="C49" t="s">
        <v>32</v>
      </c>
      <c r="D49" s="3">
        <v>239582.74</v>
      </c>
      <c r="E49" t="s">
        <v>11</v>
      </c>
      <c r="F49" s="24">
        <f t="shared" si="8"/>
        <v>260976.97</v>
      </c>
      <c r="G49" s="68">
        <v>1000000</v>
      </c>
      <c r="H49" s="3">
        <v>21394.23</v>
      </c>
      <c r="I49" t="s">
        <v>12</v>
      </c>
      <c r="J49" t="s">
        <v>13</v>
      </c>
      <c r="K49" t="s">
        <v>24</v>
      </c>
      <c r="L49">
        <f t="shared" ca="1" si="9"/>
        <v>20344</v>
      </c>
      <c r="M49">
        <v>7</v>
      </c>
      <c r="N49">
        <f t="shared" si="10"/>
        <v>1.1479107743999999</v>
      </c>
      <c r="O49" s="25">
        <f t="shared" si="11"/>
        <v>299578.27573326556</v>
      </c>
      <c r="P49" s="25">
        <f t="shared" si="12"/>
        <v>278184.04573326558</v>
      </c>
      <c r="Q49" s="27">
        <f t="shared" si="13"/>
        <v>278184.04573326558</v>
      </c>
      <c r="R49" s="66">
        <f t="shared" si="14"/>
        <v>1</v>
      </c>
      <c r="S49">
        <f t="shared" si="15"/>
        <v>2019</v>
      </c>
      <c r="T49"/>
      <c r="U49" s="74"/>
    </row>
    <row r="50" spans="1:21">
      <c r="A50" t="s">
        <v>95</v>
      </c>
      <c r="B50" s="1">
        <v>44916</v>
      </c>
      <c r="C50" t="s">
        <v>10</v>
      </c>
      <c r="D50" s="3">
        <v>294738.48</v>
      </c>
      <c r="E50" t="s">
        <v>11</v>
      </c>
      <c r="F50" s="24">
        <f t="shared" si="8"/>
        <v>313686.01</v>
      </c>
      <c r="G50" s="68">
        <v>2000000</v>
      </c>
      <c r="H50" s="3">
        <v>18947.53</v>
      </c>
      <c r="I50" t="s">
        <v>17</v>
      </c>
      <c r="J50" t="s">
        <v>38</v>
      </c>
      <c r="K50" t="s">
        <v>43</v>
      </c>
      <c r="L50">
        <f t="shared" ca="1" si="9"/>
        <v>58307</v>
      </c>
      <c r="M50">
        <v>4</v>
      </c>
      <c r="N50">
        <f t="shared" si="10"/>
        <v>1.0506</v>
      </c>
      <c r="O50" s="25">
        <f t="shared" si="11"/>
        <v>329558.52210599999</v>
      </c>
      <c r="P50" s="25">
        <f t="shared" si="12"/>
        <v>310610.99210599996</v>
      </c>
      <c r="Q50" s="27">
        <f t="shared" si="13"/>
        <v>310610.99210599996</v>
      </c>
      <c r="R50" s="66">
        <f t="shared" si="14"/>
        <v>1</v>
      </c>
      <c r="S50">
        <f t="shared" si="15"/>
        <v>2022</v>
      </c>
      <c r="T50"/>
      <c r="U50" s="74"/>
    </row>
    <row r="51" spans="1:21">
      <c r="A51" t="s">
        <v>96</v>
      </c>
      <c r="B51" s="1">
        <v>44230</v>
      </c>
      <c r="C51" t="s">
        <v>21</v>
      </c>
      <c r="D51" s="3">
        <v>583948.29</v>
      </c>
      <c r="E51" t="s">
        <v>11</v>
      </c>
      <c r="F51" s="24">
        <f t="shared" si="8"/>
        <v>613232.67000000004</v>
      </c>
      <c r="G51" s="68">
        <v>5000000</v>
      </c>
      <c r="H51" s="3">
        <v>29284.38</v>
      </c>
      <c r="I51" t="s">
        <v>22</v>
      </c>
      <c r="J51" t="s">
        <v>29</v>
      </c>
      <c r="K51" t="s">
        <v>51</v>
      </c>
      <c r="L51">
        <f t="shared" ca="1" si="9"/>
        <v>61783</v>
      </c>
      <c r="M51">
        <v>9</v>
      </c>
      <c r="N51">
        <f t="shared" si="10"/>
        <v>1.071612</v>
      </c>
      <c r="O51" s="25">
        <f t="shared" si="11"/>
        <v>657147.48796404002</v>
      </c>
      <c r="P51" s="25">
        <f t="shared" si="12"/>
        <v>627863.10796404001</v>
      </c>
      <c r="Q51" s="27">
        <f t="shared" si="13"/>
        <v>627863.10796404001</v>
      </c>
      <c r="R51" s="66">
        <f t="shared" si="14"/>
        <v>1</v>
      </c>
      <c r="S51">
        <f t="shared" si="15"/>
        <v>2021</v>
      </c>
      <c r="T51"/>
      <c r="U51" s="74"/>
    </row>
    <row r="52" spans="1:21">
      <c r="A52" t="s">
        <v>97</v>
      </c>
      <c r="B52" s="1">
        <v>43902</v>
      </c>
      <c r="C52" t="s">
        <v>26</v>
      </c>
      <c r="D52" s="3">
        <v>784839.21</v>
      </c>
      <c r="E52" t="s">
        <v>27</v>
      </c>
      <c r="F52" s="24">
        <f t="shared" si="8"/>
        <v>823786.49</v>
      </c>
      <c r="G52" s="68">
        <v>5000000</v>
      </c>
      <c r="H52" s="3">
        <v>38947.279999999999</v>
      </c>
      <c r="I52" t="s">
        <v>28</v>
      </c>
      <c r="J52" t="s">
        <v>18</v>
      </c>
      <c r="K52" t="s">
        <v>41</v>
      </c>
      <c r="L52">
        <f t="shared" ca="1" si="9"/>
        <v>111365</v>
      </c>
      <c r="M52">
        <v>3</v>
      </c>
      <c r="N52">
        <f t="shared" si="10"/>
        <v>1.1037603600000001</v>
      </c>
      <c r="O52" s="25">
        <f t="shared" si="11"/>
        <v>909262.87276553642</v>
      </c>
      <c r="P52" s="25">
        <f t="shared" si="12"/>
        <v>870315.59276553639</v>
      </c>
      <c r="Q52" s="27">
        <f t="shared" si="13"/>
        <v>870315.59276553639</v>
      </c>
      <c r="R52" s="66">
        <f t="shared" si="14"/>
        <v>1</v>
      </c>
      <c r="S52">
        <f t="shared" si="15"/>
        <v>2020</v>
      </c>
      <c r="T52"/>
      <c r="U52" s="74"/>
    </row>
    <row r="53" spans="1:21">
      <c r="A53" t="s">
        <v>98</v>
      </c>
      <c r="B53" s="1">
        <v>45115</v>
      </c>
      <c r="C53" t="s">
        <v>16</v>
      </c>
      <c r="D53" s="3">
        <v>398483.65</v>
      </c>
      <c r="E53" t="s">
        <v>11</v>
      </c>
      <c r="F53" s="24">
        <f t="shared" si="8"/>
        <v>427431.03</v>
      </c>
      <c r="G53" s="68">
        <v>2000000</v>
      </c>
      <c r="H53" s="3">
        <v>28947.38</v>
      </c>
      <c r="I53" t="s">
        <v>17</v>
      </c>
      <c r="J53" t="s">
        <v>23</v>
      </c>
      <c r="K53" t="s">
        <v>39</v>
      </c>
      <c r="L53">
        <f t="shared" ca="1" si="9"/>
        <v>76997</v>
      </c>
      <c r="M53">
        <v>6</v>
      </c>
      <c r="N53">
        <f t="shared" si="10"/>
        <v>1.03</v>
      </c>
      <c r="O53" s="25">
        <f t="shared" si="11"/>
        <v>440253.96090000006</v>
      </c>
      <c r="P53" s="25">
        <f t="shared" si="12"/>
        <v>411306.58090000006</v>
      </c>
      <c r="Q53" s="27">
        <f t="shared" si="13"/>
        <v>411306.58090000006</v>
      </c>
      <c r="R53" s="66">
        <f t="shared" si="14"/>
        <v>1</v>
      </c>
      <c r="S53">
        <f t="shared" si="15"/>
        <v>2023</v>
      </c>
      <c r="T53"/>
      <c r="U53" s="74"/>
    </row>
    <row r="54" spans="1:21">
      <c r="A54" t="s">
        <v>99</v>
      </c>
      <c r="B54" s="1">
        <v>43366</v>
      </c>
      <c r="C54" t="s">
        <v>32</v>
      </c>
      <c r="D54" s="3">
        <v>485739.23</v>
      </c>
      <c r="E54" t="s">
        <v>11</v>
      </c>
      <c r="F54" s="24">
        <f t="shared" si="8"/>
        <v>503135.07</v>
      </c>
      <c r="G54" s="68">
        <v>5000000</v>
      </c>
      <c r="H54" s="3">
        <v>17395.84</v>
      </c>
      <c r="I54" t="s">
        <v>12</v>
      </c>
      <c r="J54" t="s">
        <v>38</v>
      </c>
      <c r="K54" t="s">
        <v>30</v>
      </c>
      <c r="L54">
        <f t="shared" ca="1" si="9"/>
        <v>28580</v>
      </c>
      <c r="M54">
        <v>8</v>
      </c>
      <c r="N54">
        <f t="shared" si="10"/>
        <v>1.2053063131199999</v>
      </c>
      <c r="O54" s="25">
        <f t="shared" si="11"/>
        <v>606431.87622307311</v>
      </c>
      <c r="P54" s="25">
        <f t="shared" si="12"/>
        <v>589036.03622307314</v>
      </c>
      <c r="Q54" s="27">
        <f t="shared" si="13"/>
        <v>589036.03622307314</v>
      </c>
      <c r="R54" s="66">
        <f t="shared" si="14"/>
        <v>1</v>
      </c>
      <c r="S54">
        <f t="shared" si="15"/>
        <v>2018</v>
      </c>
      <c r="T54"/>
      <c r="U54" s="74"/>
    </row>
    <row r="55" spans="1:21">
      <c r="A55" t="s">
        <v>100</v>
      </c>
      <c r="B55" s="1">
        <v>43784</v>
      </c>
      <c r="C55" t="s">
        <v>10</v>
      </c>
      <c r="D55" s="3">
        <v>593849.48</v>
      </c>
      <c r="E55" t="s">
        <v>27</v>
      </c>
      <c r="F55" s="24">
        <f t="shared" si="8"/>
        <v>632797.05999999994</v>
      </c>
      <c r="G55" s="68">
        <v>5000000</v>
      </c>
      <c r="H55" s="3">
        <v>38947.58</v>
      </c>
      <c r="I55" t="s">
        <v>17</v>
      </c>
      <c r="J55" t="s">
        <v>13</v>
      </c>
      <c r="K55" t="s">
        <v>19</v>
      </c>
      <c r="L55">
        <f t="shared" ca="1" si="9"/>
        <v>77410</v>
      </c>
      <c r="M55">
        <v>2</v>
      </c>
      <c r="N55">
        <f t="shared" si="10"/>
        <v>1.1479107743999999</v>
      </c>
      <c r="O55" s="25">
        <f t="shared" si="11"/>
        <v>726394.56318264315</v>
      </c>
      <c r="P55" s="25">
        <f t="shared" si="12"/>
        <v>687446.98318264319</v>
      </c>
      <c r="Q55" s="27">
        <f t="shared" si="13"/>
        <v>687446.98318264319</v>
      </c>
      <c r="R55" s="66">
        <f t="shared" si="14"/>
        <v>1</v>
      </c>
      <c r="S55">
        <f t="shared" si="15"/>
        <v>2019</v>
      </c>
      <c r="T55"/>
      <c r="U55" s="74"/>
    </row>
    <row r="56" spans="1:21">
      <c r="A56" t="s">
        <v>101</v>
      </c>
      <c r="B56" s="1">
        <v>44785</v>
      </c>
      <c r="C56" t="s">
        <v>21</v>
      </c>
      <c r="D56" s="3">
        <v>683849.75</v>
      </c>
      <c r="E56" t="s">
        <v>11</v>
      </c>
      <c r="F56" s="24">
        <f t="shared" si="8"/>
        <v>716797.2</v>
      </c>
      <c r="G56" s="68">
        <v>5000000</v>
      </c>
      <c r="H56" s="3">
        <v>32947.449999999997</v>
      </c>
      <c r="I56" t="s">
        <v>22</v>
      </c>
      <c r="J56" t="s">
        <v>29</v>
      </c>
      <c r="K56" t="s">
        <v>47</v>
      </c>
      <c r="L56">
        <f t="shared" ca="1" si="9"/>
        <v>17037</v>
      </c>
      <c r="M56">
        <v>3</v>
      </c>
      <c r="N56">
        <f t="shared" si="10"/>
        <v>1.0506</v>
      </c>
      <c r="O56" s="25">
        <f t="shared" si="11"/>
        <v>753067.13831999991</v>
      </c>
      <c r="P56" s="25">
        <f t="shared" si="12"/>
        <v>720119.68831999996</v>
      </c>
      <c r="Q56" s="27">
        <f t="shared" si="13"/>
        <v>720119.68831999996</v>
      </c>
      <c r="R56" s="66">
        <f t="shared" si="14"/>
        <v>1</v>
      </c>
      <c r="S56">
        <f t="shared" si="15"/>
        <v>2022</v>
      </c>
      <c r="T56"/>
      <c r="U56" s="74"/>
    </row>
    <row r="57" spans="1:21">
      <c r="A57" t="s">
        <v>102</v>
      </c>
      <c r="B57" s="1">
        <v>44339</v>
      </c>
      <c r="C57" t="s">
        <v>26</v>
      </c>
      <c r="D57" s="3">
        <v>792483.56</v>
      </c>
      <c r="E57" t="s">
        <v>27</v>
      </c>
      <c r="F57" s="24">
        <f t="shared" si="8"/>
        <v>827431.81</v>
      </c>
      <c r="G57" s="68">
        <v>5000000</v>
      </c>
      <c r="H57" s="3">
        <v>34948.25</v>
      </c>
      <c r="I57" t="s">
        <v>28</v>
      </c>
      <c r="J57" t="s">
        <v>18</v>
      </c>
      <c r="K57" t="s">
        <v>43</v>
      </c>
      <c r="L57">
        <f t="shared" ca="1" si="9"/>
        <v>103987</v>
      </c>
      <c r="M57">
        <v>7</v>
      </c>
      <c r="N57">
        <f t="shared" si="10"/>
        <v>1.071612</v>
      </c>
      <c r="O57" s="25">
        <f t="shared" si="11"/>
        <v>886685.85677772004</v>
      </c>
      <c r="P57" s="25">
        <f t="shared" si="12"/>
        <v>851737.60677772004</v>
      </c>
      <c r="Q57" s="27">
        <f t="shared" si="13"/>
        <v>851737.60677772004</v>
      </c>
      <c r="R57" s="66">
        <f t="shared" si="14"/>
        <v>1</v>
      </c>
      <c r="S57">
        <f t="shared" si="15"/>
        <v>2021</v>
      </c>
      <c r="T57"/>
      <c r="U57" s="74"/>
    </row>
    <row r="58" spans="1:21">
      <c r="A58" t="s">
        <v>103</v>
      </c>
      <c r="B58" s="1">
        <v>44121</v>
      </c>
      <c r="C58" t="s">
        <v>16</v>
      </c>
      <c r="D58" s="3">
        <v>594837.93999999994</v>
      </c>
      <c r="E58" t="s">
        <v>11</v>
      </c>
      <c r="F58" s="24">
        <f t="shared" si="8"/>
        <v>623785.5</v>
      </c>
      <c r="G58" s="68">
        <v>5000000</v>
      </c>
      <c r="H58" s="3">
        <v>28947.56</v>
      </c>
      <c r="I58" t="s">
        <v>17</v>
      </c>
      <c r="J58" t="s">
        <v>23</v>
      </c>
      <c r="K58" t="s">
        <v>45</v>
      </c>
      <c r="L58">
        <f t="shared" ca="1" si="9"/>
        <v>74610</v>
      </c>
      <c r="M58">
        <v>4</v>
      </c>
      <c r="N58">
        <f t="shared" si="10"/>
        <v>1.1037603600000001</v>
      </c>
      <c r="O58" s="25">
        <f t="shared" si="11"/>
        <v>688509.70804278005</v>
      </c>
      <c r="P58" s="25">
        <f t="shared" si="12"/>
        <v>659562.14804278</v>
      </c>
      <c r="Q58" s="27">
        <f t="shared" si="13"/>
        <v>659562.14804278</v>
      </c>
      <c r="R58" s="66">
        <f t="shared" si="14"/>
        <v>1</v>
      </c>
      <c r="S58">
        <f t="shared" si="15"/>
        <v>2020</v>
      </c>
      <c r="T58"/>
      <c r="U58" s="74"/>
    </row>
    <row r="59" spans="1:21">
      <c r="A59" t="s">
        <v>104</v>
      </c>
      <c r="B59" s="1">
        <v>44998</v>
      </c>
      <c r="C59" t="s">
        <v>32</v>
      </c>
      <c r="D59" s="3">
        <v>472839.28</v>
      </c>
      <c r="E59" t="s">
        <v>11</v>
      </c>
      <c r="F59" s="24">
        <f t="shared" si="8"/>
        <v>494777.76</v>
      </c>
      <c r="G59" s="68">
        <v>5000000</v>
      </c>
      <c r="H59" s="3">
        <v>21938.48</v>
      </c>
      <c r="I59" t="s">
        <v>12</v>
      </c>
      <c r="J59" t="s">
        <v>38</v>
      </c>
      <c r="K59" t="s">
        <v>36</v>
      </c>
      <c r="L59">
        <f t="shared" ca="1" si="9"/>
        <v>46291</v>
      </c>
      <c r="M59">
        <v>6</v>
      </c>
      <c r="N59">
        <f t="shared" si="10"/>
        <v>1.03</v>
      </c>
      <c r="O59" s="25">
        <f t="shared" si="11"/>
        <v>509621.09280000004</v>
      </c>
      <c r="P59" s="25">
        <f t="shared" si="12"/>
        <v>487682.61280000006</v>
      </c>
      <c r="Q59" s="27">
        <f t="shared" si="13"/>
        <v>487682.61280000006</v>
      </c>
      <c r="R59" s="66">
        <f t="shared" si="14"/>
        <v>1</v>
      </c>
      <c r="S59">
        <f t="shared" si="15"/>
        <v>2023</v>
      </c>
      <c r="T59"/>
      <c r="U59" s="74"/>
    </row>
    <row r="60" spans="1:21">
      <c r="A60" t="s">
        <v>105</v>
      </c>
      <c r="B60" s="1">
        <v>43439</v>
      </c>
      <c r="C60" t="s">
        <v>10</v>
      </c>
      <c r="D60" s="3">
        <v>592483.44999999995</v>
      </c>
      <c r="E60" t="s">
        <v>27</v>
      </c>
      <c r="F60" s="24">
        <f t="shared" si="8"/>
        <v>625430.82999999996</v>
      </c>
      <c r="G60" s="68">
        <v>2000000</v>
      </c>
      <c r="H60" s="3">
        <v>32947.379999999997</v>
      </c>
      <c r="I60" t="s">
        <v>17</v>
      </c>
      <c r="J60" t="s">
        <v>18</v>
      </c>
      <c r="K60" t="s">
        <v>14</v>
      </c>
      <c r="L60">
        <f t="shared" ca="1" si="9"/>
        <v>39109</v>
      </c>
      <c r="M60">
        <v>5</v>
      </c>
      <c r="N60">
        <f t="shared" si="10"/>
        <v>1.2053063131199999</v>
      </c>
      <c r="O60" s="25">
        <f t="shared" si="11"/>
        <v>753835.72781888139</v>
      </c>
      <c r="P60" s="25">
        <f t="shared" si="12"/>
        <v>720888.34781888139</v>
      </c>
      <c r="Q60" s="27">
        <f t="shared" si="13"/>
        <v>720888.34781888139</v>
      </c>
      <c r="R60" s="66">
        <f t="shared" si="14"/>
        <v>1</v>
      </c>
      <c r="S60">
        <f t="shared" si="15"/>
        <v>2018</v>
      </c>
      <c r="T60"/>
      <c r="U60" s="74"/>
    </row>
    <row r="61" spans="1:21">
      <c r="A61" t="s">
        <v>106</v>
      </c>
      <c r="B61" s="1">
        <v>43645</v>
      </c>
      <c r="C61" t="s">
        <v>21</v>
      </c>
      <c r="D61" s="3">
        <v>839483.29</v>
      </c>
      <c r="E61" t="s">
        <v>11</v>
      </c>
      <c r="F61" s="24">
        <f t="shared" si="8"/>
        <v>877431.67</v>
      </c>
      <c r="G61" s="68">
        <v>5000000</v>
      </c>
      <c r="H61" s="3">
        <v>37948.379999999997</v>
      </c>
      <c r="I61" t="s">
        <v>22</v>
      </c>
      <c r="J61" t="s">
        <v>29</v>
      </c>
      <c r="K61" t="s">
        <v>49</v>
      </c>
      <c r="L61">
        <f t="shared" ca="1" si="9"/>
        <v>88408</v>
      </c>
      <c r="M61">
        <v>3</v>
      </c>
      <c r="N61">
        <f t="shared" si="10"/>
        <v>1.1479107743999999</v>
      </c>
      <c r="O61" s="25">
        <f t="shared" si="11"/>
        <v>1007213.2677927852</v>
      </c>
      <c r="P61" s="25">
        <f t="shared" si="12"/>
        <v>969264.88779278519</v>
      </c>
      <c r="Q61" s="27">
        <f t="shared" si="13"/>
        <v>969264.88779278519</v>
      </c>
      <c r="R61" s="66">
        <f t="shared" si="14"/>
        <v>1</v>
      </c>
      <c r="S61">
        <f t="shared" si="15"/>
        <v>2019</v>
      </c>
      <c r="T61"/>
      <c r="U61" s="74"/>
    </row>
    <row r="62" spans="1:21">
      <c r="A62" t="s">
        <v>107</v>
      </c>
      <c r="B62" s="1">
        <v>44821</v>
      </c>
      <c r="C62" t="s">
        <v>26</v>
      </c>
      <c r="D62" s="3">
        <v>839483.58</v>
      </c>
      <c r="E62" t="s">
        <v>27</v>
      </c>
      <c r="F62" s="24">
        <f t="shared" si="8"/>
        <v>878431.02999999991</v>
      </c>
      <c r="G62" s="68">
        <v>5000000</v>
      </c>
      <c r="H62" s="3">
        <v>38947.449999999997</v>
      </c>
      <c r="I62" t="s">
        <v>28</v>
      </c>
      <c r="J62" t="s">
        <v>38</v>
      </c>
      <c r="K62" t="s">
        <v>39</v>
      </c>
      <c r="L62">
        <f t="shared" ca="1" si="9"/>
        <v>58848</v>
      </c>
      <c r="M62">
        <v>4</v>
      </c>
      <c r="N62">
        <f t="shared" si="10"/>
        <v>1.0506</v>
      </c>
      <c r="O62" s="25">
        <f t="shared" si="11"/>
        <v>922879.64011799986</v>
      </c>
      <c r="P62" s="25">
        <f t="shared" si="12"/>
        <v>883932.19011799991</v>
      </c>
      <c r="Q62" s="27">
        <f t="shared" si="13"/>
        <v>883932.19011799991</v>
      </c>
      <c r="R62" s="66">
        <f t="shared" si="14"/>
        <v>1</v>
      </c>
      <c r="S62">
        <f t="shared" si="15"/>
        <v>2022</v>
      </c>
      <c r="T62"/>
      <c r="U62" s="74"/>
    </row>
    <row r="63" spans="1:21">
      <c r="A63" t="s">
        <v>108</v>
      </c>
      <c r="B63" s="1">
        <v>44207</v>
      </c>
      <c r="C63" t="s">
        <v>16</v>
      </c>
      <c r="D63" s="3">
        <v>793849.23</v>
      </c>
      <c r="E63" t="s">
        <v>11</v>
      </c>
      <c r="F63" s="24">
        <f t="shared" si="8"/>
        <v>823331.71</v>
      </c>
      <c r="G63" s="68">
        <v>5000000</v>
      </c>
      <c r="H63" s="3">
        <v>29482.48</v>
      </c>
      <c r="I63" t="s">
        <v>17</v>
      </c>
      <c r="J63" t="s">
        <v>23</v>
      </c>
      <c r="K63" t="s">
        <v>51</v>
      </c>
      <c r="L63">
        <f t="shared" ca="1" si="9"/>
        <v>68064</v>
      </c>
      <c r="M63">
        <v>7</v>
      </c>
      <c r="N63">
        <f t="shared" si="10"/>
        <v>1.071612</v>
      </c>
      <c r="O63" s="25">
        <f t="shared" si="11"/>
        <v>882292.14041651995</v>
      </c>
      <c r="P63" s="25">
        <f t="shared" si="12"/>
        <v>852809.66041651997</v>
      </c>
      <c r="Q63" s="27">
        <f t="shared" si="13"/>
        <v>852809.66041651997</v>
      </c>
      <c r="R63" s="66">
        <f t="shared" si="14"/>
        <v>1</v>
      </c>
      <c r="S63">
        <f t="shared" si="15"/>
        <v>2021</v>
      </c>
      <c r="T63"/>
      <c r="U63" s="74"/>
    </row>
    <row r="64" spans="1:21">
      <c r="A64" t="s">
        <v>109</v>
      </c>
      <c r="B64" s="1">
        <v>43946</v>
      </c>
      <c r="C64" t="s">
        <v>32</v>
      </c>
      <c r="D64" s="3">
        <v>473839.25</v>
      </c>
      <c r="E64" t="s">
        <v>11</v>
      </c>
      <c r="F64" s="24">
        <f t="shared" si="8"/>
        <v>501321.63</v>
      </c>
      <c r="G64" s="68">
        <v>5000000</v>
      </c>
      <c r="H64" s="3">
        <v>27482.38</v>
      </c>
      <c r="I64" t="s">
        <v>12</v>
      </c>
      <c r="J64" t="s">
        <v>29</v>
      </c>
      <c r="K64" t="s">
        <v>59</v>
      </c>
      <c r="L64">
        <f t="shared" ca="1" si="9"/>
        <v>24288</v>
      </c>
      <c r="M64">
        <v>6</v>
      </c>
      <c r="N64">
        <f t="shared" si="10"/>
        <v>1.1037603600000001</v>
      </c>
      <c r="O64" s="25">
        <f t="shared" si="11"/>
        <v>553338.94280458684</v>
      </c>
      <c r="P64" s="25">
        <f t="shared" si="12"/>
        <v>525856.56280458684</v>
      </c>
      <c r="Q64" s="27">
        <f t="shared" si="13"/>
        <v>525856.56280458684</v>
      </c>
      <c r="R64" s="66">
        <f t="shared" si="14"/>
        <v>1</v>
      </c>
      <c r="S64">
        <f t="shared" si="15"/>
        <v>2020</v>
      </c>
      <c r="T64"/>
      <c r="U64" s="74"/>
    </row>
    <row r="65" spans="1:21">
      <c r="A65" t="s">
        <v>110</v>
      </c>
      <c r="B65" s="1">
        <v>43543</v>
      </c>
      <c r="C65" t="s">
        <v>10</v>
      </c>
      <c r="D65" s="3">
        <v>573849.48</v>
      </c>
      <c r="E65" t="s">
        <v>27</v>
      </c>
      <c r="F65" s="24">
        <f t="shared" si="8"/>
        <v>606697.05999999994</v>
      </c>
      <c r="G65" s="68">
        <v>5000000</v>
      </c>
      <c r="H65" s="3">
        <v>32847.58</v>
      </c>
      <c r="I65" t="s">
        <v>17</v>
      </c>
      <c r="J65" t="s">
        <v>13</v>
      </c>
      <c r="K65" t="s">
        <v>43</v>
      </c>
      <c r="L65">
        <f t="shared" ca="1" si="9"/>
        <v>96160</v>
      </c>
      <c r="M65">
        <v>3</v>
      </c>
      <c r="N65">
        <f t="shared" si="10"/>
        <v>1.1479107743999999</v>
      </c>
      <c r="O65" s="25">
        <f t="shared" si="11"/>
        <v>696434.0919708031</v>
      </c>
      <c r="P65" s="25">
        <f t="shared" si="12"/>
        <v>663586.51197080314</v>
      </c>
      <c r="Q65" s="27">
        <f t="shared" si="13"/>
        <v>663586.51197080314</v>
      </c>
      <c r="R65" s="66">
        <f t="shared" si="14"/>
        <v>1</v>
      </c>
      <c r="S65">
        <f t="shared" si="15"/>
        <v>2019</v>
      </c>
      <c r="T65"/>
      <c r="U65" s="74"/>
    </row>
    <row r="66" spans="1:21">
      <c r="A66" t="s">
        <v>111</v>
      </c>
      <c r="B66" s="1">
        <v>44959</v>
      </c>
      <c r="C66" t="s">
        <v>21</v>
      </c>
      <c r="D66" s="3">
        <v>683849.75</v>
      </c>
      <c r="E66" t="s">
        <v>11</v>
      </c>
      <c r="F66" s="24">
        <f t="shared" ref="F66:F101" si="16">D66+H66</f>
        <v>716797.2</v>
      </c>
      <c r="G66" s="68">
        <v>5000000</v>
      </c>
      <c r="H66" s="3">
        <v>32947.449999999997</v>
      </c>
      <c r="I66" t="s">
        <v>22</v>
      </c>
      <c r="J66" t="s">
        <v>18</v>
      </c>
      <c r="K66" t="s">
        <v>57</v>
      </c>
      <c r="L66">
        <f t="shared" ref="L66:L101" ca="1" si="17">IF(C66="Cargo Liability",RANDBETWEEN(10000,80000),IF(C66="Collision Liability",RANDBETWEEN(20000,100000),IF(C66="Environmental Pollution",RANDBETWEEN(50000,120000),IF(C66="Damage to Other Vessels",RANDBETWEEN(15000,90000),IF(C66="Injury to Third Parties",RANDBETWEEN(5000,60000))))))</f>
        <v>69569</v>
      </c>
      <c r="M66">
        <v>2</v>
      </c>
      <c r="N66">
        <f t="shared" ref="N66:N101" si="18">IF(YEAR(B66)=2023, 1.03,
   IF(YEAR(B66)=2022, 1.0506,
   IF(YEAR(B66)=2021, 1.071612,
   IF(YEAR(B66)=2020, 1.10376036,
   IF(YEAR(B66)=2019, 1.1479107744,
   IF(YEAR(B66)=2018, 1.20530631312, 1))))))</f>
        <v>1.03</v>
      </c>
      <c r="O66" s="25">
        <f t="shared" ref="O66:O97" si="19">F66*N66</f>
        <v>738301.11599999992</v>
      </c>
      <c r="P66" s="25">
        <f t="shared" ref="P66:P97" si="20">O66-H66</f>
        <v>705353.66599999997</v>
      </c>
      <c r="Q66" s="27">
        <f t="shared" ref="Q66:Q97" si="21">MIN(P66,G66)</f>
        <v>705353.66599999997</v>
      </c>
      <c r="R66" s="66">
        <f t="shared" ref="R66:R97" si="22">IF(Q66&lt;1000000,1,0)</f>
        <v>1</v>
      </c>
      <c r="S66">
        <f t="shared" ref="S66:S101" si="23">YEAR(B66)</f>
        <v>2023</v>
      </c>
      <c r="T66"/>
      <c r="U66" s="74"/>
    </row>
    <row r="67" spans="1:21">
      <c r="A67" t="s">
        <v>112</v>
      </c>
      <c r="B67" s="1">
        <v>44753</v>
      </c>
      <c r="C67" t="s">
        <v>26</v>
      </c>
      <c r="D67" s="3">
        <v>683849.45</v>
      </c>
      <c r="E67" t="s">
        <v>27</v>
      </c>
      <c r="F67" s="24">
        <f t="shared" si="16"/>
        <v>713331.89999999991</v>
      </c>
      <c r="G67" s="68">
        <v>5000000</v>
      </c>
      <c r="H67" s="3">
        <v>29482.45</v>
      </c>
      <c r="I67" t="s">
        <v>28</v>
      </c>
      <c r="J67" t="s">
        <v>23</v>
      </c>
      <c r="K67" t="s">
        <v>47</v>
      </c>
      <c r="L67">
        <f t="shared" ca="1" si="17"/>
        <v>61157</v>
      </c>
      <c r="M67">
        <v>4</v>
      </c>
      <c r="N67">
        <f t="shared" si="18"/>
        <v>1.0506</v>
      </c>
      <c r="O67" s="25">
        <f t="shared" si="19"/>
        <v>749426.49413999985</v>
      </c>
      <c r="P67" s="25">
        <f t="shared" si="20"/>
        <v>719944.0441399999</v>
      </c>
      <c r="Q67" s="27">
        <f t="shared" si="21"/>
        <v>719944.0441399999</v>
      </c>
      <c r="R67" s="66">
        <f t="shared" si="22"/>
        <v>1</v>
      </c>
      <c r="S67">
        <f t="shared" si="23"/>
        <v>2022</v>
      </c>
      <c r="T67"/>
      <c r="U67" s="74"/>
    </row>
    <row r="68" spans="1:21">
      <c r="A68" t="s">
        <v>113</v>
      </c>
      <c r="B68" s="1">
        <v>44369</v>
      </c>
      <c r="C68" t="s">
        <v>16</v>
      </c>
      <c r="D68" s="3">
        <v>573839.54</v>
      </c>
      <c r="E68" t="s">
        <v>11</v>
      </c>
      <c r="F68" s="24">
        <f t="shared" si="16"/>
        <v>601678.92000000004</v>
      </c>
      <c r="G68" s="68">
        <v>5000000</v>
      </c>
      <c r="H68" s="3">
        <v>27839.38</v>
      </c>
      <c r="I68" t="s">
        <v>17</v>
      </c>
      <c r="J68" t="s">
        <v>38</v>
      </c>
      <c r="K68" t="s">
        <v>55</v>
      </c>
      <c r="L68">
        <f t="shared" ca="1" si="17"/>
        <v>37949</v>
      </c>
      <c r="M68">
        <v>5</v>
      </c>
      <c r="N68">
        <f t="shared" si="18"/>
        <v>1.071612</v>
      </c>
      <c r="O68" s="25">
        <f t="shared" si="19"/>
        <v>644766.35081904009</v>
      </c>
      <c r="P68" s="25">
        <f t="shared" si="20"/>
        <v>616926.97081904009</v>
      </c>
      <c r="Q68" s="27">
        <f t="shared" si="21"/>
        <v>616926.97081904009</v>
      </c>
      <c r="R68" s="66">
        <f t="shared" si="22"/>
        <v>1</v>
      </c>
      <c r="S68">
        <f t="shared" si="23"/>
        <v>2021</v>
      </c>
      <c r="T68"/>
      <c r="U68" s="74"/>
    </row>
    <row r="69" spans="1:21">
      <c r="A69" t="s">
        <v>114</v>
      </c>
      <c r="B69" s="1">
        <v>43857</v>
      </c>
      <c r="C69" t="s">
        <v>32</v>
      </c>
      <c r="D69" s="3">
        <v>572839.44999999995</v>
      </c>
      <c r="E69" t="s">
        <v>11</v>
      </c>
      <c r="F69" s="24">
        <f t="shared" si="16"/>
        <v>605786.89999999991</v>
      </c>
      <c r="G69" s="68">
        <v>5000000</v>
      </c>
      <c r="H69" s="3">
        <v>32947.449999999997</v>
      </c>
      <c r="I69" t="s">
        <v>12</v>
      </c>
      <c r="J69" t="s">
        <v>29</v>
      </c>
      <c r="K69" t="s">
        <v>49</v>
      </c>
      <c r="L69">
        <f t="shared" ca="1" si="17"/>
        <v>41523</v>
      </c>
      <c r="M69">
        <v>3</v>
      </c>
      <c r="N69">
        <f t="shared" si="18"/>
        <v>1.1037603600000001</v>
      </c>
      <c r="O69" s="25">
        <f t="shared" si="19"/>
        <v>668643.56682728394</v>
      </c>
      <c r="P69" s="25">
        <f t="shared" si="20"/>
        <v>635696.11682728399</v>
      </c>
      <c r="Q69" s="27">
        <f t="shared" si="21"/>
        <v>635696.11682728399</v>
      </c>
      <c r="R69" s="66">
        <f t="shared" si="22"/>
        <v>1</v>
      </c>
      <c r="S69">
        <f t="shared" si="23"/>
        <v>2020</v>
      </c>
      <c r="T69"/>
      <c r="U69" s="74"/>
    </row>
    <row r="70" spans="1:21">
      <c r="A70" t="s">
        <v>115</v>
      </c>
      <c r="B70" s="1">
        <v>43593</v>
      </c>
      <c r="C70" t="s">
        <v>32</v>
      </c>
      <c r="D70" s="3">
        <v>472839.38</v>
      </c>
      <c r="E70" t="s">
        <v>27</v>
      </c>
      <c r="F70" s="24">
        <f t="shared" si="16"/>
        <v>502313.22000000003</v>
      </c>
      <c r="G70" s="68">
        <v>2000000</v>
      </c>
      <c r="H70" s="3">
        <v>29473.84</v>
      </c>
      <c r="I70" t="s">
        <v>17</v>
      </c>
      <c r="J70" t="s">
        <v>23</v>
      </c>
      <c r="K70" t="s">
        <v>65</v>
      </c>
      <c r="L70">
        <f t="shared" ca="1" si="17"/>
        <v>44069</v>
      </c>
      <c r="M70">
        <v>4</v>
      </c>
      <c r="N70">
        <f t="shared" si="18"/>
        <v>1.1479107743999999</v>
      </c>
      <c r="O70" s="25">
        <f t="shared" si="19"/>
        <v>576610.75736155757</v>
      </c>
      <c r="P70" s="25">
        <f t="shared" si="20"/>
        <v>547136.9173615576</v>
      </c>
      <c r="Q70" s="27">
        <f t="shared" si="21"/>
        <v>547136.9173615576</v>
      </c>
      <c r="R70" s="66">
        <f t="shared" si="22"/>
        <v>1</v>
      </c>
      <c r="S70">
        <f t="shared" si="23"/>
        <v>2019</v>
      </c>
      <c r="T70"/>
      <c r="U70" s="74"/>
    </row>
    <row r="71" spans="1:21">
      <c r="A71" t="s">
        <v>116</v>
      </c>
      <c r="B71" s="1">
        <v>45035</v>
      </c>
      <c r="C71" t="s">
        <v>10</v>
      </c>
      <c r="D71" s="3">
        <v>573849.48</v>
      </c>
      <c r="E71" t="s">
        <v>11</v>
      </c>
      <c r="F71" s="24">
        <f t="shared" si="16"/>
        <v>606697.05999999994</v>
      </c>
      <c r="G71" s="68">
        <v>5000000</v>
      </c>
      <c r="H71" s="3">
        <v>32847.58</v>
      </c>
      <c r="I71" t="s">
        <v>17</v>
      </c>
      <c r="J71" t="s">
        <v>38</v>
      </c>
      <c r="K71" t="s">
        <v>47</v>
      </c>
      <c r="L71">
        <f t="shared" ca="1" si="17"/>
        <v>99235</v>
      </c>
      <c r="M71">
        <v>3</v>
      </c>
      <c r="N71">
        <f t="shared" si="18"/>
        <v>1.03</v>
      </c>
      <c r="O71" s="25">
        <f t="shared" si="19"/>
        <v>624897.97179999994</v>
      </c>
      <c r="P71" s="25">
        <f t="shared" si="20"/>
        <v>592050.39179999998</v>
      </c>
      <c r="Q71" s="27">
        <f t="shared" si="21"/>
        <v>592050.39179999998</v>
      </c>
      <c r="R71" s="66">
        <f t="shared" si="22"/>
        <v>1</v>
      </c>
      <c r="S71">
        <f t="shared" si="23"/>
        <v>2023</v>
      </c>
      <c r="T71"/>
      <c r="U71" s="74"/>
    </row>
    <row r="72" spans="1:21">
      <c r="A72" t="s">
        <v>117</v>
      </c>
      <c r="B72" s="1">
        <v>44481</v>
      </c>
      <c r="C72" t="s">
        <v>21</v>
      </c>
      <c r="D72" s="3">
        <v>683849.75</v>
      </c>
      <c r="E72" t="s">
        <v>11</v>
      </c>
      <c r="F72" s="24">
        <f t="shared" si="16"/>
        <v>721798.13</v>
      </c>
      <c r="G72" s="68">
        <v>5000000</v>
      </c>
      <c r="H72" s="3">
        <v>37948.379999999997</v>
      </c>
      <c r="I72" t="s">
        <v>22</v>
      </c>
      <c r="J72" t="s">
        <v>29</v>
      </c>
      <c r="K72" t="s">
        <v>53</v>
      </c>
      <c r="L72">
        <f t="shared" ca="1" si="17"/>
        <v>43655</v>
      </c>
      <c r="M72">
        <v>5</v>
      </c>
      <c r="N72">
        <f t="shared" si="18"/>
        <v>1.071612</v>
      </c>
      <c r="O72" s="25">
        <f t="shared" si="19"/>
        <v>773487.53768556006</v>
      </c>
      <c r="P72" s="25">
        <f t="shared" si="20"/>
        <v>735539.15768556006</v>
      </c>
      <c r="Q72" s="27">
        <f t="shared" si="21"/>
        <v>735539.15768556006</v>
      </c>
      <c r="R72" s="66">
        <f t="shared" si="22"/>
        <v>1</v>
      </c>
      <c r="S72">
        <f t="shared" si="23"/>
        <v>2021</v>
      </c>
      <c r="T72"/>
      <c r="U72" s="74"/>
    </row>
    <row r="73" spans="1:21">
      <c r="A73" t="s">
        <v>118</v>
      </c>
      <c r="B73" s="1">
        <v>44648</v>
      </c>
      <c r="C73" t="s">
        <v>26</v>
      </c>
      <c r="D73" s="3">
        <v>739849.45</v>
      </c>
      <c r="E73" t="s">
        <v>27</v>
      </c>
      <c r="F73" s="24">
        <f t="shared" si="16"/>
        <v>778796.89999999991</v>
      </c>
      <c r="G73" s="68">
        <v>5000000</v>
      </c>
      <c r="H73" s="3">
        <v>38947.449999999997</v>
      </c>
      <c r="I73" t="s">
        <v>28</v>
      </c>
      <c r="J73" t="s">
        <v>13</v>
      </c>
      <c r="K73" t="s">
        <v>41</v>
      </c>
      <c r="L73">
        <f t="shared" ca="1" si="17"/>
        <v>76592</v>
      </c>
      <c r="M73">
        <v>3</v>
      </c>
      <c r="N73">
        <f t="shared" si="18"/>
        <v>1.0506</v>
      </c>
      <c r="O73" s="25">
        <f t="shared" si="19"/>
        <v>818204.02313999983</v>
      </c>
      <c r="P73" s="25">
        <f t="shared" si="20"/>
        <v>779256.57313999988</v>
      </c>
      <c r="Q73" s="27">
        <f t="shared" si="21"/>
        <v>779256.57313999988</v>
      </c>
      <c r="R73" s="66">
        <f t="shared" si="22"/>
        <v>1</v>
      </c>
      <c r="S73">
        <f t="shared" si="23"/>
        <v>2022</v>
      </c>
      <c r="T73"/>
      <c r="U73" s="74"/>
    </row>
    <row r="74" spans="1:21">
      <c r="A74" t="s">
        <v>119</v>
      </c>
      <c r="B74" s="1">
        <v>44047</v>
      </c>
      <c r="C74" t="s">
        <v>16</v>
      </c>
      <c r="D74" s="3">
        <v>573839.54</v>
      </c>
      <c r="E74" t="s">
        <v>11</v>
      </c>
      <c r="F74" s="24">
        <f t="shared" si="16"/>
        <v>601678.92000000004</v>
      </c>
      <c r="G74" s="68">
        <v>5000000</v>
      </c>
      <c r="H74" s="3">
        <v>27839.38</v>
      </c>
      <c r="I74" t="s">
        <v>17</v>
      </c>
      <c r="J74" t="s">
        <v>18</v>
      </c>
      <c r="K74" t="s">
        <v>76</v>
      </c>
      <c r="L74">
        <f t="shared" ca="1" si="17"/>
        <v>43167</v>
      </c>
      <c r="M74">
        <v>6</v>
      </c>
      <c r="N74">
        <f t="shared" si="18"/>
        <v>1.1037603600000001</v>
      </c>
      <c r="O74" s="25">
        <f t="shared" si="19"/>
        <v>664109.34134361136</v>
      </c>
      <c r="P74" s="25">
        <f t="shared" si="20"/>
        <v>636269.96134361136</v>
      </c>
      <c r="Q74" s="27">
        <f t="shared" si="21"/>
        <v>636269.96134361136</v>
      </c>
      <c r="R74" s="66">
        <f t="shared" si="22"/>
        <v>1</v>
      </c>
      <c r="S74">
        <f t="shared" si="23"/>
        <v>2020</v>
      </c>
      <c r="T74"/>
      <c r="U74" s="74"/>
    </row>
    <row r="75" spans="1:21">
      <c r="A75" t="s">
        <v>120</v>
      </c>
      <c r="B75" s="1">
        <v>43268</v>
      </c>
      <c r="C75" t="s">
        <v>32</v>
      </c>
      <c r="D75" s="3">
        <v>572839.44999999995</v>
      </c>
      <c r="E75" t="s">
        <v>11</v>
      </c>
      <c r="F75" s="24">
        <f t="shared" si="16"/>
        <v>605786.89999999991</v>
      </c>
      <c r="G75" s="68">
        <v>5000000</v>
      </c>
      <c r="H75" s="3">
        <v>32947.449999999997</v>
      </c>
      <c r="I75" t="s">
        <v>12</v>
      </c>
      <c r="J75" t="s">
        <v>38</v>
      </c>
      <c r="K75" t="s">
        <v>14</v>
      </c>
      <c r="L75">
        <f t="shared" ca="1" si="17"/>
        <v>36947</v>
      </c>
      <c r="M75">
        <v>3</v>
      </c>
      <c r="N75">
        <f t="shared" si="18"/>
        <v>1.2053063131199999</v>
      </c>
      <c r="O75" s="25">
        <f t="shared" si="19"/>
        <v>730158.77497539402</v>
      </c>
      <c r="P75" s="25">
        <f t="shared" si="20"/>
        <v>697211.32497539406</v>
      </c>
      <c r="Q75" s="27">
        <f t="shared" si="21"/>
        <v>697211.32497539406</v>
      </c>
      <c r="R75" s="66">
        <f t="shared" si="22"/>
        <v>1</v>
      </c>
      <c r="S75">
        <f t="shared" si="23"/>
        <v>2018</v>
      </c>
      <c r="T75"/>
      <c r="U75" s="74"/>
    </row>
    <row r="76" spans="1:21">
      <c r="A76" t="s">
        <v>121</v>
      </c>
      <c r="B76" s="1">
        <v>45068</v>
      </c>
      <c r="C76" t="s">
        <v>10</v>
      </c>
      <c r="D76" s="3">
        <v>793849.23</v>
      </c>
      <c r="E76" t="s">
        <v>27</v>
      </c>
      <c r="F76" s="24">
        <f t="shared" si="16"/>
        <v>823331.71</v>
      </c>
      <c r="G76" s="68">
        <v>5000000</v>
      </c>
      <c r="H76" s="3">
        <v>29482.48</v>
      </c>
      <c r="I76" t="s">
        <v>17</v>
      </c>
      <c r="J76" t="s">
        <v>29</v>
      </c>
      <c r="K76" t="s">
        <v>34</v>
      </c>
      <c r="L76">
        <f t="shared" ca="1" si="17"/>
        <v>94560</v>
      </c>
      <c r="M76">
        <v>4</v>
      </c>
      <c r="N76">
        <f t="shared" si="18"/>
        <v>1.03</v>
      </c>
      <c r="O76" s="25">
        <f t="shared" si="19"/>
        <v>848031.66130000004</v>
      </c>
      <c r="P76" s="25">
        <f t="shared" si="20"/>
        <v>818549.18130000005</v>
      </c>
      <c r="Q76" s="27">
        <f t="shared" si="21"/>
        <v>818549.18130000005</v>
      </c>
      <c r="R76" s="66">
        <f t="shared" si="22"/>
        <v>1</v>
      </c>
      <c r="S76">
        <f t="shared" si="23"/>
        <v>2023</v>
      </c>
      <c r="T76"/>
      <c r="U76" s="74"/>
    </row>
    <row r="77" spans="1:21">
      <c r="A77" t="s">
        <v>122</v>
      </c>
      <c r="B77" s="1">
        <v>44383</v>
      </c>
      <c r="C77" t="s">
        <v>21</v>
      </c>
      <c r="D77" s="3">
        <v>573849.48</v>
      </c>
      <c r="E77" t="s">
        <v>11</v>
      </c>
      <c r="F77" s="24">
        <f t="shared" si="16"/>
        <v>606697.05999999994</v>
      </c>
      <c r="G77" s="68">
        <v>5000000</v>
      </c>
      <c r="H77" s="3">
        <v>32847.58</v>
      </c>
      <c r="I77" t="s">
        <v>22</v>
      </c>
      <c r="J77" t="s">
        <v>13</v>
      </c>
      <c r="K77" t="s">
        <v>55</v>
      </c>
      <c r="L77">
        <f t="shared" ca="1" si="17"/>
        <v>49487</v>
      </c>
      <c r="M77">
        <v>3</v>
      </c>
      <c r="N77">
        <f t="shared" si="18"/>
        <v>1.071612</v>
      </c>
      <c r="O77" s="25">
        <f t="shared" si="19"/>
        <v>650143.84986071999</v>
      </c>
      <c r="P77" s="25">
        <f t="shared" si="20"/>
        <v>617296.26986072003</v>
      </c>
      <c r="Q77" s="27">
        <f t="shared" si="21"/>
        <v>617296.26986072003</v>
      </c>
      <c r="R77" s="66">
        <f t="shared" si="22"/>
        <v>1</v>
      </c>
      <c r="S77">
        <f t="shared" si="23"/>
        <v>2021</v>
      </c>
      <c r="T77"/>
      <c r="U77" s="74"/>
    </row>
    <row r="78" spans="1:21">
      <c r="A78" t="s">
        <v>123</v>
      </c>
      <c r="B78" s="1">
        <v>43879</v>
      </c>
      <c r="C78" t="s">
        <v>26</v>
      </c>
      <c r="D78" s="3">
        <v>572839.44999999995</v>
      </c>
      <c r="E78" t="s">
        <v>11</v>
      </c>
      <c r="F78" s="24">
        <f t="shared" si="16"/>
        <v>605786.89999999991</v>
      </c>
      <c r="G78" s="68">
        <v>5000000</v>
      </c>
      <c r="H78" s="3">
        <v>32947.449999999997</v>
      </c>
      <c r="I78" t="s">
        <v>28</v>
      </c>
      <c r="J78" t="s">
        <v>23</v>
      </c>
      <c r="K78" t="s">
        <v>43</v>
      </c>
      <c r="L78">
        <f t="shared" ca="1" si="17"/>
        <v>58542</v>
      </c>
      <c r="M78">
        <v>6</v>
      </c>
      <c r="N78">
        <f t="shared" si="18"/>
        <v>1.1037603600000001</v>
      </c>
      <c r="O78" s="25">
        <f t="shared" si="19"/>
        <v>668643.56682728394</v>
      </c>
      <c r="P78" s="25">
        <f t="shared" si="20"/>
        <v>635696.11682728399</v>
      </c>
      <c r="Q78" s="27">
        <f t="shared" si="21"/>
        <v>635696.11682728399</v>
      </c>
      <c r="R78" s="66">
        <f t="shared" si="22"/>
        <v>1</v>
      </c>
      <c r="S78">
        <f t="shared" si="23"/>
        <v>2020</v>
      </c>
      <c r="T78"/>
      <c r="U78" s="74"/>
    </row>
    <row r="79" spans="1:21">
      <c r="A79" t="s">
        <v>124</v>
      </c>
      <c r="B79" s="1">
        <v>44818</v>
      </c>
      <c r="C79" t="s">
        <v>16</v>
      </c>
      <c r="D79" s="3">
        <v>573839.54</v>
      </c>
      <c r="E79" t="s">
        <v>27</v>
      </c>
      <c r="F79" s="24">
        <f t="shared" si="16"/>
        <v>601678.92000000004</v>
      </c>
      <c r="G79" s="68">
        <v>5000000</v>
      </c>
      <c r="H79" s="3">
        <v>27839.38</v>
      </c>
      <c r="I79" t="s">
        <v>17</v>
      </c>
      <c r="J79" t="s">
        <v>18</v>
      </c>
      <c r="K79" t="s">
        <v>39</v>
      </c>
      <c r="L79">
        <f t="shared" ca="1" si="17"/>
        <v>18822</v>
      </c>
      <c r="M79">
        <v>3</v>
      </c>
      <c r="N79">
        <f t="shared" si="18"/>
        <v>1.0506</v>
      </c>
      <c r="O79" s="25">
        <f t="shared" si="19"/>
        <v>632123.87335200002</v>
      </c>
      <c r="P79" s="25">
        <f t="shared" si="20"/>
        <v>604284.49335200002</v>
      </c>
      <c r="Q79" s="27">
        <f t="shared" si="21"/>
        <v>604284.49335200002</v>
      </c>
      <c r="R79" s="66">
        <f t="shared" si="22"/>
        <v>1</v>
      </c>
      <c r="S79">
        <f t="shared" si="23"/>
        <v>2022</v>
      </c>
      <c r="T79"/>
      <c r="U79" s="74"/>
    </row>
    <row r="80" spans="1:21">
      <c r="A80" t="s">
        <v>125</v>
      </c>
      <c r="B80" s="1">
        <v>44992</v>
      </c>
      <c r="C80" t="s">
        <v>32</v>
      </c>
      <c r="D80" s="3">
        <v>473839.25</v>
      </c>
      <c r="E80" t="s">
        <v>11</v>
      </c>
      <c r="F80" s="24">
        <f t="shared" si="16"/>
        <v>501321.63</v>
      </c>
      <c r="G80" s="68">
        <v>2000000</v>
      </c>
      <c r="H80" s="3">
        <v>27482.38</v>
      </c>
      <c r="I80" t="s">
        <v>12</v>
      </c>
      <c r="J80" t="s">
        <v>38</v>
      </c>
      <c r="K80" t="s">
        <v>24</v>
      </c>
      <c r="L80">
        <f t="shared" ca="1" si="17"/>
        <v>8250</v>
      </c>
      <c r="M80">
        <v>5</v>
      </c>
      <c r="N80">
        <f t="shared" si="18"/>
        <v>1.03</v>
      </c>
      <c r="O80" s="25">
        <f t="shared" si="19"/>
        <v>516361.27890000003</v>
      </c>
      <c r="P80" s="25">
        <f t="shared" si="20"/>
        <v>488878.89890000003</v>
      </c>
      <c r="Q80" s="27">
        <f t="shared" si="21"/>
        <v>488878.89890000003</v>
      </c>
      <c r="R80" s="66">
        <f t="shared" si="22"/>
        <v>1</v>
      </c>
      <c r="S80">
        <f t="shared" si="23"/>
        <v>2023</v>
      </c>
      <c r="T80"/>
      <c r="U80" s="74"/>
    </row>
    <row r="81" spans="1:21">
      <c r="A81" t="s">
        <v>126</v>
      </c>
      <c r="B81" s="1">
        <v>44531</v>
      </c>
      <c r="C81" t="s">
        <v>10</v>
      </c>
      <c r="D81" s="3">
        <v>573849.48</v>
      </c>
      <c r="E81" t="s">
        <v>11</v>
      </c>
      <c r="F81" s="24">
        <f t="shared" si="16"/>
        <v>606697.05999999994</v>
      </c>
      <c r="G81" s="68">
        <v>5000000</v>
      </c>
      <c r="H81" s="3">
        <v>32847.58</v>
      </c>
      <c r="I81" t="s">
        <v>17</v>
      </c>
      <c r="J81" t="s">
        <v>29</v>
      </c>
      <c r="K81" t="s">
        <v>30</v>
      </c>
      <c r="L81">
        <f t="shared" ca="1" si="17"/>
        <v>68214</v>
      </c>
      <c r="M81">
        <v>7</v>
      </c>
      <c r="N81">
        <f t="shared" si="18"/>
        <v>1.071612</v>
      </c>
      <c r="O81" s="25">
        <f t="shared" si="19"/>
        <v>650143.84986071999</v>
      </c>
      <c r="P81" s="25">
        <f t="shared" si="20"/>
        <v>617296.26986072003</v>
      </c>
      <c r="Q81" s="27">
        <f t="shared" si="21"/>
        <v>617296.26986072003</v>
      </c>
      <c r="R81" s="66">
        <f t="shared" si="22"/>
        <v>1</v>
      </c>
      <c r="S81">
        <f t="shared" si="23"/>
        <v>2021</v>
      </c>
      <c r="T81"/>
      <c r="U81" s="74"/>
    </row>
    <row r="82" spans="1:21">
      <c r="A82" t="s">
        <v>127</v>
      </c>
      <c r="B82" s="1">
        <v>43987</v>
      </c>
      <c r="C82" t="s">
        <v>21</v>
      </c>
      <c r="D82" s="3">
        <v>683849.75</v>
      </c>
      <c r="E82" t="s">
        <v>11</v>
      </c>
      <c r="F82" s="24">
        <f t="shared" si="16"/>
        <v>721798.13</v>
      </c>
      <c r="G82" s="68">
        <v>5000000</v>
      </c>
      <c r="H82" s="3">
        <v>37948.379999999997</v>
      </c>
      <c r="I82" t="s">
        <v>22</v>
      </c>
      <c r="J82" t="s">
        <v>13</v>
      </c>
      <c r="K82" t="s">
        <v>57</v>
      </c>
      <c r="L82">
        <f t="shared" ca="1" si="17"/>
        <v>54035</v>
      </c>
      <c r="M82">
        <v>3</v>
      </c>
      <c r="N82">
        <f t="shared" si="18"/>
        <v>1.1037603600000001</v>
      </c>
      <c r="O82" s="25">
        <f t="shared" si="19"/>
        <v>796692.16381612688</v>
      </c>
      <c r="P82" s="25">
        <f t="shared" si="20"/>
        <v>758743.78381612687</v>
      </c>
      <c r="Q82" s="27">
        <f t="shared" si="21"/>
        <v>758743.78381612687</v>
      </c>
      <c r="R82" s="66">
        <f t="shared" si="22"/>
        <v>1</v>
      </c>
      <c r="S82">
        <f t="shared" si="23"/>
        <v>2020</v>
      </c>
      <c r="T82"/>
      <c r="U82" s="74"/>
    </row>
    <row r="83" spans="1:21">
      <c r="A83" t="s">
        <v>128</v>
      </c>
      <c r="B83" s="1">
        <v>43707</v>
      </c>
      <c r="C83" t="s">
        <v>26</v>
      </c>
      <c r="D83" s="3">
        <v>739849.45</v>
      </c>
      <c r="E83" t="s">
        <v>27</v>
      </c>
      <c r="F83" s="24">
        <f t="shared" si="16"/>
        <v>778796.89999999991</v>
      </c>
      <c r="G83" s="68">
        <v>5000000</v>
      </c>
      <c r="H83" s="3">
        <v>38947.449999999997</v>
      </c>
      <c r="I83" t="s">
        <v>28</v>
      </c>
      <c r="J83" t="s">
        <v>23</v>
      </c>
      <c r="K83" t="s">
        <v>51</v>
      </c>
      <c r="L83">
        <f t="shared" ca="1" si="17"/>
        <v>89527</v>
      </c>
      <c r="M83">
        <v>4</v>
      </c>
      <c r="N83">
        <f t="shared" si="18"/>
        <v>1.1479107743999999</v>
      </c>
      <c r="O83" s="25">
        <f t="shared" si="19"/>
        <v>893989.35257931915</v>
      </c>
      <c r="P83" s="25">
        <f t="shared" si="20"/>
        <v>855041.9025793192</v>
      </c>
      <c r="Q83" s="27">
        <f t="shared" si="21"/>
        <v>855041.9025793192</v>
      </c>
      <c r="R83" s="66">
        <f t="shared" si="22"/>
        <v>1</v>
      </c>
      <c r="S83">
        <f t="shared" si="23"/>
        <v>2019</v>
      </c>
      <c r="T83"/>
      <c r="U83" s="74"/>
    </row>
    <row r="84" spans="1:21">
      <c r="A84" t="s">
        <v>129</v>
      </c>
      <c r="B84" s="1">
        <v>43426</v>
      </c>
      <c r="C84" t="s">
        <v>16</v>
      </c>
      <c r="D84" s="3">
        <v>573839.54</v>
      </c>
      <c r="E84" t="s">
        <v>11</v>
      </c>
      <c r="F84" s="24">
        <f t="shared" si="16"/>
        <v>601678.92000000004</v>
      </c>
      <c r="G84" s="68">
        <v>5000000</v>
      </c>
      <c r="H84" s="3">
        <v>27839.38</v>
      </c>
      <c r="I84" t="s">
        <v>17</v>
      </c>
      <c r="J84" t="s">
        <v>18</v>
      </c>
      <c r="K84" t="s">
        <v>72</v>
      </c>
      <c r="L84">
        <f t="shared" ca="1" si="17"/>
        <v>62157</v>
      </c>
      <c r="M84">
        <v>5</v>
      </c>
      <c r="N84">
        <f t="shared" si="18"/>
        <v>1.2053063131199999</v>
      </c>
      <c r="O84" s="25">
        <f t="shared" si="19"/>
        <v>725207.40074722341</v>
      </c>
      <c r="P84" s="25">
        <f t="shared" si="20"/>
        <v>697368.0207472234</v>
      </c>
      <c r="Q84" s="27">
        <f t="shared" si="21"/>
        <v>697368.0207472234</v>
      </c>
      <c r="R84" s="66">
        <f t="shared" si="22"/>
        <v>1</v>
      </c>
      <c r="S84">
        <f t="shared" si="23"/>
        <v>2018</v>
      </c>
      <c r="T84"/>
      <c r="U84" s="74"/>
    </row>
    <row r="85" spans="1:21">
      <c r="A85" t="s">
        <v>130</v>
      </c>
      <c r="B85" s="1">
        <v>44955</v>
      </c>
      <c r="C85" t="s">
        <v>32</v>
      </c>
      <c r="D85" s="3">
        <v>572839.44999999995</v>
      </c>
      <c r="E85" t="s">
        <v>11</v>
      </c>
      <c r="F85" s="24">
        <f t="shared" si="16"/>
        <v>605786.89999999991</v>
      </c>
      <c r="G85" s="68">
        <v>5000000</v>
      </c>
      <c r="H85" s="3">
        <v>32947.449999999997</v>
      </c>
      <c r="I85" t="s">
        <v>12</v>
      </c>
      <c r="J85" t="s">
        <v>38</v>
      </c>
      <c r="K85" t="s">
        <v>65</v>
      </c>
      <c r="L85">
        <f t="shared" ca="1" si="17"/>
        <v>39542</v>
      </c>
      <c r="M85">
        <v>6</v>
      </c>
      <c r="N85">
        <f t="shared" si="18"/>
        <v>1.03</v>
      </c>
      <c r="O85" s="25">
        <f t="shared" si="19"/>
        <v>623960.50699999987</v>
      </c>
      <c r="P85" s="25">
        <f t="shared" si="20"/>
        <v>591013.05699999991</v>
      </c>
      <c r="Q85" s="27">
        <f t="shared" si="21"/>
        <v>591013.05699999991</v>
      </c>
      <c r="R85" s="66">
        <f t="shared" si="22"/>
        <v>1</v>
      </c>
      <c r="S85">
        <f t="shared" si="23"/>
        <v>2023</v>
      </c>
      <c r="T85"/>
      <c r="U85" s="74"/>
    </row>
    <row r="86" spans="1:21">
      <c r="A86" t="s">
        <v>131</v>
      </c>
      <c r="B86" s="1">
        <v>44296</v>
      </c>
      <c r="C86" t="s">
        <v>10</v>
      </c>
      <c r="D86" s="3">
        <v>793849.23</v>
      </c>
      <c r="E86" t="s">
        <v>27</v>
      </c>
      <c r="F86" s="24">
        <f t="shared" si="16"/>
        <v>823331.71</v>
      </c>
      <c r="G86" s="68">
        <v>5000000</v>
      </c>
      <c r="H86" s="3">
        <v>29482.48</v>
      </c>
      <c r="I86" t="s">
        <v>17</v>
      </c>
      <c r="J86" t="s">
        <v>29</v>
      </c>
      <c r="K86" t="s">
        <v>47</v>
      </c>
      <c r="L86">
        <f t="shared" ca="1" si="17"/>
        <v>58603</v>
      </c>
      <c r="M86">
        <v>4</v>
      </c>
      <c r="N86">
        <f t="shared" si="18"/>
        <v>1.071612</v>
      </c>
      <c r="O86" s="25">
        <f t="shared" si="19"/>
        <v>882292.14041651995</v>
      </c>
      <c r="P86" s="25">
        <f t="shared" si="20"/>
        <v>852809.66041651997</v>
      </c>
      <c r="Q86" s="27">
        <f t="shared" si="21"/>
        <v>852809.66041651997</v>
      </c>
      <c r="R86" s="66">
        <f t="shared" si="22"/>
        <v>1</v>
      </c>
      <c r="S86">
        <f t="shared" si="23"/>
        <v>2021</v>
      </c>
      <c r="T86"/>
      <c r="U86" s="74"/>
    </row>
    <row r="87" spans="1:21">
      <c r="A87" t="s">
        <v>132</v>
      </c>
      <c r="B87" s="1">
        <v>44032</v>
      </c>
      <c r="C87" t="s">
        <v>21</v>
      </c>
      <c r="D87" s="3">
        <v>573849.48</v>
      </c>
      <c r="E87" t="s">
        <v>11</v>
      </c>
      <c r="F87" s="24">
        <f t="shared" si="16"/>
        <v>606697.05999999994</v>
      </c>
      <c r="G87" s="68">
        <v>5000000</v>
      </c>
      <c r="H87" s="3">
        <v>32847.58</v>
      </c>
      <c r="I87" t="s">
        <v>22</v>
      </c>
      <c r="J87" t="s">
        <v>13</v>
      </c>
      <c r="K87" t="s">
        <v>19</v>
      </c>
      <c r="L87">
        <f t="shared" ca="1" si="17"/>
        <v>49939</v>
      </c>
      <c r="M87">
        <v>3</v>
      </c>
      <c r="N87">
        <f t="shared" si="18"/>
        <v>1.1037603600000001</v>
      </c>
      <c r="O87" s="25">
        <f t="shared" si="19"/>
        <v>669648.16535654163</v>
      </c>
      <c r="P87" s="25">
        <f t="shared" si="20"/>
        <v>636800.58535654168</v>
      </c>
      <c r="Q87" s="27">
        <f t="shared" si="21"/>
        <v>636800.58535654168</v>
      </c>
      <c r="R87" s="66">
        <f t="shared" si="22"/>
        <v>1</v>
      </c>
      <c r="S87">
        <f t="shared" si="23"/>
        <v>2020</v>
      </c>
      <c r="T87"/>
      <c r="U87" s="74"/>
    </row>
    <row r="88" spans="1:21">
      <c r="A88" t="s">
        <v>133</v>
      </c>
      <c r="B88" s="1">
        <v>43520</v>
      </c>
      <c r="C88" t="s">
        <v>26</v>
      </c>
      <c r="D88" s="3">
        <v>572839.44999999995</v>
      </c>
      <c r="E88" t="s">
        <v>11</v>
      </c>
      <c r="F88" s="24">
        <f t="shared" si="16"/>
        <v>605786.89999999991</v>
      </c>
      <c r="G88" s="68">
        <v>5000000</v>
      </c>
      <c r="H88" s="3">
        <v>32947.449999999997</v>
      </c>
      <c r="I88" t="s">
        <v>28</v>
      </c>
      <c r="J88" t="s">
        <v>18</v>
      </c>
      <c r="K88" t="s">
        <v>49</v>
      </c>
      <c r="L88">
        <f t="shared" ca="1" si="17"/>
        <v>77792</v>
      </c>
      <c r="M88">
        <v>5</v>
      </c>
      <c r="N88">
        <f t="shared" si="18"/>
        <v>1.1479107743999999</v>
      </c>
      <c r="O88" s="25">
        <f t="shared" si="19"/>
        <v>695389.30950037518</v>
      </c>
      <c r="P88" s="25">
        <f t="shared" si="20"/>
        <v>662441.85950037523</v>
      </c>
      <c r="Q88" s="27">
        <f t="shared" si="21"/>
        <v>662441.85950037523</v>
      </c>
      <c r="R88" s="66">
        <f t="shared" si="22"/>
        <v>1</v>
      </c>
      <c r="S88">
        <f t="shared" si="23"/>
        <v>2019</v>
      </c>
      <c r="T88"/>
      <c r="U88" s="74"/>
    </row>
    <row r="89" spans="1:21">
      <c r="A89" t="s">
        <v>134</v>
      </c>
      <c r="B89" s="1">
        <v>44884</v>
      </c>
      <c r="C89" t="s">
        <v>16</v>
      </c>
      <c r="D89" s="3">
        <v>573839.54</v>
      </c>
      <c r="E89" t="s">
        <v>27</v>
      </c>
      <c r="F89" s="24">
        <f t="shared" si="16"/>
        <v>601678.92000000004</v>
      </c>
      <c r="G89" s="68">
        <v>5000000</v>
      </c>
      <c r="H89" s="3">
        <v>27839.38</v>
      </c>
      <c r="I89" t="s">
        <v>17</v>
      </c>
      <c r="J89" t="s">
        <v>23</v>
      </c>
      <c r="K89" t="s">
        <v>41</v>
      </c>
      <c r="L89">
        <f t="shared" ca="1" si="17"/>
        <v>11905</v>
      </c>
      <c r="M89">
        <v>3</v>
      </c>
      <c r="N89">
        <f t="shared" si="18"/>
        <v>1.0506</v>
      </c>
      <c r="O89" s="25">
        <f t="shared" si="19"/>
        <v>632123.87335200002</v>
      </c>
      <c r="P89" s="25">
        <f t="shared" si="20"/>
        <v>604284.49335200002</v>
      </c>
      <c r="Q89" s="27">
        <f t="shared" si="21"/>
        <v>604284.49335200002</v>
      </c>
      <c r="R89" s="66">
        <f t="shared" si="22"/>
        <v>1</v>
      </c>
      <c r="S89">
        <f t="shared" si="23"/>
        <v>2022</v>
      </c>
      <c r="T89"/>
      <c r="U89" s="74"/>
    </row>
    <row r="90" spans="1:21">
      <c r="A90" t="s">
        <v>135</v>
      </c>
      <c r="B90" s="1">
        <v>45091</v>
      </c>
      <c r="C90" t="s">
        <v>32</v>
      </c>
      <c r="D90" s="3">
        <v>473839.25</v>
      </c>
      <c r="E90" t="s">
        <v>11</v>
      </c>
      <c r="F90" s="24">
        <f t="shared" si="16"/>
        <v>501321.63</v>
      </c>
      <c r="G90" s="68">
        <v>2000000</v>
      </c>
      <c r="H90" s="3">
        <v>27482.38</v>
      </c>
      <c r="I90" t="s">
        <v>12</v>
      </c>
      <c r="J90" t="s">
        <v>38</v>
      </c>
      <c r="K90" t="s">
        <v>14</v>
      </c>
      <c r="L90">
        <f t="shared" ca="1" si="17"/>
        <v>37322</v>
      </c>
      <c r="M90">
        <v>7</v>
      </c>
      <c r="N90">
        <f t="shared" si="18"/>
        <v>1.03</v>
      </c>
      <c r="O90" s="25">
        <f t="shared" si="19"/>
        <v>516361.27890000003</v>
      </c>
      <c r="P90" s="25">
        <f t="shared" si="20"/>
        <v>488878.89890000003</v>
      </c>
      <c r="Q90" s="27">
        <f t="shared" si="21"/>
        <v>488878.89890000003</v>
      </c>
      <c r="R90" s="66">
        <f t="shared" si="22"/>
        <v>1</v>
      </c>
      <c r="S90">
        <f t="shared" si="23"/>
        <v>2023</v>
      </c>
      <c r="T90"/>
      <c r="U90" s="74"/>
    </row>
    <row r="91" spans="1:21">
      <c r="A91" t="s">
        <v>136</v>
      </c>
      <c r="B91" s="1">
        <v>44419</v>
      </c>
      <c r="C91" t="s">
        <v>10</v>
      </c>
      <c r="D91" s="3">
        <v>573849.48</v>
      </c>
      <c r="E91" t="s">
        <v>11</v>
      </c>
      <c r="F91" s="24">
        <f t="shared" si="16"/>
        <v>606697.05999999994</v>
      </c>
      <c r="G91" s="68">
        <v>5000000</v>
      </c>
      <c r="H91" s="3">
        <v>32847.58</v>
      </c>
      <c r="I91" t="s">
        <v>17</v>
      </c>
      <c r="J91" t="s">
        <v>29</v>
      </c>
      <c r="K91" t="s">
        <v>39</v>
      </c>
      <c r="L91">
        <f t="shared" ca="1" si="17"/>
        <v>65126</v>
      </c>
      <c r="M91">
        <v>4</v>
      </c>
      <c r="N91">
        <f t="shared" si="18"/>
        <v>1.071612</v>
      </c>
      <c r="O91" s="25">
        <f t="shared" si="19"/>
        <v>650143.84986071999</v>
      </c>
      <c r="P91" s="25">
        <f t="shared" si="20"/>
        <v>617296.26986072003</v>
      </c>
      <c r="Q91" s="27">
        <f t="shared" si="21"/>
        <v>617296.26986072003</v>
      </c>
      <c r="R91" s="66">
        <f t="shared" si="22"/>
        <v>1</v>
      </c>
      <c r="S91">
        <f t="shared" si="23"/>
        <v>2021</v>
      </c>
      <c r="T91"/>
      <c r="U91" s="74"/>
    </row>
    <row r="92" spans="1:21">
      <c r="A92" t="s">
        <v>137</v>
      </c>
      <c r="B92" s="1">
        <v>44186</v>
      </c>
      <c r="C92" t="s">
        <v>21</v>
      </c>
      <c r="D92" s="3">
        <v>683849.75</v>
      </c>
      <c r="E92" t="s">
        <v>11</v>
      </c>
      <c r="F92" s="24">
        <f t="shared" si="16"/>
        <v>721798.13</v>
      </c>
      <c r="G92" s="68">
        <v>5000000</v>
      </c>
      <c r="H92" s="3">
        <v>37948.379999999997</v>
      </c>
      <c r="I92" t="s">
        <v>22</v>
      </c>
      <c r="J92" t="s">
        <v>13</v>
      </c>
      <c r="K92" t="s">
        <v>36</v>
      </c>
      <c r="L92">
        <f t="shared" ca="1" si="17"/>
        <v>82442</v>
      </c>
      <c r="M92">
        <v>5</v>
      </c>
      <c r="N92">
        <f t="shared" si="18"/>
        <v>1.1037603600000001</v>
      </c>
      <c r="O92" s="25">
        <f t="shared" si="19"/>
        <v>796692.16381612688</v>
      </c>
      <c r="P92" s="25">
        <f t="shared" si="20"/>
        <v>758743.78381612687</v>
      </c>
      <c r="Q92" s="27">
        <f t="shared" si="21"/>
        <v>758743.78381612687</v>
      </c>
      <c r="R92" s="66">
        <f t="shared" si="22"/>
        <v>1</v>
      </c>
      <c r="S92">
        <f t="shared" si="23"/>
        <v>2020</v>
      </c>
      <c r="T92"/>
      <c r="U92" s="74"/>
    </row>
    <row r="93" spans="1:21">
      <c r="A93" t="s">
        <v>138</v>
      </c>
      <c r="B93" s="1">
        <v>44704</v>
      </c>
      <c r="C93" t="s">
        <v>26</v>
      </c>
      <c r="D93" s="3">
        <v>739849.45</v>
      </c>
      <c r="E93" t="s">
        <v>27</v>
      </c>
      <c r="F93" s="24">
        <f t="shared" si="16"/>
        <v>778796.89999999991</v>
      </c>
      <c r="G93" s="68">
        <v>5000000</v>
      </c>
      <c r="H93" s="3">
        <v>38947.449999999997</v>
      </c>
      <c r="I93" t="s">
        <v>28</v>
      </c>
      <c r="J93" t="s">
        <v>23</v>
      </c>
      <c r="K93" t="s">
        <v>30</v>
      </c>
      <c r="L93">
        <f t="shared" ca="1" si="17"/>
        <v>62921</v>
      </c>
      <c r="M93">
        <v>6</v>
      </c>
      <c r="N93">
        <f t="shared" si="18"/>
        <v>1.0506</v>
      </c>
      <c r="O93" s="25">
        <f t="shared" si="19"/>
        <v>818204.02313999983</v>
      </c>
      <c r="P93" s="25">
        <f t="shared" si="20"/>
        <v>779256.57313999988</v>
      </c>
      <c r="Q93" s="27">
        <f t="shared" si="21"/>
        <v>779256.57313999988</v>
      </c>
      <c r="R93" s="66">
        <f t="shared" si="22"/>
        <v>1</v>
      </c>
      <c r="S93">
        <f t="shared" si="23"/>
        <v>2022</v>
      </c>
      <c r="T93"/>
      <c r="U93" s="74"/>
    </row>
    <row r="94" spans="1:21">
      <c r="A94" t="s">
        <v>139</v>
      </c>
      <c r="B94" s="1">
        <v>43726</v>
      </c>
      <c r="C94" t="s">
        <v>16</v>
      </c>
      <c r="D94" s="3">
        <v>573839.54</v>
      </c>
      <c r="E94" t="s">
        <v>11</v>
      </c>
      <c r="F94" s="24">
        <f t="shared" si="16"/>
        <v>601678.92000000004</v>
      </c>
      <c r="G94" s="68">
        <v>5000000</v>
      </c>
      <c r="H94" s="3">
        <v>27839.38</v>
      </c>
      <c r="I94" t="s">
        <v>17</v>
      </c>
      <c r="J94" t="s">
        <v>18</v>
      </c>
      <c r="K94" t="s">
        <v>55</v>
      </c>
      <c r="L94">
        <f t="shared" ca="1" si="17"/>
        <v>73879</v>
      </c>
      <c r="M94">
        <v>3</v>
      </c>
      <c r="N94">
        <f t="shared" si="18"/>
        <v>1.1479107743999999</v>
      </c>
      <c r="O94" s="25">
        <f t="shared" si="19"/>
        <v>690673.71499735559</v>
      </c>
      <c r="P94" s="25">
        <f t="shared" si="20"/>
        <v>662834.33499735559</v>
      </c>
      <c r="Q94" s="27">
        <f t="shared" si="21"/>
        <v>662834.33499735559</v>
      </c>
      <c r="R94" s="66">
        <f t="shared" si="22"/>
        <v>1</v>
      </c>
      <c r="S94">
        <f t="shared" si="23"/>
        <v>2019</v>
      </c>
      <c r="T94"/>
      <c r="U94" s="74"/>
    </row>
    <row r="95" spans="1:21">
      <c r="A95" t="s">
        <v>140</v>
      </c>
      <c r="B95" s="1">
        <v>45109</v>
      </c>
      <c r="C95" t="s">
        <v>32</v>
      </c>
      <c r="D95" s="3">
        <v>572839.44999999995</v>
      </c>
      <c r="E95" t="s">
        <v>11</v>
      </c>
      <c r="F95" s="24">
        <f t="shared" si="16"/>
        <v>605786.89999999991</v>
      </c>
      <c r="G95" s="68">
        <v>5000000</v>
      </c>
      <c r="H95" s="3">
        <v>32947.449999999997</v>
      </c>
      <c r="I95" t="s">
        <v>12</v>
      </c>
      <c r="J95" t="s">
        <v>38</v>
      </c>
      <c r="K95" t="s">
        <v>59</v>
      </c>
      <c r="L95">
        <f t="shared" ca="1" si="17"/>
        <v>14386</v>
      </c>
      <c r="M95">
        <v>4</v>
      </c>
      <c r="N95">
        <f t="shared" si="18"/>
        <v>1.03</v>
      </c>
      <c r="O95" s="25">
        <f t="shared" si="19"/>
        <v>623960.50699999987</v>
      </c>
      <c r="P95" s="25">
        <f t="shared" si="20"/>
        <v>591013.05699999991</v>
      </c>
      <c r="Q95" s="27">
        <f t="shared" si="21"/>
        <v>591013.05699999991</v>
      </c>
      <c r="R95" s="66">
        <f t="shared" si="22"/>
        <v>1</v>
      </c>
      <c r="S95">
        <f t="shared" si="23"/>
        <v>2023</v>
      </c>
      <c r="T95"/>
      <c r="U95" s="74"/>
    </row>
    <row r="96" spans="1:21">
      <c r="A96" t="s">
        <v>141</v>
      </c>
      <c r="B96" s="1">
        <v>44281</v>
      </c>
      <c r="C96" t="s">
        <v>10</v>
      </c>
      <c r="D96" s="3">
        <v>793849.23</v>
      </c>
      <c r="E96" t="s">
        <v>27</v>
      </c>
      <c r="F96" s="24">
        <f t="shared" si="16"/>
        <v>823331.71</v>
      </c>
      <c r="G96" s="68">
        <v>5000000</v>
      </c>
      <c r="H96" s="3">
        <v>29482.48</v>
      </c>
      <c r="I96" t="s">
        <v>17</v>
      </c>
      <c r="J96" t="s">
        <v>29</v>
      </c>
      <c r="K96" t="s">
        <v>65</v>
      </c>
      <c r="L96">
        <f t="shared" ca="1" si="17"/>
        <v>62598</v>
      </c>
      <c r="M96">
        <v>3</v>
      </c>
      <c r="N96">
        <f t="shared" si="18"/>
        <v>1.071612</v>
      </c>
      <c r="O96" s="25">
        <f t="shared" si="19"/>
        <v>882292.14041651995</v>
      </c>
      <c r="P96" s="25">
        <f t="shared" si="20"/>
        <v>852809.66041651997</v>
      </c>
      <c r="Q96" s="27">
        <f t="shared" si="21"/>
        <v>852809.66041651997</v>
      </c>
      <c r="R96" s="66">
        <f t="shared" si="22"/>
        <v>1</v>
      </c>
      <c r="S96">
        <f t="shared" si="23"/>
        <v>2021</v>
      </c>
      <c r="T96"/>
      <c r="U96" s="74"/>
    </row>
    <row r="97" spans="1:21">
      <c r="A97" t="s">
        <v>142</v>
      </c>
      <c r="B97" s="1">
        <v>43890</v>
      </c>
      <c r="C97" t="s">
        <v>21</v>
      </c>
      <c r="D97" s="3">
        <v>573849.48</v>
      </c>
      <c r="E97" t="s">
        <v>11</v>
      </c>
      <c r="F97" s="24">
        <f t="shared" si="16"/>
        <v>606697.05999999994</v>
      </c>
      <c r="G97" s="68">
        <v>5000000</v>
      </c>
      <c r="H97" s="3">
        <v>32847.58</v>
      </c>
      <c r="I97" t="s">
        <v>22</v>
      </c>
      <c r="J97" t="s">
        <v>13</v>
      </c>
      <c r="K97" t="s">
        <v>47</v>
      </c>
      <c r="L97">
        <f t="shared" ca="1" si="17"/>
        <v>34445</v>
      </c>
      <c r="M97">
        <v>6</v>
      </c>
      <c r="N97">
        <f t="shared" si="18"/>
        <v>1.1037603600000001</v>
      </c>
      <c r="O97" s="25">
        <f t="shared" si="19"/>
        <v>669648.16535654163</v>
      </c>
      <c r="P97" s="25">
        <f t="shared" si="20"/>
        <v>636800.58535654168</v>
      </c>
      <c r="Q97" s="27">
        <f t="shared" si="21"/>
        <v>636800.58535654168</v>
      </c>
      <c r="R97" s="66">
        <f t="shared" si="22"/>
        <v>1</v>
      </c>
      <c r="S97">
        <f t="shared" si="23"/>
        <v>2020</v>
      </c>
      <c r="T97"/>
      <c r="U97" s="74"/>
    </row>
    <row r="98" spans="1:21">
      <c r="A98" t="s">
        <v>143</v>
      </c>
      <c r="B98" s="1">
        <v>43481</v>
      </c>
      <c r="C98" t="s">
        <v>26</v>
      </c>
      <c r="D98" s="3">
        <v>572839.44999999995</v>
      </c>
      <c r="E98" t="s">
        <v>11</v>
      </c>
      <c r="F98" s="24">
        <f t="shared" si="16"/>
        <v>605786.89999999991</v>
      </c>
      <c r="G98" s="68">
        <v>5000000</v>
      </c>
      <c r="H98" s="3">
        <v>32947.449999999997</v>
      </c>
      <c r="I98" t="s">
        <v>28</v>
      </c>
      <c r="J98" t="s">
        <v>18</v>
      </c>
      <c r="K98" t="s">
        <v>34</v>
      </c>
      <c r="L98">
        <f t="shared" ca="1" si="17"/>
        <v>86709</v>
      </c>
      <c r="M98">
        <v>5</v>
      </c>
      <c r="N98">
        <f t="shared" si="18"/>
        <v>1.1479107743999999</v>
      </c>
      <c r="O98" s="25">
        <f t="shared" ref="O98:O101" si="24">F98*N98</f>
        <v>695389.30950037518</v>
      </c>
      <c r="P98" s="25">
        <f t="shared" ref="P98:P101" si="25">O98-H98</f>
        <v>662441.85950037523</v>
      </c>
      <c r="Q98" s="27">
        <f t="shared" ref="Q98:Q101" si="26">MIN(P98,G98)</f>
        <v>662441.85950037523</v>
      </c>
      <c r="R98" s="66">
        <f t="shared" ref="R98:R101" si="27">IF(Q98&lt;1000000,1,0)</f>
        <v>1</v>
      </c>
      <c r="S98">
        <f t="shared" si="23"/>
        <v>2019</v>
      </c>
      <c r="T98"/>
      <c r="U98" s="74"/>
    </row>
    <row r="99" spans="1:21">
      <c r="A99" t="s">
        <v>144</v>
      </c>
      <c r="B99" s="1">
        <v>44665</v>
      </c>
      <c r="C99" t="s">
        <v>16</v>
      </c>
      <c r="D99" s="3">
        <v>573839.54</v>
      </c>
      <c r="E99" t="s">
        <v>27</v>
      </c>
      <c r="F99" s="24">
        <f t="shared" si="16"/>
        <v>601678.92000000004</v>
      </c>
      <c r="G99" s="68">
        <v>5000000</v>
      </c>
      <c r="H99" s="3">
        <v>27839.38</v>
      </c>
      <c r="I99" t="s">
        <v>17</v>
      </c>
      <c r="J99" t="s">
        <v>23</v>
      </c>
      <c r="K99" t="s">
        <v>43</v>
      </c>
      <c r="L99">
        <f t="shared" ca="1" si="17"/>
        <v>29162</v>
      </c>
      <c r="M99">
        <v>3</v>
      </c>
      <c r="N99">
        <f t="shared" si="18"/>
        <v>1.0506</v>
      </c>
      <c r="O99" s="25">
        <f t="shared" si="24"/>
        <v>632123.87335200002</v>
      </c>
      <c r="P99" s="25">
        <f t="shared" si="25"/>
        <v>604284.49335200002</v>
      </c>
      <c r="Q99" s="27">
        <f t="shared" si="26"/>
        <v>604284.49335200002</v>
      </c>
      <c r="R99" s="66">
        <f t="shared" si="27"/>
        <v>1</v>
      </c>
      <c r="S99">
        <f t="shared" si="23"/>
        <v>2022</v>
      </c>
      <c r="T99"/>
      <c r="U99" s="74"/>
    </row>
    <row r="100" spans="1:21">
      <c r="A100" t="s">
        <v>145</v>
      </c>
      <c r="B100" s="1">
        <v>45139</v>
      </c>
      <c r="C100" t="s">
        <v>32</v>
      </c>
      <c r="D100" s="3">
        <v>473839.25</v>
      </c>
      <c r="E100" t="s">
        <v>11</v>
      </c>
      <c r="F100" s="24">
        <f t="shared" si="16"/>
        <v>501321.63</v>
      </c>
      <c r="G100" s="68">
        <v>2000000</v>
      </c>
      <c r="H100" s="3">
        <v>27482.38</v>
      </c>
      <c r="I100" t="s">
        <v>12</v>
      </c>
      <c r="J100" t="s">
        <v>29</v>
      </c>
      <c r="K100" t="s">
        <v>53</v>
      </c>
      <c r="L100">
        <f t="shared" ca="1" si="17"/>
        <v>10427</v>
      </c>
      <c r="M100">
        <v>4</v>
      </c>
      <c r="N100">
        <f t="shared" si="18"/>
        <v>1.03</v>
      </c>
      <c r="O100" s="25">
        <f t="shared" si="24"/>
        <v>516361.27890000003</v>
      </c>
      <c r="P100" s="25">
        <f t="shared" si="25"/>
        <v>488878.89890000003</v>
      </c>
      <c r="Q100" s="27">
        <f t="shared" si="26"/>
        <v>488878.89890000003</v>
      </c>
      <c r="R100" s="66">
        <f t="shared" si="27"/>
        <v>1</v>
      </c>
      <c r="S100">
        <f t="shared" si="23"/>
        <v>2023</v>
      </c>
      <c r="T100"/>
      <c r="U100" s="74"/>
    </row>
    <row r="101" spans="1:21">
      <c r="A101" t="s">
        <v>146</v>
      </c>
      <c r="B101" s="1">
        <v>44922</v>
      </c>
      <c r="C101" t="s">
        <v>26</v>
      </c>
      <c r="D101" s="3">
        <v>5000000</v>
      </c>
      <c r="E101" t="s">
        <v>33</v>
      </c>
      <c r="F101" s="24">
        <f t="shared" si="16"/>
        <v>5018723.79</v>
      </c>
      <c r="G101" s="68">
        <v>10000000</v>
      </c>
      <c r="H101" s="3">
        <v>18723.79</v>
      </c>
      <c r="I101" t="s">
        <v>28</v>
      </c>
      <c r="J101" t="s">
        <v>18</v>
      </c>
      <c r="K101" t="s">
        <v>59</v>
      </c>
      <c r="L101">
        <f t="shared" ca="1" si="17"/>
        <v>107483</v>
      </c>
      <c r="M101">
        <v>9</v>
      </c>
      <c r="N101">
        <f t="shared" si="18"/>
        <v>1.0506</v>
      </c>
      <c r="O101" s="25">
        <f t="shared" si="24"/>
        <v>5272671.2137740003</v>
      </c>
      <c r="P101" s="25">
        <f t="shared" si="25"/>
        <v>5253947.4237740003</v>
      </c>
      <c r="Q101" s="27">
        <f t="shared" si="26"/>
        <v>5253947.4237740003</v>
      </c>
      <c r="R101" s="66">
        <f t="shared" si="27"/>
        <v>0</v>
      </c>
      <c r="S101">
        <f t="shared" si="23"/>
        <v>2022</v>
      </c>
      <c r="T101"/>
      <c r="U101" s="74"/>
    </row>
  </sheetData>
  <autoFilter ref="A1:S101"/>
  <sortState ref="A2:T101">
    <sortCondition ref="T1"/>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8"/>
  <sheetViews>
    <sheetView topLeftCell="J14" zoomScale="62" zoomScaleNormal="62" workbookViewId="0">
      <selection activeCell="I85" sqref="I85"/>
    </sheetView>
  </sheetViews>
  <sheetFormatPr defaultColWidth="10.6640625" defaultRowHeight="15"/>
  <cols>
    <col min="1" max="1" width="4.21875" customWidth="1"/>
    <col min="2" max="2" width="5" customWidth="1"/>
    <col min="3" max="3" width="46" customWidth="1"/>
    <col min="4" max="4" width="19.109375" customWidth="1"/>
    <col min="5" max="5" width="18.44140625" customWidth="1"/>
    <col min="6" max="6" width="27" bestFit="1" customWidth="1"/>
    <col min="7" max="7" width="25.33203125" bestFit="1" customWidth="1"/>
    <col min="8" max="8" width="22.88671875" bestFit="1" customWidth="1"/>
    <col min="9" max="9" width="13.88671875" customWidth="1"/>
    <col min="10" max="10" width="15" bestFit="1" customWidth="1"/>
    <col min="11" max="11" width="16.6640625" bestFit="1" customWidth="1"/>
    <col min="12" max="12" width="16" bestFit="1" customWidth="1"/>
    <col min="13" max="16" width="15" bestFit="1" customWidth="1"/>
    <col min="17" max="17" width="14" bestFit="1" customWidth="1"/>
    <col min="18" max="18" width="15" bestFit="1" customWidth="1"/>
    <col min="19" max="19" width="10.44140625" bestFit="1" customWidth="1"/>
    <col min="20" max="20" width="12.33203125" bestFit="1" customWidth="1"/>
    <col min="21" max="21" width="15" bestFit="1" customWidth="1"/>
    <col min="22" max="22" width="12.33203125" bestFit="1" customWidth="1"/>
    <col min="23" max="23" width="15" bestFit="1" customWidth="1"/>
    <col min="24" max="24" width="12.33203125" bestFit="1" customWidth="1"/>
    <col min="25" max="25" width="15" bestFit="1" customWidth="1"/>
    <col min="26" max="26" width="12.33203125" bestFit="1" customWidth="1"/>
    <col min="27" max="27" width="15" bestFit="1" customWidth="1"/>
    <col min="28" max="28" width="12.33203125" bestFit="1" customWidth="1"/>
    <col min="29" max="29" width="15" bestFit="1" customWidth="1"/>
    <col min="30" max="30" width="12.33203125" bestFit="1" customWidth="1"/>
    <col min="31" max="31" width="15" bestFit="1" customWidth="1"/>
    <col min="32" max="32" width="12.33203125" bestFit="1" customWidth="1"/>
    <col min="33" max="33" width="15" bestFit="1" customWidth="1"/>
    <col min="34" max="34" width="12.33203125" bestFit="1" customWidth="1"/>
    <col min="35" max="35" width="15" bestFit="1" customWidth="1"/>
    <col min="36" max="36" width="12.33203125" bestFit="1" customWidth="1"/>
    <col min="37" max="37" width="15" bestFit="1" customWidth="1"/>
    <col min="38" max="38" width="12.33203125" bestFit="1" customWidth="1"/>
    <col min="39" max="39" width="15" bestFit="1" customWidth="1"/>
    <col min="40" max="40" width="12.33203125" bestFit="1" customWidth="1"/>
    <col min="41" max="41" width="15" bestFit="1" customWidth="1"/>
    <col min="42" max="42" width="12.33203125" bestFit="1" customWidth="1"/>
    <col min="43" max="43" width="15" bestFit="1" customWidth="1"/>
    <col min="44" max="44" width="12.33203125" bestFit="1" customWidth="1"/>
    <col min="45" max="45" width="15" bestFit="1" customWidth="1"/>
    <col min="46" max="46" width="12.33203125" bestFit="1" customWidth="1"/>
    <col min="47" max="47" width="15" bestFit="1" customWidth="1"/>
    <col min="48" max="48" width="12.33203125" bestFit="1" customWidth="1"/>
    <col min="49" max="49" width="15" bestFit="1" customWidth="1"/>
    <col min="50" max="50" width="12.33203125" bestFit="1" customWidth="1"/>
    <col min="51" max="51" width="15" bestFit="1" customWidth="1"/>
    <col min="52" max="52" width="12.33203125" bestFit="1" customWidth="1"/>
    <col min="53" max="53" width="15" bestFit="1" customWidth="1"/>
    <col min="54" max="54" width="12.33203125" bestFit="1" customWidth="1"/>
    <col min="55" max="55" width="15" bestFit="1" customWidth="1"/>
    <col min="56" max="56" width="12.33203125" bestFit="1" customWidth="1"/>
    <col min="57" max="57" width="15" bestFit="1" customWidth="1"/>
    <col min="58" max="58" width="12.33203125" bestFit="1" customWidth="1"/>
    <col min="59" max="59" width="15" bestFit="1" customWidth="1"/>
    <col min="60" max="60" width="12.33203125" bestFit="1" customWidth="1"/>
    <col min="61" max="61" width="15" bestFit="1" customWidth="1"/>
    <col min="62" max="62" width="12.33203125" bestFit="1" customWidth="1"/>
    <col min="63" max="63" width="15" bestFit="1" customWidth="1"/>
    <col min="64" max="64" width="12.33203125" bestFit="1" customWidth="1"/>
    <col min="65" max="65" width="15" bestFit="1" customWidth="1"/>
    <col min="66" max="66" width="12.33203125" bestFit="1" customWidth="1"/>
    <col min="67" max="67" width="15" bestFit="1" customWidth="1"/>
    <col min="68" max="68" width="12.33203125" bestFit="1" customWidth="1"/>
    <col min="69" max="69" width="15" bestFit="1" customWidth="1"/>
    <col min="70" max="70" width="12.33203125" bestFit="1" customWidth="1"/>
    <col min="71" max="71" width="15" bestFit="1" customWidth="1"/>
    <col min="72" max="72" width="12.33203125" bestFit="1" customWidth="1"/>
    <col min="73" max="73" width="15" bestFit="1" customWidth="1"/>
    <col min="74" max="74" width="12.33203125" bestFit="1" customWidth="1"/>
    <col min="75" max="75" width="15" bestFit="1" customWidth="1"/>
    <col min="76" max="76" width="12.33203125" bestFit="1" customWidth="1"/>
    <col min="77" max="77" width="15" bestFit="1" customWidth="1"/>
    <col min="78" max="78" width="12.33203125" bestFit="1" customWidth="1"/>
    <col min="79" max="79" width="15" bestFit="1" customWidth="1"/>
    <col min="80" max="80" width="12.33203125" bestFit="1" customWidth="1"/>
    <col min="81" max="81" width="15" bestFit="1" customWidth="1"/>
    <col min="82" max="82" width="12.33203125" bestFit="1" customWidth="1"/>
    <col min="83" max="83" width="15" bestFit="1" customWidth="1"/>
    <col min="84" max="84" width="12.33203125" bestFit="1" customWidth="1"/>
    <col min="85" max="85" width="15" bestFit="1" customWidth="1"/>
    <col min="86" max="86" width="12.33203125" bestFit="1" customWidth="1"/>
    <col min="87" max="87" width="15" bestFit="1" customWidth="1"/>
    <col min="88" max="88" width="12.33203125" bestFit="1" customWidth="1"/>
    <col min="89" max="89" width="15" bestFit="1" customWidth="1"/>
    <col min="90" max="90" width="12.33203125" bestFit="1" customWidth="1"/>
    <col min="91" max="91" width="15" bestFit="1" customWidth="1"/>
    <col min="92" max="92" width="12.33203125" bestFit="1" customWidth="1"/>
    <col min="93" max="93" width="15" bestFit="1" customWidth="1"/>
    <col min="94" max="94" width="12.33203125" bestFit="1" customWidth="1"/>
    <col min="95" max="95" width="15" bestFit="1" customWidth="1"/>
    <col min="96" max="96" width="12.33203125" bestFit="1" customWidth="1"/>
    <col min="97" max="97" width="15" bestFit="1" customWidth="1"/>
    <col min="98" max="98" width="12.33203125" bestFit="1" customWidth="1"/>
    <col min="99" max="99" width="15" bestFit="1" customWidth="1"/>
    <col min="100" max="100" width="12.33203125" bestFit="1" customWidth="1"/>
    <col min="101" max="101" width="15" bestFit="1" customWidth="1"/>
    <col min="102" max="102" width="12.33203125" bestFit="1" customWidth="1"/>
    <col min="103" max="103" width="15" bestFit="1" customWidth="1"/>
    <col min="104" max="104" width="12.33203125" bestFit="1" customWidth="1"/>
    <col min="105" max="105" width="15" bestFit="1" customWidth="1"/>
    <col min="106" max="106" width="12.33203125" bestFit="1" customWidth="1"/>
    <col min="107" max="107" width="15" bestFit="1" customWidth="1"/>
    <col min="108" max="108" width="12.33203125" bestFit="1" customWidth="1"/>
    <col min="109" max="109" width="15" bestFit="1" customWidth="1"/>
    <col min="110" max="110" width="12.33203125" bestFit="1" customWidth="1"/>
    <col min="111" max="111" width="15" bestFit="1" customWidth="1"/>
    <col min="112" max="112" width="12.33203125" bestFit="1" customWidth="1"/>
    <col min="113" max="113" width="15" bestFit="1" customWidth="1"/>
    <col min="114" max="114" width="12.33203125" bestFit="1" customWidth="1"/>
    <col min="115" max="115" width="15" bestFit="1" customWidth="1"/>
    <col min="116" max="116" width="12.33203125" bestFit="1" customWidth="1"/>
    <col min="117" max="117" width="15" bestFit="1" customWidth="1"/>
    <col min="118" max="118" width="12.33203125" bestFit="1" customWidth="1"/>
    <col min="119" max="119" width="15" bestFit="1" customWidth="1"/>
    <col min="120" max="120" width="12.33203125" bestFit="1" customWidth="1"/>
    <col min="121" max="121" width="15" bestFit="1" customWidth="1"/>
    <col min="122" max="122" width="12.33203125" bestFit="1" customWidth="1"/>
    <col min="123" max="123" width="15" bestFit="1" customWidth="1"/>
    <col min="124" max="124" width="12.33203125" bestFit="1" customWidth="1"/>
    <col min="125" max="125" width="15" bestFit="1" customWidth="1"/>
    <col min="126" max="126" width="12.33203125" bestFit="1" customWidth="1"/>
    <col min="127" max="127" width="15" bestFit="1" customWidth="1"/>
    <col min="128" max="128" width="12.33203125" bestFit="1" customWidth="1"/>
    <col min="129" max="129" width="15" bestFit="1" customWidth="1"/>
    <col min="130" max="130" width="12.33203125" bestFit="1" customWidth="1"/>
    <col min="131" max="131" width="15" bestFit="1" customWidth="1"/>
    <col min="132" max="132" width="12.33203125" bestFit="1" customWidth="1"/>
    <col min="133" max="133" width="15" bestFit="1" customWidth="1"/>
    <col min="134" max="134" width="12.33203125" bestFit="1" customWidth="1"/>
    <col min="135" max="135" width="15" bestFit="1" customWidth="1"/>
    <col min="136" max="136" width="12.33203125" bestFit="1" customWidth="1"/>
    <col min="137" max="137" width="15" bestFit="1" customWidth="1"/>
    <col min="138" max="138" width="12.33203125" bestFit="1" customWidth="1"/>
    <col min="139" max="139" width="15" bestFit="1" customWidth="1"/>
    <col min="140" max="140" width="12.33203125" bestFit="1" customWidth="1"/>
    <col min="141" max="141" width="15" bestFit="1" customWidth="1"/>
    <col min="142" max="142" width="12.33203125" bestFit="1" customWidth="1"/>
    <col min="143" max="143" width="15" bestFit="1" customWidth="1"/>
    <col min="144" max="144" width="12.33203125" bestFit="1" customWidth="1"/>
    <col min="145" max="145" width="15" bestFit="1" customWidth="1"/>
    <col min="146" max="146" width="12.33203125" bestFit="1" customWidth="1"/>
    <col min="147" max="147" width="15" bestFit="1" customWidth="1"/>
    <col min="148" max="148" width="12.33203125" bestFit="1" customWidth="1"/>
    <col min="149" max="149" width="15" bestFit="1" customWidth="1"/>
    <col min="150" max="150" width="12.33203125" bestFit="1" customWidth="1"/>
    <col min="151" max="151" width="15" bestFit="1" customWidth="1"/>
    <col min="152" max="152" width="12.33203125" bestFit="1" customWidth="1"/>
    <col min="153" max="153" width="15" bestFit="1" customWidth="1"/>
    <col min="154" max="154" width="12.33203125" bestFit="1" customWidth="1"/>
    <col min="155" max="155" width="15" bestFit="1" customWidth="1"/>
    <col min="156" max="156" width="12.33203125" bestFit="1" customWidth="1"/>
    <col min="157" max="157" width="15" bestFit="1" customWidth="1"/>
    <col min="158" max="158" width="12.33203125" bestFit="1" customWidth="1"/>
    <col min="159" max="159" width="15" bestFit="1" customWidth="1"/>
    <col min="160" max="160" width="12.33203125" bestFit="1" customWidth="1"/>
    <col min="161" max="161" width="15" bestFit="1" customWidth="1"/>
    <col min="162" max="162" width="12.33203125" bestFit="1" customWidth="1"/>
    <col min="163" max="163" width="15" bestFit="1" customWidth="1"/>
    <col min="164" max="164" width="12.33203125" bestFit="1" customWidth="1"/>
    <col min="165" max="165" width="15" bestFit="1" customWidth="1"/>
    <col min="166" max="166" width="12.33203125" bestFit="1" customWidth="1"/>
    <col min="167" max="167" width="15" bestFit="1" customWidth="1"/>
    <col min="168" max="168" width="12.33203125" bestFit="1" customWidth="1"/>
    <col min="169" max="169" width="15" bestFit="1" customWidth="1"/>
    <col min="170" max="170" width="12.33203125" bestFit="1" customWidth="1"/>
    <col min="171" max="171" width="15" bestFit="1" customWidth="1"/>
    <col min="172" max="172" width="12.33203125" bestFit="1" customWidth="1"/>
    <col min="173" max="173" width="15" bestFit="1" customWidth="1"/>
    <col min="174" max="174" width="12.33203125" bestFit="1" customWidth="1"/>
    <col min="175" max="175" width="15" bestFit="1" customWidth="1"/>
    <col min="176" max="176" width="12.33203125" bestFit="1" customWidth="1"/>
    <col min="177" max="177" width="15" bestFit="1" customWidth="1"/>
    <col min="178" max="178" width="12.33203125" bestFit="1" customWidth="1"/>
    <col min="179" max="179" width="15" bestFit="1" customWidth="1"/>
    <col min="180" max="180" width="12.33203125" bestFit="1" customWidth="1"/>
    <col min="181" max="181" width="15" bestFit="1" customWidth="1"/>
    <col min="182" max="182" width="12.33203125" bestFit="1" customWidth="1"/>
    <col min="183" max="183" width="15" bestFit="1" customWidth="1"/>
    <col min="184" max="184" width="12.33203125" bestFit="1" customWidth="1"/>
    <col min="185" max="185" width="15" bestFit="1" customWidth="1"/>
    <col min="186" max="186" width="12.33203125" bestFit="1" customWidth="1"/>
    <col min="187" max="187" width="15" bestFit="1" customWidth="1"/>
    <col min="188" max="188" width="12.33203125" bestFit="1" customWidth="1"/>
    <col min="189" max="189" width="15" bestFit="1" customWidth="1"/>
    <col min="190" max="190" width="12.33203125" bestFit="1" customWidth="1"/>
    <col min="191" max="191" width="15" bestFit="1" customWidth="1"/>
    <col min="192" max="192" width="12.33203125" bestFit="1" customWidth="1"/>
    <col min="193" max="193" width="15" bestFit="1" customWidth="1"/>
    <col min="194" max="194" width="12.33203125" bestFit="1" customWidth="1"/>
    <col min="195" max="195" width="15" bestFit="1" customWidth="1"/>
    <col min="196" max="196" width="12.33203125" bestFit="1" customWidth="1"/>
    <col min="197" max="197" width="15" bestFit="1" customWidth="1"/>
    <col min="198" max="198" width="12.33203125" bestFit="1" customWidth="1"/>
    <col min="199" max="199" width="15" bestFit="1" customWidth="1"/>
    <col min="200" max="200" width="12.33203125" bestFit="1" customWidth="1"/>
    <col min="201" max="201" width="15" bestFit="1" customWidth="1"/>
    <col min="202" max="202" width="12.33203125" bestFit="1" customWidth="1"/>
    <col min="203" max="203" width="15" bestFit="1" customWidth="1"/>
    <col min="204" max="204" width="8.6640625" bestFit="1" customWidth="1"/>
    <col min="205" max="205" width="11.33203125" bestFit="1" customWidth="1"/>
    <col min="206" max="206" width="10.44140625" bestFit="1" customWidth="1"/>
  </cols>
  <sheetData>
    <row r="1" spans="2:20" s="28" customFormat="1" ht="16.5" customHeight="1"/>
    <row r="2" spans="2:20" ht="16.5" customHeight="1">
      <c r="C2" s="76"/>
      <c r="T2" t="b">
        <f>'Exploratory Template'!C16=AVERAGE(O2:O101)</f>
        <v>0</v>
      </c>
    </row>
    <row r="3" spans="2:20" ht="16.5" customHeight="1"/>
    <row r="4" spans="2:20" ht="16.5" customHeight="1">
      <c r="K4" s="36" t="s">
        <v>190</v>
      </c>
    </row>
    <row r="5" spans="2:20" ht="15.75">
      <c r="B5" s="22"/>
      <c r="C5" s="23" t="s">
        <v>177</v>
      </c>
      <c r="D5" s="35"/>
      <c r="E5" s="35"/>
      <c r="K5" s="17" t="s">
        <v>189</v>
      </c>
      <c r="L5" s="28"/>
      <c r="M5" s="28"/>
      <c r="N5" s="28"/>
      <c r="O5" s="28"/>
      <c r="P5" s="28"/>
      <c r="Q5" s="28"/>
    </row>
    <row r="6" spans="2:20">
      <c r="B6" s="22">
        <v>1</v>
      </c>
      <c r="C6" s="22" t="s">
        <v>178</v>
      </c>
      <c r="D6" s="35"/>
      <c r="E6" s="35"/>
      <c r="K6" s="73" t="s">
        <v>220</v>
      </c>
      <c r="L6" s="73" t="s">
        <v>221</v>
      </c>
      <c r="M6" s="70"/>
      <c r="N6" s="70"/>
      <c r="O6" s="70"/>
      <c r="P6" s="70"/>
      <c r="Q6" s="70"/>
    </row>
    <row r="7" spans="2:20">
      <c r="B7" s="22">
        <v>2</v>
      </c>
      <c r="C7" s="22" t="s">
        <v>179</v>
      </c>
      <c r="D7" s="35"/>
      <c r="E7" s="35"/>
      <c r="K7" s="73" t="s">
        <v>169</v>
      </c>
      <c r="L7" s="70" t="s">
        <v>18</v>
      </c>
      <c r="M7" s="70" t="s">
        <v>13</v>
      </c>
      <c r="N7" s="70" t="s">
        <v>23</v>
      </c>
      <c r="O7" s="70" t="s">
        <v>38</v>
      </c>
      <c r="P7" s="70" t="s">
        <v>29</v>
      </c>
      <c r="Q7" s="70" t="s">
        <v>219</v>
      </c>
    </row>
    <row r="8" spans="2:20">
      <c r="B8" s="22">
        <v>3</v>
      </c>
      <c r="C8" s="22" t="s">
        <v>180</v>
      </c>
      <c r="D8" s="35"/>
      <c r="E8" s="35"/>
      <c r="K8" s="5">
        <v>2018</v>
      </c>
      <c r="L8" s="75">
        <v>2142028.3530000001</v>
      </c>
      <c r="M8" s="75">
        <v>345659.15480000002</v>
      </c>
      <c r="N8" s="75">
        <v>2038650.0931000002</v>
      </c>
      <c r="O8" s="75">
        <v>1901893.9615</v>
      </c>
      <c r="P8" s="75"/>
      <c r="Q8" s="75">
        <v>6428231.5624000002</v>
      </c>
    </row>
    <row r="9" spans="2:20">
      <c r="B9" s="35"/>
      <c r="C9" s="35"/>
      <c r="D9" s="35"/>
      <c r="E9" s="35"/>
      <c r="K9" s="5">
        <v>2019</v>
      </c>
      <c r="L9" s="75">
        <v>3078681.2639000006</v>
      </c>
      <c r="M9" s="75">
        <v>2703365.8436000003</v>
      </c>
      <c r="N9" s="75">
        <v>1402178.82</v>
      </c>
      <c r="O9" s="75">
        <v>1623374.4715</v>
      </c>
      <c r="P9" s="75">
        <v>1557588.5120999999</v>
      </c>
      <c r="Q9" s="75">
        <v>10365188.9111</v>
      </c>
    </row>
    <row r="10" spans="2:20">
      <c r="B10" s="35"/>
      <c r="C10" s="35"/>
      <c r="D10" s="35"/>
      <c r="E10" s="35"/>
      <c r="K10" s="5">
        <v>2020</v>
      </c>
      <c r="L10" s="75">
        <v>2384580.5425999998</v>
      </c>
      <c r="M10" s="75">
        <v>2791088.7384000001</v>
      </c>
      <c r="N10" s="75">
        <v>3983656.43</v>
      </c>
      <c r="O10" s="75"/>
      <c r="P10" s="75">
        <v>2913916.5090000001</v>
      </c>
      <c r="Q10" s="75">
        <v>12073242.219999999</v>
      </c>
    </row>
    <row r="11" spans="2:20">
      <c r="K11" s="5">
        <v>2021</v>
      </c>
      <c r="L11" s="75">
        <v>3164451.8633999997</v>
      </c>
      <c r="M11" s="75">
        <v>1255557.5554</v>
      </c>
      <c r="N11" s="75">
        <v>852809.66040000005</v>
      </c>
      <c r="O11" s="75">
        <v>1785612.8027000001</v>
      </c>
      <c r="P11" s="75">
        <v>4907895.4541000007</v>
      </c>
      <c r="Q11" s="75">
        <v>11966327.336000001</v>
      </c>
    </row>
    <row r="12" spans="2:20" ht="15.75">
      <c r="C12" s="19" t="s">
        <v>181</v>
      </c>
      <c r="E12" s="19" t="s">
        <v>154</v>
      </c>
      <c r="H12" s="19"/>
      <c r="K12" s="5">
        <v>2022</v>
      </c>
      <c r="L12" s="75">
        <v>7283308.5899</v>
      </c>
      <c r="M12" s="75">
        <v>1673107.8807999999</v>
      </c>
      <c r="N12" s="75">
        <v>3625547.2437000005</v>
      </c>
      <c r="O12" s="75">
        <v>1703600.6296000001</v>
      </c>
      <c r="P12" s="75">
        <v>720119.68830000004</v>
      </c>
      <c r="Q12" s="75">
        <v>15005684.032300001</v>
      </c>
    </row>
    <row r="13" spans="2:20" ht="15.75">
      <c r="C13" s="37">
        <f>AVERAGE('Claims Data'!F2:F101)</f>
        <v>606718.30860000022</v>
      </c>
      <c r="H13" s="20"/>
      <c r="K13" s="5">
        <v>2023</v>
      </c>
      <c r="L13" s="75">
        <v>1459094.6686999998</v>
      </c>
      <c r="M13" s="75">
        <v>103097.06540000001</v>
      </c>
      <c r="N13" s="75">
        <v>816921.8639</v>
      </c>
      <c r="O13" s="75">
        <v>3629817.9285999998</v>
      </c>
      <c r="P13" s="75">
        <v>1436945.8825000001</v>
      </c>
      <c r="Q13" s="75">
        <v>7445877.4090999998</v>
      </c>
    </row>
    <row r="14" spans="2:20">
      <c r="E14" s="73" t="s">
        <v>169</v>
      </c>
      <c r="F14" s="73" t="s">
        <v>217</v>
      </c>
      <c r="G14" s="70" t="s">
        <v>224</v>
      </c>
      <c r="H14" s="70" t="s">
        <v>218</v>
      </c>
      <c r="K14" s="5" t="s">
        <v>219</v>
      </c>
      <c r="L14" s="75">
        <v>19512145.281500001</v>
      </c>
      <c r="M14" s="75">
        <v>8871876.2384000011</v>
      </c>
      <c r="N14" s="75">
        <v>12719764.111100001</v>
      </c>
      <c r="O14" s="75">
        <v>10644299.7939</v>
      </c>
      <c r="P14" s="75">
        <v>11536466.046000002</v>
      </c>
      <c r="Q14" s="75">
        <v>63284551.470899999</v>
      </c>
    </row>
    <row r="15" spans="2:20" ht="15.75">
      <c r="C15" s="2" t="s">
        <v>215</v>
      </c>
      <c r="E15" s="5">
        <v>2018</v>
      </c>
      <c r="F15" s="71">
        <v>6691732.0321000004</v>
      </c>
      <c r="G15" s="72">
        <v>10</v>
      </c>
      <c r="H15" s="71">
        <v>669173.20321000007</v>
      </c>
      <c r="K15" s="28"/>
      <c r="L15" s="28"/>
      <c r="M15" s="28"/>
      <c r="N15" s="28"/>
      <c r="O15" s="28"/>
      <c r="P15" s="28"/>
      <c r="Q15" s="28"/>
    </row>
    <row r="16" spans="2:20" ht="15.75">
      <c r="C16" s="37">
        <f>AVERAGE('Claims Data'!O2:O101)</f>
        <v>662235.24239276652</v>
      </c>
      <c r="E16" s="5">
        <v>2019</v>
      </c>
      <c r="F16" s="71">
        <v>10876480.989400001</v>
      </c>
      <c r="G16" s="72">
        <v>17</v>
      </c>
      <c r="H16" s="71">
        <v>639792.99937647069</v>
      </c>
      <c r="K16" s="17" t="s">
        <v>191</v>
      </c>
      <c r="L16" s="28"/>
      <c r="M16" s="28"/>
      <c r="N16" s="28"/>
      <c r="O16" s="28"/>
      <c r="P16" s="28"/>
      <c r="Q16" s="28"/>
    </row>
    <row r="17" spans="2:17">
      <c r="E17" s="5">
        <v>2020</v>
      </c>
      <c r="F17" s="71">
        <v>12733564.549999999</v>
      </c>
      <c r="G17" s="72">
        <v>20</v>
      </c>
      <c r="H17" s="71">
        <v>636678.22749999992</v>
      </c>
      <c r="K17" s="73" t="s">
        <v>222</v>
      </c>
      <c r="L17" s="73" t="s">
        <v>221</v>
      </c>
      <c r="M17" s="70"/>
      <c r="N17" s="70"/>
      <c r="O17" s="70"/>
      <c r="P17" s="70"/>
      <c r="Q17" s="70"/>
    </row>
    <row r="18" spans="2:17">
      <c r="E18" s="5">
        <v>2021</v>
      </c>
      <c r="F18" s="71">
        <v>12524742.6261</v>
      </c>
      <c r="G18" s="72">
        <v>20</v>
      </c>
      <c r="H18" s="71">
        <v>626237.13130500005</v>
      </c>
      <c r="K18" s="73" t="s">
        <v>216</v>
      </c>
      <c r="L18" s="70" t="s">
        <v>18</v>
      </c>
      <c r="M18" s="70" t="s">
        <v>13</v>
      </c>
      <c r="N18" s="70" t="s">
        <v>23</v>
      </c>
      <c r="O18" s="70" t="s">
        <v>38</v>
      </c>
      <c r="P18" s="70" t="s">
        <v>29</v>
      </c>
      <c r="Q18" s="70" t="s">
        <v>219</v>
      </c>
    </row>
    <row r="19" spans="2:17">
      <c r="E19" s="5">
        <v>2022</v>
      </c>
      <c r="F19" s="71">
        <v>15491738.622400001</v>
      </c>
      <c r="G19" s="72">
        <v>17</v>
      </c>
      <c r="H19" s="71">
        <v>911278.7424941177</v>
      </c>
      <c r="K19" s="5">
        <v>2018</v>
      </c>
      <c r="L19" s="71">
        <v>3</v>
      </c>
      <c r="M19" s="71">
        <v>1</v>
      </c>
      <c r="N19" s="71">
        <v>3</v>
      </c>
      <c r="O19" s="71">
        <v>3</v>
      </c>
      <c r="P19" s="71"/>
      <c r="Q19" s="71">
        <v>10</v>
      </c>
    </row>
    <row r="20" spans="2:17">
      <c r="E20" s="5">
        <v>2023</v>
      </c>
      <c r="F20" s="71">
        <v>7905265.4191000005</v>
      </c>
      <c r="G20" s="72">
        <v>16</v>
      </c>
      <c r="H20" s="71">
        <v>494079.08869375003</v>
      </c>
      <c r="K20" s="5">
        <v>2019</v>
      </c>
      <c r="L20" s="71">
        <v>5</v>
      </c>
      <c r="M20" s="71">
        <v>5</v>
      </c>
      <c r="N20" s="71">
        <v>2</v>
      </c>
      <c r="O20" s="71">
        <v>3</v>
      </c>
      <c r="P20" s="71">
        <v>2</v>
      </c>
      <c r="Q20" s="71">
        <v>17</v>
      </c>
    </row>
    <row r="21" spans="2:17">
      <c r="E21" s="5" t="s">
        <v>219</v>
      </c>
      <c r="F21" s="71">
        <v>66223524.239100009</v>
      </c>
      <c r="G21" s="72">
        <v>100</v>
      </c>
      <c r="H21" s="71">
        <v>662235.24239100004</v>
      </c>
      <c r="K21" s="5">
        <v>2020</v>
      </c>
      <c r="L21" s="71">
        <v>4</v>
      </c>
      <c r="M21" s="71">
        <v>4</v>
      </c>
      <c r="N21" s="71">
        <v>6</v>
      </c>
      <c r="O21" s="71"/>
      <c r="P21" s="71">
        <v>6</v>
      </c>
      <c r="Q21" s="71">
        <v>20</v>
      </c>
    </row>
    <row r="22" spans="2:17">
      <c r="B22" s="28"/>
      <c r="K22" s="5">
        <v>2021</v>
      </c>
      <c r="L22" s="71">
        <v>5</v>
      </c>
      <c r="M22" s="71">
        <v>3</v>
      </c>
      <c r="N22" s="71">
        <v>1</v>
      </c>
      <c r="O22" s="71">
        <v>3</v>
      </c>
      <c r="P22" s="71">
        <v>8</v>
      </c>
      <c r="Q22" s="71">
        <v>20</v>
      </c>
    </row>
    <row r="23" spans="2:17" ht="20.25">
      <c r="B23" s="28"/>
      <c r="C23" s="36" t="s">
        <v>155</v>
      </c>
      <c r="K23" s="5">
        <v>2022</v>
      </c>
      <c r="L23" s="71">
        <v>4</v>
      </c>
      <c r="M23" s="71">
        <v>4</v>
      </c>
      <c r="N23" s="71">
        <v>5</v>
      </c>
      <c r="O23" s="71">
        <v>3</v>
      </c>
      <c r="P23" s="71">
        <v>1</v>
      </c>
      <c r="Q23" s="71">
        <v>17</v>
      </c>
    </row>
    <row r="24" spans="2:17" ht="15.75">
      <c r="B24" s="28"/>
      <c r="C24" s="17" t="s">
        <v>182</v>
      </c>
      <c r="K24" s="5">
        <v>2023</v>
      </c>
      <c r="L24" s="71">
        <v>2</v>
      </c>
      <c r="M24" s="71">
        <v>1</v>
      </c>
      <c r="N24" s="71">
        <v>2</v>
      </c>
      <c r="O24" s="71">
        <v>8</v>
      </c>
      <c r="P24" s="71">
        <v>3</v>
      </c>
      <c r="Q24" s="71">
        <v>16</v>
      </c>
    </row>
    <row r="25" spans="2:17">
      <c r="C25" s="73" t="s">
        <v>220</v>
      </c>
      <c r="D25" s="73" t="s">
        <v>221</v>
      </c>
      <c r="K25" s="5" t="s">
        <v>219</v>
      </c>
      <c r="L25" s="71">
        <v>23</v>
      </c>
      <c r="M25" s="71">
        <v>18</v>
      </c>
      <c r="N25" s="71">
        <v>19</v>
      </c>
      <c r="O25" s="71">
        <v>20</v>
      </c>
      <c r="P25" s="71">
        <v>20</v>
      </c>
      <c r="Q25" s="71">
        <v>100</v>
      </c>
    </row>
    <row r="26" spans="2:17">
      <c r="C26" s="73" t="s">
        <v>169</v>
      </c>
      <c r="D26" s="77" t="s">
        <v>16</v>
      </c>
      <c r="E26" s="77" t="s">
        <v>10</v>
      </c>
      <c r="F26" s="77" t="s">
        <v>21</v>
      </c>
      <c r="G26" s="77" t="s">
        <v>26</v>
      </c>
      <c r="H26" s="77" t="s">
        <v>32</v>
      </c>
      <c r="I26" s="77" t="s">
        <v>219</v>
      </c>
      <c r="K26" s="28"/>
      <c r="L26" s="28"/>
      <c r="M26" s="28"/>
      <c r="N26" s="28"/>
      <c r="O26" s="28"/>
      <c r="P26" s="28"/>
      <c r="Q26" s="28"/>
    </row>
    <row r="27" spans="2:17" ht="15.75">
      <c r="C27" s="5">
        <v>2018</v>
      </c>
      <c r="D27" s="75">
        <v>697368.02069999999</v>
      </c>
      <c r="E27" s="75">
        <v>2405966.0874000001</v>
      </c>
      <c r="F27" s="75">
        <v>1324699.5078</v>
      </c>
      <c r="G27" s="75"/>
      <c r="H27" s="75">
        <v>2000197.9464999998</v>
      </c>
      <c r="I27" s="75">
        <v>6428231.5623999992</v>
      </c>
      <c r="K27" s="17" t="s">
        <v>192</v>
      </c>
      <c r="L27" s="28"/>
      <c r="M27" s="28"/>
      <c r="N27" s="28"/>
      <c r="O27" s="28"/>
      <c r="P27" s="28"/>
      <c r="Q27" s="28"/>
    </row>
    <row r="28" spans="2:17">
      <c r="C28" s="5">
        <v>2019</v>
      </c>
      <c r="D28" s="75">
        <v>662834.33499999996</v>
      </c>
      <c r="E28" s="75">
        <v>3253999.8528</v>
      </c>
      <c r="F28" s="75">
        <v>2407881.4108000002</v>
      </c>
      <c r="G28" s="75">
        <v>3215152.3494000006</v>
      </c>
      <c r="H28" s="75">
        <v>825320.96310000005</v>
      </c>
      <c r="I28" s="75">
        <v>10365188.9111</v>
      </c>
      <c r="K28" s="73" t="s">
        <v>223</v>
      </c>
      <c r="L28" s="73" t="s">
        <v>221</v>
      </c>
      <c r="M28" s="70"/>
      <c r="N28" s="70"/>
      <c r="O28" s="70"/>
      <c r="P28" s="70"/>
      <c r="Q28" s="70"/>
    </row>
    <row r="29" spans="2:17" ht="16.5" customHeight="1">
      <c r="C29" s="5">
        <v>2020</v>
      </c>
      <c r="D29" s="75">
        <v>3570921.3314</v>
      </c>
      <c r="E29" s="75"/>
      <c r="F29" s="75">
        <v>3050494.75</v>
      </c>
      <c r="G29" s="75">
        <v>3693140.9136999995</v>
      </c>
      <c r="H29" s="75">
        <v>1758685.2248999998</v>
      </c>
      <c r="I29" s="75">
        <v>12073242.219999999</v>
      </c>
      <c r="K29" s="73" t="s">
        <v>216</v>
      </c>
      <c r="L29" s="70" t="s">
        <v>18</v>
      </c>
      <c r="M29" s="70" t="s">
        <v>13</v>
      </c>
      <c r="N29" s="70" t="s">
        <v>23</v>
      </c>
      <c r="O29" s="70" t="s">
        <v>38</v>
      </c>
      <c r="P29" s="70" t="s">
        <v>29</v>
      </c>
      <c r="Q29" s="70" t="s">
        <v>219</v>
      </c>
    </row>
    <row r="30" spans="2:17">
      <c r="C30" s="5">
        <v>2021</v>
      </c>
      <c r="D30" s="75">
        <v>1781773.1680000001</v>
      </c>
      <c r="E30" s="75">
        <v>4027741.5258000004</v>
      </c>
      <c r="F30" s="75">
        <v>2386006.5987</v>
      </c>
      <c r="G30" s="75">
        <v>3537852.8210999998</v>
      </c>
      <c r="H30" s="75">
        <v>232953.2224</v>
      </c>
      <c r="I30" s="75">
        <v>11966327.336000001</v>
      </c>
      <c r="K30" s="5">
        <v>2018</v>
      </c>
      <c r="L30" s="75">
        <v>714009.451</v>
      </c>
      <c r="M30" s="75">
        <v>345659.15480000002</v>
      </c>
      <c r="N30" s="75">
        <v>679550.03103333339</v>
      </c>
      <c r="O30" s="75">
        <v>633964.65383333329</v>
      </c>
      <c r="P30" s="75"/>
      <c r="Q30" s="75">
        <v>642823.15624000004</v>
      </c>
    </row>
    <row r="31" spans="2:17">
      <c r="C31" s="5">
        <v>2022</v>
      </c>
      <c r="D31" s="75">
        <v>2937526.7410000004</v>
      </c>
      <c r="E31" s="75">
        <v>997566.67859999998</v>
      </c>
      <c r="F31" s="75">
        <v>2654253.8085000003</v>
      </c>
      <c r="G31" s="75">
        <v>8416336.8042000011</v>
      </c>
      <c r="H31" s="75"/>
      <c r="I31" s="75">
        <v>15005684.032300003</v>
      </c>
      <c r="K31" s="5">
        <v>2019</v>
      </c>
      <c r="L31" s="75">
        <v>615736.2527800001</v>
      </c>
      <c r="M31" s="75">
        <v>540673.16872000007</v>
      </c>
      <c r="N31" s="75">
        <v>701089.41</v>
      </c>
      <c r="O31" s="75">
        <v>541124.82383333333</v>
      </c>
      <c r="P31" s="75">
        <v>778794.25604999997</v>
      </c>
      <c r="Q31" s="75">
        <v>609716.99477058824</v>
      </c>
    </row>
    <row r="32" spans="2:17">
      <c r="C32" s="5">
        <v>2023</v>
      </c>
      <c r="D32" s="75">
        <v>1570662.8665999998</v>
      </c>
      <c r="E32" s="75">
        <v>1410599.5731000002</v>
      </c>
      <c r="F32" s="75">
        <v>834871.46829999995</v>
      </c>
      <c r="G32" s="75"/>
      <c r="H32" s="75">
        <v>3629743.5011</v>
      </c>
      <c r="I32" s="75">
        <v>7445877.4090999998</v>
      </c>
      <c r="K32" s="5">
        <v>2020</v>
      </c>
      <c r="L32" s="75">
        <v>596145.13564999995</v>
      </c>
      <c r="M32" s="75">
        <v>697772.18460000004</v>
      </c>
      <c r="N32" s="75">
        <v>663942.7383333334</v>
      </c>
      <c r="O32" s="75"/>
      <c r="P32" s="75">
        <v>485652.75150000001</v>
      </c>
      <c r="Q32" s="75">
        <v>603662.11099999992</v>
      </c>
    </row>
    <row r="33" spans="3:17" s="28" customFormat="1">
      <c r="C33" s="5" t="s">
        <v>219</v>
      </c>
      <c r="D33" s="75">
        <v>11221086.4627</v>
      </c>
      <c r="E33" s="75">
        <v>12095873.717700001</v>
      </c>
      <c r="F33" s="75">
        <v>12658207.544100001</v>
      </c>
      <c r="G33" s="75">
        <v>18862482.888400003</v>
      </c>
      <c r="H33" s="75">
        <v>8446900.8579999991</v>
      </c>
      <c r="I33" s="75">
        <v>63284551.470899999</v>
      </c>
      <c r="K33" s="5">
        <v>2021</v>
      </c>
      <c r="L33" s="75">
        <v>632890.37267999991</v>
      </c>
      <c r="M33" s="75">
        <v>418519.18513333332</v>
      </c>
      <c r="N33" s="75">
        <v>852809.66040000005</v>
      </c>
      <c r="O33" s="75">
        <v>595204.26756666671</v>
      </c>
      <c r="P33" s="75">
        <v>613486.93176250008</v>
      </c>
      <c r="Q33" s="75">
        <v>598316.36679999984</v>
      </c>
    </row>
    <row r="34" spans="3:17" s="28" customFormat="1">
      <c r="K34" s="5">
        <v>2022</v>
      </c>
      <c r="L34" s="75">
        <v>1820827.147475</v>
      </c>
      <c r="M34" s="75">
        <v>418276.97019999998</v>
      </c>
      <c r="N34" s="75">
        <v>725109.44874000014</v>
      </c>
      <c r="O34" s="75">
        <v>567866.87653333333</v>
      </c>
      <c r="P34" s="75">
        <v>720119.68830000004</v>
      </c>
      <c r="Q34" s="75">
        <v>882687.29601764714</v>
      </c>
    </row>
    <row r="35" spans="3:17" s="28" customFormat="1" ht="15.75">
      <c r="C35" s="17" t="s">
        <v>183</v>
      </c>
      <c r="D35"/>
      <c r="E35"/>
      <c r="F35"/>
      <c r="G35"/>
      <c r="H35"/>
      <c r="I35"/>
      <c r="K35" s="5">
        <v>2023</v>
      </c>
      <c r="L35" s="75">
        <v>729547.3343499999</v>
      </c>
      <c r="M35" s="75">
        <v>103097.06540000001</v>
      </c>
      <c r="N35" s="75">
        <v>408460.93195</v>
      </c>
      <c r="O35" s="75">
        <v>453727.24107499997</v>
      </c>
      <c r="P35" s="75">
        <v>478981.96083333337</v>
      </c>
      <c r="Q35" s="75">
        <v>465367.33806874999</v>
      </c>
    </row>
    <row r="36" spans="3:17" s="28" customFormat="1">
      <c r="C36" s="73" t="s">
        <v>222</v>
      </c>
      <c r="D36" s="73" t="s">
        <v>221</v>
      </c>
      <c r="E36"/>
      <c r="F36"/>
      <c r="G36"/>
      <c r="H36"/>
      <c r="I36"/>
      <c r="K36" s="5" t="s">
        <v>219</v>
      </c>
      <c r="L36" s="75">
        <v>848354.14267391327</v>
      </c>
      <c r="M36" s="75">
        <v>492882.01324444462</v>
      </c>
      <c r="N36" s="75">
        <v>669461.26900526322</v>
      </c>
      <c r="O36" s="75">
        <v>532214.989695</v>
      </c>
      <c r="P36" s="75">
        <v>576823.30229999998</v>
      </c>
      <c r="Q36" s="75">
        <v>632845.51470900001</v>
      </c>
    </row>
    <row r="37" spans="3:17" s="28" customFormat="1">
      <c r="C37" s="73" t="s">
        <v>169</v>
      </c>
      <c r="D37" s="77" t="s">
        <v>16</v>
      </c>
      <c r="E37" s="77" t="s">
        <v>10</v>
      </c>
      <c r="F37" s="77" t="s">
        <v>21</v>
      </c>
      <c r="G37" s="77" t="s">
        <v>26</v>
      </c>
      <c r="H37" s="77" t="s">
        <v>32</v>
      </c>
      <c r="I37" s="77" t="s">
        <v>219</v>
      </c>
    </row>
    <row r="38" spans="3:17" s="28" customFormat="1">
      <c r="C38" s="5">
        <v>2018</v>
      </c>
      <c r="D38" s="71">
        <v>1</v>
      </c>
      <c r="E38" s="71">
        <v>4</v>
      </c>
      <c r="F38" s="71">
        <v>2</v>
      </c>
      <c r="G38" s="71"/>
      <c r="H38" s="71">
        <v>3</v>
      </c>
      <c r="I38" s="71">
        <v>10</v>
      </c>
    </row>
    <row r="39" spans="3:17" s="28" customFormat="1">
      <c r="C39" s="5">
        <v>2019</v>
      </c>
      <c r="D39" s="71">
        <v>1</v>
      </c>
      <c r="E39" s="71">
        <v>6</v>
      </c>
      <c r="F39" s="71">
        <v>3</v>
      </c>
      <c r="G39" s="71">
        <v>5</v>
      </c>
      <c r="H39" s="71">
        <v>2</v>
      </c>
      <c r="I39" s="71">
        <v>17</v>
      </c>
      <c r="K39" s="115"/>
      <c r="L39" s="115"/>
      <c r="M39" s="115"/>
    </row>
    <row r="40" spans="3:17" s="28" customFormat="1">
      <c r="C40" s="5">
        <v>2020</v>
      </c>
      <c r="D40" s="71">
        <v>6</v>
      </c>
      <c r="E40" s="71"/>
      <c r="F40" s="71">
        <v>5</v>
      </c>
      <c r="G40" s="71">
        <v>6</v>
      </c>
      <c r="H40" s="71">
        <v>3</v>
      </c>
      <c r="I40" s="71">
        <v>20</v>
      </c>
      <c r="K40" s="115"/>
      <c r="L40" s="115"/>
      <c r="M40" s="115"/>
    </row>
    <row r="41" spans="3:17" s="28" customFormat="1">
      <c r="C41" s="5">
        <v>2021</v>
      </c>
      <c r="D41" s="71">
        <v>3</v>
      </c>
      <c r="E41" s="71">
        <v>6</v>
      </c>
      <c r="F41" s="71">
        <v>4</v>
      </c>
      <c r="G41" s="71">
        <v>6</v>
      </c>
      <c r="H41" s="71">
        <v>1</v>
      </c>
      <c r="I41" s="71">
        <v>20</v>
      </c>
      <c r="K41" s="115"/>
      <c r="L41" s="115"/>
      <c r="M41" s="115"/>
    </row>
    <row r="42" spans="3:17">
      <c r="C42" s="5">
        <v>2022</v>
      </c>
      <c r="D42" s="71">
        <v>5</v>
      </c>
      <c r="E42" s="71">
        <v>3</v>
      </c>
      <c r="F42" s="71">
        <v>4</v>
      </c>
      <c r="G42" s="71">
        <v>5</v>
      </c>
      <c r="H42" s="71"/>
      <c r="I42" s="71">
        <v>17</v>
      </c>
    </row>
    <row r="43" spans="3:17">
      <c r="C43" s="5">
        <v>2023</v>
      </c>
      <c r="D43" s="71">
        <v>3</v>
      </c>
      <c r="E43" s="71">
        <v>2</v>
      </c>
      <c r="F43" s="71">
        <v>2</v>
      </c>
      <c r="G43" s="71"/>
      <c r="H43" s="71">
        <v>9</v>
      </c>
      <c r="I43" s="71">
        <v>16</v>
      </c>
    </row>
    <row r="44" spans="3:17">
      <c r="C44" s="5" t="s">
        <v>219</v>
      </c>
      <c r="D44" s="71">
        <v>19</v>
      </c>
      <c r="E44" s="71">
        <v>21</v>
      </c>
      <c r="F44" s="71">
        <v>20</v>
      </c>
      <c r="G44" s="71">
        <v>22</v>
      </c>
      <c r="H44" s="71">
        <v>18</v>
      </c>
      <c r="I44" s="71">
        <v>100</v>
      </c>
    </row>
    <row r="46" spans="3:17" ht="15.75">
      <c r="C46" s="17" t="s">
        <v>184</v>
      </c>
    </row>
    <row r="47" spans="3:17">
      <c r="C47" s="73" t="s">
        <v>223</v>
      </c>
      <c r="D47" s="73" t="s">
        <v>221</v>
      </c>
      <c r="E47" s="70"/>
      <c r="F47" s="70"/>
      <c r="G47" s="70"/>
      <c r="H47" s="70"/>
      <c r="I47" s="70"/>
    </row>
    <row r="48" spans="3:17">
      <c r="C48" s="73" t="s">
        <v>169</v>
      </c>
      <c r="D48" s="70" t="s">
        <v>16</v>
      </c>
      <c r="E48" s="70" t="s">
        <v>10</v>
      </c>
      <c r="F48" s="70" t="s">
        <v>21</v>
      </c>
      <c r="G48" s="70" t="s">
        <v>26</v>
      </c>
      <c r="H48" s="70" t="s">
        <v>32</v>
      </c>
      <c r="I48" s="70" t="s">
        <v>219</v>
      </c>
    </row>
    <row r="49" spans="3:11">
      <c r="C49" s="5">
        <v>2018</v>
      </c>
      <c r="D49" s="75">
        <v>697368.02069999999</v>
      </c>
      <c r="E49" s="75">
        <v>601491.52185000002</v>
      </c>
      <c r="F49" s="75">
        <v>662349.75390000001</v>
      </c>
      <c r="G49" s="75"/>
      <c r="H49" s="75">
        <v>666732.64883333328</v>
      </c>
      <c r="I49" s="75">
        <v>642823.15624000016</v>
      </c>
    </row>
    <row r="50" spans="3:11" ht="15.75">
      <c r="C50" s="5">
        <v>2019</v>
      </c>
      <c r="D50" s="75">
        <v>662834.33499999996</v>
      </c>
      <c r="E50" s="75">
        <v>542333.3088</v>
      </c>
      <c r="F50" s="75">
        <v>802627.13693333336</v>
      </c>
      <c r="G50" s="75">
        <v>643030.46988000011</v>
      </c>
      <c r="H50" s="75">
        <v>412660.48155000003</v>
      </c>
      <c r="I50" s="75">
        <v>609716.99477058824</v>
      </c>
      <c r="K50" s="21"/>
    </row>
    <row r="51" spans="3:11">
      <c r="C51" s="5">
        <v>2020</v>
      </c>
      <c r="D51" s="75">
        <v>595153.55523333338</v>
      </c>
      <c r="E51" s="75"/>
      <c r="F51" s="75">
        <v>610098.94999999995</v>
      </c>
      <c r="G51" s="75">
        <v>615523.48561666661</v>
      </c>
      <c r="H51" s="75">
        <v>586228.40829999989</v>
      </c>
      <c r="I51" s="75">
        <v>603662.11100000015</v>
      </c>
    </row>
    <row r="52" spans="3:11">
      <c r="C52" s="5">
        <v>2021</v>
      </c>
      <c r="D52" s="75">
        <v>593924.38933333335</v>
      </c>
      <c r="E52" s="75">
        <v>671290.25430000003</v>
      </c>
      <c r="F52" s="75">
        <v>596501.64967499999</v>
      </c>
      <c r="G52" s="75">
        <v>589642.13685000001</v>
      </c>
      <c r="H52" s="75">
        <v>232953.2224</v>
      </c>
      <c r="I52" s="75">
        <v>598316.36680000008</v>
      </c>
    </row>
    <row r="53" spans="3:11">
      <c r="C53" s="5">
        <v>2022</v>
      </c>
      <c r="D53" s="75">
        <v>587505.34820000012</v>
      </c>
      <c r="E53" s="75">
        <v>332522.22619999998</v>
      </c>
      <c r="F53" s="75">
        <v>663563.45212500007</v>
      </c>
      <c r="G53" s="75">
        <v>1683267.3608400002</v>
      </c>
      <c r="H53" s="75"/>
      <c r="I53" s="75">
        <v>882687.29601764726</v>
      </c>
    </row>
    <row r="54" spans="3:11">
      <c r="C54" s="5">
        <v>2023</v>
      </c>
      <c r="D54" s="75">
        <v>523554.28886666661</v>
      </c>
      <c r="E54" s="75">
        <v>705299.78655000008</v>
      </c>
      <c r="F54" s="75">
        <v>417435.73414999997</v>
      </c>
      <c r="G54" s="75"/>
      <c r="H54" s="75">
        <v>403304.83345555555</v>
      </c>
      <c r="I54" s="75">
        <v>465367.3380687501</v>
      </c>
    </row>
    <row r="55" spans="3:11">
      <c r="C55" s="5" t="s">
        <v>219</v>
      </c>
      <c r="D55" s="75">
        <v>590583.49803684209</v>
      </c>
      <c r="E55" s="75">
        <v>575993.98655714281</v>
      </c>
      <c r="F55" s="75">
        <v>632910.37720500003</v>
      </c>
      <c r="G55" s="75">
        <v>857385.58583636361</v>
      </c>
      <c r="H55" s="75">
        <v>469272.26988888893</v>
      </c>
      <c r="I55" s="75">
        <v>632845.51470900013</v>
      </c>
    </row>
    <row r="57" spans="3:11" ht="20.25">
      <c r="C57" s="36" t="s">
        <v>185</v>
      </c>
    </row>
    <row r="58" spans="3:11" ht="15.75">
      <c r="C58" s="17" t="s">
        <v>186</v>
      </c>
    </row>
    <row r="59" spans="3:11">
      <c r="C59" s="73" t="s">
        <v>220</v>
      </c>
      <c r="D59" s="73" t="s">
        <v>221</v>
      </c>
      <c r="E59" s="70"/>
      <c r="F59" s="70"/>
      <c r="G59" s="70"/>
      <c r="H59" s="70"/>
    </row>
    <row r="60" spans="3:11">
      <c r="C60" s="73" t="s">
        <v>169</v>
      </c>
      <c r="D60" s="70" t="s">
        <v>22</v>
      </c>
      <c r="E60" s="70" t="s">
        <v>12</v>
      </c>
      <c r="F60" s="70" t="s">
        <v>28</v>
      </c>
      <c r="G60" s="70" t="s">
        <v>17</v>
      </c>
      <c r="H60" s="70" t="s">
        <v>219</v>
      </c>
    </row>
    <row r="61" spans="3:11" ht="15.75">
      <c r="C61" s="5">
        <v>2018</v>
      </c>
      <c r="D61" s="75">
        <v>1324699.5078</v>
      </c>
      <c r="E61" s="75">
        <v>2355678.5005000001</v>
      </c>
      <c r="F61" s="75">
        <v>713950.58530000004</v>
      </c>
      <c r="G61" s="75">
        <v>2033902.9688000001</v>
      </c>
      <c r="H61" s="75">
        <v>6428231.5624000002</v>
      </c>
      <c r="K61" s="19"/>
    </row>
    <row r="62" spans="3:11">
      <c r="C62" s="5">
        <v>2019</v>
      </c>
      <c r="D62" s="75">
        <v>2407881.4108000002</v>
      </c>
      <c r="E62" s="75">
        <v>1899587.8415000001</v>
      </c>
      <c r="F62" s="75">
        <v>2405751.7012999998</v>
      </c>
      <c r="G62" s="75">
        <v>3651967.9575000005</v>
      </c>
      <c r="H62" s="75">
        <v>10365188.9111</v>
      </c>
    </row>
    <row r="63" spans="3:11">
      <c r="C63" s="5">
        <v>2020</v>
      </c>
      <c r="D63" s="75">
        <v>3268651.1869000001</v>
      </c>
      <c r="E63" s="75">
        <v>1758685.2248999998</v>
      </c>
      <c r="F63" s="75">
        <v>3693140.9136999995</v>
      </c>
      <c r="G63" s="75">
        <v>3352764.8944999999</v>
      </c>
      <c r="H63" s="75">
        <v>12073242.220000001</v>
      </c>
    </row>
    <row r="64" spans="3:11">
      <c r="C64" s="5">
        <v>2021</v>
      </c>
      <c r="D64" s="75">
        <v>2386006.5987</v>
      </c>
      <c r="E64" s="75">
        <v>1087529.6652000002</v>
      </c>
      <c r="F64" s="75">
        <v>3191128.3160999999</v>
      </c>
      <c r="G64" s="75">
        <v>5301662.7560000001</v>
      </c>
      <c r="H64" s="75">
        <v>11966327.335999999</v>
      </c>
    </row>
    <row r="65" spans="3:8">
      <c r="C65" s="5">
        <v>2022</v>
      </c>
      <c r="D65" s="75">
        <v>2654253.8085000003</v>
      </c>
      <c r="E65" s="75">
        <v>1086039.2492</v>
      </c>
      <c r="F65" s="75">
        <v>8416336.8042000011</v>
      </c>
      <c r="G65" s="75">
        <v>2849054.1704000002</v>
      </c>
      <c r="H65" s="75">
        <v>15005684.032300003</v>
      </c>
    </row>
    <row r="66" spans="3:8">
      <c r="C66" s="5">
        <v>2023</v>
      </c>
      <c r="D66" s="75">
        <v>834871.46829999995</v>
      </c>
      <c r="E66" s="75">
        <v>3538473.3712999998</v>
      </c>
      <c r="F66" s="75"/>
      <c r="G66" s="75">
        <v>3072532.5695000002</v>
      </c>
      <c r="H66" s="75">
        <v>7445877.4090999998</v>
      </c>
    </row>
    <row r="67" spans="3:8">
      <c r="C67" s="5" t="s">
        <v>219</v>
      </c>
      <c r="D67" s="75">
        <v>12876363.980999999</v>
      </c>
      <c r="E67" s="75">
        <v>11725993.852600001</v>
      </c>
      <c r="F67" s="75">
        <v>18420308.320599999</v>
      </c>
      <c r="G67" s="75">
        <v>20261885.3167</v>
      </c>
      <c r="H67" s="75">
        <v>63284551.470899999</v>
      </c>
    </row>
    <row r="69" spans="3:8" ht="15.75">
      <c r="C69" s="17" t="s">
        <v>187</v>
      </c>
    </row>
    <row r="70" spans="3:8">
      <c r="C70" s="73" t="s">
        <v>222</v>
      </c>
      <c r="D70" s="73" t="s">
        <v>221</v>
      </c>
      <c r="E70" s="70"/>
      <c r="F70" s="70"/>
      <c r="G70" s="70"/>
      <c r="H70" s="70"/>
    </row>
    <row r="71" spans="3:8">
      <c r="C71" s="73" t="s">
        <v>169</v>
      </c>
      <c r="D71" s="70" t="s">
        <v>22</v>
      </c>
      <c r="E71" s="70" t="s">
        <v>12</v>
      </c>
      <c r="F71" s="70" t="s">
        <v>28</v>
      </c>
      <c r="G71" s="70" t="s">
        <v>17</v>
      </c>
      <c r="H71" s="70" t="s">
        <v>219</v>
      </c>
    </row>
    <row r="72" spans="3:8">
      <c r="C72" s="5">
        <v>2018</v>
      </c>
      <c r="D72" s="71">
        <v>2</v>
      </c>
      <c r="E72" s="71">
        <v>4</v>
      </c>
      <c r="F72" s="71">
        <v>1</v>
      </c>
      <c r="G72" s="71">
        <v>3</v>
      </c>
      <c r="H72" s="71">
        <v>10</v>
      </c>
    </row>
    <row r="73" spans="3:8">
      <c r="C73" s="5">
        <v>2019</v>
      </c>
      <c r="D73" s="71">
        <v>3</v>
      </c>
      <c r="E73" s="71">
        <v>4</v>
      </c>
      <c r="F73" s="71">
        <v>4</v>
      </c>
      <c r="G73" s="71">
        <v>6</v>
      </c>
      <c r="H73" s="71">
        <v>17</v>
      </c>
    </row>
    <row r="74" spans="3:8">
      <c r="C74" s="5">
        <v>2020</v>
      </c>
      <c r="D74" s="71">
        <v>6</v>
      </c>
      <c r="E74" s="71">
        <v>3</v>
      </c>
      <c r="F74" s="71">
        <v>6</v>
      </c>
      <c r="G74" s="71">
        <v>5</v>
      </c>
      <c r="H74" s="71">
        <v>20</v>
      </c>
    </row>
    <row r="75" spans="3:8">
      <c r="C75" s="5">
        <v>2021</v>
      </c>
      <c r="D75" s="71">
        <v>4</v>
      </c>
      <c r="E75" s="71">
        <v>2</v>
      </c>
      <c r="F75" s="71">
        <v>5</v>
      </c>
      <c r="G75" s="71">
        <v>9</v>
      </c>
      <c r="H75" s="71">
        <v>20</v>
      </c>
    </row>
    <row r="76" spans="3:8">
      <c r="C76" s="5">
        <v>2022</v>
      </c>
      <c r="D76" s="71">
        <v>4</v>
      </c>
      <c r="E76" s="71">
        <v>2</v>
      </c>
      <c r="F76" s="71">
        <v>5</v>
      </c>
      <c r="G76" s="71">
        <v>6</v>
      </c>
      <c r="H76" s="71">
        <v>17</v>
      </c>
    </row>
    <row r="77" spans="3:8">
      <c r="C77" s="5">
        <v>2023</v>
      </c>
      <c r="D77" s="71">
        <v>2</v>
      </c>
      <c r="E77" s="71">
        <v>8</v>
      </c>
      <c r="F77" s="71"/>
      <c r="G77" s="71">
        <v>6</v>
      </c>
      <c r="H77" s="71">
        <v>16</v>
      </c>
    </row>
    <row r="78" spans="3:8">
      <c r="C78" s="5" t="s">
        <v>219</v>
      </c>
      <c r="D78" s="71">
        <v>21</v>
      </c>
      <c r="E78" s="71">
        <v>23</v>
      </c>
      <c r="F78" s="71">
        <v>21</v>
      </c>
      <c r="G78" s="71">
        <v>35</v>
      </c>
      <c r="H78" s="71">
        <v>100</v>
      </c>
    </row>
    <row r="80" spans="3:8" ht="15.75">
      <c r="C80" s="17" t="s">
        <v>188</v>
      </c>
    </row>
    <row r="81" spans="3:8">
      <c r="C81" s="73" t="s">
        <v>223</v>
      </c>
      <c r="D81" s="73" t="s">
        <v>221</v>
      </c>
      <c r="E81" s="70"/>
      <c r="F81" s="70"/>
      <c r="G81" s="70"/>
      <c r="H81" s="70"/>
    </row>
    <row r="82" spans="3:8">
      <c r="C82" s="73" t="s">
        <v>169</v>
      </c>
      <c r="D82" s="70" t="s">
        <v>22</v>
      </c>
      <c r="E82" s="70" t="s">
        <v>12</v>
      </c>
      <c r="F82" s="70" t="s">
        <v>28</v>
      </c>
      <c r="G82" s="70" t="s">
        <v>17</v>
      </c>
      <c r="H82" s="70" t="s">
        <v>219</v>
      </c>
    </row>
    <row r="83" spans="3:8">
      <c r="C83" s="5">
        <v>2018</v>
      </c>
      <c r="D83" s="75">
        <v>662349.75390000001</v>
      </c>
      <c r="E83" s="75">
        <v>588919.62512500002</v>
      </c>
      <c r="F83" s="75">
        <v>713950.58530000004</v>
      </c>
      <c r="G83" s="75">
        <v>677967.65626666672</v>
      </c>
      <c r="H83" s="75">
        <v>642823.15624000004</v>
      </c>
    </row>
    <row r="84" spans="3:8">
      <c r="C84" s="5">
        <v>2019</v>
      </c>
      <c r="D84" s="75">
        <v>802627.13693333336</v>
      </c>
      <c r="E84" s="75">
        <v>474896.96037500002</v>
      </c>
      <c r="F84" s="75">
        <v>601437.92532499996</v>
      </c>
      <c r="G84" s="75">
        <v>608661.32625000004</v>
      </c>
      <c r="H84" s="75">
        <v>609716.99477058824</v>
      </c>
    </row>
    <row r="85" spans="3:8">
      <c r="C85" s="5">
        <v>2020</v>
      </c>
      <c r="D85" s="75">
        <v>544775.19781666668</v>
      </c>
      <c r="E85" s="75">
        <v>586228.40829999989</v>
      </c>
      <c r="F85" s="75">
        <v>615523.48561666661</v>
      </c>
      <c r="G85" s="75">
        <v>670552.97889999999</v>
      </c>
      <c r="H85" s="75">
        <v>603662.11100000003</v>
      </c>
    </row>
    <row r="86" spans="3:8">
      <c r="C86" s="5">
        <v>2021</v>
      </c>
      <c r="D86" s="75">
        <v>596501.64967499999</v>
      </c>
      <c r="E86" s="75">
        <v>543764.83260000008</v>
      </c>
      <c r="F86" s="75">
        <v>638225.66321999999</v>
      </c>
      <c r="G86" s="75">
        <v>589073.63955555554</v>
      </c>
      <c r="H86" s="75">
        <v>598316.36679999996</v>
      </c>
    </row>
    <row r="87" spans="3:8">
      <c r="C87" s="5">
        <v>2022</v>
      </c>
      <c r="D87" s="75">
        <v>663563.45212500007</v>
      </c>
      <c r="E87" s="75">
        <v>543019.62459999998</v>
      </c>
      <c r="F87" s="75">
        <v>1683267.3608400002</v>
      </c>
      <c r="G87" s="75">
        <v>474842.36173333338</v>
      </c>
      <c r="H87" s="75">
        <v>882687.29601764691</v>
      </c>
    </row>
    <row r="88" spans="3:8">
      <c r="C88" s="5">
        <v>2023</v>
      </c>
      <c r="D88" s="75">
        <v>417435.73414999997</v>
      </c>
      <c r="E88" s="75">
        <v>442309.17141249997</v>
      </c>
      <c r="F88" s="75"/>
      <c r="G88" s="75">
        <v>512088.76158333337</v>
      </c>
      <c r="H88" s="75">
        <v>465367.3380687501</v>
      </c>
    </row>
    <row r="89" spans="3:8">
      <c r="C89" s="5" t="s">
        <v>219</v>
      </c>
      <c r="D89" s="75">
        <v>613160.18957142858</v>
      </c>
      <c r="E89" s="75">
        <v>509825.819678261</v>
      </c>
      <c r="F89" s="75">
        <v>877157.53907619044</v>
      </c>
      <c r="G89" s="75">
        <v>578911.00904857134</v>
      </c>
      <c r="H89" s="75">
        <v>632845.51470899989</v>
      </c>
    </row>
    <row r="102" spans="3:3" ht="15.75">
      <c r="C102" s="21"/>
    </row>
    <row r="128" spans="3:3" ht="15.75">
      <c r="C128" s="19" t="s">
        <v>156</v>
      </c>
    </row>
  </sheetData>
  <mergeCells count="3">
    <mergeCell ref="K40:M40"/>
    <mergeCell ref="K41:M41"/>
    <mergeCell ref="K39:M39"/>
  </mergeCells>
  <pageMargins left="0.7" right="0.7" top="0.75" bottom="0.75" header="0.3" footer="0.3"/>
  <pageSetup paperSize="9" orientation="portrait" verticalDpi="0"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opLeftCell="C1" zoomScaleNormal="100" workbookViewId="0">
      <selection activeCell="C43" sqref="C43"/>
    </sheetView>
  </sheetViews>
  <sheetFormatPr defaultColWidth="10.6640625" defaultRowHeight="15"/>
  <cols>
    <col min="2" max="2" width="40.77734375" customWidth="1"/>
    <col min="3" max="3" width="37.33203125" bestFit="1" customWidth="1"/>
    <col min="4" max="4" width="18.21875" customWidth="1"/>
    <col min="5" max="5" width="12.33203125" customWidth="1"/>
    <col min="7" max="7" width="31.77734375" style="5" customWidth="1"/>
    <col min="8" max="8" width="35.77734375" customWidth="1"/>
    <col min="9" max="11" width="25.5546875" customWidth="1"/>
    <col min="12" max="12" width="19.109375" customWidth="1"/>
    <col min="14" max="14" width="23.33203125" customWidth="1"/>
    <col min="111" max="111" width="7" bestFit="1" customWidth="1"/>
    <col min="112" max="112" width="10.44140625" bestFit="1" customWidth="1"/>
  </cols>
  <sheetData>
    <row r="1" spans="2:13">
      <c r="H1" s="9"/>
      <c r="I1" s="10"/>
    </row>
    <row r="2" spans="2:13" ht="17.45" customHeight="1">
      <c r="B2" s="4" t="s">
        <v>148</v>
      </c>
      <c r="H2" s="116"/>
      <c r="I2" s="116"/>
      <c r="J2" s="116"/>
      <c r="K2" s="116"/>
    </row>
    <row r="3" spans="2:13" s="28" customFormat="1" ht="18" thickBot="1">
      <c r="B3" s="4"/>
      <c r="G3" s="17" t="s">
        <v>204</v>
      </c>
      <c r="H3" s="117"/>
      <c r="I3" s="117"/>
      <c r="J3" s="117"/>
      <c r="K3" s="117"/>
    </row>
    <row r="4" spans="2:13" ht="16.5" thickBot="1">
      <c r="D4" s="43" t="s">
        <v>193</v>
      </c>
      <c r="E4" s="44" t="s">
        <v>194</v>
      </c>
      <c r="G4" s="100" t="s">
        <v>169</v>
      </c>
      <c r="H4" s="103" t="s">
        <v>176</v>
      </c>
      <c r="I4" s="103" t="s">
        <v>170</v>
      </c>
      <c r="J4" s="103" t="s">
        <v>174</v>
      </c>
      <c r="K4" s="56"/>
    </row>
    <row r="5" spans="2:13" ht="15.75">
      <c r="B5" s="39">
        <v>2018</v>
      </c>
      <c r="C5" s="29" t="s">
        <v>149</v>
      </c>
      <c r="D5" s="30">
        <v>1.08</v>
      </c>
      <c r="E5" s="31">
        <f>E6*D6</f>
        <v>1.2053063131200001</v>
      </c>
      <c r="G5" s="82">
        <v>2018</v>
      </c>
      <c r="H5" s="91">
        <f>C15</f>
        <v>45000000</v>
      </c>
      <c r="I5" s="91">
        <f>SUMPRODUCT(('Claims Data'!S2:S101='Pure Premium Work'!G5)*('Claims Data'!R2:R101=1))</f>
        <v>10</v>
      </c>
      <c r="J5" s="92">
        <f>I5/H5</f>
        <v>2.2222222222222222E-7</v>
      </c>
      <c r="K5" s="41"/>
      <c r="L5" s="74"/>
    </row>
    <row r="6" spans="2:13" ht="15.75">
      <c r="B6" s="40">
        <v>2019</v>
      </c>
      <c r="C6" s="41" t="s">
        <v>150</v>
      </c>
      <c r="D6" s="41">
        <v>1.05</v>
      </c>
      <c r="E6" s="32">
        <f t="shared" ref="E6:E8" si="0">E7*D7</f>
        <v>1.1479107744000001</v>
      </c>
      <c r="G6" s="82">
        <f>G5+1</f>
        <v>2019</v>
      </c>
      <c r="H6" s="91">
        <f t="shared" ref="H6:H10" si="1">C16</f>
        <v>49000000</v>
      </c>
      <c r="I6" s="91">
        <f>SUMPRODUCT(('Claims Data'!S3:S102='Pure Premium Work'!G6)*('Claims Data'!R3:R102=1))</f>
        <v>17</v>
      </c>
      <c r="J6" s="92">
        <f t="shared" ref="J6:J10" si="2">I6/H6</f>
        <v>3.4693877551020406E-7</v>
      </c>
      <c r="K6" s="56"/>
      <c r="L6" s="74"/>
      <c r="M6" s="74"/>
    </row>
    <row r="7" spans="2:13" ht="15.75">
      <c r="B7" s="40">
        <v>2020</v>
      </c>
      <c r="C7" s="41" t="s">
        <v>151</v>
      </c>
      <c r="D7" s="41">
        <v>1.04</v>
      </c>
      <c r="E7" s="32">
        <f>E8*D8</f>
        <v>1.1037603600000001</v>
      </c>
      <c r="G7" s="82">
        <f t="shared" ref="G7:G10" si="3">G6+1</f>
        <v>2020</v>
      </c>
      <c r="H7" s="91">
        <f t="shared" si="1"/>
        <v>41750000</v>
      </c>
      <c r="I7" s="91">
        <f>SUMPRODUCT(('Claims Data'!S4:S103='Pure Premium Work'!G7)*('Claims Data'!R4:R103=1))</f>
        <v>20</v>
      </c>
      <c r="J7" s="92">
        <f t="shared" si="2"/>
        <v>4.7904191616766466E-7</v>
      </c>
      <c r="K7" s="41"/>
      <c r="L7" s="74"/>
      <c r="M7" s="74"/>
    </row>
    <row r="8" spans="2:13" ht="15.75">
      <c r="B8" s="40">
        <v>2021</v>
      </c>
      <c r="C8" s="41" t="s">
        <v>152</v>
      </c>
      <c r="D8" s="41">
        <v>1.03</v>
      </c>
      <c r="E8" s="32">
        <f t="shared" si="0"/>
        <v>1.071612</v>
      </c>
      <c r="G8" s="82">
        <f t="shared" si="3"/>
        <v>2021</v>
      </c>
      <c r="H8" s="91">
        <f t="shared" si="1"/>
        <v>41500000</v>
      </c>
      <c r="I8" s="91">
        <f>SUMPRODUCT(('Claims Data'!S5:S104='Pure Premium Work'!G8)*('Claims Data'!R5:R104=1))</f>
        <v>20</v>
      </c>
      <c r="J8" s="92">
        <f t="shared" si="2"/>
        <v>4.8192771084337348E-7</v>
      </c>
      <c r="K8" s="41"/>
      <c r="L8" s="74"/>
      <c r="M8" s="74"/>
    </row>
    <row r="9" spans="2:13" ht="15.75">
      <c r="B9" s="40">
        <v>2022</v>
      </c>
      <c r="C9" s="41" t="s">
        <v>153</v>
      </c>
      <c r="D9" s="41">
        <v>1.02</v>
      </c>
      <c r="E9" s="32">
        <f>E10*D10</f>
        <v>1.0506</v>
      </c>
      <c r="G9" s="82">
        <f t="shared" si="3"/>
        <v>2022</v>
      </c>
      <c r="H9" s="91">
        <f t="shared" si="1"/>
        <v>43590000</v>
      </c>
      <c r="I9" s="91">
        <f>SUMPRODUCT(('Claims Data'!S6:S105='Pure Premium Work'!G9)*('Claims Data'!R6:R105=1))</f>
        <v>16</v>
      </c>
      <c r="J9" s="92">
        <f t="shared" si="2"/>
        <v>3.6705666437256249E-7</v>
      </c>
      <c r="K9" s="57"/>
      <c r="L9" s="74"/>
      <c r="M9" s="74"/>
    </row>
    <row r="10" spans="2:13" ht="15.75">
      <c r="B10" s="40">
        <v>2023</v>
      </c>
      <c r="C10" s="41" t="s">
        <v>153</v>
      </c>
      <c r="D10" s="41">
        <v>1.02</v>
      </c>
      <c r="E10" s="32">
        <f>E11*D11</f>
        <v>1.03</v>
      </c>
      <c r="G10" s="82">
        <f t="shared" si="3"/>
        <v>2023</v>
      </c>
      <c r="H10" s="91">
        <f t="shared" si="1"/>
        <v>44750000</v>
      </c>
      <c r="I10" s="91">
        <f>SUMPRODUCT(('Claims Data'!S7:S106='Pure Premium Work'!G10)*('Claims Data'!R7:R106=1))</f>
        <v>16</v>
      </c>
      <c r="J10" s="92">
        <f t="shared" si="2"/>
        <v>3.5754189944134076E-7</v>
      </c>
      <c r="K10" s="41"/>
      <c r="L10" s="74"/>
      <c r="M10" s="74"/>
    </row>
    <row r="11" spans="2:13" ht="17.100000000000001" customHeight="1" thickBot="1">
      <c r="B11" s="42">
        <v>2024</v>
      </c>
      <c r="C11" s="33" t="s">
        <v>168</v>
      </c>
      <c r="D11" s="33">
        <v>1.03</v>
      </c>
      <c r="E11" s="34">
        <v>1</v>
      </c>
    </row>
    <row r="12" spans="2:13" s="28" customFormat="1" ht="17.100000000000001" customHeight="1">
      <c r="B12" s="45"/>
      <c r="C12" s="41"/>
      <c r="D12" s="41"/>
      <c r="E12" s="46"/>
      <c r="G12" s="2" t="s">
        <v>203</v>
      </c>
    </row>
    <row r="13" spans="2:13" s="28" customFormat="1" ht="17.100000000000001" customHeight="1" thickBot="1">
      <c r="B13" s="2" t="s">
        <v>195</v>
      </c>
      <c r="D13" s="41"/>
      <c r="E13" s="46"/>
      <c r="G13" s="88" t="s">
        <v>227</v>
      </c>
      <c r="H13" s="86">
        <v>1</v>
      </c>
      <c r="I13" s="83"/>
      <c r="J13" s="78"/>
    </row>
    <row r="14" spans="2:13" s="28" customFormat="1" ht="17.100000000000001" customHeight="1">
      <c r="B14" s="47" t="s">
        <v>169</v>
      </c>
      <c r="C14" s="48" t="s">
        <v>196</v>
      </c>
      <c r="D14" s="41"/>
      <c r="E14" s="46"/>
      <c r="G14" s="83"/>
      <c r="H14" s="83"/>
      <c r="I14" s="83"/>
      <c r="J14" s="78"/>
    </row>
    <row r="15" spans="2:13" s="28" customFormat="1" ht="17.100000000000001" customHeight="1">
      <c r="B15" s="49">
        <v>2018</v>
      </c>
      <c r="C15" s="50">
        <f>45000000</f>
        <v>45000000</v>
      </c>
      <c r="D15" s="41"/>
      <c r="E15" s="46"/>
      <c r="G15" s="84" t="s">
        <v>216</v>
      </c>
      <c r="H15" s="84" t="s">
        <v>220</v>
      </c>
      <c r="I15" s="84" t="s">
        <v>225</v>
      </c>
      <c r="J15" s="85" t="s">
        <v>226</v>
      </c>
    </row>
    <row r="16" spans="2:13" s="28" customFormat="1" ht="17.100000000000001" customHeight="1">
      <c r="B16" s="49">
        <f>B15+1</f>
        <v>2019</v>
      </c>
      <c r="C16" s="50">
        <v>49000000</v>
      </c>
      <c r="D16" s="41"/>
      <c r="E16" s="46"/>
      <c r="G16" s="80">
        <v>2018</v>
      </c>
      <c r="H16" s="81">
        <v>6428231.5624000002</v>
      </c>
      <c r="I16" s="81">
        <v>10</v>
      </c>
      <c r="J16" s="79">
        <f>H16/I16</f>
        <v>642823.15624000004</v>
      </c>
    </row>
    <row r="17" spans="2:12" s="28" customFormat="1" ht="17.100000000000001" customHeight="1">
      <c r="B17" s="49">
        <f t="shared" ref="B17:B20" si="4">B16+1</f>
        <v>2020</v>
      </c>
      <c r="C17" s="50">
        <v>41750000</v>
      </c>
      <c r="D17" s="41"/>
      <c r="E17" s="46"/>
      <c r="G17" s="80">
        <v>2019</v>
      </c>
      <c r="H17" s="81">
        <v>10365188.911099998</v>
      </c>
      <c r="I17" s="81">
        <v>17</v>
      </c>
      <c r="J17" s="79">
        <f t="shared" ref="J17:J22" si="5">H17/I17</f>
        <v>609716.99477058812</v>
      </c>
    </row>
    <row r="18" spans="2:12" s="28" customFormat="1" ht="17.100000000000001" customHeight="1">
      <c r="B18" s="49">
        <f t="shared" si="4"/>
        <v>2021</v>
      </c>
      <c r="C18" s="50">
        <v>41500000</v>
      </c>
      <c r="D18" s="41"/>
      <c r="E18" s="46"/>
      <c r="G18" s="80">
        <v>2020</v>
      </c>
      <c r="H18" s="81">
        <v>12073242.219999999</v>
      </c>
      <c r="I18" s="81">
        <v>20</v>
      </c>
      <c r="J18" s="79">
        <f t="shared" si="5"/>
        <v>603662.11099999992</v>
      </c>
    </row>
    <row r="19" spans="2:12" s="28" customFormat="1" ht="17.100000000000001" customHeight="1">
      <c r="B19" s="49">
        <f t="shared" si="4"/>
        <v>2022</v>
      </c>
      <c r="C19" s="50">
        <v>43590000</v>
      </c>
      <c r="D19" s="41"/>
      <c r="E19" s="46"/>
      <c r="G19" s="80">
        <v>2021</v>
      </c>
      <c r="H19" s="81">
        <v>11966327.335999999</v>
      </c>
      <c r="I19" s="81">
        <v>20</v>
      </c>
      <c r="J19" s="79">
        <f t="shared" si="5"/>
        <v>598316.36679999996</v>
      </c>
    </row>
    <row r="20" spans="2:12" s="28" customFormat="1" ht="17.100000000000001" customHeight="1" thickBot="1">
      <c r="B20" s="51">
        <f t="shared" si="4"/>
        <v>2023</v>
      </c>
      <c r="C20" s="52">
        <v>44750000</v>
      </c>
      <c r="D20" s="41"/>
      <c r="E20" s="46"/>
      <c r="G20" s="80">
        <v>2022</v>
      </c>
      <c r="H20" s="81">
        <v>9751736.6085000001</v>
      </c>
      <c r="I20" s="81">
        <v>16</v>
      </c>
      <c r="J20" s="79">
        <f t="shared" si="5"/>
        <v>609483.53803125001</v>
      </c>
    </row>
    <row r="21" spans="2:12" s="28" customFormat="1" ht="17.100000000000001" customHeight="1" thickBot="1">
      <c r="B21" s="17"/>
      <c r="C21" s="53"/>
      <c r="D21" s="41"/>
      <c r="E21" s="46"/>
      <c r="G21" s="80">
        <v>2023</v>
      </c>
      <c r="H21" s="81">
        <v>7445877.4091000007</v>
      </c>
      <c r="I21" s="81">
        <v>16</v>
      </c>
      <c r="J21" s="79">
        <f t="shared" si="5"/>
        <v>465367.33806875005</v>
      </c>
    </row>
    <row r="22" spans="2:12" s="28" customFormat="1" ht="17.100000000000001" customHeight="1" thickBot="1">
      <c r="B22" s="54" t="s">
        <v>197</v>
      </c>
      <c r="C22" s="55">
        <v>40000000</v>
      </c>
      <c r="D22" s="41"/>
      <c r="E22" s="46"/>
      <c r="G22" s="80" t="s">
        <v>219</v>
      </c>
      <c r="H22" s="81">
        <v>58030604.047100022</v>
      </c>
      <c r="I22" s="81">
        <v>99</v>
      </c>
      <c r="J22" s="87">
        <f t="shared" si="5"/>
        <v>586167.71764747496</v>
      </c>
      <c r="K22"/>
    </row>
    <row r="23" spans="2:12" s="28" customFormat="1" ht="17.100000000000001" customHeight="1" thickBot="1">
      <c r="B23" s="45"/>
      <c r="C23" s="41"/>
      <c r="D23" s="41"/>
      <c r="E23" s="46"/>
      <c r="G23" s="17" t="s">
        <v>206</v>
      </c>
      <c r="H23"/>
      <c r="I23"/>
      <c r="J23"/>
      <c r="K23"/>
    </row>
    <row r="24" spans="2:12" s="28" customFormat="1" ht="17.100000000000001" customHeight="1">
      <c r="B24" s="22"/>
      <c r="C24" s="38" t="s">
        <v>177</v>
      </c>
      <c r="D24" s="22"/>
      <c r="E24" s="46"/>
      <c r="G24" s="100" t="s">
        <v>173</v>
      </c>
      <c r="H24" s="99" t="s">
        <v>205</v>
      </c>
      <c r="I24" s="101" t="s">
        <v>174</v>
      </c>
      <c r="J24" s="102" t="s">
        <v>175</v>
      </c>
      <c r="K24"/>
    </row>
    <row r="25" spans="2:12" s="28" customFormat="1" ht="17.100000000000001" customHeight="1">
      <c r="B25" s="22">
        <v>1</v>
      </c>
      <c r="C25" s="22" t="s">
        <v>178</v>
      </c>
      <c r="D25" s="22"/>
      <c r="E25" s="46"/>
      <c r="G25" s="80">
        <v>2018</v>
      </c>
      <c r="H25" s="90">
        <v>642823.15624000004</v>
      </c>
      <c r="I25" s="105">
        <v>2.2222222222222222E-7</v>
      </c>
      <c r="J25" s="106">
        <f>H25*I25</f>
        <v>0.14284959027555555</v>
      </c>
      <c r="K25"/>
    </row>
    <row r="26" spans="2:12" s="28" customFormat="1" ht="17.100000000000001" customHeight="1">
      <c r="B26" s="22">
        <v>2</v>
      </c>
      <c r="C26" s="22" t="s">
        <v>179</v>
      </c>
      <c r="D26" s="22"/>
      <c r="E26" s="46"/>
      <c r="G26" s="80">
        <v>2019</v>
      </c>
      <c r="H26" s="90">
        <v>609716.99477058812</v>
      </c>
      <c r="I26" s="105">
        <v>3.4693877551020406E-7</v>
      </c>
      <c r="J26" s="106">
        <f t="shared" ref="J26:J30" si="6">H26*I26</f>
        <v>0.21153446757346933</v>
      </c>
      <c r="K26"/>
      <c r="L26"/>
    </row>
    <row r="27" spans="2:12" s="28" customFormat="1" ht="17.100000000000001" customHeight="1">
      <c r="B27" s="22">
        <v>3</v>
      </c>
      <c r="C27" s="22" t="s">
        <v>198</v>
      </c>
      <c r="D27" s="22"/>
      <c r="E27" s="46"/>
      <c r="G27" s="80">
        <v>2020</v>
      </c>
      <c r="H27" s="90">
        <v>603662.11099999992</v>
      </c>
      <c r="I27" s="105">
        <v>4.7904191616766466E-7</v>
      </c>
      <c r="J27" s="106">
        <f t="shared" si="6"/>
        <v>0.28917945437125742</v>
      </c>
      <c r="K27"/>
      <c r="L27"/>
    </row>
    <row r="28" spans="2:12" s="28" customFormat="1" ht="17.100000000000001" customHeight="1">
      <c r="B28" s="22">
        <v>4</v>
      </c>
      <c r="C28" s="22" t="s">
        <v>180</v>
      </c>
      <c r="D28" s="22"/>
      <c r="E28" s="46"/>
      <c r="G28" s="80">
        <v>2021</v>
      </c>
      <c r="H28" s="90">
        <v>598316.36679999996</v>
      </c>
      <c r="I28" s="105">
        <v>4.8192771084337348E-7</v>
      </c>
      <c r="J28" s="106">
        <f t="shared" si="6"/>
        <v>0.28834523701204817</v>
      </c>
      <c r="K28"/>
      <c r="L28"/>
    </row>
    <row r="29" spans="2:12" s="28" customFormat="1" ht="17.100000000000001" customHeight="1">
      <c r="B29" s="22">
        <v>5</v>
      </c>
      <c r="C29" s="22" t="s">
        <v>199</v>
      </c>
      <c r="D29" s="22"/>
      <c r="E29" s="46"/>
      <c r="G29" s="80">
        <v>2022</v>
      </c>
      <c r="H29" s="90">
        <v>609483.53803125001</v>
      </c>
      <c r="I29" s="105">
        <v>3.6705666437256249E-7</v>
      </c>
      <c r="J29" s="106">
        <f t="shared" si="6"/>
        <v>0.22371499445973847</v>
      </c>
      <c r="K29"/>
      <c r="L29"/>
    </row>
    <row r="30" spans="2:12" s="28" customFormat="1" ht="17.100000000000001" customHeight="1">
      <c r="B30" s="22">
        <v>6</v>
      </c>
      <c r="C30" s="22" t="s">
        <v>200</v>
      </c>
      <c r="D30" s="22"/>
      <c r="E30" s="46"/>
      <c r="G30" s="80">
        <v>2023</v>
      </c>
      <c r="H30" s="90">
        <v>465367.33806875005</v>
      </c>
      <c r="I30" s="105">
        <v>3.5754189944134076E-7</v>
      </c>
      <c r="J30" s="106">
        <f t="shared" si="6"/>
        <v>0.16638832199106146</v>
      </c>
      <c r="K30"/>
      <c r="L30"/>
    </row>
    <row r="31" spans="2:12" s="28" customFormat="1" ht="17.100000000000001" customHeight="1">
      <c r="B31" s="22">
        <v>7</v>
      </c>
      <c r="C31" s="22" t="s">
        <v>201</v>
      </c>
      <c r="D31" s="22"/>
      <c r="E31" s="46"/>
      <c r="G31" s="5"/>
      <c r="H31" s="13"/>
      <c r="I31" s="14"/>
      <c r="J31" s="6"/>
      <c r="K31"/>
      <c r="L31"/>
    </row>
    <row r="32" spans="2:12" s="28" customFormat="1" ht="17.100000000000001" customHeight="1">
      <c r="B32" s="22">
        <v>8</v>
      </c>
      <c r="C32" s="22" t="s">
        <v>202</v>
      </c>
      <c r="D32" s="22"/>
      <c r="E32" s="46"/>
      <c r="G32" s="5"/>
      <c r="H32" s="59"/>
      <c r="I32" s="59"/>
      <c r="J32" s="59"/>
      <c r="K32" s="59"/>
      <c r="L32"/>
    </row>
    <row r="33" spans="1:12" s="28" customFormat="1" ht="17.100000000000001" customHeight="1">
      <c r="B33" s="45"/>
      <c r="C33" s="41"/>
      <c r="D33" s="41"/>
      <c r="E33" s="46"/>
      <c r="G33" s="58"/>
      <c r="H33" s="59"/>
      <c r="I33" s="59"/>
      <c r="J33" s="59"/>
      <c r="K33" s="59"/>
      <c r="L33"/>
    </row>
    <row r="34" spans="1:12" ht="15.75">
      <c r="G34" s="89" t="s">
        <v>171</v>
      </c>
      <c r="H34" s="94">
        <f>AVERAGE(I25:I30)</f>
        <v>3.7578819809289461E-7</v>
      </c>
      <c r="I34" s="5"/>
      <c r="J34" s="12"/>
    </row>
    <row r="35" spans="1:12" ht="15" customHeight="1">
      <c r="C35" s="8"/>
      <c r="E35" s="11"/>
      <c r="G35" s="89" t="s">
        <v>172</v>
      </c>
      <c r="H35" s="95">
        <f>AVERAGE(H25:H30)</f>
        <v>588228.25081843149</v>
      </c>
      <c r="I35" s="5"/>
      <c r="J35" s="6"/>
      <c r="K35" s="10"/>
    </row>
    <row r="36" spans="1:12" ht="15.75" thickBot="1">
      <c r="E36" s="11"/>
      <c r="H36" s="5"/>
      <c r="I36" s="5"/>
      <c r="J36" s="6"/>
    </row>
    <row r="37" spans="1:12" ht="16.5" thickBot="1">
      <c r="B37" s="108" t="s">
        <v>157</v>
      </c>
      <c r="G37" s="89" t="s">
        <v>167</v>
      </c>
      <c r="H37" s="55">
        <f>C22</f>
        <v>40000000</v>
      </c>
      <c r="I37" s="16"/>
    </row>
    <row r="38" spans="1:12" ht="15.75">
      <c r="A38" s="28"/>
      <c r="B38" s="109">
        <f>SUMIFS('Claims Data'!Q2:Q101,'Claims Data'!Q2:Q101,"&gt;1e6")</f>
        <v>5253947.4237740003</v>
      </c>
      <c r="C38" s="28"/>
      <c r="D38" s="28"/>
      <c r="F38" s="21"/>
      <c r="G38" s="15"/>
      <c r="H38" s="5"/>
      <c r="I38" s="16"/>
      <c r="J38" s="28"/>
    </row>
    <row r="39" spans="1:12" ht="15.75">
      <c r="B39" s="110"/>
      <c r="F39" s="21"/>
      <c r="G39" s="15"/>
      <c r="H39" s="5"/>
      <c r="I39" s="16"/>
      <c r="J39" s="28"/>
    </row>
    <row r="40" spans="1:12" ht="15.75" customHeight="1">
      <c r="B40" s="111" t="s">
        <v>158</v>
      </c>
      <c r="F40" s="17" t="s">
        <v>163</v>
      </c>
      <c r="G40"/>
    </row>
    <row r="41" spans="1:12" ht="15" customHeight="1">
      <c r="B41" s="112">
        <v>20</v>
      </c>
      <c r="F41" s="5" t="s">
        <v>164</v>
      </c>
      <c r="G41"/>
    </row>
    <row r="42" spans="1:12" ht="15.75">
      <c r="B42" s="113"/>
      <c r="F42" s="5"/>
      <c r="G42" s="7"/>
      <c r="H42" s="7"/>
    </row>
    <row r="43" spans="1:12" ht="15.75">
      <c r="B43" s="111" t="s">
        <v>159</v>
      </c>
      <c r="G43" s="93">
        <f>(H34*H35*H37)+B44</f>
        <v>9104666.7488844451</v>
      </c>
      <c r="H43" s="7"/>
      <c r="I43" s="7"/>
    </row>
    <row r="44" spans="1:12" ht="15.75">
      <c r="B44" s="114">
        <f>B38/B41</f>
        <v>262697.37118870002</v>
      </c>
      <c r="C44" s="107"/>
      <c r="G44" s="18"/>
    </row>
    <row r="45" spans="1:12" ht="15.75">
      <c r="G45" s="17" t="s">
        <v>165</v>
      </c>
    </row>
    <row r="46" spans="1:12" ht="24.6" customHeight="1">
      <c r="G46" s="5" t="s">
        <v>166</v>
      </c>
      <c r="H46" s="6"/>
      <c r="I46" s="6"/>
    </row>
    <row r="47" spans="1:12" ht="15" customHeight="1"/>
    <row r="48" spans="1:12" ht="15" customHeight="1">
      <c r="G48" s="93">
        <f>G43*1.3*1.1</f>
        <v>13019673.450904757</v>
      </c>
    </row>
    <row r="50" spans="7:14" ht="15" customHeight="1">
      <c r="G50" s="96" t="s">
        <v>160</v>
      </c>
      <c r="N50" s="5"/>
    </row>
    <row r="51" spans="7:14" ht="15" customHeight="1">
      <c r="G51" s="104" t="s">
        <v>207</v>
      </c>
      <c r="N51" s="5"/>
    </row>
    <row r="52" spans="7:14" ht="15" customHeight="1">
      <c r="N52" s="5"/>
    </row>
    <row r="53" spans="7:14" ht="15.75">
      <c r="G53" s="96" t="s">
        <v>210</v>
      </c>
      <c r="H53" s="97">
        <f>H35*1.06</f>
        <v>623521.9458675374</v>
      </c>
      <c r="N53" s="5"/>
    </row>
    <row r="54" spans="7:14" ht="15.75">
      <c r="G54" s="96" t="s">
        <v>171</v>
      </c>
      <c r="H54" s="94"/>
      <c r="I54" s="98">
        <f>H34</f>
        <v>3.7578819809289461E-7</v>
      </c>
      <c r="N54" s="5"/>
    </row>
    <row r="55" spans="7:14" ht="15.75">
      <c r="G55" s="96" t="s">
        <v>208</v>
      </c>
      <c r="H55" s="97">
        <f>(H53*I54*H37)+B44</f>
        <v>9635184.9115461912</v>
      </c>
      <c r="N55" s="5"/>
    </row>
    <row r="56" spans="7:14" ht="15.75">
      <c r="G56" s="96" t="s">
        <v>209</v>
      </c>
      <c r="H56" s="97">
        <f>H55*1.3*1.1</f>
        <v>13778314.423511054</v>
      </c>
      <c r="I56" s="7"/>
      <c r="N56" s="5"/>
    </row>
    <row r="57" spans="7:14" ht="48" customHeight="1"/>
    <row r="61" spans="7:14" ht="15.95" customHeight="1"/>
    <row r="65" ht="15.75" customHeight="1"/>
  </sheetData>
  <mergeCells count="1">
    <mergeCell ref="H2:K3"/>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76" zoomScale="87" zoomScaleNormal="87" workbookViewId="0">
      <selection sqref="A1:XFD1048576"/>
    </sheetView>
  </sheetViews>
  <sheetFormatPr defaultColWidth="10.77734375" defaultRowHeight="15"/>
  <cols>
    <col min="1" max="16384" width="10.77734375" style="118"/>
  </cols>
  <sheetData/>
  <mergeCells count="1">
    <mergeCell ref="A1:XFD1048576"/>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Claims Data</vt:lpstr>
      <vt:lpstr>Exploratory Template</vt:lpstr>
      <vt:lpstr>Pure Premium Work</vt: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Aimee</dc:creator>
  <cp:lastModifiedBy>Vikram Singh</cp:lastModifiedBy>
  <dcterms:created xsi:type="dcterms:W3CDTF">2024-09-03T17:44:11Z</dcterms:created>
  <dcterms:modified xsi:type="dcterms:W3CDTF">2025-03-31T11:40:12Z</dcterms:modified>
</cp:coreProperties>
</file>