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xr:revisionPtr revIDLastSave="0" documentId="13_ncr:1_{75258E7A-F375-467E-BAEA-9BC5A91F57CC}" xr6:coauthVersionLast="47" xr6:coauthVersionMax="47" xr10:uidLastSave="{00000000-0000-0000-0000-000000000000}"/>
  <bookViews>
    <workbookView xWindow="-120" yWindow="-120" windowWidth="29040" windowHeight="15720" activeTab="1" xr2:uid="{1231FA4E-65EE-41DD-922E-CC6C47FA3C7B}"/>
  </bookViews>
  <sheets>
    <sheet name="Introduction" sheetId="1" r:id="rId1"/>
    <sheet name="Binomial Tree" sheetId="2" r:id="rId2"/>
    <sheet name="Data of SPY" sheetId="3" r:id="rId3"/>
  </sheets>
  <definedNames>
    <definedName name="d">'Binomial Tree'!$C$14</definedName>
    <definedName name="K">'Binomial Tree'!$C$4</definedName>
    <definedName name="p">'Binomial Tree'!$C$15</definedName>
    <definedName name="rf">'Binomial Tree'!$C$8</definedName>
    <definedName name="u">'Binomial Tree'!$C$13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2" l="1"/>
  <c r="V19" i="2"/>
  <c r="V17" i="2"/>
  <c r="V15" i="2"/>
  <c r="V13" i="2"/>
  <c r="V11" i="2"/>
  <c r="V9" i="2"/>
  <c r="M19" i="2"/>
  <c r="M17" i="2"/>
  <c r="M15" i="2"/>
  <c r="M13" i="2"/>
  <c r="M11" i="2"/>
  <c r="M9" i="2"/>
  <c r="H13" i="2"/>
  <c r="Q13" i="2"/>
  <c r="P13" i="2"/>
  <c r="G13" i="2"/>
  <c r="C9" i="2"/>
  <c r="C10" i="2" s="1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7" i="2"/>
  <c r="C13" i="2" s="1"/>
  <c r="R12" i="2" l="1"/>
  <c r="C14" i="2"/>
  <c r="I12" i="2"/>
  <c r="C15" i="2"/>
  <c r="C16" i="2" l="1"/>
  <c r="J13" i="2"/>
  <c r="K14" i="2" s="1"/>
  <c r="L15" i="2" s="1"/>
  <c r="J11" i="2"/>
  <c r="R14" i="2"/>
  <c r="S15" i="2" s="1"/>
  <c r="I14" i="2"/>
  <c r="J15" i="2" s="1"/>
  <c r="K16" i="2" s="1"/>
  <c r="L17" i="2" s="1"/>
  <c r="M18" i="2" s="1"/>
  <c r="S11" i="2"/>
  <c r="S13" i="2"/>
  <c r="K12" i="2" l="1"/>
  <c r="K10" i="2"/>
  <c r="L9" i="2" s="1"/>
  <c r="M8" i="2" s="1"/>
  <c r="M16" i="2"/>
  <c r="M14" i="2"/>
  <c r="L16" i="2" s="1"/>
  <c r="T10" i="2"/>
  <c r="U9" i="2" s="1"/>
  <c r="V8" i="2" s="1"/>
  <c r="T12" i="2"/>
  <c r="U11" i="2" s="1"/>
  <c r="V10" i="2" s="1"/>
  <c r="L18" i="2"/>
  <c r="K17" i="2" s="1"/>
  <c r="T16" i="2"/>
  <c r="T14" i="2"/>
  <c r="U13" i="2" s="1"/>
  <c r="V12" i="2" s="1"/>
  <c r="U10" i="2" l="1"/>
  <c r="U17" i="2"/>
  <c r="U15" i="2"/>
  <c r="V14" i="2" s="1"/>
  <c r="U12" i="2"/>
  <c r="L13" i="2"/>
  <c r="L11" i="2"/>
  <c r="M12" i="2" l="1"/>
  <c r="L14" i="2" s="1"/>
  <c r="K15" i="2" s="1"/>
  <c r="J16" i="2" s="1"/>
  <c r="M10" i="2"/>
  <c r="V18" i="2"/>
  <c r="V16" i="2"/>
  <c r="T11" i="2"/>
  <c r="U16" i="2"/>
  <c r="U14" i="2"/>
  <c r="T15" i="2" s="1"/>
  <c r="U18" i="2" l="1"/>
  <c r="T17" i="2" s="1"/>
  <c r="S16" i="2" s="1"/>
  <c r="T13" i="2"/>
  <c r="S14" i="2" s="1"/>
  <c r="L12" i="2"/>
  <c r="K13" i="2" s="1"/>
  <c r="J14" i="2" s="1"/>
  <c r="I15" i="2" s="1"/>
  <c r="L10" i="2"/>
  <c r="K11" i="2" l="1"/>
  <c r="J12" i="2" s="1"/>
  <c r="I13" i="2" s="1"/>
  <c r="H14" i="2" s="1"/>
  <c r="C18" i="2" s="1"/>
  <c r="R15" i="2"/>
  <c r="S12" i="2"/>
  <c r="R13" i="2" s="1"/>
  <c r="Q14" i="2" s="1"/>
  <c r="C1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Ayan Bansal</author>
  </authors>
  <commentList>
    <comment ref="M6" authorId="0" shapeId="0" xr:uid="{DC3E9ED0-8EEA-4BF6-829A-369E3D88D19B}">
      <text>
        <r>
          <rPr>
            <b/>
            <sz val="9"/>
            <color indexed="81"/>
            <rFont val="Tahoma"/>
            <family val="2"/>
          </rPr>
          <t>Ayan Bansal:</t>
        </r>
        <r>
          <rPr>
            <sz val="9"/>
            <color indexed="81"/>
            <rFont val="Tahoma"/>
            <family val="2"/>
          </rPr>
          <t xml:space="preserve">
Use the formula for a european call option to find the Option Payoff at Expiry - 
MAX (St - K,0)
This will only be used at the option payoff, i.e. the last time step</t>
        </r>
      </text>
    </comment>
    <comment ref="V6" authorId="0" shapeId="0" xr:uid="{56E78103-5C9B-4997-AB00-C2D481D63857}">
      <text>
        <r>
          <rPr>
            <b/>
            <sz val="9"/>
            <color indexed="81"/>
            <rFont val="Tahoma"/>
            <family val="2"/>
          </rPr>
          <t>Ayan Bansal:</t>
        </r>
        <r>
          <rPr>
            <sz val="9"/>
            <color indexed="81"/>
            <rFont val="Tahoma"/>
            <family val="2"/>
          </rPr>
          <t xml:space="preserve">
Use the formula for a european put option to find the Option Payoff at Expiry - 
MAX (K - St,0)
This will only be used at the option payoff, i.e. the last time step</t>
        </r>
      </text>
    </comment>
  </commentList>
</comments>
</file>

<file path=xl/sharedStrings.xml><?xml version="1.0" encoding="utf-8"?>
<sst xmlns="http://schemas.openxmlformats.org/spreadsheetml/2006/main" count="89" uniqueCount="80">
  <si>
    <t>a.) Time to Maturity (T)</t>
  </si>
  <si>
    <t>It represents the total time to maturity of the option.</t>
  </si>
  <si>
    <t>It is the period from the Curretn Date to the Expiration Date</t>
  </si>
  <si>
    <t>It is generally expressed in years</t>
  </si>
  <si>
    <t>b.) Number of time steps (N)</t>
  </si>
  <si>
    <t xml:space="preserve">It represents the number of discrete time steps or intervals into which the toal time to maturity (T) is divided </t>
  </si>
  <si>
    <t>Basic terms in BINOMIAL TREE OPTION PRICING</t>
  </si>
  <si>
    <t>At each step the underlying asset can go either UP or DOWN (only 2 possibilities)</t>
  </si>
  <si>
    <t xml:space="preserve">The number of steps (N) affects the accracy and computational complexity of the Model. </t>
  </si>
  <si>
    <t xml:space="preserve">Higher value of N - More is the Accuracy </t>
  </si>
  <si>
    <t>c.) Risk-Neutral Probability (P)</t>
  </si>
  <si>
    <t>It represents the hypothetical Probability Measure under which the present value of the expected future payoff of a financial asset - when discounted at the risk-free rate - is equal to the current market price of the underlying asset.</t>
  </si>
  <si>
    <t>"P" - is used to Discount the Cashflows</t>
  </si>
  <si>
    <t>Methodology for Pricing Binomial Tree</t>
  </si>
  <si>
    <t>1.) Parameters</t>
  </si>
  <si>
    <t>K</t>
  </si>
  <si>
    <t>Current Price of Underlying Asset</t>
  </si>
  <si>
    <t>Strike Price</t>
  </si>
  <si>
    <t>T</t>
  </si>
  <si>
    <t>r</t>
  </si>
  <si>
    <t>Risk-free Rate</t>
  </si>
  <si>
    <t>Volatility of the Underlying Asset</t>
  </si>
  <si>
    <t xml:space="preserve">N </t>
  </si>
  <si>
    <t>No. of time steps in the Model</t>
  </si>
  <si>
    <t>Std. Dev.</t>
  </si>
  <si>
    <t>2.) Calculate the Time Steps</t>
  </si>
  <si>
    <t>Time to Expiry (Yrs.)</t>
  </si>
  <si>
    <t>3.) Calculate the UP &amp; DOWN factor</t>
  </si>
  <si>
    <r>
      <rPr>
        <b/>
        <sz val="11"/>
        <color theme="1"/>
        <rFont val="Calibri"/>
        <family val="2"/>
      </rPr>
      <t>u</t>
    </r>
    <r>
      <rPr>
        <sz val="11"/>
        <color theme="1"/>
        <rFont val="Calibri"/>
        <family val="2"/>
      </rPr>
      <t xml:space="preserve"> = e ^ (S.D.)*(sqrt of [T/N])</t>
    </r>
  </si>
  <si>
    <r>
      <rPr>
        <b/>
        <sz val="11"/>
        <color theme="1"/>
        <rFont val="Calibri"/>
        <family val="2"/>
      </rPr>
      <t>d</t>
    </r>
    <r>
      <rPr>
        <sz val="11"/>
        <color theme="1"/>
        <rFont val="Calibri"/>
        <family val="2"/>
      </rPr>
      <t xml:space="preserve"> = 1/u</t>
    </r>
  </si>
  <si>
    <r>
      <t xml:space="preserve">UP factor- </t>
    </r>
    <r>
      <rPr>
        <b/>
        <sz val="11"/>
        <color theme="1"/>
        <rFont val="Calibri"/>
        <family val="2"/>
      </rPr>
      <t>u</t>
    </r>
  </si>
  <si>
    <r>
      <t xml:space="preserve">DOWN factor- </t>
    </r>
    <r>
      <rPr>
        <b/>
        <sz val="11"/>
        <color theme="1"/>
        <rFont val="Calibri"/>
        <family val="2"/>
      </rPr>
      <t>d</t>
    </r>
  </si>
  <si>
    <r>
      <t>S</t>
    </r>
    <r>
      <rPr>
        <b/>
        <vertAlign val="subscript"/>
        <sz val="11"/>
        <color theme="1"/>
        <rFont val="Calibri"/>
        <family val="2"/>
      </rPr>
      <t>0</t>
    </r>
  </si>
  <si>
    <t>4.) Calculate the Risk-Neutral Probability (P)</t>
  </si>
  <si>
    <t>UP movement (u) - use 'p' for Discounting</t>
  </si>
  <si>
    <t>DOWN movement (d) - use '1-p' for Discounting</t>
  </si>
  <si>
    <t>5.) To construct a Binomial Tree</t>
  </si>
  <si>
    <t>6.) Calculate Option Payoff</t>
  </si>
  <si>
    <t>European Call Option</t>
  </si>
  <si>
    <t>European Put Option</t>
  </si>
  <si>
    <r>
      <t>max(S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 xml:space="preserve"> - K, 0)</t>
    </r>
  </si>
  <si>
    <r>
      <t>max(K - S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>, 0)</t>
    </r>
  </si>
  <si>
    <t>An Example through a picture is shown below</t>
  </si>
  <si>
    <t>These formulas are only used at maturity of the Option</t>
  </si>
  <si>
    <t>7.) Back Propagation from Maturity to Present</t>
  </si>
  <si>
    <t>Current Date</t>
  </si>
  <si>
    <t>Expiry Date</t>
  </si>
  <si>
    <t>Maturity</t>
  </si>
  <si>
    <t>Risk-free rate</t>
  </si>
  <si>
    <t>N (Steps)</t>
  </si>
  <si>
    <t>delta t</t>
  </si>
  <si>
    <t>u</t>
  </si>
  <si>
    <t>d</t>
  </si>
  <si>
    <t>p</t>
  </si>
  <si>
    <t>1-p</t>
  </si>
  <si>
    <t>Date</t>
  </si>
  <si>
    <t>SPY</t>
  </si>
  <si>
    <t>Daily Volatility</t>
  </si>
  <si>
    <t>Annual Volatility</t>
  </si>
  <si>
    <t>Daily Returns</t>
  </si>
  <si>
    <t>t = 0</t>
  </si>
  <si>
    <t>t = 1</t>
  </si>
  <si>
    <t>t = 2</t>
  </si>
  <si>
    <t>t = 3</t>
  </si>
  <si>
    <t>t = 4</t>
  </si>
  <si>
    <t>t = 5</t>
  </si>
  <si>
    <t>Parameters</t>
  </si>
  <si>
    <t>delta t = (T/N)</t>
  </si>
  <si>
    <t>Call Option</t>
  </si>
  <si>
    <t>Stock Price (SPY)</t>
  </si>
  <si>
    <t xml:space="preserve"> </t>
  </si>
  <si>
    <t>(Prob. Of UP move)</t>
  </si>
  <si>
    <t>(Prob. Of DOWn move)</t>
  </si>
  <si>
    <t>1 - P</t>
  </si>
  <si>
    <t>Start moving backwards from the final step (Option Payoff), computing the option value at each node.</t>
  </si>
  <si>
    <t>You are discounting the current payoff by the Risk-Neutral Probability</t>
  </si>
  <si>
    <t>Call Option Price</t>
  </si>
  <si>
    <t>Put Option Price</t>
  </si>
  <si>
    <t>Put Option</t>
  </si>
  <si>
    <r>
      <t>P =  (e</t>
    </r>
    <r>
      <rPr>
        <b/>
        <vertAlign val="superscript"/>
        <sz val="11"/>
        <color theme="1"/>
        <rFont val="Calibri"/>
        <family val="2"/>
      </rPr>
      <t xml:space="preserve">r*delta T  </t>
    </r>
    <r>
      <rPr>
        <b/>
        <sz val="11"/>
        <color theme="1"/>
        <rFont val="Calibri"/>
        <family val="2"/>
      </rPr>
      <t>- d) / (u-d)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</si>
</sst>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\ hh:mm:ss"/>
    <numFmt numFmtId="165" formatCode="0.000%"/>
    <numFmt numFmtId="166" formatCode="0.000"/>
  </numFmts>
  <fonts count="14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  <font>
      <vertAlign val="subscript"/>
      <sz val="11"/>
      <color theme="1"/>
      <name val="Calibri"/>
      <family val="2"/>
    </font>
    <font>
      <b/>
      <vertAlign val="subscript"/>
      <sz val="11"/>
      <color theme="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2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0" fontId="5" fillId="2" borderId="0" xfId="0" applyFont="1" applyFill="1"/>
    <xf numFmtId="0" fontId="5" fillId="3" borderId="0" xfId="0" applyFont="1" applyFill="1"/>
    <xf numFmtId="0" fontId="0" fillId="4" borderId="0" xfId="0" applyFill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164" fontId="8" fillId="0" borderId="1" xfId="0" applyNumberFormat="1" applyFont="1" applyBorder="1" applyAlignment="1">
      <alignment horizontal="center" vertical="top"/>
    </xf>
    <xf numFmtId="165" fontId="0" fillId="0" borderId="0" xfId="1" applyNumberFormat="1" applyFont="1"/>
    <xf numFmtId="164" fontId="8" fillId="0" borderId="4" xfId="0" applyNumberFormat="1" applyFont="1" applyBorder="1" applyAlignment="1">
      <alignment horizontal="center" vertical="top"/>
    </xf>
    <xf numFmtId="0" fontId="9" fillId="3" borderId="13" xfId="0" applyFont="1" applyFill="1" applyBorder="1" applyAlignment="1">
      <alignment horizontal="center" vertical="top"/>
    </xf>
    <xf numFmtId="0" fontId="9" fillId="3" borderId="14" xfId="0" applyFont="1" applyFill="1" applyBorder="1" applyAlignment="1">
      <alignment horizontal="center" vertical="top"/>
    </xf>
    <xf numFmtId="0" fontId="5" fillId="3" borderId="15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4" fontId="0" fillId="0" borderId="3" xfId="0" applyNumberFormat="1" applyBorder="1"/>
    <xf numFmtId="10" fontId="0" fillId="0" borderId="3" xfId="1" applyNumberFormat="1" applyFont="1" applyBorder="1"/>
    <xf numFmtId="165" fontId="0" fillId="0" borderId="3" xfId="1" applyNumberFormat="1" applyFont="1" applyBorder="1"/>
    <xf numFmtId="0" fontId="0" fillId="0" borderId="18" xfId="0" applyBorder="1"/>
    <xf numFmtId="0" fontId="3" fillId="0" borderId="0" xfId="0" applyFont="1" applyAlignment="1">
      <alignment horizontal="center"/>
    </xf>
    <xf numFmtId="2" fontId="0" fillId="0" borderId="2" xfId="0" applyNumberFormat="1" applyBorder="1"/>
    <xf numFmtId="166" fontId="0" fillId="0" borderId="18" xfId="0" applyNumberFormat="1" applyBorder="1"/>
    <xf numFmtId="2" fontId="0" fillId="0" borderId="18" xfId="0" applyNumberFormat="1" applyBorder="1"/>
    <xf numFmtId="166" fontId="0" fillId="0" borderId="20" xfId="0" applyNumberFormat="1" applyBorder="1"/>
    <xf numFmtId="166" fontId="0" fillId="5" borderId="19" xfId="0" applyNumberFormat="1" applyFill="1" applyBorder="1"/>
    <xf numFmtId="0" fontId="2" fillId="0" borderId="0" xfId="0" applyFont="1"/>
    <xf numFmtId="166" fontId="0" fillId="6" borderId="0" xfId="0" applyNumberFormat="1" applyFill="1"/>
    <xf numFmtId="0" fontId="5" fillId="0" borderId="5" xfId="0" applyFont="1" applyBorder="1"/>
    <xf numFmtId="0" fontId="5" fillId="5" borderId="10" xfId="0" applyFont="1" applyFill="1" applyBorder="1"/>
    <xf numFmtId="0" fontId="10" fillId="3" borderId="16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5" fillId="4" borderId="0" xfId="0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180976</xdr:colOff>
      <xdr:row>38</xdr:row>
      <xdr:rowOff>91440</xdr:rowOff>
    </xdr:from>
    <xdr:to>
      <xdr:col>12</xdr:col>
      <xdr:colOff>142875</xdr:colOff>
      <xdr:row>55</xdr:row>
      <xdr:rowOff>95250</xdr:rowOff>
    </xdr:to>
    <xdr:pic>
      <xdr:nvPicPr>
        <xdr:cNvPr id="2" name="Picture 1" descr="Two-Period-Binomial-Option-Pricing-Model">
          <a:extLst>
            <a:ext uri="{FF2B5EF4-FFF2-40B4-BE49-F238E27FC236}">
              <a16:creationId xmlns:a16="http://schemas.microsoft.com/office/drawing/2014/main" id="{95242307-004A-27AE-7464-B121EBA71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1" y="7178040"/>
          <a:ext cx="3705224" cy="3375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EE5CD-3E14-4671-BCDD-10B04A965262}">
  <dimension ref="B2:X45"/>
  <sheetViews>
    <sheetView showGridLines="0" topLeftCell="A13" workbookViewId="0">
      <selection activeCell="R34" sqref="R34"/>
    </sheetView>
  </sheetViews>
  <sheetFormatPr defaultRowHeight="15" x14ac:dyDescent="0.25"/>
  <cols>
    <col min="1" max="1" width="3.140625" customWidth="1"/>
    <col min="3" max="3" width="12.42578125" customWidth="1"/>
    <col min="5" max="5" width="11.5703125" customWidth="1"/>
    <col min="7" max="7" width="10.42578125" customWidth="1"/>
  </cols>
  <sheetData>
    <row r="2" spans="2:6" x14ac:dyDescent="0.25">
      <c r="B2" s="4" t="s">
        <v>6</v>
      </c>
      <c r="C2" s="3"/>
      <c r="D2" s="3"/>
      <c r="E2" s="3"/>
      <c r="F2" s="3"/>
    </row>
    <row r="4" spans="2:6" x14ac:dyDescent="0.25">
      <c r="B4" s="1" t="s">
        <v>0</v>
      </c>
    </row>
    <row r="5" spans="2:6" x14ac:dyDescent="0.25">
      <c r="B5" t="s">
        <v>1</v>
      </c>
    </row>
    <row r="6" spans="2:6" x14ac:dyDescent="0.25">
      <c r="B6" t="s">
        <v>2</v>
      </c>
    </row>
    <row r="7" spans="2:6" x14ac:dyDescent="0.25">
      <c r="B7" t="s">
        <v>3</v>
      </c>
    </row>
    <row r="9" spans="2:6" x14ac:dyDescent="0.25">
      <c r="B9" s="1" t="s">
        <v>4</v>
      </c>
    </row>
    <row r="10" spans="2:6" x14ac:dyDescent="0.25">
      <c r="B10" t="s">
        <v>5</v>
      </c>
    </row>
    <row r="11" spans="2:6" x14ac:dyDescent="0.25">
      <c r="B11" t="s">
        <v>7</v>
      </c>
    </row>
    <row r="12" spans="2:6" x14ac:dyDescent="0.25">
      <c r="B12" t="s">
        <v>8</v>
      </c>
    </row>
    <row r="13" spans="2:6" x14ac:dyDescent="0.25">
      <c r="B13" s="2" t="s">
        <v>9</v>
      </c>
    </row>
    <row r="15" spans="2:6" x14ac:dyDescent="0.25">
      <c r="B15" s="1" t="s">
        <v>10</v>
      </c>
    </row>
    <row r="16" spans="2:6" x14ac:dyDescent="0.25">
      <c r="B16" t="s">
        <v>11</v>
      </c>
    </row>
    <row r="17" spans="2:14" x14ac:dyDescent="0.25">
      <c r="B17" s="2" t="s">
        <v>12</v>
      </c>
    </row>
    <row r="20" spans="2:14" x14ac:dyDescent="0.25">
      <c r="B20" s="4" t="s">
        <v>13</v>
      </c>
      <c r="C20" s="3"/>
      <c r="D20" s="3"/>
      <c r="E20" s="3"/>
    </row>
    <row r="22" spans="2:14" x14ac:dyDescent="0.25">
      <c r="B22" s="5" t="s">
        <v>14</v>
      </c>
      <c r="C22" s="5"/>
      <c r="G22" s="5" t="s">
        <v>25</v>
      </c>
      <c r="H22" s="5"/>
      <c r="I22" s="5"/>
      <c r="K22" s="5" t="s">
        <v>27</v>
      </c>
      <c r="L22" s="5"/>
      <c r="M22" s="5"/>
      <c r="N22" s="5"/>
    </row>
    <row r="24" spans="2:14" ht="18" x14ac:dyDescent="0.35">
      <c r="B24" s="15" t="s">
        <v>32</v>
      </c>
      <c r="C24" s="7" t="s">
        <v>16</v>
      </c>
      <c r="D24" s="8"/>
      <c r="E24" s="9"/>
      <c r="G24" s="6" t="s">
        <v>67</v>
      </c>
      <c r="H24" s="6"/>
      <c r="K24" s="6" t="s">
        <v>30</v>
      </c>
      <c r="L24" s="6"/>
      <c r="M24" t="s">
        <v>28</v>
      </c>
    </row>
    <row r="25" spans="2:14" x14ac:dyDescent="0.25">
      <c r="B25" s="16"/>
      <c r="C25" s="10"/>
      <c r="E25" s="11"/>
      <c r="K25" s="6" t="s">
        <v>31</v>
      </c>
      <c r="L25" s="6"/>
      <c r="M25" t="s">
        <v>29</v>
      </c>
    </row>
    <row r="26" spans="2:14" x14ac:dyDescent="0.25">
      <c r="B26" s="16" t="s">
        <v>15</v>
      </c>
      <c r="C26" s="10" t="s">
        <v>17</v>
      </c>
      <c r="E26" s="11"/>
    </row>
    <row r="27" spans="2:14" x14ac:dyDescent="0.25">
      <c r="B27" s="16"/>
      <c r="C27" s="10"/>
      <c r="E27" s="11"/>
    </row>
    <row r="28" spans="2:14" x14ac:dyDescent="0.25">
      <c r="B28" s="16" t="s">
        <v>18</v>
      </c>
      <c r="C28" s="10" t="s">
        <v>26</v>
      </c>
      <c r="E28" s="11"/>
    </row>
    <row r="29" spans="2:14" x14ac:dyDescent="0.25">
      <c r="B29" s="16"/>
      <c r="C29" s="10"/>
      <c r="E29" s="11"/>
    </row>
    <row r="30" spans="2:14" x14ac:dyDescent="0.25">
      <c r="B30" s="16" t="s">
        <v>19</v>
      </c>
      <c r="C30" s="10" t="s">
        <v>20</v>
      </c>
      <c r="E30" s="11"/>
    </row>
    <row r="31" spans="2:14" x14ac:dyDescent="0.25">
      <c r="B31" s="16"/>
      <c r="C31" s="10"/>
      <c r="E31" s="11"/>
    </row>
    <row r="32" spans="2:14" x14ac:dyDescent="0.25">
      <c r="B32" s="16" t="s">
        <v>24</v>
      </c>
      <c r="C32" s="10" t="s">
        <v>21</v>
      </c>
      <c r="E32" s="11"/>
    </row>
    <row r="33" spans="2:24" x14ac:dyDescent="0.25">
      <c r="B33" s="16"/>
      <c r="C33" s="10"/>
      <c r="E33" s="11"/>
    </row>
    <row r="34" spans="2:24" x14ac:dyDescent="0.25">
      <c r="B34" s="17" t="s">
        <v>22</v>
      </c>
      <c r="C34" s="12" t="s">
        <v>23</v>
      </c>
      <c r="D34" s="13"/>
      <c r="E34" s="14"/>
    </row>
    <row r="37" spans="2:24" x14ac:dyDescent="0.25">
      <c r="B37" s="5" t="s">
        <v>33</v>
      </c>
      <c r="C37" s="5"/>
      <c r="D37" s="5"/>
      <c r="E37" s="5"/>
      <c r="G37" s="5" t="s">
        <v>36</v>
      </c>
      <c r="H37" s="5"/>
      <c r="I37" s="5"/>
      <c r="N37" s="5" t="s">
        <v>37</v>
      </c>
      <c r="O37" s="5"/>
      <c r="P37" s="5"/>
      <c r="T37" s="5" t="s">
        <v>44</v>
      </c>
      <c r="U37" s="5"/>
      <c r="V37" s="5"/>
      <c r="W37" s="5"/>
      <c r="X37" s="5"/>
    </row>
    <row r="38" spans="2:24" ht="15.75" thickBot="1" x14ac:dyDescent="0.3">
      <c r="G38" t="s">
        <v>42</v>
      </c>
    </row>
    <row r="39" spans="2:24" ht="18" thickBot="1" x14ac:dyDescent="0.3">
      <c r="B39" s="44" t="s">
        <v>79</v>
      </c>
      <c r="C39" s="45"/>
      <c r="D39" t="s">
        <v>71</v>
      </c>
      <c r="N39" s="46" t="s">
        <v>38</v>
      </c>
      <c r="O39" s="46"/>
      <c r="P39" s="46"/>
      <c r="T39" t="s">
        <v>74</v>
      </c>
    </row>
    <row r="40" spans="2:24" ht="18.75" thickBot="1" x14ac:dyDescent="0.4">
      <c r="B40" s="31"/>
      <c r="C40" s="31"/>
      <c r="N40" t="s">
        <v>40</v>
      </c>
      <c r="T40" t="s">
        <v>75</v>
      </c>
    </row>
    <row r="41" spans="2:24" ht="15.75" thickBot="1" x14ac:dyDescent="0.3">
      <c r="B41" s="44" t="s">
        <v>73</v>
      </c>
      <c r="C41" s="45"/>
      <c r="D41" t="s">
        <v>72</v>
      </c>
    </row>
    <row r="42" spans="2:24" x14ac:dyDescent="0.25">
      <c r="B42" s="31"/>
      <c r="C42" s="31"/>
      <c r="N42" s="46" t="s">
        <v>39</v>
      </c>
      <c r="O42" s="46"/>
      <c r="P42" s="46"/>
    </row>
    <row r="43" spans="2:24" ht="18" x14ac:dyDescent="0.35">
      <c r="B43" t="s">
        <v>34</v>
      </c>
      <c r="N43" t="s">
        <v>41</v>
      </c>
    </row>
    <row r="44" spans="2:24" x14ac:dyDescent="0.25">
      <c r="B44" t="s">
        <v>35</v>
      </c>
    </row>
    <row r="45" spans="2:24" x14ac:dyDescent="0.25">
      <c r="N45" s="2" t="s">
        <v>43</v>
      </c>
    </row>
  </sheetData>
  <mergeCells count="2">
    <mergeCell ref="B41:C41"/>
    <mergeCell ref="B39:C3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81CE5-4A39-46D0-A37D-E8DB65864F77}">
  <dimension ref="B2:V27"/>
  <sheetViews>
    <sheetView showGridLines="0" tabSelected="1" workbookViewId="0">
      <selection activeCell="H24" sqref="H24"/>
    </sheetView>
  </sheetViews>
  <sheetFormatPr defaultRowHeight="15" x14ac:dyDescent="0.25"/>
  <cols>
    <col min="2" max="2" width="16.7109375" customWidth="1"/>
    <col min="3" max="3" width="12.28515625" customWidth="1"/>
    <col min="6" max="6" width="6.85546875" customWidth="1"/>
    <col min="7" max="7" width="15.7109375" bestFit="1" customWidth="1"/>
    <col min="8" max="8" width="10.85546875" customWidth="1"/>
    <col min="9" max="12" width="10.7109375" customWidth="1"/>
    <col min="13" max="13" width="12.5703125" bestFit="1" customWidth="1"/>
    <col min="16" max="16" width="15.7109375" bestFit="1" customWidth="1"/>
    <col min="17" max="22" width="11.85546875" customWidth="1"/>
  </cols>
  <sheetData>
    <row r="2" spans="2:22" ht="15.75" x14ac:dyDescent="0.25">
      <c r="B2" s="41" t="s">
        <v>66</v>
      </c>
      <c r="C2" s="42"/>
      <c r="H2" s="43" t="s">
        <v>38</v>
      </c>
      <c r="I2" s="43"/>
      <c r="J2" s="43"/>
      <c r="Q2" s="43" t="s">
        <v>39</v>
      </c>
      <c r="R2" s="43"/>
      <c r="S2" s="43"/>
    </row>
    <row r="3" spans="2:22" x14ac:dyDescent="0.25">
      <c r="B3" s="24" t="s">
        <v>69</v>
      </c>
      <c r="C3" s="32">
        <v>549</v>
      </c>
    </row>
    <row r="4" spans="2:22" x14ac:dyDescent="0.25">
      <c r="B4" s="25" t="s">
        <v>17</v>
      </c>
      <c r="C4" s="25">
        <v>555</v>
      </c>
    </row>
    <row r="5" spans="2:22" x14ac:dyDescent="0.25">
      <c r="B5" s="25" t="s">
        <v>45</v>
      </c>
      <c r="C5" s="27">
        <v>45475</v>
      </c>
    </row>
    <row r="6" spans="2:22" x14ac:dyDescent="0.25">
      <c r="B6" s="25" t="s">
        <v>46</v>
      </c>
      <c r="C6" s="27">
        <v>45482</v>
      </c>
      <c r="H6" s="31" t="s">
        <v>60</v>
      </c>
      <c r="I6" s="31" t="s">
        <v>61</v>
      </c>
      <c r="J6" s="31" t="s">
        <v>62</v>
      </c>
      <c r="K6" s="31" t="s">
        <v>63</v>
      </c>
      <c r="L6" s="31" t="s">
        <v>64</v>
      </c>
      <c r="M6" s="31" t="s">
        <v>65</v>
      </c>
      <c r="Q6" s="31" t="s">
        <v>60</v>
      </c>
      <c r="R6" s="31" t="s">
        <v>61</v>
      </c>
      <c r="S6" s="31" t="s">
        <v>62</v>
      </c>
      <c r="T6" s="31" t="s">
        <v>63</v>
      </c>
      <c r="U6" s="31" t="s">
        <v>64</v>
      </c>
      <c r="V6" s="31" t="s">
        <v>65</v>
      </c>
    </row>
    <row r="7" spans="2:22" ht="15.75" thickBot="1" x14ac:dyDescent="0.3">
      <c r="B7" s="25" t="s">
        <v>47</v>
      </c>
      <c r="C7" s="25">
        <f>(C6-C5)/365</f>
        <v>1.9178082191780823E-2</v>
      </c>
    </row>
    <row r="8" spans="2:22" ht="15.75" thickBot="1" x14ac:dyDescent="0.3">
      <c r="B8" s="25" t="s">
        <v>48</v>
      </c>
      <c r="C8" s="28">
        <v>5.5E-2</v>
      </c>
      <c r="M8" s="33">
        <f>L9*u</f>
        <v>570.86177105670777</v>
      </c>
      <c r="V8" s="33">
        <f>U9*u</f>
        <v>570.86177105670777</v>
      </c>
    </row>
    <row r="9" spans="2:22" ht="15.75" thickBot="1" x14ac:dyDescent="0.3">
      <c r="B9" s="25" t="s">
        <v>57</v>
      </c>
      <c r="C9" s="29">
        <f>_xlfn.STDEV.S('Data of SPY'!C3:C252)</f>
        <v>7.9436159160565945E-3</v>
      </c>
      <c r="L9" s="35">
        <f>K10*u</f>
        <v>566.42085774229975</v>
      </c>
      <c r="M9" s="36">
        <f>MAX(M8-K,0)</f>
        <v>15.861771056707767</v>
      </c>
      <c r="U9" s="35">
        <f>T10*u</f>
        <v>566.42085774229975</v>
      </c>
      <c r="V9" s="36">
        <f>MAX(K-V8,0)</f>
        <v>0</v>
      </c>
    </row>
    <row r="10" spans="2:22" ht="15.75" thickBot="1" x14ac:dyDescent="0.3">
      <c r="B10" s="25" t="s">
        <v>58</v>
      </c>
      <c r="C10" s="28">
        <f>C9*(SQRT(252))</f>
        <v>0.1261009933470017</v>
      </c>
      <c r="K10" s="35">
        <f>J11*u</f>
        <v>562.01449168970885</v>
      </c>
      <c r="L10" s="36">
        <f>((p*M9)+($C$16*M11))*EXP(-rf*$C$12)</f>
        <v>11.537927585183468</v>
      </c>
      <c r="M10" s="33">
        <f>L11*u</f>
        <v>562.01449168970885</v>
      </c>
      <c r="T10" s="35">
        <f>S11*u</f>
        <v>562.01449168970885</v>
      </c>
      <c r="U10" s="36">
        <f>((p*V9)+($C$16*V11))*EXP(-rf*$C$12)</f>
        <v>0</v>
      </c>
      <c r="V10" s="33">
        <f>U11*u</f>
        <v>562.01449168970885</v>
      </c>
    </row>
    <row r="11" spans="2:22" ht="15.75" thickBot="1" x14ac:dyDescent="0.3">
      <c r="B11" s="25" t="s">
        <v>49</v>
      </c>
      <c r="C11" s="25">
        <v>5</v>
      </c>
      <c r="J11" s="35">
        <f>I12*u</f>
        <v>557.64240414491667</v>
      </c>
      <c r="K11" s="36">
        <f>((p*L10)+($C$16*L12))*EXP(-rf*$C$12)</f>
        <v>7.6529868022321272</v>
      </c>
      <c r="L11" s="33">
        <f>K12*u</f>
        <v>557.64240414491667</v>
      </c>
      <c r="M11" s="36">
        <f>MAX(M10-K,0)</f>
        <v>7.0144916897088478</v>
      </c>
      <c r="S11" s="35">
        <f>R12*u</f>
        <v>557.64240414491667</v>
      </c>
      <c r="T11" s="36">
        <f>((p*U10)+($C$16*U12))*EXP(-rf*$C$12)</f>
        <v>0.40438012107665977</v>
      </c>
      <c r="U11" s="35">
        <f>T12*u</f>
        <v>557.64240414491667</v>
      </c>
      <c r="V11" s="36">
        <f>MAX(K-V10,0)</f>
        <v>0</v>
      </c>
    </row>
    <row r="12" spans="2:22" ht="15.75" thickBot="1" x14ac:dyDescent="0.3">
      <c r="B12" s="25" t="s">
        <v>50</v>
      </c>
      <c r="C12" s="25">
        <f>C7/C11</f>
        <v>3.8356164383561648E-3</v>
      </c>
      <c r="I12" s="35">
        <f>H13*u</f>
        <v>553.30432844462666</v>
      </c>
      <c r="J12" s="36">
        <f>((p*K11)+($C$16*K13))*EXP(-rf*$C$12)</f>
        <v>4.8101262734751868</v>
      </c>
      <c r="K12" s="33">
        <f>J11*d</f>
        <v>553.30432844462666</v>
      </c>
      <c r="L12" s="36">
        <f>((p*M11)+($C$16*M13))*EXP(-rf*$C$12)</f>
        <v>3.5875415387092526</v>
      </c>
      <c r="M12" s="33">
        <f>L11*d</f>
        <v>553.30432844462666</v>
      </c>
      <c r="R12" s="35">
        <f>Q13*u</f>
        <v>553.30432844462666</v>
      </c>
      <c r="S12" s="36">
        <f>((p*T11)+($C$16*T13))*EXP(-rf*$C$12)</f>
        <v>1.8165866776610777</v>
      </c>
      <c r="T12" s="35">
        <f>S11*d</f>
        <v>553.30432844462666</v>
      </c>
      <c r="U12" s="36">
        <f>((p*V11)+($C$16*V13))*EXP(-rf*$C$12)</f>
        <v>0.82806755090875661</v>
      </c>
      <c r="V12" s="33">
        <f>U13*u</f>
        <v>553.30432844462689</v>
      </c>
    </row>
    <row r="13" spans="2:22" ht="15.75" thickBot="1" x14ac:dyDescent="0.3">
      <c r="B13" s="25" t="s">
        <v>51</v>
      </c>
      <c r="C13" s="25">
        <f>EXP(C10*(SQRT(C12)))</f>
        <v>1.0078403068208135</v>
      </c>
      <c r="G13" s="39" t="str">
        <f>B3</f>
        <v>Stock Price (SPY)</v>
      </c>
      <c r="H13" s="34">
        <f>C3</f>
        <v>549</v>
      </c>
      <c r="I13" s="36">
        <f>((p*J12)+($C$16*J14))*EXP(-rf*$C$12)</f>
        <v>2.9183962701811392</v>
      </c>
      <c r="J13" s="35">
        <f>I12*d</f>
        <v>549.00000000000011</v>
      </c>
      <c r="K13" s="36">
        <f>((p*L12)+($C$16*L14))*EXP(-rf*$C$12)</f>
        <v>1.8348377703329446</v>
      </c>
      <c r="L13" s="33">
        <f>K12*d</f>
        <v>549.00000000000011</v>
      </c>
      <c r="M13" s="36">
        <f>MAX(M12-K,0)</f>
        <v>0</v>
      </c>
      <c r="P13" s="39" t="str">
        <f>B3</f>
        <v>Stock Price (SPY)</v>
      </c>
      <c r="Q13" s="33">
        <f>C3</f>
        <v>549</v>
      </c>
      <c r="R13" s="36">
        <f>((p*S12)+($C$16*S14))*EXP(-rf*$C$12)</f>
        <v>4.1459365991103603</v>
      </c>
      <c r="S13" s="35">
        <f>R12*d</f>
        <v>549.00000000000011</v>
      </c>
      <c r="T13" s="36">
        <f>((p*U12)+($C$16*U14))*EXP(-rf*$C$12)</f>
        <v>3.2963943342596314</v>
      </c>
      <c r="U13" s="35">
        <f>T14*u</f>
        <v>549.00000000000023</v>
      </c>
      <c r="V13" s="36">
        <f>MAX(K-V12,0)</f>
        <v>1.6956715553731101</v>
      </c>
    </row>
    <row r="14" spans="2:22" ht="15.75" thickBot="1" x14ac:dyDescent="0.3">
      <c r="B14" s="25" t="s">
        <v>52</v>
      </c>
      <c r="C14" s="25">
        <f>1/C13</f>
        <v>0.99222068539256447</v>
      </c>
      <c r="G14" s="40" t="s">
        <v>68</v>
      </c>
      <c r="H14" s="36">
        <f>((p*I13)+($C$16*I15))*EXP(-rf*$C$12)</f>
        <v>1.7269867669110694</v>
      </c>
      <c r="I14" s="33">
        <f>H13*d</f>
        <v>544.72915628051794</v>
      </c>
      <c r="J14" s="36">
        <f>((p*K13)+($C$16*K15))*EXP(-rf*$C$12)</f>
        <v>0.93842248434331377</v>
      </c>
      <c r="K14" s="33">
        <f>J13*d</f>
        <v>544.72915628051805</v>
      </c>
      <c r="L14" s="36">
        <f>((p*M13)+($C$16*M15))*EXP(-rf*$C$12)</f>
        <v>0</v>
      </c>
      <c r="M14" s="33">
        <f>L15*u</f>
        <v>544.72915628051805</v>
      </c>
      <c r="P14" s="40" t="s">
        <v>78</v>
      </c>
      <c r="Q14" s="36">
        <f>((p*R13)+($C$16*R15))*EXP(-rf*$C$12)</f>
        <v>7.1418844436176103</v>
      </c>
      <c r="R14" s="35">
        <f>Q13*d</f>
        <v>544.72915628051794</v>
      </c>
      <c r="S14" s="36">
        <f>((p*T13)+($C$16*T15))*EXP(-rf*$C$12)</f>
        <v>6.5872870334457687</v>
      </c>
      <c r="T14" s="30">
        <f>S15*u</f>
        <v>544.72915628051805</v>
      </c>
      <c r="U14" s="36">
        <f>((p*V13)+($C$16*V15))*EXP(-rf*$C$12)</f>
        <v>5.8829301571160428</v>
      </c>
      <c r="V14" s="33">
        <f>U15*u</f>
        <v>544.72915628051805</v>
      </c>
    </row>
    <row r="15" spans="2:22" ht="15.75" thickBot="1" x14ac:dyDescent="0.3">
      <c r="B15" s="25" t="s">
        <v>53</v>
      </c>
      <c r="C15" s="25">
        <f>(EXP(C8*C12)-d)/(u-d)</f>
        <v>0.51155502082070659</v>
      </c>
      <c r="I15" s="36">
        <f>((p*J14)+($C$16*J16))*EXP(-rf*$C$12)</f>
        <v>0.47995347237771274</v>
      </c>
      <c r="J15" s="33">
        <f>I14*d</f>
        <v>540.49153679796893</v>
      </c>
      <c r="K15" s="36">
        <f>((p*L14)+($C$16*L16))*EXP(-rf*$C$12)</f>
        <v>0</v>
      </c>
      <c r="L15" s="33">
        <f>K14*d</f>
        <v>540.49153679796893</v>
      </c>
      <c r="M15" s="36">
        <f>MAX(M14-K,0)</f>
        <v>0</v>
      </c>
      <c r="R15" s="36">
        <f>((p*S14)+($C$16*S16))*EXP(-rf*$C$12)</f>
        <v>10.282665965415607</v>
      </c>
      <c r="S15" s="33">
        <f>R14*d</f>
        <v>540.49153679796893</v>
      </c>
      <c r="T15" s="36">
        <f>((p*U14)+($C$16*U16))*EXP(-rf*$C$12)</f>
        <v>10.036728728035369</v>
      </c>
      <c r="U15" s="35">
        <f>T16*u</f>
        <v>540.49153679796893</v>
      </c>
      <c r="V15" s="36">
        <f>MAX(K-V14,0)</f>
        <v>10.270843719481945</v>
      </c>
    </row>
    <row r="16" spans="2:22" ht="15.75" thickBot="1" x14ac:dyDescent="0.3">
      <c r="B16" s="26" t="s">
        <v>54</v>
      </c>
      <c r="C16" s="26">
        <f>1-p</f>
        <v>0.48844497917929341</v>
      </c>
      <c r="J16" s="36">
        <f>((p*K15)+($C$16*K17))*EXP(-rf*$C$12)</f>
        <v>0</v>
      </c>
      <c r="K16" s="33">
        <f>J15*d</f>
        <v>536.28688309056122</v>
      </c>
      <c r="L16" s="36">
        <f>((p*M15)+($C$16*M17))*EXP(-rf*$C$12)</f>
        <v>0</v>
      </c>
      <c r="M16" s="33">
        <f>L15*d</f>
        <v>536.28688309056122</v>
      </c>
      <c r="S16" s="36">
        <f>((p*T15)+($C$16*T17))*EXP(-rf*$C$12)</f>
        <v>14.157327751133627</v>
      </c>
      <c r="T16" s="33">
        <f>S15*d</f>
        <v>536.28688309056122</v>
      </c>
      <c r="U16" s="36">
        <f>((p*V15)+($C$16*V17))*EXP(-rf*$C$12)</f>
        <v>14.391393359147255</v>
      </c>
      <c r="V16" s="33">
        <f>U17*u</f>
        <v>536.28688309056133</v>
      </c>
    </row>
    <row r="17" spans="2:22" ht="15.75" thickBot="1" x14ac:dyDescent="0.3">
      <c r="K17" s="36">
        <f>((p*L16)+($C$16*L18))*EXP(-rf*$C$12)</f>
        <v>0</v>
      </c>
      <c r="L17" s="33">
        <f>K16*d</f>
        <v>532.11493870715879</v>
      </c>
      <c r="M17" s="36">
        <f>MAX(M16-K,0)</f>
        <v>0</v>
      </c>
      <c r="T17" s="36">
        <f>((p*U16)+($C$16*U18))*EXP(-rf*$C$12)</f>
        <v>18.479001917992168</v>
      </c>
      <c r="U17" s="33">
        <f>T16*d</f>
        <v>532.11493870715879</v>
      </c>
      <c r="V17" s="36">
        <f>MAX(K-V16,0)</f>
        <v>18.713116909438668</v>
      </c>
    </row>
    <row r="18" spans="2:22" ht="15.75" thickBot="1" x14ac:dyDescent="0.3">
      <c r="B18" s="37" t="s">
        <v>76</v>
      </c>
      <c r="C18" s="38">
        <f>H14</f>
        <v>1.7269867669110694</v>
      </c>
      <c r="L18" s="36">
        <f>((p*M17)+($C$16*M19))*EXP(-rf*$C$12)</f>
        <v>0</v>
      </c>
      <c r="M18" s="33">
        <f>L17*d</f>
        <v>527.97544919163954</v>
      </c>
      <c r="U18" s="36">
        <f>((p*V17)+($C$16*V19))*EXP(-rf*$C$12)</f>
        <v>22.767991449957442</v>
      </c>
      <c r="V18" s="33">
        <f>U17*d</f>
        <v>527.97544919163954</v>
      </c>
    </row>
    <row r="19" spans="2:22" ht="15.75" thickBot="1" x14ac:dyDescent="0.3">
      <c r="B19" s="37" t="s">
        <v>77</v>
      </c>
      <c r="C19" s="38">
        <f>Q14</f>
        <v>7.1418844436176103</v>
      </c>
      <c r="M19" s="36">
        <f>MAX(M18-K,0)</f>
        <v>0</v>
      </c>
      <c r="V19" s="36">
        <f>MAX(K-V18,0)</f>
        <v>27.024550808360459</v>
      </c>
    </row>
    <row r="27" spans="2:22" x14ac:dyDescent="0.25">
      <c r="P27" t="s">
        <v>70</v>
      </c>
    </row>
  </sheetData>
  <mergeCells count="3">
    <mergeCell ref="B2:C2"/>
    <mergeCell ref="H2:J2"/>
    <mergeCell ref="Q2:S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F64CA-93EC-4941-976A-75D1BC13CB99}">
  <dimension ref="A1:C252"/>
  <sheetViews>
    <sheetView workbookViewId="0">
      <selection activeCell="E2" sqref="E2"/>
    </sheetView>
  </sheetViews>
  <sheetFormatPr defaultRowHeight="15" x14ac:dyDescent="0.25"/>
  <cols>
    <col min="1" max="1" width="18.28515625" bestFit="1" customWidth="1"/>
    <col min="2" max="2" width="13.42578125" customWidth="1"/>
    <col min="3" max="3" width="16.85546875" customWidth="1"/>
  </cols>
  <sheetData>
    <row r="1" spans="1:3" ht="15.75" thickBot="1" x14ac:dyDescent="0.3">
      <c r="A1" s="21" t="s">
        <v>55</v>
      </c>
      <c r="B1" s="22" t="s">
        <v>56</v>
      </c>
      <c r="C1" s="23" t="s">
        <v>59</v>
      </c>
    </row>
    <row r="2" spans="1:3" x14ac:dyDescent="0.25">
      <c r="A2" s="20">
        <v>45293</v>
      </c>
      <c r="B2">
        <v>466.66400146484381</v>
      </c>
    </row>
    <row r="3" spans="1:3" x14ac:dyDescent="0.25">
      <c r="A3" s="18">
        <v>45294</v>
      </c>
      <c r="B3">
        <v>462.85287475585938</v>
      </c>
      <c r="C3" s="19">
        <f>LN(B3/B2)</f>
        <v>-8.2002772900988553E-3</v>
      </c>
    </row>
    <row r="4" spans="1:3" x14ac:dyDescent="0.25">
      <c r="A4" s="18">
        <v>45295</v>
      </c>
      <c r="B4">
        <v>461.36196899414063</v>
      </c>
      <c r="C4" s="19">
        <f t="shared" ref="C4:C67" si="0">LN(B4/B3)</f>
        <v>-3.2263213798304335E-3</v>
      </c>
    </row>
    <row r="5" spans="1:3" x14ac:dyDescent="0.25">
      <c r="A5" s="18">
        <v>45296</v>
      </c>
      <c r="B5">
        <v>461.993896484375</v>
      </c>
      <c r="C5" s="19">
        <f t="shared" si="0"/>
        <v>1.36876281945145E-3</v>
      </c>
    </row>
    <row r="6" spans="1:3" x14ac:dyDescent="0.25">
      <c r="A6" s="18">
        <v>45299</v>
      </c>
      <c r="B6">
        <v>468.58926391601563</v>
      </c>
      <c r="C6" s="19">
        <f t="shared" si="0"/>
        <v>1.4174934912198305E-2</v>
      </c>
    </row>
    <row r="7" spans="1:3" x14ac:dyDescent="0.25">
      <c r="A7" s="18">
        <v>45300</v>
      </c>
      <c r="B7">
        <v>467.87841796875</v>
      </c>
      <c r="C7" s="19">
        <f t="shared" si="0"/>
        <v>-1.5181433327465942E-3</v>
      </c>
    </row>
    <row r="8" spans="1:3" x14ac:dyDescent="0.25">
      <c r="A8" s="18">
        <v>45301</v>
      </c>
      <c r="B8">
        <v>470.52444458007813</v>
      </c>
      <c r="C8" s="19">
        <f t="shared" si="0"/>
        <v>5.6394406488351409E-3</v>
      </c>
    </row>
    <row r="9" spans="1:3" x14ac:dyDescent="0.25">
      <c r="A9" s="18">
        <v>45302</v>
      </c>
      <c r="B9">
        <v>470.31710815429688</v>
      </c>
      <c r="C9" s="19">
        <f t="shared" si="0"/>
        <v>-4.4074675174592083E-4</v>
      </c>
    </row>
    <row r="10" spans="1:3" x14ac:dyDescent="0.25">
      <c r="A10" s="18">
        <v>45303</v>
      </c>
      <c r="B10">
        <v>470.64291381835938</v>
      </c>
      <c r="C10" s="19">
        <f t="shared" si="0"/>
        <v>6.9249632178736511E-4</v>
      </c>
    </row>
    <row r="11" spans="1:3" x14ac:dyDescent="0.25">
      <c r="A11" s="18">
        <v>45307</v>
      </c>
      <c r="B11">
        <v>468.91506958007813</v>
      </c>
      <c r="C11" s="19">
        <f t="shared" si="0"/>
        <v>-3.6779979876065995E-3</v>
      </c>
    </row>
    <row r="12" spans="1:3" x14ac:dyDescent="0.25">
      <c r="A12" s="18">
        <v>45308</v>
      </c>
      <c r="B12">
        <v>466.30853271484381</v>
      </c>
      <c r="C12" s="19">
        <f t="shared" si="0"/>
        <v>-5.5741613190040317E-3</v>
      </c>
    </row>
    <row r="13" spans="1:3" x14ac:dyDescent="0.25">
      <c r="A13" s="18">
        <v>45309</v>
      </c>
      <c r="B13">
        <v>470.45529174804688</v>
      </c>
      <c r="C13" s="19">
        <f t="shared" si="0"/>
        <v>8.8534292448838644E-3</v>
      </c>
    </row>
    <row r="14" spans="1:3" x14ac:dyDescent="0.25">
      <c r="A14" s="18">
        <v>45310</v>
      </c>
      <c r="B14">
        <v>476.32009887695313</v>
      </c>
      <c r="C14" s="19">
        <f t="shared" si="0"/>
        <v>1.2389173194291246E-2</v>
      </c>
    </row>
    <row r="15" spans="1:3" x14ac:dyDescent="0.25">
      <c r="A15" s="18">
        <v>45313</v>
      </c>
      <c r="B15">
        <v>477.32720947265619</v>
      </c>
      <c r="C15" s="19">
        <f t="shared" si="0"/>
        <v>2.1121246005406588E-3</v>
      </c>
    </row>
    <row r="16" spans="1:3" x14ac:dyDescent="0.25">
      <c r="A16" s="18">
        <v>45314</v>
      </c>
      <c r="B16">
        <v>478.71932983398438</v>
      </c>
      <c r="C16" s="19">
        <f t="shared" si="0"/>
        <v>2.9122459796554687E-3</v>
      </c>
    </row>
    <row r="17" spans="1:3" x14ac:dyDescent="0.25">
      <c r="A17" s="18">
        <v>45315</v>
      </c>
      <c r="B17">
        <v>479.24261474609381</v>
      </c>
      <c r="C17" s="19">
        <f t="shared" si="0"/>
        <v>1.0924963504390845E-3</v>
      </c>
    </row>
    <row r="18" spans="1:3" x14ac:dyDescent="0.25">
      <c r="A18" s="18">
        <v>45316</v>
      </c>
      <c r="B18">
        <v>481.84918212890619</v>
      </c>
      <c r="C18" s="19">
        <f t="shared" si="0"/>
        <v>5.4241931564194641E-3</v>
      </c>
    </row>
    <row r="19" spans="1:3" x14ac:dyDescent="0.25">
      <c r="A19" s="18">
        <v>45317</v>
      </c>
      <c r="B19">
        <v>481.23703002929688</v>
      </c>
      <c r="C19" s="19">
        <f t="shared" si="0"/>
        <v>-1.2712302892912298E-3</v>
      </c>
    </row>
    <row r="20" spans="1:3" x14ac:dyDescent="0.25">
      <c r="A20" s="18">
        <v>45320</v>
      </c>
      <c r="B20">
        <v>485.04815673828119</v>
      </c>
      <c r="C20" s="19">
        <f t="shared" si="0"/>
        <v>7.8882436018670836E-3</v>
      </c>
    </row>
    <row r="21" spans="1:3" x14ac:dyDescent="0.25">
      <c r="A21" s="18">
        <v>45321</v>
      </c>
      <c r="B21">
        <v>484.6729736328125</v>
      </c>
      <c r="C21" s="19">
        <f t="shared" si="0"/>
        <v>-7.7379591397684958E-4</v>
      </c>
    </row>
    <row r="22" spans="1:3" x14ac:dyDescent="0.25">
      <c r="A22" s="18">
        <v>45322</v>
      </c>
      <c r="B22">
        <v>476.76443481445313</v>
      </c>
      <c r="C22" s="19">
        <f t="shared" si="0"/>
        <v>-1.6451860781814546E-2</v>
      </c>
    </row>
    <row r="23" spans="1:3" x14ac:dyDescent="0.25">
      <c r="A23" s="18">
        <v>45323</v>
      </c>
      <c r="B23">
        <v>483.00433349609381</v>
      </c>
      <c r="C23" s="19">
        <f t="shared" si="0"/>
        <v>1.3003104097504286E-2</v>
      </c>
    </row>
    <row r="24" spans="1:3" x14ac:dyDescent="0.25">
      <c r="A24" s="18">
        <v>45324</v>
      </c>
      <c r="B24">
        <v>488.08914184570313</v>
      </c>
      <c r="C24" s="19">
        <f t="shared" si="0"/>
        <v>1.0472431234109745E-2</v>
      </c>
    </row>
    <row r="25" spans="1:3" x14ac:dyDescent="0.25">
      <c r="A25" s="18">
        <v>45327</v>
      </c>
      <c r="B25">
        <v>486.31192016601563</v>
      </c>
      <c r="C25" s="19">
        <f t="shared" si="0"/>
        <v>-3.6478278189813356E-3</v>
      </c>
    </row>
    <row r="26" spans="1:3" x14ac:dyDescent="0.25">
      <c r="A26" s="18">
        <v>45328</v>
      </c>
      <c r="B26">
        <v>487.72384643554688</v>
      </c>
      <c r="C26" s="19">
        <f t="shared" si="0"/>
        <v>2.8991281570438288E-3</v>
      </c>
    </row>
    <row r="27" spans="1:3" x14ac:dyDescent="0.25">
      <c r="A27" s="18">
        <v>45329</v>
      </c>
      <c r="B27">
        <v>491.7916259765625</v>
      </c>
      <c r="C27" s="19">
        <f t="shared" si="0"/>
        <v>8.3057451165226004E-3</v>
      </c>
    </row>
    <row r="28" spans="1:3" x14ac:dyDescent="0.25">
      <c r="A28" s="18">
        <v>45330</v>
      </c>
      <c r="B28">
        <v>492.00881958007813</v>
      </c>
      <c r="C28" s="19">
        <f t="shared" si="0"/>
        <v>4.4153996478694794E-4</v>
      </c>
    </row>
    <row r="29" spans="1:3" x14ac:dyDescent="0.25">
      <c r="A29" s="18">
        <v>45331</v>
      </c>
      <c r="B29">
        <v>494.8524169921875</v>
      </c>
      <c r="C29" s="19">
        <f t="shared" si="0"/>
        <v>5.7629283159524557E-3</v>
      </c>
    </row>
    <row r="30" spans="1:3" x14ac:dyDescent="0.25">
      <c r="A30" s="18">
        <v>45334</v>
      </c>
      <c r="B30">
        <v>494.63519287109381</v>
      </c>
      <c r="C30" s="19">
        <f t="shared" si="0"/>
        <v>-4.3906385975534993E-4</v>
      </c>
    </row>
    <row r="31" spans="1:3" x14ac:dyDescent="0.25">
      <c r="A31" s="18">
        <v>45335</v>
      </c>
      <c r="B31">
        <v>487.82254028320313</v>
      </c>
      <c r="C31" s="19">
        <f t="shared" si="0"/>
        <v>-1.3868814006697257E-2</v>
      </c>
    </row>
    <row r="32" spans="1:3" x14ac:dyDescent="0.25">
      <c r="A32" s="18">
        <v>45336</v>
      </c>
      <c r="B32">
        <v>492.25567626953119</v>
      </c>
      <c r="C32" s="19">
        <f t="shared" si="0"/>
        <v>9.0465559696486057E-3</v>
      </c>
    </row>
    <row r="33" spans="1:3" x14ac:dyDescent="0.25">
      <c r="A33" s="18">
        <v>45337</v>
      </c>
      <c r="B33">
        <v>495.65216064453119</v>
      </c>
      <c r="C33" s="19">
        <f t="shared" si="0"/>
        <v>6.8761429570745819E-3</v>
      </c>
    </row>
    <row r="34" spans="1:3" x14ac:dyDescent="0.25">
      <c r="A34" s="18">
        <v>45338</v>
      </c>
      <c r="B34">
        <v>493.183837890625</v>
      </c>
      <c r="C34" s="19">
        <f t="shared" si="0"/>
        <v>-4.9923908196303724E-3</v>
      </c>
    </row>
    <row r="35" spans="1:3" x14ac:dyDescent="0.25">
      <c r="A35" s="18">
        <v>45342</v>
      </c>
      <c r="B35">
        <v>490.4686279296875</v>
      </c>
      <c r="C35" s="19">
        <f t="shared" si="0"/>
        <v>-5.5206832726998351E-3</v>
      </c>
    </row>
    <row r="36" spans="1:3" x14ac:dyDescent="0.25">
      <c r="A36" s="18">
        <v>45343</v>
      </c>
      <c r="B36">
        <v>490.91287231445313</v>
      </c>
      <c r="C36" s="19">
        <f t="shared" si="0"/>
        <v>9.0534499580203608E-4</v>
      </c>
    </row>
    <row r="37" spans="1:3" x14ac:dyDescent="0.25">
      <c r="A37" s="18">
        <v>45344</v>
      </c>
      <c r="B37">
        <v>501.07260131835938</v>
      </c>
      <c r="C37" s="19">
        <f t="shared" si="0"/>
        <v>2.0484340810011058E-2</v>
      </c>
    </row>
    <row r="38" spans="1:3" x14ac:dyDescent="0.25">
      <c r="A38" s="18">
        <v>45345</v>
      </c>
      <c r="B38">
        <v>501.41815185546881</v>
      </c>
      <c r="C38" s="19">
        <f t="shared" si="0"/>
        <v>6.8938401616316838E-4</v>
      </c>
    </row>
    <row r="39" spans="1:3" x14ac:dyDescent="0.25">
      <c r="A39" s="18">
        <v>45348</v>
      </c>
      <c r="B39">
        <v>499.58169555664063</v>
      </c>
      <c r="C39" s="19">
        <f t="shared" si="0"/>
        <v>-3.6692480303264201E-3</v>
      </c>
    </row>
    <row r="40" spans="1:3" x14ac:dyDescent="0.25">
      <c r="A40" s="18">
        <v>45349</v>
      </c>
      <c r="B40">
        <v>500.50982666015619</v>
      </c>
      <c r="C40" s="19">
        <f t="shared" si="0"/>
        <v>1.8560928662119175E-3</v>
      </c>
    </row>
    <row r="41" spans="1:3" x14ac:dyDescent="0.25">
      <c r="A41" s="18">
        <v>45350</v>
      </c>
      <c r="B41">
        <v>499.84832763671881</v>
      </c>
      <c r="C41" s="19">
        <f t="shared" si="0"/>
        <v>-1.3225245718514072E-3</v>
      </c>
    </row>
    <row r="42" spans="1:3" x14ac:dyDescent="0.25">
      <c r="A42" s="18">
        <v>45351</v>
      </c>
      <c r="B42">
        <v>501.64523315429688</v>
      </c>
      <c r="C42" s="19">
        <f t="shared" si="0"/>
        <v>3.5884553154581222E-3</v>
      </c>
    </row>
    <row r="43" spans="1:3" x14ac:dyDescent="0.25">
      <c r="A43" s="18">
        <v>45352</v>
      </c>
      <c r="B43">
        <v>506.35482788085938</v>
      </c>
      <c r="C43" s="19">
        <f t="shared" si="0"/>
        <v>9.3445014114621819E-3</v>
      </c>
    </row>
    <row r="44" spans="1:3" x14ac:dyDescent="0.25">
      <c r="A44" s="18">
        <v>45355</v>
      </c>
      <c r="B44">
        <v>505.81179809570313</v>
      </c>
      <c r="C44" s="19">
        <f t="shared" si="0"/>
        <v>-1.0730048261239002E-3</v>
      </c>
    </row>
    <row r="45" spans="1:3" x14ac:dyDescent="0.25">
      <c r="A45" s="18">
        <v>45356</v>
      </c>
      <c r="B45">
        <v>500.75662231445313</v>
      </c>
      <c r="C45" s="19">
        <f t="shared" si="0"/>
        <v>-1.004446032790789E-2</v>
      </c>
    </row>
    <row r="46" spans="1:3" x14ac:dyDescent="0.25">
      <c r="A46" s="18">
        <v>45357</v>
      </c>
      <c r="B46">
        <v>503.29409790039063</v>
      </c>
      <c r="C46" s="19">
        <f t="shared" si="0"/>
        <v>5.0544876610319504E-3</v>
      </c>
    </row>
    <row r="47" spans="1:3" x14ac:dyDescent="0.25">
      <c r="A47" s="18">
        <v>45358</v>
      </c>
      <c r="B47">
        <v>508.28997802734381</v>
      </c>
      <c r="C47" s="19">
        <f t="shared" si="0"/>
        <v>9.8774206983097568E-3</v>
      </c>
    </row>
    <row r="48" spans="1:3" x14ac:dyDescent="0.25">
      <c r="A48" s="18">
        <v>45359</v>
      </c>
      <c r="B48">
        <v>505.2391357421875</v>
      </c>
      <c r="C48" s="19">
        <f t="shared" si="0"/>
        <v>-6.0202542938855557E-3</v>
      </c>
    </row>
    <row r="49" spans="1:3" x14ac:dyDescent="0.25">
      <c r="A49" s="18">
        <v>45362</v>
      </c>
      <c r="B49">
        <v>504.80471801757813</v>
      </c>
      <c r="C49" s="19">
        <f t="shared" si="0"/>
        <v>-8.6019582175386505E-4</v>
      </c>
    </row>
    <row r="50" spans="1:3" x14ac:dyDescent="0.25">
      <c r="A50" s="18">
        <v>45363</v>
      </c>
      <c r="B50">
        <v>510.23504638671881</v>
      </c>
      <c r="C50" s="19">
        <f t="shared" si="0"/>
        <v>1.0699837322159178E-2</v>
      </c>
    </row>
    <row r="51" spans="1:3" x14ac:dyDescent="0.25">
      <c r="A51" s="18">
        <v>45364</v>
      </c>
      <c r="B51">
        <v>509.43533325195313</v>
      </c>
      <c r="C51" s="19">
        <f t="shared" si="0"/>
        <v>-1.5685721870594756E-3</v>
      </c>
    </row>
    <row r="52" spans="1:3" x14ac:dyDescent="0.25">
      <c r="A52" s="18">
        <v>45365</v>
      </c>
      <c r="B52">
        <v>508.42825317382813</v>
      </c>
      <c r="C52" s="19">
        <f t="shared" si="0"/>
        <v>-1.9788121319473002E-3</v>
      </c>
    </row>
    <row r="53" spans="1:3" x14ac:dyDescent="0.25">
      <c r="A53" s="18">
        <v>45366</v>
      </c>
      <c r="B53">
        <v>504.93707275390619</v>
      </c>
      <c r="C53" s="19">
        <f t="shared" si="0"/>
        <v>-6.890297394073458E-3</v>
      </c>
    </row>
    <row r="54" spans="1:3" x14ac:dyDescent="0.25">
      <c r="A54" s="18">
        <v>45369</v>
      </c>
      <c r="B54">
        <v>507.93801879882813</v>
      </c>
      <c r="C54" s="19">
        <f t="shared" si="0"/>
        <v>5.9256167931192845E-3</v>
      </c>
    </row>
    <row r="55" spans="1:3" x14ac:dyDescent="0.25">
      <c r="A55" s="18">
        <v>45370</v>
      </c>
      <c r="B55">
        <v>510.76068115234381</v>
      </c>
      <c r="C55" s="19">
        <f t="shared" si="0"/>
        <v>5.5417162649885124E-3</v>
      </c>
    </row>
    <row r="56" spans="1:3" x14ac:dyDescent="0.25">
      <c r="A56" s="18">
        <v>45371</v>
      </c>
      <c r="B56">
        <v>515.48492431640625</v>
      </c>
      <c r="C56" s="19">
        <f t="shared" si="0"/>
        <v>9.206912089251857E-3</v>
      </c>
    </row>
    <row r="57" spans="1:3" x14ac:dyDescent="0.25">
      <c r="A57" s="18">
        <v>45372</v>
      </c>
      <c r="B57">
        <v>517.1883544921875</v>
      </c>
      <c r="C57" s="19">
        <f t="shared" si="0"/>
        <v>3.2990719441094354E-3</v>
      </c>
    </row>
    <row r="58" spans="1:3" x14ac:dyDescent="0.25">
      <c r="A58" s="18">
        <v>45373</v>
      </c>
      <c r="B58">
        <v>516.2078857421875</v>
      </c>
      <c r="C58" s="19">
        <f t="shared" si="0"/>
        <v>-1.8975665016552376E-3</v>
      </c>
    </row>
    <row r="59" spans="1:3" x14ac:dyDescent="0.25">
      <c r="A59" s="18">
        <v>45376</v>
      </c>
      <c r="B59">
        <v>514.78167724609375</v>
      </c>
      <c r="C59" s="19">
        <f t="shared" si="0"/>
        <v>-2.7666805892876348E-3</v>
      </c>
    </row>
    <row r="60" spans="1:3" x14ac:dyDescent="0.25">
      <c r="A60" s="18">
        <v>45377</v>
      </c>
      <c r="B60">
        <v>513.83087158203125</v>
      </c>
      <c r="C60" s="19">
        <f t="shared" si="0"/>
        <v>-1.8487154097953076E-3</v>
      </c>
    </row>
    <row r="61" spans="1:3" x14ac:dyDescent="0.25">
      <c r="A61" s="18">
        <v>45378</v>
      </c>
      <c r="B61">
        <v>518.1490478515625</v>
      </c>
      <c r="C61" s="19">
        <f t="shared" si="0"/>
        <v>8.3687703425509574E-3</v>
      </c>
    </row>
    <row r="62" spans="1:3" x14ac:dyDescent="0.25">
      <c r="A62" s="18">
        <v>45379</v>
      </c>
      <c r="B62">
        <v>518.050048828125</v>
      </c>
      <c r="C62" s="19">
        <f t="shared" si="0"/>
        <v>-1.9108108481457212E-4</v>
      </c>
    </row>
    <row r="63" spans="1:3" x14ac:dyDescent="0.25">
      <c r="A63" s="18">
        <v>45383</v>
      </c>
      <c r="B63">
        <v>517.148681640625</v>
      </c>
      <c r="C63" s="19">
        <f t="shared" si="0"/>
        <v>-1.7414384093824126E-3</v>
      </c>
    </row>
    <row r="64" spans="1:3" x14ac:dyDescent="0.25">
      <c r="A64" s="18">
        <v>45384</v>
      </c>
      <c r="B64">
        <v>513.86065673828125</v>
      </c>
      <c r="C64" s="19">
        <f t="shared" si="0"/>
        <v>-6.3782856799400878E-3</v>
      </c>
    </row>
    <row r="65" spans="1:3" x14ac:dyDescent="0.25">
      <c r="A65" s="18">
        <v>45385</v>
      </c>
      <c r="B65">
        <v>514.42510986328125</v>
      </c>
      <c r="C65" s="19">
        <f t="shared" si="0"/>
        <v>1.0978527565526962E-3</v>
      </c>
    </row>
    <row r="66" spans="1:3" x14ac:dyDescent="0.25">
      <c r="A66" s="18">
        <v>45386</v>
      </c>
      <c r="B66">
        <v>508.14602661132813</v>
      </c>
      <c r="C66" s="19">
        <f t="shared" si="0"/>
        <v>-1.2281125387862669E-2</v>
      </c>
    </row>
    <row r="67" spans="1:3" x14ac:dyDescent="0.25">
      <c r="A67" s="18">
        <v>45387</v>
      </c>
      <c r="B67">
        <v>513.45452880859375</v>
      </c>
      <c r="C67" s="19">
        <f t="shared" si="0"/>
        <v>1.0392613724367925E-2</v>
      </c>
    </row>
    <row r="68" spans="1:3" x14ac:dyDescent="0.25">
      <c r="A68" s="18">
        <v>45390</v>
      </c>
      <c r="B68">
        <v>513.74176025390625</v>
      </c>
      <c r="C68" s="19">
        <f t="shared" ref="C68:C131" si="1">LN(B68/B67)</f>
        <v>5.5925329142482861E-4</v>
      </c>
    </row>
    <row r="69" spans="1:3" x14ac:dyDescent="0.25">
      <c r="A69" s="18">
        <v>45391</v>
      </c>
      <c r="B69">
        <v>514.3360595703125</v>
      </c>
      <c r="C69" s="19">
        <f t="shared" si="1"/>
        <v>1.1561369599541397E-3</v>
      </c>
    </row>
    <row r="70" spans="1:3" x14ac:dyDescent="0.25">
      <c r="A70" s="18">
        <v>45392</v>
      </c>
      <c r="B70">
        <v>509.18588256835938</v>
      </c>
      <c r="C70" s="19">
        <f t="shared" si="1"/>
        <v>-1.0063722635929199E-2</v>
      </c>
    </row>
    <row r="71" spans="1:3" x14ac:dyDescent="0.25">
      <c r="A71" s="18">
        <v>45393</v>
      </c>
      <c r="B71">
        <v>513.0286865234375</v>
      </c>
      <c r="C71" s="19">
        <f t="shared" si="1"/>
        <v>7.5186211857199807E-3</v>
      </c>
    </row>
    <row r="72" spans="1:3" x14ac:dyDescent="0.25">
      <c r="A72" s="18">
        <v>45394</v>
      </c>
      <c r="B72">
        <v>505.94729614257813</v>
      </c>
      <c r="C72" s="19">
        <f t="shared" si="1"/>
        <v>-1.389925671468204E-2</v>
      </c>
    </row>
    <row r="73" spans="1:3" x14ac:dyDescent="0.25">
      <c r="A73" s="18">
        <v>45397</v>
      </c>
      <c r="B73">
        <v>499.60873413085938</v>
      </c>
      <c r="C73" s="19">
        <f t="shared" si="1"/>
        <v>-1.2607245695544451E-2</v>
      </c>
    </row>
    <row r="74" spans="1:3" x14ac:dyDescent="0.25">
      <c r="A74" s="18">
        <v>45398</v>
      </c>
      <c r="B74">
        <v>498.69757080078119</v>
      </c>
      <c r="C74" s="19">
        <f t="shared" si="1"/>
        <v>-1.825418869115419E-3</v>
      </c>
    </row>
    <row r="75" spans="1:3" x14ac:dyDescent="0.25">
      <c r="A75" s="18">
        <v>45399</v>
      </c>
      <c r="B75">
        <v>495.74612426757813</v>
      </c>
      <c r="C75" s="19">
        <f t="shared" si="1"/>
        <v>-5.9358920248053773E-3</v>
      </c>
    </row>
    <row r="76" spans="1:3" x14ac:dyDescent="0.25">
      <c r="A76" s="18">
        <v>45400</v>
      </c>
      <c r="B76">
        <v>494.72604370117188</v>
      </c>
      <c r="C76" s="19">
        <f t="shared" si="1"/>
        <v>-2.059787160215004E-3</v>
      </c>
    </row>
    <row r="77" spans="1:3" x14ac:dyDescent="0.25">
      <c r="A77" s="18">
        <v>45401</v>
      </c>
      <c r="B77">
        <v>490.40786743164063</v>
      </c>
      <c r="C77" s="19">
        <f t="shared" si="1"/>
        <v>-8.7667349119689066E-3</v>
      </c>
    </row>
    <row r="78" spans="1:3" x14ac:dyDescent="0.25">
      <c r="A78" s="18">
        <v>45404</v>
      </c>
      <c r="B78">
        <v>494.92410278320313</v>
      </c>
      <c r="C78" s="19">
        <f t="shared" si="1"/>
        <v>9.1669957220725379E-3</v>
      </c>
    </row>
    <row r="79" spans="1:3" x14ac:dyDescent="0.25">
      <c r="A79" s="18">
        <v>45405</v>
      </c>
      <c r="B79">
        <v>500.79718017578119</v>
      </c>
      <c r="C79" s="19">
        <f t="shared" si="1"/>
        <v>1.1796766028527795E-2</v>
      </c>
    </row>
    <row r="80" spans="1:3" x14ac:dyDescent="0.25">
      <c r="A80" s="18">
        <v>45406</v>
      </c>
      <c r="B80">
        <v>500.55947875976563</v>
      </c>
      <c r="C80" s="19">
        <f t="shared" si="1"/>
        <v>-4.7475875525309469E-4</v>
      </c>
    </row>
    <row r="81" spans="1:3" x14ac:dyDescent="0.25">
      <c r="A81" s="18">
        <v>45407</v>
      </c>
      <c r="B81">
        <v>498.65792846679688</v>
      </c>
      <c r="C81" s="19">
        <f t="shared" si="1"/>
        <v>-3.8060837906690697E-3</v>
      </c>
    </row>
    <row r="82" spans="1:3" x14ac:dyDescent="0.25">
      <c r="A82" s="18">
        <v>45408</v>
      </c>
      <c r="B82">
        <v>503.38217163085938</v>
      </c>
      <c r="C82" s="19">
        <f t="shared" si="1"/>
        <v>9.4293195792647753E-3</v>
      </c>
    </row>
    <row r="83" spans="1:3" x14ac:dyDescent="0.25">
      <c r="A83" s="18">
        <v>45411</v>
      </c>
      <c r="B83">
        <v>505.16485595703119</v>
      </c>
      <c r="C83" s="19">
        <f t="shared" si="1"/>
        <v>3.5351572786887545E-3</v>
      </c>
    </row>
    <row r="84" spans="1:3" x14ac:dyDescent="0.25">
      <c r="A84" s="18">
        <v>45412</v>
      </c>
      <c r="B84">
        <v>497.16244506835938</v>
      </c>
      <c r="C84" s="19">
        <f t="shared" si="1"/>
        <v>-1.5967999506072344E-2</v>
      </c>
    </row>
    <row r="85" spans="1:3" x14ac:dyDescent="0.25">
      <c r="A85" s="18">
        <v>45413</v>
      </c>
      <c r="B85">
        <v>495.54806518554688</v>
      </c>
      <c r="C85" s="19">
        <f t="shared" si="1"/>
        <v>-3.2524714693550902E-3</v>
      </c>
    </row>
    <row r="86" spans="1:3" x14ac:dyDescent="0.25">
      <c r="A86" s="18">
        <v>45414</v>
      </c>
      <c r="B86">
        <v>500.18313598632813</v>
      </c>
      <c r="C86" s="19">
        <f t="shared" si="1"/>
        <v>9.3099508664175133E-3</v>
      </c>
    </row>
    <row r="87" spans="1:3" x14ac:dyDescent="0.25">
      <c r="A87" s="18">
        <v>45415</v>
      </c>
      <c r="B87">
        <v>506.38308715820313</v>
      </c>
      <c r="C87" s="19">
        <f t="shared" si="1"/>
        <v>1.2319168751788215E-2</v>
      </c>
    </row>
    <row r="88" spans="1:3" x14ac:dyDescent="0.25">
      <c r="A88" s="18">
        <v>45418</v>
      </c>
      <c r="B88">
        <v>511.6124267578125</v>
      </c>
      <c r="C88" s="19">
        <f t="shared" si="1"/>
        <v>1.0273887312164413E-2</v>
      </c>
    </row>
    <row r="89" spans="1:3" x14ac:dyDescent="0.25">
      <c r="A89" s="18">
        <v>45419</v>
      </c>
      <c r="B89">
        <v>512.17694091796875</v>
      </c>
      <c r="C89" s="19">
        <f t="shared" si="1"/>
        <v>1.1027936706338851E-3</v>
      </c>
    </row>
    <row r="90" spans="1:3" x14ac:dyDescent="0.25">
      <c r="A90" s="18">
        <v>45420</v>
      </c>
      <c r="B90">
        <v>512.22637939453125</v>
      </c>
      <c r="C90" s="19">
        <f t="shared" si="1"/>
        <v>9.6521507926688901E-5</v>
      </c>
    </row>
    <row r="91" spans="1:3" x14ac:dyDescent="0.25">
      <c r="A91" s="18">
        <v>45421</v>
      </c>
      <c r="B91">
        <v>515.1778564453125</v>
      </c>
      <c r="C91" s="19">
        <f t="shared" si="1"/>
        <v>5.7455187881878212E-3</v>
      </c>
    </row>
    <row r="92" spans="1:3" x14ac:dyDescent="0.25">
      <c r="A92" s="18">
        <v>45422</v>
      </c>
      <c r="B92">
        <v>515.84149169921875</v>
      </c>
      <c r="C92" s="19">
        <f t="shared" si="1"/>
        <v>1.2873382963195788E-3</v>
      </c>
    </row>
    <row r="93" spans="1:3" x14ac:dyDescent="0.25">
      <c r="A93" s="18">
        <v>45425</v>
      </c>
      <c r="B93">
        <v>515.91070556640625</v>
      </c>
      <c r="C93" s="19">
        <f t="shared" si="1"/>
        <v>1.3416761791206429E-4</v>
      </c>
    </row>
    <row r="94" spans="1:3" x14ac:dyDescent="0.25">
      <c r="A94" s="18">
        <v>45426</v>
      </c>
      <c r="B94">
        <v>518.27777099609375</v>
      </c>
      <c r="C94" s="19">
        <f t="shared" si="1"/>
        <v>4.5776367011825065E-3</v>
      </c>
    </row>
    <row r="95" spans="1:3" x14ac:dyDescent="0.25">
      <c r="A95" s="18">
        <v>45427</v>
      </c>
      <c r="B95">
        <v>524.6956787109375</v>
      </c>
      <c r="C95" s="19">
        <f t="shared" si="1"/>
        <v>1.2307098946074416E-2</v>
      </c>
    </row>
    <row r="96" spans="1:3" x14ac:dyDescent="0.25">
      <c r="A96" s="18">
        <v>45428</v>
      </c>
      <c r="B96">
        <v>523.61602783203125</v>
      </c>
      <c r="C96" s="19">
        <f t="shared" si="1"/>
        <v>-2.0597905258341012E-3</v>
      </c>
    </row>
    <row r="97" spans="1:3" x14ac:dyDescent="0.25">
      <c r="A97" s="18">
        <v>45429</v>
      </c>
      <c r="B97">
        <v>524.3687744140625</v>
      </c>
      <c r="C97" s="19">
        <f t="shared" si="1"/>
        <v>1.4365603582645336E-3</v>
      </c>
    </row>
    <row r="98" spans="1:3" x14ac:dyDescent="0.25">
      <c r="A98" s="18">
        <v>45432</v>
      </c>
      <c r="B98">
        <v>524.972900390625</v>
      </c>
      <c r="C98" s="19">
        <f t="shared" si="1"/>
        <v>1.1514381975179851E-3</v>
      </c>
    </row>
    <row r="99" spans="1:3" x14ac:dyDescent="0.25">
      <c r="A99" s="18">
        <v>45433</v>
      </c>
      <c r="B99">
        <v>526.26043701171875</v>
      </c>
      <c r="C99" s="19">
        <f t="shared" si="1"/>
        <v>2.4495746455076742E-3</v>
      </c>
    </row>
    <row r="100" spans="1:3" x14ac:dyDescent="0.25">
      <c r="A100" s="18">
        <v>45434</v>
      </c>
      <c r="B100">
        <v>524.7451171875</v>
      </c>
      <c r="C100" s="19">
        <f t="shared" si="1"/>
        <v>-2.8835639700422171E-3</v>
      </c>
    </row>
    <row r="101" spans="1:3" x14ac:dyDescent="0.25">
      <c r="A101" s="18">
        <v>45435</v>
      </c>
      <c r="B101">
        <v>520.91229248046875</v>
      </c>
      <c r="C101" s="19">
        <f t="shared" si="1"/>
        <v>-7.3309706166560613E-3</v>
      </c>
    </row>
    <row r="102" spans="1:3" x14ac:dyDescent="0.25">
      <c r="A102" s="18">
        <v>45436</v>
      </c>
      <c r="B102">
        <v>524.35888671875</v>
      </c>
      <c r="C102" s="19">
        <f t="shared" si="1"/>
        <v>6.5946651888599446E-3</v>
      </c>
    </row>
    <row r="103" spans="1:3" x14ac:dyDescent="0.25">
      <c r="A103" s="18">
        <v>45440</v>
      </c>
      <c r="B103">
        <v>524.725341796875</v>
      </c>
      <c r="C103" s="19">
        <f t="shared" si="1"/>
        <v>6.9861901088364656E-4</v>
      </c>
    </row>
    <row r="104" spans="1:3" x14ac:dyDescent="0.25">
      <c r="A104" s="18">
        <v>45441</v>
      </c>
      <c r="B104">
        <v>521.0509033203125</v>
      </c>
      <c r="C104" s="19">
        <f t="shared" si="1"/>
        <v>-7.0272271236011237E-3</v>
      </c>
    </row>
    <row r="105" spans="1:3" x14ac:dyDescent="0.25">
      <c r="A105" s="18">
        <v>45442</v>
      </c>
      <c r="B105">
        <v>517.59442138671875</v>
      </c>
      <c r="C105" s="19">
        <f t="shared" si="1"/>
        <v>-6.6557748084945627E-3</v>
      </c>
    </row>
    <row r="106" spans="1:3" x14ac:dyDescent="0.25">
      <c r="A106" s="18">
        <v>45443</v>
      </c>
      <c r="B106">
        <v>522.3087158203125</v>
      </c>
      <c r="C106" s="19">
        <f t="shared" si="1"/>
        <v>9.0668574041096253E-3</v>
      </c>
    </row>
    <row r="107" spans="1:3" x14ac:dyDescent="0.25">
      <c r="A107" s="18">
        <v>45446</v>
      </c>
      <c r="B107">
        <v>522.734619140625</v>
      </c>
      <c r="C107" s="19">
        <f t="shared" si="1"/>
        <v>8.150922160722416E-4</v>
      </c>
    </row>
    <row r="108" spans="1:3" x14ac:dyDescent="0.25">
      <c r="A108" s="18">
        <v>45447</v>
      </c>
      <c r="B108">
        <v>523.3189697265625</v>
      </c>
      <c r="C108" s="19">
        <f t="shared" si="1"/>
        <v>1.1172480127994953E-3</v>
      </c>
    </row>
    <row r="109" spans="1:3" x14ac:dyDescent="0.25">
      <c r="A109" s="18">
        <v>45448</v>
      </c>
      <c r="B109">
        <v>529.5386962890625</v>
      </c>
      <c r="C109" s="19">
        <f t="shared" si="1"/>
        <v>1.1815080266284549E-2</v>
      </c>
    </row>
    <row r="110" spans="1:3" x14ac:dyDescent="0.25">
      <c r="A110" s="18">
        <v>45449</v>
      </c>
      <c r="B110">
        <v>529.52874755859375</v>
      </c>
      <c r="C110" s="19">
        <f t="shared" si="1"/>
        <v>-1.8787718434473474E-5</v>
      </c>
    </row>
    <row r="111" spans="1:3" x14ac:dyDescent="0.25">
      <c r="A111" s="18">
        <v>45450</v>
      </c>
      <c r="B111">
        <v>528.88507080078125</v>
      </c>
      <c r="C111" s="19">
        <f t="shared" si="1"/>
        <v>-1.2163046740351407E-3</v>
      </c>
    </row>
    <row r="112" spans="1:3" x14ac:dyDescent="0.25">
      <c r="A112" s="18">
        <v>45453</v>
      </c>
      <c r="B112">
        <v>530.5191650390625</v>
      </c>
      <c r="C112" s="19">
        <f t="shared" si="1"/>
        <v>3.0849329820411661E-3</v>
      </c>
    </row>
    <row r="113" spans="1:3" x14ac:dyDescent="0.25">
      <c r="A113" s="18">
        <v>45454</v>
      </c>
      <c r="B113">
        <v>531.7967529296875</v>
      </c>
      <c r="C113" s="19">
        <f t="shared" si="1"/>
        <v>2.4052892081593271E-3</v>
      </c>
    </row>
    <row r="114" spans="1:3" x14ac:dyDescent="0.25">
      <c r="A114" s="18">
        <v>45455</v>
      </c>
      <c r="B114">
        <v>536.16448974609375</v>
      </c>
      <c r="C114" s="19">
        <f t="shared" si="1"/>
        <v>8.1796248669998156E-3</v>
      </c>
    </row>
    <row r="115" spans="1:3" x14ac:dyDescent="0.25">
      <c r="A115" s="18">
        <v>45456</v>
      </c>
      <c r="B115">
        <v>537.24407958984375</v>
      </c>
      <c r="C115" s="19">
        <f t="shared" si="1"/>
        <v>2.0115177735872034E-3</v>
      </c>
    </row>
    <row r="116" spans="1:3" x14ac:dyDescent="0.25">
      <c r="A116" s="18">
        <v>45457</v>
      </c>
      <c r="B116">
        <v>537.57086181640625</v>
      </c>
      <c r="C116" s="19">
        <f t="shared" si="1"/>
        <v>6.0807162990107017E-4</v>
      </c>
    </row>
    <row r="117" spans="1:3" x14ac:dyDescent="0.25">
      <c r="A117" s="18">
        <v>45460</v>
      </c>
      <c r="B117">
        <v>541.849365234375</v>
      </c>
      <c r="C117" s="19">
        <f t="shared" si="1"/>
        <v>7.9274516400941273E-3</v>
      </c>
    </row>
    <row r="118" spans="1:3" x14ac:dyDescent="0.25">
      <c r="A118" s="18">
        <v>45461</v>
      </c>
      <c r="B118">
        <v>543.22601318359375</v>
      </c>
      <c r="C118" s="19">
        <f t="shared" si="1"/>
        <v>2.5374249849033042E-3</v>
      </c>
    </row>
    <row r="119" spans="1:3" x14ac:dyDescent="0.25">
      <c r="A119" s="18">
        <v>45463</v>
      </c>
      <c r="B119">
        <v>541.7503662109375</v>
      </c>
      <c r="C119" s="19">
        <f t="shared" si="1"/>
        <v>-2.7201474807476101E-3</v>
      </c>
    </row>
    <row r="120" spans="1:3" x14ac:dyDescent="0.25">
      <c r="A120" s="18">
        <v>45464</v>
      </c>
      <c r="B120">
        <v>541.0240478515625</v>
      </c>
      <c r="C120" s="19">
        <f t="shared" si="1"/>
        <v>-1.3415877931378458E-3</v>
      </c>
    </row>
    <row r="121" spans="1:3" x14ac:dyDescent="0.25">
      <c r="A121" s="18">
        <v>45467</v>
      </c>
      <c r="B121">
        <v>539.26531982421875</v>
      </c>
      <c r="C121" s="19">
        <f t="shared" si="1"/>
        <v>-3.2560342326208329E-3</v>
      </c>
    </row>
    <row r="122" spans="1:3" x14ac:dyDescent="0.25">
      <c r="A122" s="18">
        <v>45468</v>
      </c>
      <c r="B122">
        <v>541.342041015625</v>
      </c>
      <c r="C122" s="19">
        <f t="shared" si="1"/>
        <v>3.8436231759229503E-3</v>
      </c>
    </row>
    <row r="123" spans="1:3" x14ac:dyDescent="0.25">
      <c r="A123" s="18">
        <v>45469</v>
      </c>
      <c r="B123">
        <v>542.0177001953125</v>
      </c>
      <c r="C123" s="19">
        <f t="shared" si="1"/>
        <v>1.2473405491971231E-3</v>
      </c>
    </row>
    <row r="124" spans="1:3" x14ac:dyDescent="0.25">
      <c r="A124" s="18">
        <v>45470</v>
      </c>
      <c r="B124">
        <v>542.87213134765625</v>
      </c>
      <c r="C124" s="19">
        <f t="shared" si="1"/>
        <v>1.575148561930612E-3</v>
      </c>
    </row>
    <row r="125" spans="1:3" x14ac:dyDescent="0.25">
      <c r="A125" s="18">
        <v>45471</v>
      </c>
      <c r="B125">
        <v>540.73583984375</v>
      </c>
      <c r="C125" s="19">
        <f t="shared" si="1"/>
        <v>-3.9429283068932296E-3</v>
      </c>
    </row>
    <row r="126" spans="1:3" x14ac:dyDescent="0.25">
      <c r="A126" s="18">
        <v>45474</v>
      </c>
      <c r="B126">
        <v>541.8487548828125</v>
      </c>
      <c r="C126" s="19">
        <f t="shared" si="1"/>
        <v>2.0560341178574972E-3</v>
      </c>
    </row>
    <row r="127" spans="1:3" x14ac:dyDescent="0.25">
      <c r="A127" s="18">
        <v>45475</v>
      </c>
      <c r="B127">
        <v>545.4952392578125</v>
      </c>
      <c r="C127" s="19">
        <f t="shared" si="1"/>
        <v>6.7071654687434782E-3</v>
      </c>
    </row>
    <row r="128" spans="1:3" x14ac:dyDescent="0.25">
      <c r="A128" s="18">
        <v>45476</v>
      </c>
      <c r="B128">
        <v>547.92962646484375</v>
      </c>
      <c r="C128" s="19">
        <f t="shared" si="1"/>
        <v>4.4527819068599008E-3</v>
      </c>
    </row>
    <row r="129" spans="1:3" x14ac:dyDescent="0.25">
      <c r="A129" s="18">
        <v>45478</v>
      </c>
      <c r="B129">
        <v>551.08917236328125</v>
      </c>
      <c r="C129" s="19">
        <f t="shared" si="1"/>
        <v>5.7497735367642421E-3</v>
      </c>
    </row>
    <row r="130" spans="1:3" x14ac:dyDescent="0.25">
      <c r="A130" s="18">
        <v>45481</v>
      </c>
      <c r="B130">
        <v>551.72509765625</v>
      </c>
      <c r="C130" s="19">
        <f t="shared" si="1"/>
        <v>1.15327735728672E-3</v>
      </c>
    </row>
    <row r="131" spans="1:3" x14ac:dyDescent="0.25">
      <c r="A131" s="18">
        <v>45482</v>
      </c>
      <c r="B131">
        <v>552.26165771484375</v>
      </c>
      <c r="C131" s="19">
        <f t="shared" si="1"/>
        <v>9.7204082971339323E-4</v>
      </c>
    </row>
    <row r="132" spans="1:3" x14ac:dyDescent="0.25">
      <c r="A132" s="18">
        <v>45483</v>
      </c>
      <c r="B132">
        <v>557.7264404296875</v>
      </c>
      <c r="C132" s="19">
        <f t="shared" ref="C132:C195" si="2">LN(B132/B131)</f>
        <v>9.8466404778212065E-3</v>
      </c>
    </row>
    <row r="133" spans="1:3" x14ac:dyDescent="0.25">
      <c r="A133" s="18">
        <v>45484</v>
      </c>
      <c r="B133">
        <v>552.9173583984375</v>
      </c>
      <c r="C133" s="19">
        <f t="shared" si="2"/>
        <v>-8.6600440061728023E-3</v>
      </c>
    </row>
    <row r="134" spans="1:3" x14ac:dyDescent="0.25">
      <c r="A134" s="18">
        <v>45485</v>
      </c>
      <c r="B134">
        <v>556.4049072265625</v>
      </c>
      <c r="C134" s="19">
        <f t="shared" si="2"/>
        <v>6.2877315751666456E-3</v>
      </c>
    </row>
    <row r="135" spans="1:3" x14ac:dyDescent="0.25">
      <c r="A135" s="18">
        <v>45488</v>
      </c>
      <c r="B135">
        <v>557.93511962890625</v>
      </c>
      <c r="C135" s="19">
        <f t="shared" si="2"/>
        <v>2.7464029421849093E-3</v>
      </c>
    </row>
    <row r="136" spans="1:3" x14ac:dyDescent="0.25">
      <c r="A136" s="18">
        <v>45489</v>
      </c>
      <c r="B136">
        <v>561.24371337890625</v>
      </c>
      <c r="C136" s="19">
        <f t="shared" si="2"/>
        <v>5.9125553325076437E-3</v>
      </c>
    </row>
    <row r="137" spans="1:3" x14ac:dyDescent="0.25">
      <c r="A137" s="18">
        <v>45490</v>
      </c>
      <c r="B137">
        <v>553.37445068359375</v>
      </c>
      <c r="C137" s="19">
        <f t="shared" si="2"/>
        <v>-1.4120339501037247E-2</v>
      </c>
    </row>
    <row r="138" spans="1:3" x14ac:dyDescent="0.25">
      <c r="A138" s="18">
        <v>45491</v>
      </c>
      <c r="B138">
        <v>549.121826171875</v>
      </c>
      <c r="C138" s="19">
        <f t="shared" si="2"/>
        <v>-7.7145758985416261E-3</v>
      </c>
    </row>
    <row r="139" spans="1:3" x14ac:dyDescent="0.25">
      <c r="A139" s="18">
        <v>45492</v>
      </c>
      <c r="B139">
        <v>545.475341796875</v>
      </c>
      <c r="C139" s="19">
        <f t="shared" si="2"/>
        <v>-6.6627211749022367E-3</v>
      </c>
    </row>
    <row r="140" spans="1:3" x14ac:dyDescent="0.25">
      <c r="A140" s="18">
        <v>45495</v>
      </c>
      <c r="B140">
        <v>551.09918212890625</v>
      </c>
      <c r="C140" s="19">
        <f t="shared" si="2"/>
        <v>1.0257195505252403E-2</v>
      </c>
    </row>
    <row r="141" spans="1:3" x14ac:dyDescent="0.25">
      <c r="A141" s="18">
        <v>45496</v>
      </c>
      <c r="B141">
        <v>550.23468017578125</v>
      </c>
      <c r="C141" s="19">
        <f t="shared" si="2"/>
        <v>-1.5699183694821606E-3</v>
      </c>
    </row>
    <row r="142" spans="1:3" x14ac:dyDescent="0.25">
      <c r="A142" s="18">
        <v>45497</v>
      </c>
      <c r="B142">
        <v>537.7650146484375</v>
      </c>
      <c r="C142" s="19">
        <f t="shared" si="2"/>
        <v>-2.2923189447319095E-2</v>
      </c>
    </row>
    <row r="143" spans="1:3" x14ac:dyDescent="0.25">
      <c r="A143" s="18">
        <v>45498</v>
      </c>
      <c r="B143">
        <v>534.96307373046875</v>
      </c>
      <c r="C143" s="19">
        <f t="shared" si="2"/>
        <v>-5.2239655516764247E-3</v>
      </c>
    </row>
    <row r="144" spans="1:3" x14ac:dyDescent="0.25">
      <c r="A144" s="18">
        <v>45499</v>
      </c>
      <c r="B144">
        <v>540.9544677734375</v>
      </c>
      <c r="C144" s="19">
        <f t="shared" si="2"/>
        <v>1.113738877464975E-2</v>
      </c>
    </row>
    <row r="145" spans="1:3" x14ac:dyDescent="0.25">
      <c r="A145" s="18">
        <v>45502</v>
      </c>
      <c r="B145">
        <v>541.2724609375</v>
      </c>
      <c r="C145" s="19">
        <f t="shared" si="2"/>
        <v>5.8766449952013251E-4</v>
      </c>
    </row>
    <row r="146" spans="1:3" x14ac:dyDescent="0.25">
      <c r="A146" s="18">
        <v>45503</v>
      </c>
      <c r="B146">
        <v>538.53009033203125</v>
      </c>
      <c r="C146" s="19">
        <f t="shared" si="2"/>
        <v>-5.0794036343344015E-3</v>
      </c>
    </row>
    <row r="147" spans="1:3" x14ac:dyDescent="0.25">
      <c r="A147" s="18">
        <v>45504</v>
      </c>
      <c r="B147">
        <v>547.28369140625</v>
      </c>
      <c r="C147" s="19">
        <f t="shared" si="2"/>
        <v>1.6123926345602953E-2</v>
      </c>
    </row>
    <row r="148" spans="1:3" x14ac:dyDescent="0.25">
      <c r="A148" s="18">
        <v>45505</v>
      </c>
      <c r="B148">
        <v>539.53369140625</v>
      </c>
      <c r="C148" s="19">
        <f t="shared" si="2"/>
        <v>-1.4262067370028525E-2</v>
      </c>
    </row>
    <row r="149" spans="1:3" x14ac:dyDescent="0.25">
      <c r="A149" s="18">
        <v>45506</v>
      </c>
      <c r="B149">
        <v>529.48834228515625</v>
      </c>
      <c r="C149" s="19">
        <f t="shared" si="2"/>
        <v>-1.8794083724341819E-2</v>
      </c>
    </row>
    <row r="150" spans="1:3" x14ac:dyDescent="0.25">
      <c r="A150" s="18">
        <v>45509</v>
      </c>
      <c r="B150">
        <v>514.0677490234375</v>
      </c>
      <c r="C150" s="19">
        <f t="shared" si="2"/>
        <v>-2.9556084132544642E-2</v>
      </c>
    </row>
    <row r="151" spans="1:3" x14ac:dyDescent="0.25">
      <c r="A151" s="18">
        <v>45510</v>
      </c>
      <c r="B151">
        <v>518.80718994140625</v>
      </c>
      <c r="C151" s="19">
        <f t="shared" si="2"/>
        <v>9.1772469305593258E-3</v>
      </c>
    </row>
    <row r="152" spans="1:3" x14ac:dyDescent="0.25">
      <c r="A152" s="18">
        <v>45511</v>
      </c>
      <c r="B152">
        <v>515.33953857421875</v>
      </c>
      <c r="C152" s="19">
        <f t="shared" si="2"/>
        <v>-6.7063295139592992E-3</v>
      </c>
    </row>
    <row r="153" spans="1:3" x14ac:dyDescent="0.25">
      <c r="A153" s="18">
        <v>45512</v>
      </c>
      <c r="B153">
        <v>527.2528076171875</v>
      </c>
      <c r="C153" s="19">
        <f t="shared" si="2"/>
        <v>2.2854162740928278E-2</v>
      </c>
    </row>
    <row r="154" spans="1:3" x14ac:dyDescent="0.25">
      <c r="A154" s="18">
        <v>45513</v>
      </c>
      <c r="B154">
        <v>529.57781982421875</v>
      </c>
      <c r="C154" s="19">
        <f t="shared" si="2"/>
        <v>4.3999783837486853E-3</v>
      </c>
    </row>
    <row r="155" spans="1:3" x14ac:dyDescent="0.25">
      <c r="A155" s="18">
        <v>45516</v>
      </c>
      <c r="B155">
        <v>529.85601806640625</v>
      </c>
      <c r="C155" s="19">
        <f t="shared" si="2"/>
        <v>5.2518286396394543E-4</v>
      </c>
    </row>
    <row r="156" spans="1:3" x14ac:dyDescent="0.25">
      <c r="A156" s="18">
        <v>45517</v>
      </c>
      <c r="B156">
        <v>538.56982421875</v>
      </c>
      <c r="C156" s="19">
        <f t="shared" si="2"/>
        <v>1.6311846864965299E-2</v>
      </c>
    </row>
    <row r="157" spans="1:3" x14ac:dyDescent="0.25">
      <c r="A157" s="18">
        <v>45518</v>
      </c>
      <c r="B157">
        <v>540.2689208984375</v>
      </c>
      <c r="C157" s="19">
        <f t="shared" si="2"/>
        <v>3.1498647822899169E-3</v>
      </c>
    </row>
    <row r="158" spans="1:3" x14ac:dyDescent="0.25">
      <c r="A158" s="18">
        <v>45519</v>
      </c>
      <c r="B158">
        <v>549.52923583984375</v>
      </c>
      <c r="C158" s="19">
        <f t="shared" si="2"/>
        <v>1.6994959608067708E-2</v>
      </c>
    </row>
    <row r="159" spans="1:3" x14ac:dyDescent="0.25">
      <c r="A159" s="18">
        <v>45520</v>
      </c>
      <c r="B159">
        <v>550.76129150390625</v>
      </c>
      <c r="C159" s="19">
        <f t="shared" si="2"/>
        <v>2.2395106535639479E-3</v>
      </c>
    </row>
    <row r="160" spans="1:3" x14ac:dyDescent="0.25">
      <c r="A160" s="18">
        <v>45523</v>
      </c>
      <c r="B160">
        <v>556.02734375</v>
      </c>
      <c r="C160" s="19">
        <f t="shared" si="2"/>
        <v>9.5159849257398441E-3</v>
      </c>
    </row>
    <row r="161" spans="1:3" x14ac:dyDescent="0.25">
      <c r="A161" s="18">
        <v>45524</v>
      </c>
      <c r="B161">
        <v>555.12322998046875</v>
      </c>
      <c r="C161" s="19">
        <f t="shared" si="2"/>
        <v>-1.6273473468553532E-3</v>
      </c>
    </row>
    <row r="162" spans="1:3" x14ac:dyDescent="0.25">
      <c r="A162" s="18">
        <v>45525</v>
      </c>
      <c r="B162">
        <v>557.03094482421875</v>
      </c>
      <c r="C162" s="19">
        <f t="shared" si="2"/>
        <v>3.4306695205354992E-3</v>
      </c>
    </row>
    <row r="163" spans="1:3" x14ac:dyDescent="0.25">
      <c r="A163" s="18">
        <v>45526</v>
      </c>
      <c r="B163">
        <v>552.6590576171875</v>
      </c>
      <c r="C163" s="19">
        <f t="shared" si="2"/>
        <v>-7.8795155711666714E-3</v>
      </c>
    </row>
    <row r="164" spans="1:3" x14ac:dyDescent="0.25">
      <c r="A164" s="18">
        <v>45527</v>
      </c>
      <c r="B164">
        <v>558.53125</v>
      </c>
      <c r="C164" s="19">
        <f t="shared" si="2"/>
        <v>1.0569291340348822E-2</v>
      </c>
    </row>
    <row r="165" spans="1:3" x14ac:dyDescent="0.25">
      <c r="A165" s="18">
        <v>45530</v>
      </c>
      <c r="B165">
        <v>557.19976806640625</v>
      </c>
      <c r="C165" s="19">
        <f t="shared" si="2"/>
        <v>-2.3867447334615191E-3</v>
      </c>
    </row>
    <row r="166" spans="1:3" x14ac:dyDescent="0.25">
      <c r="A166" s="18">
        <v>45531</v>
      </c>
      <c r="B166">
        <v>557.96490478515625</v>
      </c>
      <c r="C166" s="19">
        <f t="shared" si="2"/>
        <v>1.3722400959114791E-3</v>
      </c>
    </row>
    <row r="167" spans="1:3" x14ac:dyDescent="0.25">
      <c r="A167" s="18">
        <v>45532</v>
      </c>
      <c r="B167">
        <v>554.72576904296875</v>
      </c>
      <c r="C167" s="19">
        <f t="shared" si="2"/>
        <v>-5.8221839516456866E-3</v>
      </c>
    </row>
    <row r="168" spans="1:3" x14ac:dyDescent="0.25">
      <c r="A168" s="18">
        <v>45533</v>
      </c>
      <c r="B168">
        <v>554.775390625</v>
      </c>
      <c r="C168" s="19">
        <f t="shared" si="2"/>
        <v>8.9448454617639407E-5</v>
      </c>
    </row>
    <row r="169" spans="1:3" x14ac:dyDescent="0.25">
      <c r="A169" s="18">
        <v>45534</v>
      </c>
      <c r="B169">
        <v>560.0712890625</v>
      </c>
      <c r="C169" s="19">
        <f t="shared" si="2"/>
        <v>9.5007472682436447E-3</v>
      </c>
    </row>
    <row r="170" spans="1:3" x14ac:dyDescent="0.25">
      <c r="A170" s="18">
        <v>45538</v>
      </c>
      <c r="B170">
        <v>548.54559326171875</v>
      </c>
      <c r="C170" s="19">
        <f t="shared" si="2"/>
        <v>-2.0793677723550147E-2</v>
      </c>
    </row>
    <row r="171" spans="1:3" x14ac:dyDescent="0.25">
      <c r="A171" s="18">
        <v>45539</v>
      </c>
      <c r="B171">
        <v>547.42279052734375</v>
      </c>
      <c r="C171" s="19">
        <f t="shared" si="2"/>
        <v>-2.0489699224953356E-3</v>
      </c>
    </row>
    <row r="172" spans="1:3" x14ac:dyDescent="0.25">
      <c r="A172" s="18">
        <v>45540</v>
      </c>
      <c r="B172">
        <v>546.09136962890625</v>
      </c>
      <c r="C172" s="19">
        <f t="shared" si="2"/>
        <v>-2.4351244910670354E-3</v>
      </c>
    </row>
    <row r="173" spans="1:3" x14ac:dyDescent="0.25">
      <c r="A173" s="18">
        <v>45541</v>
      </c>
      <c r="B173">
        <v>536.900634765625</v>
      </c>
      <c r="C173" s="19">
        <f t="shared" si="2"/>
        <v>-1.6973265680324343E-2</v>
      </c>
    </row>
    <row r="174" spans="1:3" x14ac:dyDescent="0.25">
      <c r="A174" s="18">
        <v>45544</v>
      </c>
      <c r="B174">
        <v>542.911865234375</v>
      </c>
      <c r="C174" s="19">
        <f t="shared" si="2"/>
        <v>1.113395625097505E-2</v>
      </c>
    </row>
    <row r="175" spans="1:3" x14ac:dyDescent="0.25">
      <c r="A175" s="18">
        <v>45545</v>
      </c>
      <c r="B175">
        <v>545.276611328125</v>
      </c>
      <c r="C175" s="19">
        <f t="shared" si="2"/>
        <v>4.346213669968688E-3</v>
      </c>
    </row>
    <row r="176" spans="1:3" x14ac:dyDescent="0.25">
      <c r="A176" s="18">
        <v>45546</v>
      </c>
      <c r="B176">
        <v>550.87054443359375</v>
      </c>
      <c r="C176" s="19">
        <f t="shared" si="2"/>
        <v>1.0206625339318728E-2</v>
      </c>
    </row>
    <row r="177" spans="1:3" x14ac:dyDescent="0.25">
      <c r="A177" s="18">
        <v>45547</v>
      </c>
      <c r="B177">
        <v>555.51068115234375</v>
      </c>
      <c r="C177" s="19">
        <f t="shared" si="2"/>
        <v>8.3880019247044111E-3</v>
      </c>
    </row>
    <row r="178" spans="1:3" x14ac:dyDescent="0.25">
      <c r="A178" s="18">
        <v>45548</v>
      </c>
      <c r="B178">
        <v>558.4119873046875</v>
      </c>
      <c r="C178" s="19">
        <f t="shared" si="2"/>
        <v>5.2091815620855988E-3</v>
      </c>
    </row>
    <row r="179" spans="1:3" x14ac:dyDescent="0.25">
      <c r="A179" s="18">
        <v>45551</v>
      </c>
      <c r="B179">
        <v>559.2366943359375</v>
      </c>
      <c r="C179" s="19">
        <f t="shared" si="2"/>
        <v>1.4757896546177349E-3</v>
      </c>
    </row>
    <row r="180" spans="1:3" x14ac:dyDescent="0.25">
      <c r="A180" s="18">
        <v>45552</v>
      </c>
      <c r="B180">
        <v>559.4652099609375</v>
      </c>
      <c r="C180" s="19">
        <f t="shared" si="2"/>
        <v>4.0853712199945855E-4</v>
      </c>
    </row>
    <row r="181" spans="1:3" x14ac:dyDescent="0.25">
      <c r="A181" s="18">
        <v>45553</v>
      </c>
      <c r="B181">
        <v>557.80596923828125</v>
      </c>
      <c r="C181" s="19">
        <f t="shared" si="2"/>
        <v>-2.9701686991518289E-3</v>
      </c>
    </row>
    <row r="182" spans="1:3" x14ac:dyDescent="0.25">
      <c r="A182" s="18">
        <v>45554</v>
      </c>
      <c r="B182">
        <v>567.3245849609375</v>
      </c>
      <c r="C182" s="19">
        <f t="shared" si="2"/>
        <v>1.6920423652059469E-2</v>
      </c>
    </row>
    <row r="183" spans="1:3" x14ac:dyDescent="0.25">
      <c r="A183" s="18">
        <v>45555</v>
      </c>
      <c r="B183">
        <v>566.3438720703125</v>
      </c>
      <c r="C183" s="19">
        <f t="shared" si="2"/>
        <v>-1.7301586353315724E-3</v>
      </c>
    </row>
    <row r="184" spans="1:3" x14ac:dyDescent="0.25">
      <c r="A184" s="18">
        <v>45558</v>
      </c>
      <c r="B184">
        <v>567.75909423828125</v>
      </c>
      <c r="C184" s="19">
        <f t="shared" si="2"/>
        <v>2.4957573423343513E-3</v>
      </c>
    </row>
    <row r="185" spans="1:3" x14ac:dyDescent="0.25">
      <c r="A185" s="18">
        <v>45559</v>
      </c>
      <c r="B185">
        <v>569.38360595703125</v>
      </c>
      <c r="C185" s="19">
        <f t="shared" si="2"/>
        <v>2.8571837529493029E-3</v>
      </c>
    </row>
    <row r="186" spans="1:3" x14ac:dyDescent="0.25">
      <c r="A186" s="18">
        <v>45560</v>
      </c>
      <c r="B186">
        <v>568.12786865234375</v>
      </c>
      <c r="C186" s="19">
        <f t="shared" si="2"/>
        <v>-2.2078683913563154E-3</v>
      </c>
    </row>
    <row r="187" spans="1:3" x14ac:dyDescent="0.25">
      <c r="A187" s="18">
        <v>45561</v>
      </c>
      <c r="B187">
        <v>570.38031005859375</v>
      </c>
      <c r="C187" s="19">
        <f t="shared" si="2"/>
        <v>3.9568347196000777E-3</v>
      </c>
    </row>
    <row r="188" spans="1:3" x14ac:dyDescent="0.25">
      <c r="A188" s="18">
        <v>45562</v>
      </c>
      <c r="B188">
        <v>569.55303955078125</v>
      </c>
      <c r="C188" s="19">
        <f t="shared" si="2"/>
        <v>-1.4514368815125719E-3</v>
      </c>
    </row>
    <row r="189" spans="1:3" x14ac:dyDescent="0.25">
      <c r="A189" s="18">
        <v>45565</v>
      </c>
      <c r="B189">
        <v>571.83538818359375</v>
      </c>
      <c r="C189" s="19">
        <f t="shared" si="2"/>
        <v>3.9992549763977403E-3</v>
      </c>
    </row>
    <row r="190" spans="1:3" x14ac:dyDescent="0.25">
      <c r="A190" s="18">
        <v>45566</v>
      </c>
      <c r="B190">
        <v>566.712646484375</v>
      </c>
      <c r="C190" s="19">
        <f t="shared" si="2"/>
        <v>-8.9987881273028095E-3</v>
      </c>
    </row>
    <row r="191" spans="1:3" x14ac:dyDescent="0.25">
      <c r="A191" s="18">
        <v>45567</v>
      </c>
      <c r="B191">
        <v>566.95184326171875</v>
      </c>
      <c r="C191" s="19">
        <f t="shared" si="2"/>
        <v>4.2198866253088978E-4</v>
      </c>
    </row>
    <row r="192" spans="1:3" x14ac:dyDescent="0.25">
      <c r="A192" s="18">
        <v>45568</v>
      </c>
      <c r="B192">
        <v>565.91534423828125</v>
      </c>
      <c r="C192" s="19">
        <f t="shared" si="2"/>
        <v>-1.8298690686670261E-3</v>
      </c>
    </row>
    <row r="193" spans="1:3" x14ac:dyDescent="0.25">
      <c r="A193" s="18">
        <v>45569</v>
      </c>
      <c r="B193">
        <v>571.0579833984375</v>
      </c>
      <c r="C193" s="19">
        <f t="shared" si="2"/>
        <v>9.0462530749481525E-3</v>
      </c>
    </row>
    <row r="194" spans="1:3" x14ac:dyDescent="0.25">
      <c r="A194" s="18">
        <v>45572</v>
      </c>
      <c r="B194">
        <v>565.8953857421875</v>
      </c>
      <c r="C194" s="19">
        <f t="shared" si="2"/>
        <v>-9.0815213323822731E-3</v>
      </c>
    </row>
    <row r="195" spans="1:3" x14ac:dyDescent="0.25">
      <c r="A195" s="18">
        <v>45573</v>
      </c>
      <c r="B195">
        <v>571.24737548828125</v>
      </c>
      <c r="C195" s="19">
        <f t="shared" si="2"/>
        <v>9.4131175909585377E-3</v>
      </c>
    </row>
    <row r="196" spans="1:3" x14ac:dyDescent="0.25">
      <c r="A196" s="18">
        <v>45574</v>
      </c>
      <c r="B196">
        <v>575.2041015625</v>
      </c>
      <c r="C196" s="19">
        <f t="shared" ref="C196:C252" si="3">LN(B196/B195)</f>
        <v>6.9025891867297443E-3</v>
      </c>
    </row>
    <row r="197" spans="1:3" x14ac:dyDescent="0.25">
      <c r="A197" s="18">
        <v>45575</v>
      </c>
      <c r="B197">
        <v>574.19744873046875</v>
      </c>
      <c r="C197" s="19">
        <f t="shared" si="3"/>
        <v>-1.75161254855546E-3</v>
      </c>
    </row>
    <row r="198" spans="1:3" x14ac:dyDescent="0.25">
      <c r="A198" s="18">
        <v>45576</v>
      </c>
      <c r="B198">
        <v>577.6358642578125</v>
      </c>
      <c r="C198" s="19">
        <f t="shared" si="3"/>
        <v>5.9703530052918445E-3</v>
      </c>
    </row>
    <row r="199" spans="1:3" x14ac:dyDescent="0.25">
      <c r="A199" s="18">
        <v>45579</v>
      </c>
      <c r="B199">
        <v>582.3599853515625</v>
      </c>
      <c r="C199" s="19">
        <f t="shared" si="3"/>
        <v>8.1451105414566283E-3</v>
      </c>
    </row>
    <row r="200" spans="1:3" x14ac:dyDescent="0.25">
      <c r="A200" s="18">
        <v>45580</v>
      </c>
      <c r="B200">
        <v>577.835205078125</v>
      </c>
      <c r="C200" s="19">
        <f t="shared" si="3"/>
        <v>-7.8000723529978401E-3</v>
      </c>
    </row>
    <row r="201" spans="1:3" x14ac:dyDescent="0.25">
      <c r="A201" s="18">
        <v>45581</v>
      </c>
      <c r="B201">
        <v>580.34674072265625</v>
      </c>
      <c r="C201" s="19">
        <f t="shared" si="3"/>
        <v>4.3370380456147243E-3</v>
      </c>
    </row>
    <row r="202" spans="1:3" x14ac:dyDescent="0.25">
      <c r="A202" s="18">
        <v>45582</v>
      </c>
      <c r="B202">
        <v>580.39654541015625</v>
      </c>
      <c r="C202" s="19">
        <f t="shared" si="3"/>
        <v>8.5815163655171667E-5</v>
      </c>
    </row>
    <row r="203" spans="1:3" x14ac:dyDescent="0.25">
      <c r="A203" s="18">
        <v>45583</v>
      </c>
      <c r="B203">
        <v>582.62908935546875</v>
      </c>
      <c r="C203" s="19">
        <f t="shared" si="3"/>
        <v>3.8392046069996889E-3</v>
      </c>
    </row>
    <row r="204" spans="1:3" x14ac:dyDescent="0.25">
      <c r="A204" s="18">
        <v>45586</v>
      </c>
      <c r="B204">
        <v>581.67230224609375</v>
      </c>
      <c r="C204" s="19">
        <f t="shared" si="3"/>
        <v>-1.6435389181030798E-3</v>
      </c>
    </row>
    <row r="205" spans="1:3" x14ac:dyDescent="0.25">
      <c r="A205" s="18">
        <v>45587</v>
      </c>
      <c r="B205">
        <v>581.36334228515625</v>
      </c>
      <c r="C205" s="19">
        <f t="shared" si="3"/>
        <v>-5.3129922484832827E-4</v>
      </c>
    </row>
    <row r="206" spans="1:3" x14ac:dyDescent="0.25">
      <c r="A206" s="18">
        <v>45588</v>
      </c>
      <c r="B206">
        <v>576.05120849609375</v>
      </c>
      <c r="C206" s="19">
        <f t="shared" si="3"/>
        <v>-9.1793749886188176E-3</v>
      </c>
    </row>
    <row r="207" spans="1:3" x14ac:dyDescent="0.25">
      <c r="A207" s="18">
        <v>45589</v>
      </c>
      <c r="B207">
        <v>577.2969970703125</v>
      </c>
      <c r="C207" s="19">
        <f t="shared" si="3"/>
        <v>2.1602999904163133E-3</v>
      </c>
    </row>
    <row r="208" spans="1:3" x14ac:dyDescent="0.25">
      <c r="A208" s="18">
        <v>45590</v>
      </c>
      <c r="B208">
        <v>577.09765625</v>
      </c>
      <c r="C208" s="19">
        <f t="shared" si="3"/>
        <v>-3.4535991953961936E-4</v>
      </c>
    </row>
    <row r="209" spans="1:3" x14ac:dyDescent="0.25">
      <c r="A209" s="18">
        <v>45593</v>
      </c>
      <c r="B209">
        <v>578.8817138671875</v>
      </c>
      <c r="C209" s="19">
        <f t="shared" si="3"/>
        <v>3.0866624089868036E-3</v>
      </c>
    </row>
    <row r="210" spans="1:3" x14ac:dyDescent="0.25">
      <c r="A210" s="18">
        <v>45594</v>
      </c>
      <c r="B210">
        <v>579.81854248046875</v>
      </c>
      <c r="C210" s="19">
        <f t="shared" si="3"/>
        <v>1.6170339348489336E-3</v>
      </c>
    </row>
    <row r="211" spans="1:3" x14ac:dyDescent="0.25">
      <c r="A211" s="18">
        <v>45595</v>
      </c>
      <c r="B211">
        <v>578.064453125</v>
      </c>
      <c r="C211" s="19">
        <f t="shared" si="3"/>
        <v>-3.0298237455418926E-3</v>
      </c>
    </row>
    <row r="212" spans="1:3" x14ac:dyDescent="0.25">
      <c r="A212" s="18">
        <v>45596</v>
      </c>
      <c r="B212">
        <v>566.73260498046875</v>
      </c>
      <c r="C212" s="19">
        <f t="shared" si="3"/>
        <v>-1.9797776715483096E-2</v>
      </c>
    </row>
    <row r="213" spans="1:3" x14ac:dyDescent="0.25">
      <c r="A213" s="18">
        <v>45597</v>
      </c>
      <c r="B213">
        <v>569.12451171875</v>
      </c>
      <c r="C213" s="19">
        <f t="shared" si="3"/>
        <v>4.2116393668406972E-3</v>
      </c>
    </row>
    <row r="214" spans="1:3" x14ac:dyDescent="0.25">
      <c r="A214" s="18">
        <v>45600</v>
      </c>
      <c r="B214">
        <v>567.89862060546875</v>
      </c>
      <c r="C214" s="19">
        <f t="shared" si="3"/>
        <v>-2.1563177624682847E-3</v>
      </c>
    </row>
    <row r="215" spans="1:3" x14ac:dyDescent="0.25">
      <c r="A215" s="18">
        <v>45601</v>
      </c>
      <c r="B215">
        <v>574.76556396484375</v>
      </c>
      <c r="C215" s="19">
        <f t="shared" si="3"/>
        <v>1.2019324873996875E-2</v>
      </c>
    </row>
    <row r="216" spans="1:3" x14ac:dyDescent="0.25">
      <c r="A216" s="18">
        <v>45602</v>
      </c>
      <c r="B216">
        <v>589.05743408203125</v>
      </c>
      <c r="C216" s="19">
        <f t="shared" si="3"/>
        <v>2.4561447257301864E-2</v>
      </c>
    </row>
    <row r="217" spans="1:3" x14ac:dyDescent="0.25">
      <c r="A217" s="18">
        <v>45603</v>
      </c>
      <c r="B217">
        <v>593.612060546875</v>
      </c>
      <c r="C217" s="19">
        <f t="shared" si="3"/>
        <v>7.7023192070392018E-3</v>
      </c>
    </row>
    <row r="218" spans="1:3" x14ac:dyDescent="0.25">
      <c r="A218" s="18">
        <v>45604</v>
      </c>
      <c r="B218">
        <v>596.1834716796875</v>
      </c>
      <c r="C218" s="19">
        <f t="shared" si="3"/>
        <v>4.3224488019260503E-3</v>
      </c>
    </row>
    <row r="219" spans="1:3" x14ac:dyDescent="0.25">
      <c r="A219" s="18">
        <v>45607</v>
      </c>
      <c r="B219">
        <v>596.75152587890625</v>
      </c>
      <c r="C219" s="19">
        <f t="shared" si="3"/>
        <v>9.5236411592686352E-4</v>
      </c>
    </row>
    <row r="220" spans="1:3" x14ac:dyDescent="0.25">
      <c r="A220" s="18">
        <v>45608</v>
      </c>
      <c r="B220">
        <v>594.8978271484375</v>
      </c>
      <c r="C220" s="19">
        <f t="shared" si="3"/>
        <v>-3.1111504755346317E-3</v>
      </c>
    </row>
    <row r="221" spans="1:3" x14ac:dyDescent="0.25">
      <c r="A221" s="18">
        <v>45609</v>
      </c>
      <c r="B221">
        <v>595.18682861328125</v>
      </c>
      <c r="C221" s="19">
        <f t="shared" si="3"/>
        <v>4.8568220609439072E-4</v>
      </c>
    </row>
    <row r="222" spans="1:3" x14ac:dyDescent="0.25">
      <c r="A222" s="18">
        <v>45610</v>
      </c>
      <c r="B222">
        <v>591.35968017578125</v>
      </c>
      <c r="C222" s="19">
        <f t="shared" si="3"/>
        <v>-6.4509257432324631E-3</v>
      </c>
    </row>
    <row r="223" spans="1:3" x14ac:dyDescent="0.25">
      <c r="A223" s="18">
        <v>45611</v>
      </c>
      <c r="B223">
        <v>583.78515625</v>
      </c>
      <c r="C223" s="19">
        <f t="shared" si="3"/>
        <v>-1.2891396175761757E-2</v>
      </c>
    </row>
    <row r="224" spans="1:3" x14ac:dyDescent="0.25">
      <c r="A224" s="18">
        <v>45614</v>
      </c>
      <c r="B224">
        <v>586.1771240234375</v>
      </c>
      <c r="C224" s="19">
        <f t="shared" si="3"/>
        <v>4.088971322431841E-3</v>
      </c>
    </row>
    <row r="225" spans="1:3" x14ac:dyDescent="0.25">
      <c r="A225" s="18">
        <v>45615</v>
      </c>
      <c r="B225">
        <v>588.31988525390625</v>
      </c>
      <c r="C225" s="19">
        <f t="shared" si="3"/>
        <v>3.6488191811729067E-3</v>
      </c>
    </row>
    <row r="226" spans="1:3" x14ac:dyDescent="0.25">
      <c r="A226" s="18">
        <v>45616</v>
      </c>
      <c r="B226">
        <v>588.51922607421875</v>
      </c>
      <c r="C226" s="19">
        <f t="shared" si="3"/>
        <v>3.3877327886216866E-4</v>
      </c>
    </row>
    <row r="227" spans="1:3" x14ac:dyDescent="0.25">
      <c r="A227" s="18">
        <v>45617</v>
      </c>
      <c r="B227">
        <v>591.6785888671875</v>
      </c>
      <c r="C227" s="19">
        <f t="shared" si="3"/>
        <v>5.3539674449258638E-3</v>
      </c>
    </row>
    <row r="228" spans="1:3" x14ac:dyDescent="0.25">
      <c r="A228" s="18">
        <v>45618</v>
      </c>
      <c r="B228">
        <v>593.512451171875</v>
      </c>
      <c r="C228" s="19">
        <f t="shared" si="3"/>
        <v>3.094629821300589E-3</v>
      </c>
    </row>
    <row r="229" spans="1:3" x14ac:dyDescent="0.25">
      <c r="A229" s="18">
        <v>45621</v>
      </c>
      <c r="B229">
        <v>595.52569580078125</v>
      </c>
      <c r="C229" s="19">
        <f t="shared" si="3"/>
        <v>3.3863447659946461E-3</v>
      </c>
    </row>
    <row r="230" spans="1:3" x14ac:dyDescent="0.25">
      <c r="A230" s="18">
        <v>45622</v>
      </c>
      <c r="B230">
        <v>598.63519287109375</v>
      </c>
      <c r="C230" s="19">
        <f t="shared" si="3"/>
        <v>5.2078478330773925E-3</v>
      </c>
    </row>
    <row r="231" spans="1:3" x14ac:dyDescent="0.25">
      <c r="A231" s="18">
        <v>45623</v>
      </c>
      <c r="B231">
        <v>596.8212890625</v>
      </c>
      <c r="C231" s="19">
        <f t="shared" si="3"/>
        <v>-3.0346653818948597E-3</v>
      </c>
    </row>
    <row r="232" spans="1:3" x14ac:dyDescent="0.25">
      <c r="A232" s="18">
        <v>45625</v>
      </c>
      <c r="B232">
        <v>600.52880859375</v>
      </c>
      <c r="C232" s="19">
        <f t="shared" si="3"/>
        <v>6.192894438667656E-3</v>
      </c>
    </row>
    <row r="233" spans="1:3" x14ac:dyDescent="0.25">
      <c r="A233" s="18">
        <v>45628</v>
      </c>
      <c r="B233">
        <v>601.605224609375</v>
      </c>
      <c r="C233" s="19">
        <f t="shared" si="3"/>
        <v>1.7908424078793869E-3</v>
      </c>
    </row>
    <row r="234" spans="1:3" x14ac:dyDescent="0.25">
      <c r="A234" s="18">
        <v>45629</v>
      </c>
      <c r="B234">
        <v>601.88421630859375</v>
      </c>
      <c r="C234" s="19">
        <f t="shared" si="3"/>
        <v>4.636379759237217E-4</v>
      </c>
    </row>
    <row r="235" spans="1:3" x14ac:dyDescent="0.25">
      <c r="A235" s="18">
        <v>45630</v>
      </c>
      <c r="B235">
        <v>605.62164306640625</v>
      </c>
      <c r="C235" s="19">
        <f t="shared" si="3"/>
        <v>6.1903446078561564E-3</v>
      </c>
    </row>
    <row r="236" spans="1:3" x14ac:dyDescent="0.25">
      <c r="A236" s="18">
        <v>45631</v>
      </c>
      <c r="B236">
        <v>604.625</v>
      </c>
      <c r="C236" s="19">
        <f t="shared" si="3"/>
        <v>-1.6470085621147045E-3</v>
      </c>
    </row>
    <row r="237" spans="1:3" x14ac:dyDescent="0.25">
      <c r="A237" s="18">
        <v>45632</v>
      </c>
      <c r="B237">
        <v>605.77117919921875</v>
      </c>
      <c r="C237" s="19">
        <f t="shared" si="3"/>
        <v>1.8938915398302527E-3</v>
      </c>
    </row>
    <row r="238" spans="1:3" x14ac:dyDescent="0.25">
      <c r="A238" s="18">
        <v>45635</v>
      </c>
      <c r="B238">
        <v>602.65167236328125</v>
      </c>
      <c r="C238" s="19">
        <f t="shared" si="3"/>
        <v>-5.1629506366597071E-3</v>
      </c>
    </row>
    <row r="239" spans="1:3" x14ac:dyDescent="0.25">
      <c r="A239" s="18">
        <v>45636</v>
      </c>
      <c r="B239">
        <v>600.7779541015625</v>
      </c>
      <c r="C239" s="19">
        <f t="shared" si="3"/>
        <v>-3.1139665080541887E-3</v>
      </c>
    </row>
    <row r="240" spans="1:3" x14ac:dyDescent="0.25">
      <c r="A240" s="18">
        <v>45637</v>
      </c>
      <c r="B240">
        <v>605.42236328125</v>
      </c>
      <c r="C240" s="19">
        <f t="shared" si="3"/>
        <v>7.7009300454133232E-3</v>
      </c>
    </row>
    <row r="241" spans="1:3" x14ac:dyDescent="0.25">
      <c r="A241" s="18">
        <v>45638</v>
      </c>
      <c r="B241">
        <v>602.3028564453125</v>
      </c>
      <c r="C241" s="19">
        <f t="shared" si="3"/>
        <v>-5.165932982882402E-3</v>
      </c>
    </row>
    <row r="242" spans="1:3" x14ac:dyDescent="0.25">
      <c r="A242" s="18">
        <v>45639</v>
      </c>
      <c r="B242">
        <v>602.18328857421875</v>
      </c>
      <c r="C242" s="19">
        <f t="shared" si="3"/>
        <v>-1.985375622308591E-4</v>
      </c>
    </row>
    <row r="243" spans="1:3" x14ac:dyDescent="0.25">
      <c r="A243" s="18">
        <v>45642</v>
      </c>
      <c r="B243">
        <v>604.75457763671875</v>
      </c>
      <c r="C243" s="19">
        <f t="shared" si="3"/>
        <v>4.2608538924885806E-3</v>
      </c>
    </row>
    <row r="244" spans="1:3" x14ac:dyDescent="0.25">
      <c r="A244" s="18">
        <v>45643</v>
      </c>
      <c r="B244">
        <v>602.262939453125</v>
      </c>
      <c r="C244" s="19">
        <f t="shared" si="3"/>
        <v>-4.1285924811129884E-3</v>
      </c>
    </row>
    <row r="245" spans="1:3" x14ac:dyDescent="0.25">
      <c r="A245" s="18">
        <v>45644</v>
      </c>
      <c r="B245">
        <v>584.31341552734375</v>
      </c>
      <c r="C245" s="19">
        <f t="shared" si="3"/>
        <v>-3.0256617154247711E-2</v>
      </c>
    </row>
    <row r="246" spans="1:3" x14ac:dyDescent="0.25">
      <c r="A246" s="18">
        <v>45645</v>
      </c>
      <c r="B246">
        <v>584.13397216796875</v>
      </c>
      <c r="C246" s="19">
        <f t="shared" si="3"/>
        <v>-3.0714837942288009E-4</v>
      </c>
    </row>
    <row r="247" spans="1:3" x14ac:dyDescent="0.25">
      <c r="A247" s="18">
        <v>45646</v>
      </c>
      <c r="B247">
        <v>591.1500244140625</v>
      </c>
      <c r="C247" s="19">
        <f t="shared" si="3"/>
        <v>1.19394726921212E-2</v>
      </c>
    </row>
    <row r="248" spans="1:3" x14ac:dyDescent="0.25">
      <c r="A248" s="18">
        <v>45649</v>
      </c>
      <c r="B248">
        <v>594.69000244140625</v>
      </c>
      <c r="C248" s="19">
        <f t="shared" si="3"/>
        <v>5.97043186718211E-3</v>
      </c>
    </row>
    <row r="249" spans="1:3" x14ac:dyDescent="0.25">
      <c r="A249" s="18">
        <v>45650</v>
      </c>
      <c r="B249">
        <v>601.29998779296875</v>
      </c>
      <c r="C249" s="19">
        <f t="shared" si="3"/>
        <v>1.1053692268884356E-2</v>
      </c>
    </row>
    <row r="250" spans="1:3" x14ac:dyDescent="0.25">
      <c r="A250" s="18">
        <v>45652</v>
      </c>
      <c r="B250">
        <v>601.34002685546875</v>
      </c>
      <c r="C250" s="19">
        <f t="shared" si="3"/>
        <v>6.6585282423787008E-5</v>
      </c>
    </row>
    <row r="251" spans="1:3" x14ac:dyDescent="0.25">
      <c r="A251" s="18">
        <v>45653</v>
      </c>
      <c r="B251">
        <v>595.010009765625</v>
      </c>
      <c r="C251" s="19">
        <f t="shared" si="3"/>
        <v>-1.0582314487253601E-2</v>
      </c>
    </row>
    <row r="252" spans="1:3" x14ac:dyDescent="0.25">
      <c r="A252" s="18">
        <v>45656</v>
      </c>
      <c r="B252">
        <v>588.219970703125</v>
      </c>
      <c r="C252" s="19">
        <f t="shared" si="3"/>
        <v>-1.1477250763649458E-2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Introduction</vt:lpstr>
      <vt:lpstr>Binomial Tree</vt:lpstr>
      <vt:lpstr>Data of SPY</vt:lpstr>
      <vt:lpstr>d</vt:lpstr>
      <vt:lpstr>K</vt:lpstr>
      <vt:lpstr>p</vt:lpstr>
      <vt:lpstr>rf</vt:lpstr>
      <vt:lpstr>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Ayan Bansal</dc:creator>
  <cp:lastModifiedBy>Ayan Bansal</cp:lastModifiedBy>
  <dcterms:created xsi:type="dcterms:W3CDTF">2025-02-03T09:13:53Z</dcterms:created>
  <dcterms:modified xsi:type="dcterms:W3CDTF">2025-02-03T19:09:57Z</dcterms:modified>
</cp:coreProperties>
</file>