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Content\"/>
    </mc:Choice>
  </mc:AlternateContent>
  <xr:revisionPtr revIDLastSave="0" documentId="13_ncr:1_{857F81A5-6339-4147-995D-822F7578DFFE}" xr6:coauthVersionLast="47" xr6:coauthVersionMax="47" xr10:uidLastSave="{00000000-0000-0000-0000-000000000000}"/>
  <bookViews>
    <workbookView xWindow="-110" yWindow="-110" windowWidth="19420" windowHeight="10420" tabRatio="500" firstSheet="4" activeTab="5" xr2:uid="{00000000-000D-0000-FFFF-FFFF00000000}"/>
  </bookViews>
  <sheets>
    <sheet name="🏠 Home" sheetId="1" r:id="rId1"/>
    <sheet name="📊 Dashboard" sheetId="2" r:id="rId2"/>
    <sheet name="📈 Future Value" sheetId="3" r:id="rId3"/>
    <sheet name="💰 Monthly Savings" sheetId="4" r:id="rId4"/>
    <sheet name="⏳ Time to Goal" sheetId="5" r:id="rId5"/>
    <sheet name="📊 Required Rat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6" l="1"/>
  <c r="D20" i="6" s="1"/>
  <c r="C10" i="6"/>
  <c r="C9" i="6"/>
  <c r="C8" i="6"/>
  <c r="C7" i="6"/>
  <c r="D21" i="5"/>
  <c r="C21" i="5"/>
  <c r="E21" i="5" s="1"/>
  <c r="F21" i="5" s="1"/>
  <c r="B21" i="5"/>
  <c r="D20" i="5"/>
  <c r="C20" i="5"/>
  <c r="E20" i="5" s="1"/>
  <c r="B20" i="5"/>
  <c r="E19" i="5"/>
  <c r="F19" i="5" s="1"/>
  <c r="D19" i="5"/>
  <c r="C19" i="5"/>
  <c r="B19" i="5"/>
  <c r="D18" i="5"/>
  <c r="C18" i="5"/>
  <c r="E18" i="5" s="1"/>
  <c r="B18" i="5"/>
  <c r="D17" i="5"/>
  <c r="C17" i="5"/>
  <c r="E17" i="5" s="1"/>
  <c r="F17" i="5" s="1"/>
  <c r="B17" i="5"/>
  <c r="E13" i="5"/>
  <c r="D6" i="2" s="1"/>
  <c r="C11" i="5"/>
  <c r="C10" i="5"/>
  <c r="C9" i="5"/>
  <c r="C8" i="5"/>
  <c r="C7" i="5"/>
  <c r="D21" i="4"/>
  <c r="C21" i="4"/>
  <c r="E21" i="4" s="1"/>
  <c r="F21" i="4" s="1"/>
  <c r="B21" i="4"/>
  <c r="D20" i="4"/>
  <c r="C20" i="4"/>
  <c r="E20" i="4" s="1"/>
  <c r="F20" i="4" s="1"/>
  <c r="D19" i="4"/>
  <c r="E19" i="4" s="1"/>
  <c r="F19" i="4" s="1"/>
  <c r="C19" i="4"/>
  <c r="B19" i="4"/>
  <c r="E18" i="4"/>
  <c r="F18" i="4" s="1"/>
  <c r="D18" i="4"/>
  <c r="C18" i="4"/>
  <c r="B18" i="4"/>
  <c r="D17" i="4"/>
  <c r="C17" i="4"/>
  <c r="E17" i="4" s="1"/>
  <c r="F17" i="4" s="1"/>
  <c r="B17" i="4"/>
  <c r="E13" i="4"/>
  <c r="B20" i="4" s="1"/>
  <c r="C11" i="4"/>
  <c r="C10" i="4"/>
  <c r="C9" i="4"/>
  <c r="C8" i="4"/>
  <c r="C7" i="4"/>
  <c r="F36" i="3"/>
  <c r="D36" i="3"/>
  <c r="E36" i="3" s="1"/>
  <c r="C36" i="3"/>
  <c r="F35" i="3"/>
  <c r="D35" i="3"/>
  <c r="E35" i="3" s="1"/>
  <c r="C35" i="3"/>
  <c r="F34" i="3"/>
  <c r="D34" i="3"/>
  <c r="E34" i="3" s="1"/>
  <c r="C34" i="3"/>
  <c r="F33" i="3"/>
  <c r="D33" i="3"/>
  <c r="E33" i="3" s="1"/>
  <c r="C33" i="3"/>
  <c r="F32" i="3"/>
  <c r="D32" i="3"/>
  <c r="E32" i="3" s="1"/>
  <c r="C32" i="3"/>
  <c r="F31" i="3"/>
  <c r="D31" i="3"/>
  <c r="E31" i="3" s="1"/>
  <c r="C31" i="3"/>
  <c r="F30" i="3"/>
  <c r="D30" i="3"/>
  <c r="E30" i="3" s="1"/>
  <c r="C30" i="3"/>
  <c r="F29" i="3"/>
  <c r="D29" i="3"/>
  <c r="E29" i="3" s="1"/>
  <c r="C29" i="3"/>
  <c r="F28" i="3"/>
  <c r="D28" i="3"/>
  <c r="E28" i="3" s="1"/>
  <c r="C28" i="3"/>
  <c r="F27" i="3"/>
  <c r="D27" i="3"/>
  <c r="E27" i="3" s="1"/>
  <c r="C27" i="3"/>
  <c r="F26" i="3"/>
  <c r="D26" i="3"/>
  <c r="E26" i="3" s="1"/>
  <c r="C26" i="3"/>
  <c r="F25" i="3"/>
  <c r="D25" i="3"/>
  <c r="E25" i="3" s="1"/>
  <c r="C25" i="3"/>
  <c r="F24" i="3"/>
  <c r="D24" i="3"/>
  <c r="E24" i="3" s="1"/>
  <c r="C24" i="3"/>
  <c r="F23" i="3"/>
  <c r="D23" i="3"/>
  <c r="E23" i="3" s="1"/>
  <c r="C23" i="3"/>
  <c r="F22" i="3"/>
  <c r="D22" i="3"/>
  <c r="E22" i="3" s="1"/>
  <c r="C22" i="3"/>
  <c r="F21" i="3"/>
  <c r="D21" i="3"/>
  <c r="E21" i="3" s="1"/>
  <c r="C21" i="3"/>
  <c r="F20" i="3"/>
  <c r="D20" i="3"/>
  <c r="E20" i="3" s="1"/>
  <c r="C20" i="3"/>
  <c r="F19" i="3"/>
  <c r="D19" i="3"/>
  <c r="E19" i="3" s="1"/>
  <c r="C19" i="3"/>
  <c r="F18" i="3"/>
  <c r="D18" i="3"/>
  <c r="E18" i="3" s="1"/>
  <c r="C18" i="3"/>
  <c r="F17" i="3"/>
  <c r="D17" i="3"/>
  <c r="E17" i="3" s="1"/>
  <c r="C17" i="3"/>
  <c r="E13" i="3"/>
  <c r="C11" i="3"/>
  <c r="C10" i="3"/>
  <c r="C9" i="3"/>
  <c r="C8" i="3"/>
  <c r="C7" i="3"/>
  <c r="D14" i="2"/>
  <c r="C14" i="2"/>
  <c r="D13" i="2"/>
  <c r="C13" i="2"/>
  <c r="E12" i="2"/>
  <c r="D12" i="2"/>
  <c r="C12" i="2"/>
  <c r="E11" i="2"/>
  <c r="D11" i="2"/>
  <c r="C11" i="2"/>
  <c r="C6" i="2"/>
  <c r="B6" i="2"/>
  <c r="F21" i="1"/>
  <c r="E21" i="1"/>
  <c r="D21" i="1"/>
  <c r="C21" i="1"/>
  <c r="F20" i="5" l="1"/>
  <c r="F18" i="5"/>
  <c r="D17" i="6"/>
  <c r="E13" i="2"/>
  <c r="E6" i="2"/>
  <c r="E14" i="2"/>
  <c r="D18" i="6"/>
  <c r="D19" i="6"/>
  <c r="D16" i="6"/>
</calcChain>
</file>

<file path=xl/sharedStrings.xml><?xml version="1.0" encoding="utf-8"?>
<sst xmlns="http://schemas.openxmlformats.org/spreadsheetml/2006/main" count="135" uniqueCount="102">
  <si>
    <t>THE INVESTMENT CALCULATOR</t>
  </si>
  <si>
    <t>Your Personal Finance Toolkit  |  TheVPExperience.in</t>
  </si>
  <si>
    <t>📈  FUTURE VALUE</t>
  </si>
  <si>
    <t>💰  MONTHLY SAVINGS</t>
  </si>
  <si>
    <t>⏳  TIME TO GOAL</t>
  </si>
  <si>
    <t>📊  REQUIRED RATE</t>
  </si>
  <si>
    <t>How much will your savings be worth?</t>
  </si>
  <si>
    <t>How much do you need to save monthly?</t>
  </si>
  <si>
    <t>How long until you reach your goal?</t>
  </si>
  <si>
    <t>What return do you need?</t>
  </si>
  <si>
    <t>Enter your monthly savings, interest rate &amp; years to see your final pot.</t>
  </si>
  <si>
    <t>Set a target, a rate &amp; timeline — find out your required monthly contribution.</t>
  </si>
  <si>
    <t>Know your savings &amp; rate? See exactly how many years to hit your target.</t>
  </si>
  <si>
    <t>Fix your savings &amp; goal — find the interest rate required to get there.</t>
  </si>
  <si>
    <t xml:space="preserve">  📋  HOW TO USE THIS CALCULATOR</t>
  </si>
  <si>
    <t xml:space="preserve">  Step 1:</t>
  </si>
  <si>
    <t>Choose the calculation you want to perform from the tabs at the bottom (or the tiles above).</t>
  </si>
  <si>
    <t xml:space="preserve">  Step 2:</t>
  </si>
  <si>
    <t>Fill in the 🔵 blue input cells on the right side of each sheet — these are the only cells you need to change.</t>
  </si>
  <si>
    <t xml:space="preserve">  Step 3:</t>
  </si>
  <si>
    <t>The calculator results update automatically. All formulas are locked — only input cells accept entries.</t>
  </si>
  <si>
    <t xml:space="preserve">  Step 4:</t>
  </si>
  <si>
    <t>Visit the 📊 Dashboard tab for a visual summary of results across all four calculators.</t>
  </si>
  <si>
    <t xml:space="preserve">  Colour Guide:</t>
  </si>
  <si>
    <t>🔵 Blue = your input  |  ⚫ Black = auto-calculated  |  🟡 Gold = key result</t>
  </si>
  <si>
    <t xml:space="preserve">  ⚡  LIVE RESULTS SNAPSHOT  (from your current inputs on each calculator sheet)</t>
  </si>
  <si>
    <t>📈 Future Value</t>
  </si>
  <si>
    <t>💰 Monthly Needed</t>
  </si>
  <si>
    <t>⏳ Years to Goal</t>
  </si>
  <si>
    <t>📊 Required Rate</t>
  </si>
  <si>
    <t>© TheVPExperience.in  |  For educational purposes only — this does not constitute financial advice.</t>
  </si>
  <si>
    <t>📊  INVESTMENT CALCULATOR DASHBOARD</t>
  </si>
  <si>
    <t>TheVPExperience.in  |  Your results at a glance — update inputs on each calculator sheet</t>
  </si>
  <si>
    <t xml:space="preserve">  📋  CURRENT INPUT SUMMARY</t>
  </si>
  <si>
    <t>Calculator</t>
  </si>
  <si>
    <t>Monthly Savings</t>
  </si>
  <si>
    <t>Rate / Target / Years</t>
  </si>
  <si>
    <t>Result</t>
  </si>
  <si>
    <t xml:space="preserve">  📈 Future Value</t>
  </si>
  <si>
    <t xml:space="preserve">  💰 Monthly Savings</t>
  </si>
  <si>
    <t xml:space="preserve">  ⏳ Time to Goal</t>
  </si>
  <si>
    <t xml:space="preserve">  📊 Required Rate</t>
  </si>
  <si>
    <t xml:space="preserve">  📈  PORTFOLIO GROWTH PROJECTION (from Future Value calculator)</t>
  </si>
  <si>
    <t>📈  FUTURE VALUE CALCULATOR</t>
  </si>
  <si>
    <t>How much will your savings be worth?  |  TheVPExperience.in</t>
  </si>
  <si>
    <t xml:space="preserve">  📘  HOW THIS WORKS</t>
  </si>
  <si>
    <t xml:space="preserve">  Monthly Savings</t>
  </si>
  <si>
    <t>Monthly Savings (GHS)</t>
  </si>
  <si>
    <t xml:space="preserve">  Annual Interest Rate</t>
  </si>
  <si>
    <t>Annual Interest Rate (%)</t>
  </si>
  <si>
    <t xml:space="preserve">  Rate per Month</t>
  </si>
  <si>
    <t>Number of Years</t>
  </si>
  <si>
    <t xml:space="preserve">  Number of Years</t>
  </si>
  <si>
    <t xml:space="preserve">  Total Months (Periods)</t>
  </si>
  <si>
    <t>💰  FUTURE VALUE OF YOUR SAVINGS</t>
  </si>
  <si>
    <t xml:space="preserve">  📊  YEAR-BY-YEAR GROWTH TABLE</t>
  </si>
  <si>
    <t>Year</t>
  </si>
  <si>
    <t>Annual Contribution</t>
  </si>
  <si>
    <t>Cumulative Contributed</t>
  </si>
  <si>
    <t>Interest Earned</t>
  </si>
  <si>
    <t>Portfolio Value</t>
  </si>
  <si>
    <t>💰  MONTHLY SAVINGS CALCULATOR</t>
  </si>
  <si>
    <t>How much do you need to save each month to reach your goal?  |  TheVPExperience.in</t>
  </si>
  <si>
    <t xml:space="preserve">  ✏️   YOUR INPUTS</t>
  </si>
  <si>
    <t xml:space="preserve">  Financial Target</t>
  </si>
  <si>
    <t>Financial Target (GHS)</t>
  </si>
  <si>
    <t xml:space="preserve">  Total Months</t>
  </si>
  <si>
    <t>📅  REQUIRED MONTHLY SAVINGS</t>
  </si>
  <si>
    <t xml:space="preserve">  📊  SCENARIO COMPARISON — What if you saved more?</t>
  </si>
  <si>
    <t>Monthly Saving (GHS)</t>
  </si>
  <si>
    <t>Rate</t>
  </si>
  <si>
    <t>Years</t>
  </si>
  <si>
    <t>Final Value</t>
  </si>
  <si>
    <t>vs Your Target</t>
  </si>
  <si>
    <t>⏳  TIME TO GOAL CALCULATOR</t>
  </si>
  <si>
    <t>How long until you reach your savings target?  |  TheVPExperience.in</t>
  </si>
  <si>
    <t xml:space="preserve">  Total Months Needed</t>
  </si>
  <si>
    <t>📅  YEARS NEEDED TO REACH YOUR GOAL</t>
  </si>
  <si>
    <t xml:space="preserve">  📊  WHAT IF YOU SAVED MORE? — Impact on time to goal</t>
  </si>
  <si>
    <t>Annual Rate</t>
  </si>
  <si>
    <t>Target (GHS)</t>
  </si>
  <si>
    <t>Years Needed</t>
  </si>
  <si>
    <t>vs Base Case</t>
  </si>
  <si>
    <t>📊  REQUIRED INTEREST RATE CALCULATOR</t>
  </si>
  <si>
    <t>What annual return do you need to hit your financial goal?  |  TheVPExperience.in</t>
  </si>
  <si>
    <t xml:space="preserve">  Years</t>
  </si>
  <si>
    <t>📊  REQUIRED ANNUAL INTEREST RATE</t>
  </si>
  <si>
    <t xml:space="preserve">  📊  HOW DOES YOUR REQUIRED RATE COMPARE TO BENCHMARKS?</t>
  </si>
  <si>
    <t>Benchmark / Instrument</t>
  </si>
  <si>
    <t>Typical Rate (GHS)</t>
  </si>
  <si>
    <t>Achievable?</t>
  </si>
  <si>
    <t>Notes</t>
  </si>
  <si>
    <t xml:space="preserve">  Savings Account (GH)</t>
  </si>
  <si>
    <t>Standard bank savings rate</t>
  </si>
  <si>
    <t xml:space="preserve">  91-day T-Bill (GH)</t>
  </si>
  <si>
    <t>Short-term govt security</t>
  </si>
  <si>
    <t xml:space="preserve">  Mutual Fund (moderate)</t>
  </si>
  <si>
    <t>Unit trusts, diversified</t>
  </si>
  <si>
    <t xml:space="preserve">  Equities / Stocks (GSE)</t>
  </si>
  <si>
    <t>Market-dependent, higher risk</t>
  </si>
  <si>
    <t xml:space="preserve">  Fixed Deposit (12-month)</t>
  </si>
  <si>
    <t>Bank term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</si>
</sst>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&quot; yrs&quot;"/>
    <numFmt numFmtId="165" formatCode="0.0&quot; years&quot;"/>
    <numFmt numFmtId="166" formatCode="0.0000%"/>
    <numFmt numFmtId="167" formatCode="0&quot; years&quot;"/>
    <numFmt numFmtId="168" formatCode="0&quot; months&quot;"/>
    <numFmt numFmtId="169" formatCode="0&quot; yrs&quot;"/>
    <numFmt numFmtId="170" formatCode="\+#,##0.00;\-#,##0.00;\-"/>
    <numFmt numFmtId="171" formatCode="\+0.0&quot; yrs&quot;;\-0.0&quot; yrs&quot;;\-"/>
  </numFmts>
  <fonts count="25" x14ac:knownFonts="1">
    <font>
      <sz val="11"/>
      <color theme="1"/>
      <name val="Calibri"/>
      <family val="2"/>
      <charset val="1"/>
    </font>
    <font>
      <b/>
      <sz val="22"/>
      <color rgb="FFFFFFFF"/>
      <name val="Calibri"/>
      <family val="2"/>
    </font>
    <font>
      <i/>
      <sz val="10"/>
      <color rgb="FFC9A84C"/>
      <name val="Calibri"/>
      <family val="2"/>
    </font>
    <font>
      <b/>
      <sz val="10"/>
      <color rgb="FFFFFFFF"/>
      <name val="Calibri"/>
      <family val="2"/>
    </font>
    <font>
      <b/>
      <sz val="8.5"/>
      <color rgb="FFFFFFFF"/>
      <name val="Calibri"/>
      <family val="2"/>
    </font>
    <font>
      <i/>
      <sz val="8"/>
      <color rgb="FFFFFFFF"/>
      <name val="Calibri"/>
      <family val="2"/>
    </font>
    <font>
      <b/>
      <sz val="9"/>
      <color rgb="FF0D2B4E"/>
      <name val="Calibri"/>
      <family val="2"/>
    </font>
    <font>
      <sz val="9"/>
      <color rgb="FF1C1C1C"/>
      <name val="Calibri"/>
      <family val="2"/>
    </font>
    <font>
      <b/>
      <sz val="9.5"/>
      <color rgb="FFFFFFFF"/>
      <name val="Calibri"/>
      <family val="2"/>
    </font>
    <font>
      <b/>
      <sz val="8"/>
      <color rgb="FFFFFFFF"/>
      <name val="Calibri"/>
      <family val="2"/>
    </font>
    <font>
      <b/>
      <sz val="13"/>
      <color rgb="FFC9A84C"/>
      <name val="Calibri"/>
      <family val="2"/>
    </font>
    <font>
      <i/>
      <sz val="8"/>
      <color rgb="FF6B7A8D"/>
      <name val="Calibri"/>
      <family val="2"/>
    </font>
    <font>
      <b/>
      <sz val="18"/>
      <color rgb="FFFFFFFF"/>
      <name val="Calibri"/>
      <family val="2"/>
    </font>
    <font>
      <i/>
      <sz val="9"/>
      <color rgb="FFC9A84C"/>
      <name val="Calibri"/>
      <family val="2"/>
    </font>
    <font>
      <b/>
      <sz val="9"/>
      <color rgb="FFFFFFFF"/>
      <name val="Calibri"/>
      <family val="2"/>
    </font>
    <font>
      <b/>
      <sz val="15"/>
      <color rgb="FFC9A84C"/>
      <name val="Calibri"/>
      <family val="2"/>
    </font>
    <font>
      <b/>
      <sz val="16"/>
      <color rgb="FFFFFFFF"/>
      <name val="Calibri"/>
      <family val="2"/>
    </font>
    <font>
      <sz val="9.5"/>
      <color rgb="FF1C1C1C"/>
      <name val="Calibri"/>
      <family val="2"/>
    </font>
    <font>
      <sz val="10"/>
      <color rgb="FF1C1C1C"/>
      <name val="Calibri"/>
      <family val="2"/>
    </font>
    <font>
      <sz val="10"/>
      <color rgb="FF0000FF"/>
      <name val="Calibri"/>
      <family val="2"/>
    </font>
    <font>
      <b/>
      <sz val="11"/>
      <color rgb="FFFFFFFF"/>
      <name val="Calibri"/>
      <family val="2"/>
    </font>
    <font>
      <b/>
      <sz val="18"/>
      <color rgb="FFC9A84C"/>
      <name val="Calibri"/>
      <family val="2"/>
    </font>
    <font>
      <sz val="9"/>
      <color rgb="FF1E8449"/>
      <name val="Calibri"/>
      <family val="2"/>
    </font>
    <font>
      <b/>
      <sz val="9"/>
      <name val="Calibri"/>
      <family val="2"/>
    </font>
    <font>
      <b/>
      <sz val="9"/>
      <color rgb="FF1A6F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D2B4E"/>
        <bgColor rgb="FF071D35"/>
      </patternFill>
    </fill>
    <fill>
      <patternFill patternType="solid">
        <fgColor rgb="FFFFFFFF"/>
        <bgColor rgb="FFF9F9F9"/>
      </patternFill>
    </fill>
    <fill>
      <patternFill patternType="solid">
        <fgColor rgb="FF1A6FA0"/>
        <bgColor rgb="FF0E7C7B"/>
      </patternFill>
    </fill>
    <fill>
      <patternFill patternType="solid">
        <fgColor rgb="FF0E7C7B"/>
        <bgColor rgb="FF008080"/>
      </patternFill>
    </fill>
    <fill>
      <patternFill patternType="solid">
        <fgColor rgb="FFA07830"/>
        <bgColor rgb="FF878787"/>
      </patternFill>
    </fill>
    <fill>
      <patternFill patternType="solid">
        <fgColor rgb="FFF4F7FB"/>
        <bgColor rgb="FFF9F9F9"/>
      </patternFill>
    </fill>
    <fill>
      <patternFill patternType="solid">
        <fgColor rgb="FFE2ECF7"/>
        <bgColor rgb="FFEEEEEE"/>
      </patternFill>
    </fill>
    <fill>
      <patternFill patternType="solid">
        <fgColor rgb="FFFEFAE8"/>
        <bgColor rgb="FFF9F9F9"/>
      </patternFill>
    </fill>
    <fill>
      <patternFill patternType="solid">
        <fgColor rgb="FF071D35"/>
        <bgColor rgb="FF0D2B4E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C9A84C"/>
      </bottom>
      <diagonal/>
    </border>
    <border>
      <left/>
      <right/>
      <top/>
      <bottom style="medium">
        <color rgb="FFC9A84C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>
      <left/>
      <right/>
      <top style="medium">
        <color rgb="FFC9A84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C9A84C"/>
      </top>
      <bottom style="thick">
        <color rgb="FFC9A84C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0" xfId="0" applyFill="1"/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2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6" fillId="7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0" fontId="10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14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5" fillId="4" borderId="5" xfId="0" applyNumberFormat="1" applyFont="1" applyFill="1" applyBorder="1" applyAlignment="1">
      <alignment horizontal="center" vertical="center"/>
    </xf>
    <xf numFmtId="164" fontId="15" fillId="5" borderId="5" xfId="0" applyNumberFormat="1" applyFont="1" applyFill="1" applyBorder="1" applyAlignment="1">
      <alignment horizontal="center" vertical="center"/>
    </xf>
    <xf numFmtId="10" fontId="15" fillId="6" borderId="5" xfId="0" applyNumberFormat="1" applyFont="1" applyFill="1" applyBorder="1" applyAlignment="1">
      <alignment horizontal="center" vertical="center"/>
    </xf>
    <xf numFmtId="4" fontId="7" fillId="7" borderId="3" xfId="0" applyNumberFormat="1" applyFont="1" applyFill="1" applyBorder="1" applyAlignment="1">
      <alignment horizontal="center" vertical="center"/>
    </xf>
    <xf numFmtId="10" fontId="7" fillId="7" borderId="3" xfId="0" applyNumberFormat="1" applyFont="1" applyFill="1" applyBorder="1" applyAlignment="1">
      <alignment horizontal="center" vertical="center"/>
    </xf>
    <xf numFmtId="4" fontId="6" fillId="7" borderId="3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165" fontId="6" fillId="7" borderId="3" xfId="0" applyNumberFormat="1" applyFont="1" applyFill="1" applyBorder="1" applyAlignment="1">
      <alignment horizontal="center" vertical="center"/>
    </xf>
    <xf numFmtId="10" fontId="6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4" fontId="18" fillId="3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left" vertical="center"/>
    </xf>
    <xf numFmtId="4" fontId="19" fillId="9" borderId="5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/>
    </xf>
    <xf numFmtId="10" fontId="18" fillId="7" borderId="7" xfId="0" applyNumberFormat="1" applyFont="1" applyFill="1" applyBorder="1" applyAlignment="1">
      <alignment horizontal="center" vertical="center"/>
    </xf>
    <xf numFmtId="10" fontId="19" fillId="9" borderId="5" xfId="0" applyNumberFormat="1" applyFont="1" applyFill="1" applyBorder="1" applyAlignment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/>
    </xf>
    <xf numFmtId="1" fontId="19" fillId="9" borderId="5" xfId="0" applyNumberFormat="1" applyFont="1" applyFill="1" applyBorder="1" applyAlignment="1">
      <alignment horizontal="center" vertical="center"/>
    </xf>
    <xf numFmtId="167" fontId="18" fillId="7" borderId="7" xfId="0" applyNumberFormat="1" applyFont="1" applyFill="1" applyBorder="1" applyAlignment="1">
      <alignment horizontal="center" vertical="center"/>
    </xf>
    <xf numFmtId="168" fontId="18" fillId="3" borderId="7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" fontId="22" fillId="3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" fontId="22" fillId="7" borderId="3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169" fontId="7" fillId="7" borderId="3" xfId="0" applyNumberFormat="1" applyFont="1" applyFill="1" applyBorder="1" applyAlignment="1">
      <alignment horizontal="center" vertical="center"/>
    </xf>
    <xf numFmtId="170" fontId="23" fillId="7" borderId="3" xfId="0" applyNumberFormat="1" applyFont="1" applyFill="1" applyBorder="1" applyAlignment="1">
      <alignment horizontal="center" vertical="center"/>
    </xf>
    <xf numFmtId="169" fontId="7" fillId="3" borderId="3" xfId="0" applyNumberFormat="1" applyFont="1" applyFill="1" applyBorder="1" applyAlignment="1">
      <alignment horizontal="center" vertical="center"/>
    </xf>
    <xf numFmtId="170" fontId="23" fillId="3" borderId="3" xfId="0" applyNumberFormat="1" applyFont="1" applyFill="1" applyBorder="1" applyAlignment="1">
      <alignment horizontal="center" vertical="center"/>
    </xf>
    <xf numFmtId="4" fontId="18" fillId="7" borderId="7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71" fontId="7" fillId="7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71" fontId="7" fillId="3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10" fontId="24" fillId="7" borderId="3" xfId="0" applyNumberFormat="1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0" fontId="24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1" fillId="7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20" fillId="10" borderId="8" xfId="0" applyFont="1" applyFill="1" applyBorder="1" applyAlignment="1">
      <alignment horizontal="center" vertical="center"/>
    </xf>
    <xf numFmtId="10" fontId="21" fillId="10" borderId="8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" fontId="21" fillId="10" borderId="8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165" fontId="21" fillId="1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07830"/>
      <rgbColor rgb="FF800080"/>
      <rgbColor rgb="FF0E7C7B"/>
      <rgbColor rgb="FFCCCCCC"/>
      <rgbColor rgb="FF878787"/>
      <rgbColor rgb="FF9999FF"/>
      <rgbColor rgb="FF993366"/>
      <rgbColor rgb="FFFEFAE8"/>
      <rgbColor rgb="FFE2ECF7"/>
      <rgbColor rgb="FF660066"/>
      <rgbColor rgb="FFFF8080"/>
      <rgbColor rgb="FF1A6FA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B"/>
      <rgbColor rgb="FFEEEEEE"/>
      <rgbColor rgb="FFF9F9F9"/>
      <rgbColor rgb="FF99CCFF"/>
      <rgbColor rgb="FFFF99CC"/>
      <rgbColor rgb="FFCC99FF"/>
      <rgbColor rgb="FFDDDDDD"/>
      <rgbColor rgb="FF3366FF"/>
      <rgbColor rgb="FF33CCCC"/>
      <rgbColor rgb="FF99CC00"/>
      <rgbColor rgb="FFFFCC00"/>
      <rgbColor rgb="FFFF9900"/>
      <rgbColor rgb="FFFF6600"/>
      <rgbColor rgb="FF6B7A8D"/>
      <rgbColor rgb="FFC9A84C"/>
      <rgbColor rgb="FF0D2B4E"/>
      <rgbColor rgb="FF1E8449"/>
      <rgbColor rgb="FF071D35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Growth: Contributions vs Portfolio Value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'📈 Future Value'!$D$16</c:f>
              <c:strCache>
                <c:ptCount val="1"/>
                <c:pt idx="0">
                  <c:v>Cumulative Contributed</c:v>
                </c:pt>
              </c:strCache>
            </c:strRef>
          </c:tx>
          <c:spPr>
            <a:solidFill>
              <a:srgbClr val="C9A84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GH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'📈 Future Value'!$B$17:$B$26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'📈 Future Value'!$D$17:$D$26</c:f>
              <c:numCache>
                <c:formatCode>#,##0.00</c:formatCode>
                <c:ptCount val="10"/>
                <c:pt idx="0">
                  <c:v>36000</c:v>
                </c:pt>
                <c:pt idx="1">
                  <c:v>72000</c:v>
                </c:pt>
                <c:pt idx="2">
                  <c:v>108000</c:v>
                </c:pt>
                <c:pt idx="3">
                  <c:v>144000</c:v>
                </c:pt>
                <c:pt idx="4">
                  <c:v>180000</c:v>
                </c:pt>
                <c:pt idx="5">
                  <c:v>216000</c:v>
                </c:pt>
                <c:pt idx="6">
                  <c:v>252000</c:v>
                </c:pt>
                <c:pt idx="7">
                  <c:v>288000</c:v>
                </c:pt>
                <c:pt idx="8">
                  <c:v>324000</c:v>
                </c:pt>
                <c:pt idx="9">
                  <c:v>360000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7-4E5C-9CE2-96DDC013638A}"/>
            </c:ext>
          </c:extLst>
        </c:ser>
        <c:ser>
          <c:idx val="1"/>
          <c:order val="1"/>
          <c:tx>
            <c:strRef>
              <c:f>'📈 Future Value'!$F$16</c:f>
              <c:strCache>
                <c:ptCount val="1"/>
                <c:pt idx="0">
                  <c:v>Portfolio Value</c:v>
                </c:pt>
              </c:strCache>
            </c:strRef>
          </c:tx>
          <c:spPr>
            <a:solidFill>
              <a:srgbClr val="0D2B4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GH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'📈 Future Value'!$B$17:$B$26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'📈 Future Value'!$F$17:$F$26</c:f>
              <c:numCache>
                <c:formatCode>#,##0.00</c:formatCode>
                <c:ptCount val="10"/>
                <c:pt idx="0">
                  <c:v>38638.476968684656</c:v>
                </c:pt>
                <c:pt idx="1">
                  <c:v>82610.318799137443</c:v>
                </c:pt>
                <c:pt idx="2">
                  <c:v>132651.70307858055</c:v>
                </c:pt>
                <c:pt idx="3">
                  <c:v>189600.42381350891</c:v>
                </c:pt>
                <c:pt idx="4">
                  <c:v>254409.91779621513</c:v>
                </c:pt>
                <c:pt idx="5">
                  <c:v>328165.22706549376</c:v>
                </c:pt>
                <c:pt idx="6">
                  <c:v>412101.16470541013</c:v>
                </c:pt>
                <c:pt idx="7">
                  <c:v>507622.98811435187</c:v>
                </c:pt>
                <c:pt idx="8">
                  <c:v>616329.92585671227</c:v>
                </c:pt>
                <c:pt idx="9">
                  <c:v>740041.95198429597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7-4E5C-9CE2-96DDC0136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28305"/>
        <c:axId val="36118611"/>
      </c:barChart>
      <c:catAx>
        <c:axId val="654283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36118611"/>
        <c:crosses val="autoZero"/>
        <c:auto val="1"/>
        <c:lblAlgn val="ctr"/>
        <c:lblOffset val="100"/>
        <c:noMultiLvlLbl val="0"/>
      </c:catAx>
      <c:valAx>
        <c:axId val="361186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Value (GHS)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6542830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GH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Portfolio Growth Over Time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'📈 Future Value'!$D$16</c:f>
              <c:strCache>
                <c:ptCount val="1"/>
                <c:pt idx="0">
                  <c:v>Cumulative Contributed</c:v>
                </c:pt>
              </c:strCache>
            </c:strRef>
          </c:tx>
          <c:spPr>
            <a:ln w="47520">
              <a:solidFill>
                <a:srgbClr val="C9A84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GH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'📈 Future Value'!$B$17:$B$36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'📈 Future Value'!$D$17:$D$36</c:f>
              <c:numCache>
                <c:formatCode>#,##0.00</c:formatCode>
                <c:ptCount val="20"/>
                <c:pt idx="0">
                  <c:v>36000</c:v>
                </c:pt>
                <c:pt idx="1">
                  <c:v>72000</c:v>
                </c:pt>
                <c:pt idx="2">
                  <c:v>108000</c:v>
                </c:pt>
                <c:pt idx="3">
                  <c:v>144000</c:v>
                </c:pt>
                <c:pt idx="4">
                  <c:v>180000</c:v>
                </c:pt>
                <c:pt idx="5">
                  <c:v>216000</c:v>
                </c:pt>
                <c:pt idx="6">
                  <c:v>252000</c:v>
                </c:pt>
                <c:pt idx="7">
                  <c:v>288000</c:v>
                </c:pt>
                <c:pt idx="8">
                  <c:v>324000</c:v>
                </c:pt>
                <c:pt idx="9">
                  <c:v>360000</c:v>
                </c:pt>
                <c:pt idx="10">
                  <c:v>396000</c:v>
                </c:pt>
                <c:pt idx="11">
                  <c:v>432000</c:v>
                </c:pt>
                <c:pt idx="12">
                  <c:v>468000</c:v>
                </c:pt>
                <c:pt idx="13">
                  <c:v>504000</c:v>
                </c:pt>
                <c:pt idx="14">
                  <c:v>540000</c:v>
                </c:pt>
                <c:pt idx="15">
                  <c:v>576000</c:v>
                </c:pt>
                <c:pt idx="16">
                  <c:v>612000</c:v>
                </c:pt>
                <c:pt idx="17">
                  <c:v>648000</c:v>
                </c:pt>
                <c:pt idx="18">
                  <c:v>684000</c:v>
                </c:pt>
                <c:pt idx="19">
                  <c:v>720000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CD-44FC-8ADC-2273AA6C17D2}"/>
            </c:ext>
          </c:extLst>
        </c:ser>
        <c:ser>
          <c:idx val="1"/>
          <c:order val="1"/>
          <c:tx>
            <c:strRef>
              <c:f>'📈 Future Value'!$F$16</c:f>
              <c:strCache>
                <c:ptCount val="1"/>
                <c:pt idx="0">
                  <c:v>Portfolio Value</c:v>
                </c:pt>
              </c:strCache>
            </c:strRef>
          </c:tx>
          <c:spPr>
            <a:ln w="47520">
              <a:solidFill>
                <a:srgbClr val="0D2B4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GH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'📈 Future Value'!$B$17:$B$36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'📈 Future Value'!$F$17:$F$36</c:f>
              <c:numCache>
                <c:formatCode>#,##0.00</c:formatCode>
                <c:ptCount val="20"/>
                <c:pt idx="0">
                  <c:v>38638.476968684656</c:v>
                </c:pt>
                <c:pt idx="1">
                  <c:v>82610.318799137443</c:v>
                </c:pt>
                <c:pt idx="2">
                  <c:v>132651.70307858055</c:v>
                </c:pt>
                <c:pt idx="3">
                  <c:v>189600.42381350891</c:v>
                </c:pt>
                <c:pt idx="4">
                  <c:v>254409.91779621513</c:v>
                </c:pt>
                <c:pt idx="5">
                  <c:v>328165.22706549376</c:v>
                </c:pt>
                <c:pt idx="6">
                  <c:v>412101.16470541013</c:v>
                </c:pt>
                <c:pt idx="7">
                  <c:v>507622.98811435187</c:v>
                </c:pt>
                <c:pt idx="8">
                  <c:v>616329.92585671227</c:v>
                </c:pt>
                <c:pt idx="9">
                  <c:v>740041.95198429597</c:v>
                </c:pt>
                <c:pt idx="10">
                  <c:v>880830.2560837511</c:v>
                </c:pt>
                <c:pt idx="11">
                  <c:v>1041051.9191802628</c:v>
                </c:pt>
                <c:pt idx="12">
                  <c:v>1223389.3760422892</c:v>
                </c:pt>
                <c:pt idx="13">
                  <c:v>1430895.324566144</c:v>
                </c:pt>
                <c:pt idx="14">
                  <c:v>1667043.8341143883</c:v>
                </c:pt>
                <c:pt idx="15">
                  <c:v>1935788.5084649946</c:v>
                </c:pt>
                <c:pt idx="16">
                  <c:v>2241628.6771367295</c:v>
                </c:pt>
                <c:pt idx="17">
                  <c:v>2589684.72326743</c:v>
                </c:pt>
                <c:pt idx="18">
                  <c:v>2985783.8091862653</c:v>
                </c:pt>
                <c:pt idx="19">
                  <c:v>3436557.434899467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CD-44FC-8ADC-2273AA6C1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3339855"/>
        <c:axId val="15897030"/>
      </c:lineChart>
      <c:catAx>
        <c:axId val="133398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15897030"/>
        <c:crosses val="autoZero"/>
        <c:auto val="1"/>
        <c:lblAlgn val="ctr"/>
        <c:lblOffset val="100"/>
        <c:noMultiLvlLbl val="0"/>
      </c:catAx>
      <c:valAx>
        <c:axId val="158970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Value (GHS)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1333985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GH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141840</xdr:colOff>
      <xdr:row>34</xdr:row>
      <xdr:rowOff>204840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4</xdr:col>
      <xdr:colOff>1479678</xdr:colOff>
      <xdr:row>52</xdr:row>
      <xdr:rowOff>170640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2B4E"/>
  </sheetPr>
  <dimension ref="B1:H79"/>
  <sheetViews>
    <sheetView showGridLines="0" topLeftCell="A5" zoomScale="95" zoomScaleNormal="95" workbookViewId="0">
      <selection activeCell="D13" sqref="D13:G13"/>
    </sheetView>
  </sheetViews>
  <sheetFormatPr defaultColWidth="8.6328125" defaultRowHeight="14.5" x14ac:dyDescent="0.35"/>
  <cols>
    <col min="1" max="1" width="2" customWidth="1"/>
    <col min="2" max="2" width="5" customWidth="1"/>
    <col min="3" max="6" width="26" customWidth="1"/>
    <col min="7" max="7" width="5" customWidth="1"/>
    <col min="8" max="8" width="2" customWidth="1"/>
  </cols>
  <sheetData>
    <row r="1" spans="2:8" ht="18" customHeight="1" x14ac:dyDescent="0.35"/>
    <row r="2" spans="2:8" ht="49.5" customHeight="1" x14ac:dyDescent="0.35">
      <c r="B2" s="89" t="s">
        <v>0</v>
      </c>
      <c r="C2" s="89"/>
      <c r="D2" s="89"/>
      <c r="E2" s="89"/>
      <c r="F2" s="89"/>
      <c r="G2" s="89"/>
    </row>
    <row r="3" spans="2:8" ht="21.75" customHeight="1" x14ac:dyDescent="0.35">
      <c r="B3" s="90" t="s">
        <v>1</v>
      </c>
      <c r="C3" s="90"/>
      <c r="D3" s="90"/>
      <c r="E3" s="90"/>
      <c r="F3" s="90"/>
      <c r="G3" s="90"/>
    </row>
    <row r="4" spans="2:8" ht="9.75" customHeight="1" x14ac:dyDescent="0.35">
      <c r="B4" s="1"/>
      <c r="C4" s="1"/>
      <c r="D4" s="1"/>
      <c r="E4" s="1"/>
      <c r="F4" s="1"/>
      <c r="G4" s="1"/>
      <c r="H4" s="1"/>
    </row>
    <row r="5" spans="2:8" ht="27.75" customHeight="1" x14ac:dyDescent="0.35">
      <c r="C5" s="2" t="s">
        <v>2</v>
      </c>
      <c r="D5" s="3" t="s">
        <v>3</v>
      </c>
      <c r="E5" s="4" t="s">
        <v>4</v>
      </c>
      <c r="F5" s="5" t="s">
        <v>5</v>
      </c>
    </row>
    <row r="6" spans="2:8" ht="13.5" customHeight="1" x14ac:dyDescent="0.35">
      <c r="C6" s="6"/>
      <c r="D6" s="7"/>
      <c r="E6" s="8"/>
      <c r="F6" s="9"/>
    </row>
    <row r="7" spans="2:8" ht="21.75" customHeight="1" x14ac:dyDescent="0.35">
      <c r="C7" s="10" t="s">
        <v>6</v>
      </c>
      <c r="D7" s="11" t="s">
        <v>7</v>
      </c>
      <c r="E7" s="12" t="s">
        <v>8</v>
      </c>
      <c r="F7" s="13" t="s">
        <v>9</v>
      </c>
    </row>
    <row r="8" spans="2:8" ht="21.75" customHeight="1" x14ac:dyDescent="0.35">
      <c r="C8" s="14" t="s">
        <v>10</v>
      </c>
      <c r="D8" s="15" t="s">
        <v>11</v>
      </c>
      <c r="E8" s="16" t="s">
        <v>12</v>
      </c>
      <c r="F8" s="17" t="s">
        <v>13</v>
      </c>
    </row>
    <row r="9" spans="2:8" ht="12" customHeight="1" x14ac:dyDescent="0.35">
      <c r="C9" s="18"/>
      <c r="D9" s="19"/>
      <c r="E9" s="20"/>
      <c r="F9" s="21"/>
    </row>
    <row r="10" spans="2:8" ht="9.75" customHeight="1" x14ac:dyDescent="0.35">
      <c r="C10" s="1"/>
      <c r="D10" s="1"/>
      <c r="E10" s="1"/>
      <c r="F10" s="1"/>
    </row>
    <row r="11" spans="2:8" ht="9.75" customHeight="1" x14ac:dyDescent="0.35">
      <c r="B11" s="1"/>
      <c r="C11" s="1"/>
      <c r="D11" s="1"/>
      <c r="E11" s="1"/>
      <c r="F11" s="1"/>
      <c r="G11" s="1"/>
      <c r="H11" s="1"/>
    </row>
    <row r="12" spans="2:8" ht="19.5" customHeight="1" x14ac:dyDescent="0.35">
      <c r="B12" s="91" t="s">
        <v>14</v>
      </c>
      <c r="C12" s="91"/>
      <c r="D12" s="91"/>
      <c r="E12" s="91"/>
      <c r="F12" s="91"/>
      <c r="G12" s="91"/>
    </row>
    <row r="13" spans="2:8" ht="18" customHeight="1" x14ac:dyDescent="0.35">
      <c r="C13" s="22" t="s">
        <v>15</v>
      </c>
      <c r="D13" s="86" t="s">
        <v>16</v>
      </c>
      <c r="E13" s="86"/>
      <c r="F13" s="86"/>
      <c r="G13" s="86"/>
    </row>
    <row r="14" spans="2:8" ht="18" customHeight="1" x14ac:dyDescent="0.35">
      <c r="C14" s="23" t="s">
        <v>17</v>
      </c>
      <c r="D14" s="87" t="s">
        <v>18</v>
      </c>
      <c r="E14" s="87"/>
      <c r="F14" s="87"/>
      <c r="G14" s="87"/>
    </row>
    <row r="15" spans="2:8" ht="18" customHeight="1" x14ac:dyDescent="0.35">
      <c r="C15" s="22" t="s">
        <v>19</v>
      </c>
      <c r="D15" s="86" t="s">
        <v>20</v>
      </c>
      <c r="E15" s="86"/>
      <c r="F15" s="86"/>
      <c r="G15" s="86"/>
    </row>
    <row r="16" spans="2:8" ht="18" customHeight="1" x14ac:dyDescent="0.35">
      <c r="C16" s="23" t="s">
        <v>21</v>
      </c>
      <c r="D16" s="87" t="s">
        <v>22</v>
      </c>
      <c r="E16" s="87"/>
      <c r="F16" s="87"/>
      <c r="G16" s="87"/>
    </row>
    <row r="17" spans="2:8" ht="18" customHeight="1" x14ac:dyDescent="0.35">
      <c r="C17" s="22" t="s">
        <v>23</v>
      </c>
      <c r="D17" s="86" t="s">
        <v>24</v>
      </c>
      <c r="E17" s="86"/>
      <c r="F17" s="86"/>
      <c r="G17" s="86"/>
    </row>
    <row r="18" spans="2:8" ht="7.5" customHeight="1" x14ac:dyDescent="0.35">
      <c r="B18" s="1"/>
      <c r="C18" s="1"/>
      <c r="D18" s="1"/>
      <c r="E18" s="1"/>
      <c r="F18" s="1"/>
      <c r="G18" s="1"/>
      <c r="H18" s="1"/>
    </row>
    <row r="19" spans="2:8" ht="19.5" customHeight="1" x14ac:dyDescent="0.35">
      <c r="B19" s="88" t="s">
        <v>25</v>
      </c>
      <c r="C19" s="88"/>
      <c r="D19" s="88"/>
      <c r="E19" s="88"/>
      <c r="F19" s="88"/>
      <c r="G19" s="88"/>
    </row>
    <row r="20" spans="2:8" ht="15.75" customHeight="1" x14ac:dyDescent="0.35">
      <c r="C20" s="24" t="s">
        <v>26</v>
      </c>
      <c r="D20" s="24" t="s">
        <v>27</v>
      </c>
      <c r="E20" s="24" t="s">
        <v>28</v>
      </c>
      <c r="F20" s="24" t="s">
        <v>29</v>
      </c>
    </row>
    <row r="21" spans="2:8" ht="27.75" customHeight="1" x14ac:dyDescent="0.35">
      <c r="C21" s="25">
        <f>'📈 Future Value'!C9</f>
        <v>1.0833333333333334E-2</v>
      </c>
      <c r="D21" s="25">
        <f>'💰 Monthly Savings'!C2</f>
        <v>0</v>
      </c>
      <c r="E21" s="26">
        <f>'⏳ Time to Goal'!C5</f>
        <v>0</v>
      </c>
      <c r="F21" s="27">
        <f>'📊 Required Rate'!C3</f>
        <v>0</v>
      </c>
    </row>
    <row r="22" spans="2:8" ht="12" customHeight="1" x14ac:dyDescent="0.35">
      <c r="C22" s="28"/>
      <c r="D22" s="28"/>
      <c r="E22" s="28"/>
      <c r="F22" s="28"/>
    </row>
    <row r="23" spans="2:8" ht="7.5" customHeight="1" x14ac:dyDescent="0.35">
      <c r="B23" s="1"/>
      <c r="C23" s="1"/>
      <c r="D23" s="1"/>
      <c r="E23" s="1"/>
      <c r="F23" s="1"/>
      <c r="G23" s="1"/>
      <c r="H23" s="1"/>
    </row>
    <row r="24" spans="2:8" ht="21.75" customHeight="1" x14ac:dyDescent="0.35">
      <c r="B24" s="80" t="s">
        <v>30</v>
      </c>
      <c r="C24" s="80"/>
      <c r="D24" s="80"/>
      <c r="E24" s="80"/>
      <c r="F24" s="80"/>
      <c r="G24" s="80"/>
      <c r="H24" s="80"/>
    </row>
    <row r="25" spans="2:8" ht="18" customHeight="1" x14ac:dyDescent="0.35"/>
    <row r="26" spans="2:8" ht="18" customHeight="1" x14ac:dyDescent="0.35"/>
    <row r="27" spans="2:8" ht="18" customHeight="1" x14ac:dyDescent="0.35"/>
    <row r="28" spans="2:8" ht="18" customHeight="1" x14ac:dyDescent="0.35"/>
    <row r="29" spans="2:8" ht="18" customHeight="1" x14ac:dyDescent="0.35"/>
    <row r="30" spans="2:8" ht="18" customHeight="1" x14ac:dyDescent="0.35"/>
    <row r="31" spans="2:8" ht="18" customHeight="1" x14ac:dyDescent="0.35"/>
    <row r="32" spans="2:8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</sheetData>
  <mergeCells count="10">
    <mergeCell ref="B2:G2"/>
    <mergeCell ref="B3:G3"/>
    <mergeCell ref="B12:G12"/>
    <mergeCell ref="D13:G13"/>
    <mergeCell ref="D14:G14"/>
    <mergeCell ref="D15:G15"/>
    <mergeCell ref="D16:G16"/>
    <mergeCell ref="D17:G17"/>
    <mergeCell ref="B19:G19"/>
    <mergeCell ref="B24:H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B1:H79"/>
  <sheetViews>
    <sheetView showGridLines="0" topLeftCell="A21" zoomScale="90" zoomScaleNormal="90" workbookViewId="0"/>
  </sheetViews>
  <sheetFormatPr defaultColWidth="8.6328125" defaultRowHeight="14.5" x14ac:dyDescent="0.35"/>
  <cols>
    <col min="1" max="1" width="2" customWidth="1"/>
    <col min="2" max="5" width="22" customWidth="1"/>
    <col min="6" max="6" width="3" customWidth="1"/>
    <col min="7" max="7" width="2" customWidth="1"/>
  </cols>
  <sheetData>
    <row r="1" spans="2:8" ht="18" customHeight="1" x14ac:dyDescent="0.35"/>
    <row r="2" spans="2:8" ht="48" customHeight="1" x14ac:dyDescent="0.35">
      <c r="B2" s="92" t="s">
        <v>31</v>
      </c>
      <c r="C2" s="92"/>
      <c r="D2" s="92"/>
      <c r="E2" s="92"/>
    </row>
    <row r="3" spans="2:8" ht="19.5" customHeight="1" x14ac:dyDescent="0.35">
      <c r="B3" s="82" t="s">
        <v>32</v>
      </c>
      <c r="C3" s="82"/>
      <c r="D3" s="82"/>
      <c r="E3" s="82"/>
    </row>
    <row r="4" spans="2:8" ht="9.75" customHeight="1" x14ac:dyDescent="0.35">
      <c r="B4" s="1"/>
      <c r="C4" s="1"/>
      <c r="D4" s="1"/>
      <c r="E4" s="1"/>
      <c r="F4" s="1"/>
      <c r="G4" s="1"/>
      <c r="H4" s="1"/>
    </row>
    <row r="5" spans="2:8" ht="18" customHeight="1" x14ac:dyDescent="0.35">
      <c r="B5" s="29" t="s">
        <v>26</v>
      </c>
      <c r="C5" s="30" t="s">
        <v>27</v>
      </c>
      <c r="D5" s="31" t="s">
        <v>28</v>
      </c>
      <c r="E5" s="32" t="s">
        <v>29</v>
      </c>
    </row>
    <row r="6" spans="2:8" ht="33.75" customHeight="1" x14ac:dyDescent="0.35">
      <c r="B6" s="33">
        <f>'📈 Future Value'!C9</f>
        <v>1.0833333333333334E-2</v>
      </c>
      <c r="C6" s="34">
        <f>'💰 Monthly Savings'!E13</f>
        <v>860.8108594571753</v>
      </c>
      <c r="D6" s="35">
        <f>'⏳ Time to Goal'!E13</f>
        <v>16.423458628681278</v>
      </c>
      <c r="E6" s="36">
        <f>'📊 Required Rate'!E12</f>
        <v>0.18824929833292375</v>
      </c>
    </row>
    <row r="7" spans="2:8" ht="15.75" customHeight="1" x14ac:dyDescent="0.35">
      <c r="B7" s="18"/>
      <c r="C7" s="19"/>
      <c r="D7" s="20"/>
      <c r="E7" s="21"/>
    </row>
    <row r="8" spans="2:8" ht="9.75" customHeight="1" x14ac:dyDescent="0.35">
      <c r="B8" s="1"/>
      <c r="C8" s="1"/>
      <c r="D8" s="1"/>
      <c r="E8" s="1"/>
      <c r="F8" s="1"/>
      <c r="G8" s="1"/>
      <c r="H8" s="1"/>
    </row>
    <row r="9" spans="2:8" ht="19.5" customHeight="1" x14ac:dyDescent="0.35">
      <c r="B9" s="91" t="s">
        <v>33</v>
      </c>
      <c r="C9" s="91"/>
      <c r="D9" s="91"/>
      <c r="E9" s="91"/>
    </row>
    <row r="10" spans="2:8" ht="19.5" customHeight="1" x14ac:dyDescent="0.35">
      <c r="B10" s="29" t="s">
        <v>34</v>
      </c>
      <c r="C10" s="29" t="s">
        <v>35</v>
      </c>
      <c r="D10" s="29" t="s">
        <v>36</v>
      </c>
      <c r="E10" s="29" t="s">
        <v>37</v>
      </c>
    </row>
    <row r="11" spans="2:8" ht="21.75" customHeight="1" x14ac:dyDescent="0.35">
      <c r="B11" s="22" t="s">
        <v>38</v>
      </c>
      <c r="C11" s="37">
        <f>'📈 Future Value'!F7</f>
        <v>3000</v>
      </c>
      <c r="D11" s="38">
        <f>'📈 Future Value'!F8</f>
        <v>0.13</v>
      </c>
      <c r="E11" s="39">
        <f>'📈 Future Value'!C9</f>
        <v>1.0833333333333334E-2</v>
      </c>
    </row>
    <row r="12" spans="2:8" ht="21.75" customHeight="1" x14ac:dyDescent="0.35">
      <c r="B12" s="23" t="s">
        <v>39</v>
      </c>
      <c r="C12" s="40">
        <f>'💰 Monthly Savings'!E13</f>
        <v>860.8108594571753</v>
      </c>
      <c r="D12" s="41">
        <f>'💰 Monthly Savings'!F8</f>
        <v>0.12</v>
      </c>
      <c r="E12" s="42">
        <f>'💰 Monthly Savings'!F7</f>
        <v>200000</v>
      </c>
    </row>
    <row r="13" spans="2:8" ht="21.75" customHeight="1" x14ac:dyDescent="0.35">
      <c r="B13" s="22" t="s">
        <v>40</v>
      </c>
      <c r="C13" s="37">
        <f>'⏳ Time to Goal'!F7</f>
        <v>2000</v>
      </c>
      <c r="D13" s="38">
        <f>'⏳ Time to Goal'!F8</f>
        <v>0.1</v>
      </c>
      <c r="E13" s="43">
        <f>'⏳ Time to Goal'!E13</f>
        <v>16.423458628681278</v>
      </c>
    </row>
    <row r="14" spans="2:8" ht="21.75" customHeight="1" x14ac:dyDescent="0.35">
      <c r="B14" s="23" t="s">
        <v>41</v>
      </c>
      <c r="C14" s="40">
        <f>'📊 Required Rate'!F7</f>
        <v>200</v>
      </c>
      <c r="D14" s="40">
        <f>'📊 Required Rate'!F9</f>
        <v>20000</v>
      </c>
      <c r="E14" s="44">
        <f>'📊 Required Rate'!E12</f>
        <v>0.18824929833292375</v>
      </c>
    </row>
    <row r="15" spans="2:8" ht="9.75" customHeight="1" x14ac:dyDescent="0.35">
      <c r="B15" s="1"/>
      <c r="C15" s="1"/>
      <c r="D15" s="1"/>
      <c r="E15" s="1"/>
      <c r="F15" s="1"/>
      <c r="G15" s="1"/>
      <c r="H15" s="1"/>
    </row>
    <row r="16" spans="2:8" ht="18" customHeight="1" x14ac:dyDescent="0.35">
      <c r="B16" s="79" t="s">
        <v>42</v>
      </c>
      <c r="C16" s="79"/>
      <c r="D16" s="79"/>
      <c r="E16" s="79"/>
    </row>
    <row r="17" ht="18" customHeight="1" x14ac:dyDescent="0.35"/>
    <row r="18" ht="18" customHeight="1" x14ac:dyDescent="0.35"/>
    <row r="19" ht="18" customHeight="1" x14ac:dyDescent="0.35"/>
    <row r="20" ht="18" customHeight="1" x14ac:dyDescent="0.35"/>
    <row r="21" ht="18" customHeight="1" x14ac:dyDescent="0.35"/>
    <row r="22" ht="18" customHeight="1" x14ac:dyDescent="0.35"/>
    <row r="23" ht="18" customHeight="1" x14ac:dyDescent="0.35"/>
    <row r="24" ht="18" customHeight="1" x14ac:dyDescent="0.35"/>
    <row r="25" ht="18" customHeight="1" x14ac:dyDescent="0.35"/>
    <row r="26" ht="18" customHeight="1" x14ac:dyDescent="0.35"/>
    <row r="27" ht="18" customHeight="1" x14ac:dyDescent="0.35"/>
    <row r="28" ht="18" customHeight="1" x14ac:dyDescent="0.35"/>
    <row r="29" ht="18" customHeight="1" x14ac:dyDescent="0.35"/>
    <row r="30" ht="18" customHeight="1" x14ac:dyDescent="0.35"/>
    <row r="31" ht="18" customHeight="1" x14ac:dyDescent="0.35"/>
    <row r="32" ht="18" customHeight="1" x14ac:dyDescent="0.35"/>
    <row r="33" spans="2:8" ht="18" customHeight="1" x14ac:dyDescent="0.35"/>
    <row r="34" spans="2:8" ht="18" customHeight="1" x14ac:dyDescent="0.35"/>
    <row r="35" spans="2:8" ht="18" customHeight="1" x14ac:dyDescent="0.35"/>
    <row r="36" spans="2:8" ht="18" customHeight="1" x14ac:dyDescent="0.35"/>
    <row r="37" spans="2:8" ht="18" customHeight="1" x14ac:dyDescent="0.35"/>
    <row r="38" spans="2:8" ht="18" customHeight="1" x14ac:dyDescent="0.35"/>
    <row r="39" spans="2:8" ht="18" customHeight="1" x14ac:dyDescent="0.35"/>
    <row r="40" spans="2:8" ht="18" customHeight="1" x14ac:dyDescent="0.35"/>
    <row r="41" spans="2:8" ht="18" customHeight="1" x14ac:dyDescent="0.35"/>
    <row r="42" spans="2:8" ht="7.5" customHeight="1" x14ac:dyDescent="0.35">
      <c r="B42" s="1"/>
      <c r="C42" s="1"/>
      <c r="D42" s="1"/>
      <c r="E42" s="1"/>
      <c r="F42" s="1"/>
      <c r="G42" s="1"/>
      <c r="H42" s="1"/>
    </row>
    <row r="43" spans="2:8" ht="21.75" customHeight="1" x14ac:dyDescent="0.35">
      <c r="B43" s="80" t="s">
        <v>30</v>
      </c>
      <c r="C43" s="80"/>
      <c r="D43" s="80"/>
      <c r="E43" s="80"/>
      <c r="F43" s="80"/>
      <c r="G43" s="80"/>
      <c r="H43" s="80"/>
    </row>
    <row r="44" spans="2:8" ht="18" customHeight="1" x14ac:dyDescent="0.35"/>
    <row r="45" spans="2:8" ht="18" customHeight="1" x14ac:dyDescent="0.35"/>
    <row r="46" spans="2:8" ht="18" customHeight="1" x14ac:dyDescent="0.35"/>
    <row r="47" spans="2:8" ht="18" customHeight="1" x14ac:dyDescent="0.35"/>
    <row r="48" spans="2: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</sheetData>
  <mergeCells count="5">
    <mergeCell ref="B2:E2"/>
    <mergeCell ref="B3:E3"/>
    <mergeCell ref="B9:E9"/>
    <mergeCell ref="B16:E16"/>
    <mergeCell ref="B43:H4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2B4E"/>
  </sheetPr>
  <dimension ref="B1:H79"/>
  <sheetViews>
    <sheetView showGridLines="0" topLeftCell="A34" zoomScale="95" zoomScaleNormal="95" workbookViewId="0">
      <selection activeCell="G9" sqref="G9"/>
    </sheetView>
  </sheetViews>
  <sheetFormatPr defaultColWidth="8.6328125" defaultRowHeight="14.5" x14ac:dyDescent="0.35"/>
  <cols>
    <col min="1" max="1" width="2" customWidth="1"/>
    <col min="2" max="2" width="34" customWidth="1"/>
    <col min="3" max="3" width="20" customWidth="1"/>
    <col min="4" max="4" width="16.81640625" customWidth="1"/>
    <col min="5" max="5" width="22" customWidth="1"/>
    <col min="6" max="6" width="18" customWidth="1"/>
    <col min="7" max="7" width="3" customWidth="1"/>
    <col min="8" max="8" width="2" customWidth="1"/>
  </cols>
  <sheetData>
    <row r="1" spans="2:8" ht="18" customHeight="1" x14ac:dyDescent="0.35"/>
    <row r="2" spans="2:8" ht="43.5" customHeight="1" x14ac:dyDescent="0.35">
      <c r="B2" s="81" t="s">
        <v>43</v>
      </c>
      <c r="C2" s="81"/>
      <c r="D2" s="81"/>
      <c r="E2" s="81"/>
      <c r="F2" s="81"/>
      <c r="G2" s="81"/>
      <c r="H2" s="81"/>
    </row>
    <row r="3" spans="2:8" ht="19.5" customHeight="1" x14ac:dyDescent="0.35">
      <c r="B3" s="82" t="s">
        <v>44</v>
      </c>
      <c r="C3" s="82"/>
      <c r="D3" s="82"/>
      <c r="E3" s="82"/>
      <c r="F3" s="82"/>
      <c r="G3" s="82"/>
      <c r="H3" s="82"/>
    </row>
    <row r="4" spans="2:8" ht="7.5" customHeight="1" x14ac:dyDescent="0.35">
      <c r="B4" s="1"/>
      <c r="C4" s="1"/>
      <c r="D4" s="1"/>
      <c r="E4" s="1"/>
      <c r="F4" s="1"/>
      <c r="G4" s="1"/>
      <c r="H4" s="1"/>
    </row>
    <row r="5" spans="2:8" ht="18.75" customHeight="1" x14ac:dyDescent="0.35">
      <c r="B5" s="93" t="s">
        <v>45</v>
      </c>
      <c r="C5" s="93"/>
      <c r="D5" s="93"/>
      <c r="E5" s="93"/>
      <c r="F5" s="93"/>
      <c r="G5" s="93"/>
      <c r="H5" s="93"/>
    </row>
    <row r="6" spans="2:8" ht="7.5" customHeight="1" x14ac:dyDescent="0.35"/>
    <row r="7" spans="2:8" ht="21.75" customHeight="1" x14ac:dyDescent="0.35">
      <c r="B7" s="45" t="s">
        <v>46</v>
      </c>
      <c r="C7" s="46">
        <f>F7</f>
        <v>3000</v>
      </c>
      <c r="E7" s="47" t="s">
        <v>47</v>
      </c>
      <c r="F7" s="48">
        <v>3000</v>
      </c>
    </row>
    <row r="8" spans="2:8" ht="21.75" customHeight="1" x14ac:dyDescent="0.35">
      <c r="B8" s="49" t="s">
        <v>48</v>
      </c>
      <c r="C8" s="50">
        <f>F8</f>
        <v>0.13</v>
      </c>
      <c r="E8" s="47" t="s">
        <v>49</v>
      </c>
      <c r="F8" s="51">
        <v>0.13</v>
      </c>
    </row>
    <row r="9" spans="2:8" ht="21.75" customHeight="1" x14ac:dyDescent="0.35">
      <c r="B9" s="45" t="s">
        <v>50</v>
      </c>
      <c r="C9" s="52">
        <f>F8/12</f>
        <v>1.0833333333333334E-2</v>
      </c>
      <c r="E9" s="47" t="s">
        <v>51</v>
      </c>
      <c r="F9" s="53">
        <v>10</v>
      </c>
    </row>
    <row r="10" spans="2:8" ht="21.75" customHeight="1" x14ac:dyDescent="0.35">
      <c r="B10" s="49" t="s">
        <v>52</v>
      </c>
      <c r="C10" s="54">
        <f>F9</f>
        <v>10</v>
      </c>
    </row>
    <row r="11" spans="2:8" ht="21.75" customHeight="1" x14ac:dyDescent="0.35">
      <c r="B11" s="45" t="s">
        <v>53</v>
      </c>
      <c r="C11" s="55">
        <f>F9*12</f>
        <v>120</v>
      </c>
    </row>
    <row r="12" spans="2:8" ht="7.5" customHeight="1" x14ac:dyDescent="0.35">
      <c r="B12" s="1"/>
      <c r="C12" s="1"/>
      <c r="D12" s="1"/>
      <c r="E12" s="1"/>
      <c r="F12" s="1"/>
      <c r="G12" s="1"/>
      <c r="H12" s="1"/>
    </row>
    <row r="13" spans="2:8" ht="36" customHeight="1" x14ac:dyDescent="0.35">
      <c r="B13" s="84" t="s">
        <v>54</v>
      </c>
      <c r="C13" s="84"/>
      <c r="E13" s="94">
        <f>FV(F8/12, F9*12, -F7, 0, 1)</f>
        <v>740041.95198429597</v>
      </c>
      <c r="F13" s="94"/>
    </row>
    <row r="14" spans="2:8" ht="7.5" customHeight="1" x14ac:dyDescent="0.35">
      <c r="B14" s="1"/>
      <c r="C14" s="1"/>
      <c r="D14" s="1"/>
      <c r="E14" s="1"/>
      <c r="F14" s="1"/>
      <c r="G14" s="1"/>
      <c r="H14" s="1"/>
    </row>
    <row r="15" spans="2:8" ht="18.75" customHeight="1" x14ac:dyDescent="0.35">
      <c r="B15" s="79" t="s">
        <v>55</v>
      </c>
      <c r="C15" s="79"/>
      <c r="D15" s="79"/>
      <c r="E15" s="79"/>
      <c r="F15" s="79"/>
      <c r="G15" s="79"/>
      <c r="H15" s="79"/>
    </row>
    <row r="16" spans="2:8" ht="19.5" customHeight="1" x14ac:dyDescent="0.35">
      <c r="B16" s="29" t="s">
        <v>56</v>
      </c>
      <c r="C16" s="29" t="s">
        <v>57</v>
      </c>
      <c r="D16" s="29" t="s">
        <v>58</v>
      </c>
      <c r="E16" s="29" t="s">
        <v>59</v>
      </c>
      <c r="F16" s="29" t="s">
        <v>60</v>
      </c>
    </row>
    <row r="17" spans="2:6" ht="16.5" customHeight="1" x14ac:dyDescent="0.35">
      <c r="B17" s="56">
        <v>1</v>
      </c>
      <c r="C17" s="40">
        <f>F7*12</f>
        <v>36000</v>
      </c>
      <c r="D17" s="40">
        <f>F7*12*B17</f>
        <v>36000</v>
      </c>
      <c r="E17" s="57">
        <f>FV(F8/12,B17*12,-F7,0,1)-D17</f>
        <v>2638.4769686846557</v>
      </c>
      <c r="F17" s="42">
        <f>FV(F8/12,B17*12,-F7,0,1)</f>
        <v>38638.476968684656</v>
      </c>
    </row>
    <row r="18" spans="2:6" ht="16.5" customHeight="1" x14ac:dyDescent="0.35">
      <c r="B18" s="58">
        <v>2</v>
      </c>
      <c r="C18" s="37">
        <f>F7*12</f>
        <v>36000</v>
      </c>
      <c r="D18" s="37">
        <f>F7*12*B18</f>
        <v>72000</v>
      </c>
      <c r="E18" s="59">
        <f>FV(F8/12,B18*12,-F7,0,1)-D18</f>
        <v>10610.318799137443</v>
      </c>
      <c r="F18" s="39">
        <f>FV(F8/12,B18*12,-F7,0,1)</f>
        <v>82610.318799137443</v>
      </c>
    </row>
    <row r="19" spans="2:6" ht="16.5" customHeight="1" x14ac:dyDescent="0.35">
      <c r="B19" s="56">
        <v>3</v>
      </c>
      <c r="C19" s="40">
        <f>F7*12</f>
        <v>36000</v>
      </c>
      <c r="D19" s="40">
        <f>F7*12*B19</f>
        <v>108000</v>
      </c>
      <c r="E19" s="57">
        <f>FV(F8/12,B19*12,-F7,0,1)-D19</f>
        <v>24651.703078580555</v>
      </c>
      <c r="F19" s="42">
        <f>FV(F8/12,B19*12,-F7,0,1)</f>
        <v>132651.70307858055</v>
      </c>
    </row>
    <row r="20" spans="2:6" ht="16.5" customHeight="1" x14ac:dyDescent="0.35">
      <c r="B20" s="58">
        <v>4</v>
      </c>
      <c r="C20" s="37">
        <f>F7*12</f>
        <v>36000</v>
      </c>
      <c r="D20" s="37">
        <f>F7*12*B20</f>
        <v>144000</v>
      </c>
      <c r="E20" s="59">
        <f>FV(F8/12,B20*12,-F7,0,1)-D20</f>
        <v>45600.423813508911</v>
      </c>
      <c r="F20" s="39">
        <f>FV(F8/12,B20*12,-F7,0,1)</f>
        <v>189600.42381350891</v>
      </c>
    </row>
    <row r="21" spans="2:6" ht="16.5" customHeight="1" x14ac:dyDescent="0.35">
      <c r="B21" s="56">
        <v>5</v>
      </c>
      <c r="C21" s="40">
        <f>F7*12</f>
        <v>36000</v>
      </c>
      <c r="D21" s="40">
        <f>F7*12*B21</f>
        <v>180000</v>
      </c>
      <c r="E21" s="57">
        <f>FV(F8/12,B21*12,-F7,0,1)-D21</f>
        <v>74409.91779621513</v>
      </c>
      <c r="F21" s="42">
        <f>FV(F8/12,B21*12,-F7,0,1)</f>
        <v>254409.91779621513</v>
      </c>
    </row>
    <row r="22" spans="2:6" ht="16.5" customHeight="1" x14ac:dyDescent="0.35">
      <c r="B22" s="58">
        <v>6</v>
      </c>
      <c r="C22" s="37">
        <f>F7*12</f>
        <v>36000</v>
      </c>
      <c r="D22" s="37">
        <f>F7*12*B22</f>
        <v>216000</v>
      </c>
      <c r="E22" s="59">
        <f>FV(F8/12,B22*12,-F7,0,1)-D22</f>
        <v>112165.22706549376</v>
      </c>
      <c r="F22" s="39">
        <f>FV(F8/12,B22*12,-F7,0,1)</f>
        <v>328165.22706549376</v>
      </c>
    </row>
    <row r="23" spans="2:6" ht="16.5" customHeight="1" x14ac:dyDescent="0.35">
      <c r="B23" s="56">
        <v>7</v>
      </c>
      <c r="C23" s="40">
        <f>F7*12</f>
        <v>36000</v>
      </c>
      <c r="D23" s="40">
        <f>F7*12*B23</f>
        <v>252000</v>
      </c>
      <c r="E23" s="57">
        <f>FV(F8/12,B23*12,-F7,0,1)-D23</f>
        <v>160101.16470541013</v>
      </c>
      <c r="F23" s="42">
        <f>FV(F8/12,B23*12,-F7,0,1)</f>
        <v>412101.16470541013</v>
      </c>
    </row>
    <row r="24" spans="2:6" ht="16.5" customHeight="1" x14ac:dyDescent="0.35">
      <c r="B24" s="58">
        <v>8</v>
      </c>
      <c r="C24" s="37">
        <f>F7*12</f>
        <v>36000</v>
      </c>
      <c r="D24" s="37">
        <f>F7*12*B24</f>
        <v>288000</v>
      </c>
      <c r="E24" s="59">
        <f>FV(F8/12,B24*12,-F7,0,1)-D24</f>
        <v>219622.98811435187</v>
      </c>
      <c r="F24" s="39">
        <f>FV(F8/12,B24*12,-F7,0,1)</f>
        <v>507622.98811435187</v>
      </c>
    </row>
    <row r="25" spans="2:6" ht="16.5" customHeight="1" x14ac:dyDescent="0.35">
      <c r="B25" s="56">
        <v>9</v>
      </c>
      <c r="C25" s="40">
        <f>F7*12</f>
        <v>36000</v>
      </c>
      <c r="D25" s="40">
        <f>F7*12*B25</f>
        <v>324000</v>
      </c>
      <c r="E25" s="57">
        <f>FV(F8/12,B25*12,-F7,0,1)-D25</f>
        <v>292329.92585671227</v>
      </c>
      <c r="F25" s="42">
        <f>FV(F8/12,B25*12,-F7,0,1)</f>
        <v>616329.92585671227</v>
      </c>
    </row>
    <row r="26" spans="2:6" ht="16.5" customHeight="1" x14ac:dyDescent="0.35">
      <c r="B26" s="58">
        <v>10</v>
      </c>
      <c r="C26" s="37">
        <f>F7*12</f>
        <v>36000</v>
      </c>
      <c r="D26" s="37">
        <f>F7*12*B26</f>
        <v>360000</v>
      </c>
      <c r="E26" s="59">
        <f>FV(F8/12,B26*12,-F7,0,1)-D26</f>
        <v>380041.95198429597</v>
      </c>
      <c r="F26" s="39">
        <f>FV(F8/12,B26*12,-F7,0,1)</f>
        <v>740041.95198429597</v>
      </c>
    </row>
    <row r="27" spans="2:6" ht="16.5" customHeight="1" x14ac:dyDescent="0.35">
      <c r="B27" s="56">
        <v>11</v>
      </c>
      <c r="C27" s="40">
        <f>F7*12</f>
        <v>36000</v>
      </c>
      <c r="D27" s="40">
        <f>F7*12*B27</f>
        <v>396000</v>
      </c>
      <c r="E27" s="57">
        <f>FV(F8/12,B27*12,-F7,0,1)-D27</f>
        <v>484830.2560837511</v>
      </c>
      <c r="F27" s="42">
        <f>FV(F8/12,B27*12,-F7,0,1)</f>
        <v>880830.2560837511</v>
      </c>
    </row>
    <row r="28" spans="2:6" ht="16.5" customHeight="1" x14ac:dyDescent="0.35">
      <c r="B28" s="58">
        <v>12</v>
      </c>
      <c r="C28" s="37">
        <f>F7*12</f>
        <v>36000</v>
      </c>
      <c r="D28" s="37">
        <f>F7*12*B28</f>
        <v>432000</v>
      </c>
      <c r="E28" s="59">
        <f>FV(F8/12,B28*12,-F7,0,1)-D28</f>
        <v>609051.91918026283</v>
      </c>
      <c r="F28" s="39">
        <f>FV(F8/12,B28*12,-F7,0,1)</f>
        <v>1041051.9191802628</v>
      </c>
    </row>
    <row r="29" spans="2:6" ht="16.5" customHeight="1" x14ac:dyDescent="0.35">
      <c r="B29" s="56">
        <v>13</v>
      </c>
      <c r="C29" s="40">
        <f>F7*12</f>
        <v>36000</v>
      </c>
      <c r="D29" s="40">
        <f>F7*12*B29</f>
        <v>468000</v>
      </c>
      <c r="E29" s="57">
        <f>FV(F8/12,B29*12,-F7,0,1)-D29</f>
        <v>755389.37604228919</v>
      </c>
      <c r="F29" s="42">
        <f>FV(F8/12,B29*12,-F7,0,1)</f>
        <v>1223389.3760422892</v>
      </c>
    </row>
    <row r="30" spans="2:6" ht="16.5" customHeight="1" x14ac:dyDescent="0.35">
      <c r="B30" s="58">
        <v>14</v>
      </c>
      <c r="C30" s="37">
        <f>F7*12</f>
        <v>36000</v>
      </c>
      <c r="D30" s="37">
        <f>F7*12*B30</f>
        <v>504000</v>
      </c>
      <c r="E30" s="59">
        <f>FV(F8/12,B30*12,-F7,0,1)-D30</f>
        <v>926895.32456614403</v>
      </c>
      <c r="F30" s="39">
        <f>FV(F8/12,B30*12,-F7,0,1)</f>
        <v>1430895.324566144</v>
      </c>
    </row>
    <row r="31" spans="2:6" ht="16.5" customHeight="1" x14ac:dyDescent="0.35">
      <c r="B31" s="56">
        <v>15</v>
      </c>
      <c r="C31" s="40">
        <f>F7*12</f>
        <v>36000</v>
      </c>
      <c r="D31" s="40">
        <f>F7*12*B31</f>
        <v>540000</v>
      </c>
      <c r="E31" s="57">
        <f>FV(F8/12,B31*12,-F7,0,1)-D31</f>
        <v>1127043.8341143883</v>
      </c>
      <c r="F31" s="42">
        <f>FV(F8/12,B31*12,-F7,0,1)</f>
        <v>1667043.8341143883</v>
      </c>
    </row>
    <row r="32" spans="2:6" ht="16.5" customHeight="1" x14ac:dyDescent="0.35">
      <c r="B32" s="58">
        <v>16</v>
      </c>
      <c r="C32" s="37">
        <f>F7*12</f>
        <v>36000</v>
      </c>
      <c r="D32" s="37">
        <f>F7*12*B32</f>
        <v>576000</v>
      </c>
      <c r="E32" s="59">
        <f>FV(F8/12,B32*12,-F7,0,1)-D32</f>
        <v>1359788.5084649946</v>
      </c>
      <c r="F32" s="39">
        <f>FV(F8/12,B32*12,-F7,0,1)</f>
        <v>1935788.5084649946</v>
      </c>
    </row>
    <row r="33" spans="2:6" ht="16.5" customHeight="1" x14ac:dyDescent="0.35">
      <c r="B33" s="56">
        <v>17</v>
      </c>
      <c r="C33" s="40">
        <f>F7*12</f>
        <v>36000</v>
      </c>
      <c r="D33" s="40">
        <f>F7*12*B33</f>
        <v>612000</v>
      </c>
      <c r="E33" s="57">
        <f>FV(F8/12,B33*12,-F7,0,1)-D33</f>
        <v>1629628.6771367295</v>
      </c>
      <c r="F33" s="42">
        <f>FV(F8/12,B33*12,-F7,0,1)</f>
        <v>2241628.6771367295</v>
      </c>
    </row>
    <row r="34" spans="2:6" ht="16.5" customHeight="1" x14ac:dyDescent="0.35">
      <c r="B34" s="58">
        <v>18</v>
      </c>
      <c r="C34" s="37">
        <f>F7*12</f>
        <v>36000</v>
      </c>
      <c r="D34" s="37">
        <f>F7*12*B34</f>
        <v>648000</v>
      </c>
      <c r="E34" s="59">
        <f>FV(F8/12,B34*12,-F7,0,1)-D34</f>
        <v>1941684.72326743</v>
      </c>
      <c r="F34" s="39">
        <f>FV(F8/12,B34*12,-F7,0,1)</f>
        <v>2589684.72326743</v>
      </c>
    </row>
    <row r="35" spans="2:6" ht="16.5" customHeight="1" x14ac:dyDescent="0.35">
      <c r="B35" s="56">
        <v>19</v>
      </c>
      <c r="C35" s="40">
        <f>F7*12</f>
        <v>36000</v>
      </c>
      <c r="D35" s="40">
        <f>F7*12*B35</f>
        <v>684000</v>
      </c>
      <c r="E35" s="57">
        <f>FV(F8/12,B35*12,-F7,0,1)-D35</f>
        <v>2301783.8091862653</v>
      </c>
      <c r="F35" s="42">
        <f>FV(F8/12,B35*12,-F7,0,1)</f>
        <v>2985783.8091862653</v>
      </c>
    </row>
    <row r="36" spans="2:6" ht="16.5" customHeight="1" x14ac:dyDescent="0.35">
      <c r="B36" s="58">
        <v>20</v>
      </c>
      <c r="C36" s="37">
        <f>F7*12</f>
        <v>36000</v>
      </c>
      <c r="D36" s="37">
        <f>F7*12*B36</f>
        <v>720000</v>
      </c>
      <c r="E36" s="59">
        <f>FV(F8/12,B36*12,-F7,0,1)-D36</f>
        <v>2716557.434899467</v>
      </c>
      <c r="F36" s="39">
        <f>FV(F8/12,B36*12,-F7,0,1)</f>
        <v>3436557.434899467</v>
      </c>
    </row>
    <row r="37" spans="2:6" ht="18" customHeight="1" x14ac:dyDescent="0.35"/>
    <row r="38" spans="2:6" ht="18" customHeight="1" x14ac:dyDescent="0.35"/>
    <row r="39" spans="2:6" ht="18" customHeight="1" x14ac:dyDescent="0.35"/>
    <row r="40" spans="2:6" ht="18" customHeight="1" x14ac:dyDescent="0.35"/>
    <row r="41" spans="2:6" ht="18" customHeight="1" x14ac:dyDescent="0.35"/>
    <row r="42" spans="2:6" ht="18" customHeight="1" x14ac:dyDescent="0.35"/>
    <row r="43" spans="2:6" ht="18" customHeight="1" x14ac:dyDescent="0.35"/>
    <row r="44" spans="2:6" ht="18" customHeight="1" x14ac:dyDescent="0.35"/>
    <row r="45" spans="2:6" ht="18" customHeight="1" x14ac:dyDescent="0.35"/>
    <row r="46" spans="2:6" ht="18" customHeight="1" x14ac:dyDescent="0.35"/>
    <row r="47" spans="2:6" ht="18" customHeight="1" x14ac:dyDescent="0.35"/>
    <row r="48" spans="2:6" ht="18" customHeight="1" x14ac:dyDescent="0.35"/>
    <row r="49" spans="2:8" ht="18" customHeight="1" x14ac:dyDescent="0.35"/>
    <row r="50" spans="2:8" ht="18" customHeight="1" x14ac:dyDescent="0.35"/>
    <row r="51" spans="2:8" ht="18" customHeight="1" x14ac:dyDescent="0.35"/>
    <row r="52" spans="2:8" ht="18" customHeight="1" x14ac:dyDescent="0.35"/>
    <row r="53" spans="2:8" ht="18" customHeight="1" x14ac:dyDescent="0.35"/>
    <row r="54" spans="2:8" ht="18" customHeight="1" x14ac:dyDescent="0.35"/>
    <row r="55" spans="2:8" ht="18" customHeight="1" x14ac:dyDescent="0.35"/>
    <row r="56" spans="2:8" ht="18" customHeight="1" x14ac:dyDescent="0.35"/>
    <row r="57" spans="2:8" ht="18" customHeight="1" x14ac:dyDescent="0.35"/>
    <row r="58" spans="2:8" ht="18" customHeight="1" x14ac:dyDescent="0.35"/>
    <row r="59" spans="2:8" ht="18" customHeight="1" x14ac:dyDescent="0.35"/>
    <row r="60" spans="2:8" ht="18" customHeight="1" x14ac:dyDescent="0.35"/>
    <row r="61" spans="2:8" ht="18" customHeight="1" x14ac:dyDescent="0.35"/>
    <row r="62" spans="2:8" ht="6" customHeight="1" x14ac:dyDescent="0.35">
      <c r="B62" s="1"/>
      <c r="C62" s="1"/>
      <c r="D62" s="1"/>
      <c r="E62" s="1"/>
      <c r="F62" s="1"/>
      <c r="G62" s="1"/>
      <c r="H62" s="1"/>
    </row>
    <row r="63" spans="2:8" ht="21.75" customHeight="1" x14ac:dyDescent="0.35">
      <c r="B63" s="80" t="s">
        <v>30</v>
      </c>
      <c r="C63" s="80"/>
      <c r="D63" s="80"/>
      <c r="E63" s="80"/>
      <c r="F63" s="80"/>
      <c r="G63" s="80"/>
      <c r="H63" s="80"/>
    </row>
    <row r="64" spans="2:8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</sheetData>
  <mergeCells count="7">
    <mergeCell ref="B15:H15"/>
    <mergeCell ref="B63:H63"/>
    <mergeCell ref="B2:H2"/>
    <mergeCell ref="B3:H3"/>
    <mergeCell ref="B5:H5"/>
    <mergeCell ref="B13:C13"/>
    <mergeCell ref="E13:F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6FA0"/>
  </sheetPr>
  <dimension ref="B1:H59"/>
  <sheetViews>
    <sheetView showGridLines="0" topLeftCell="A18" zoomScaleNormal="100" workbookViewId="0">
      <selection activeCell="E20" sqref="E20"/>
    </sheetView>
  </sheetViews>
  <sheetFormatPr defaultColWidth="8.6328125" defaultRowHeight="14.5" x14ac:dyDescent="0.35"/>
  <cols>
    <col min="1" max="1" width="2" customWidth="1"/>
    <col min="2" max="2" width="34" customWidth="1"/>
    <col min="3" max="3" width="20" customWidth="1"/>
    <col min="4" max="4" width="13.6328125" customWidth="1"/>
    <col min="5" max="5" width="22" customWidth="1"/>
    <col min="6" max="6" width="18" customWidth="1"/>
    <col min="7" max="7" width="3" customWidth="1"/>
    <col min="8" max="8" width="2" customWidth="1"/>
  </cols>
  <sheetData>
    <row r="1" spans="2:8" ht="18" customHeight="1" x14ac:dyDescent="0.35"/>
    <row r="2" spans="2:8" ht="43.5" customHeight="1" x14ac:dyDescent="0.35">
      <c r="B2" s="81" t="s">
        <v>61</v>
      </c>
      <c r="C2" s="81"/>
      <c r="D2" s="81"/>
      <c r="E2" s="81"/>
      <c r="F2" s="81"/>
      <c r="G2" s="81"/>
      <c r="H2" s="81"/>
    </row>
    <row r="3" spans="2:8" ht="19.5" customHeight="1" x14ac:dyDescent="0.35">
      <c r="B3" s="82" t="s">
        <v>62</v>
      </c>
      <c r="C3" s="82"/>
      <c r="D3" s="82"/>
      <c r="E3" s="82"/>
      <c r="F3" s="82"/>
      <c r="G3" s="82"/>
      <c r="H3" s="82"/>
    </row>
    <row r="4" spans="2:8" ht="7.5" customHeight="1" x14ac:dyDescent="0.35">
      <c r="B4" s="1"/>
      <c r="C4" s="1"/>
      <c r="D4" s="1"/>
      <c r="E4" s="1"/>
      <c r="F4" s="1"/>
      <c r="G4" s="1"/>
      <c r="H4" s="1"/>
    </row>
    <row r="5" spans="2:8" ht="18" customHeight="1" x14ac:dyDescent="0.35">
      <c r="B5" s="93" t="s">
        <v>45</v>
      </c>
      <c r="C5" s="93"/>
      <c r="E5" s="93" t="s">
        <v>63</v>
      </c>
      <c r="F5" s="93"/>
    </row>
    <row r="6" spans="2:8" ht="18" customHeight="1" x14ac:dyDescent="0.35"/>
    <row r="7" spans="2:8" ht="21.75" customHeight="1" x14ac:dyDescent="0.35">
      <c r="B7" s="60" t="s">
        <v>64</v>
      </c>
      <c r="C7" s="46">
        <f>F7</f>
        <v>200000</v>
      </c>
      <c r="E7" s="47" t="s">
        <v>65</v>
      </c>
      <c r="F7" s="48">
        <v>200000</v>
      </c>
    </row>
    <row r="8" spans="2:8" ht="21.75" customHeight="1" x14ac:dyDescent="0.35">
      <c r="B8" s="61" t="s">
        <v>48</v>
      </c>
      <c r="C8" s="50">
        <f>F8</f>
        <v>0.12</v>
      </c>
      <c r="E8" s="47" t="s">
        <v>49</v>
      </c>
      <c r="F8" s="51">
        <v>0.12</v>
      </c>
    </row>
    <row r="9" spans="2:8" ht="21.75" customHeight="1" x14ac:dyDescent="0.35">
      <c r="B9" s="60" t="s">
        <v>50</v>
      </c>
      <c r="C9" s="52">
        <f>F8/12</f>
        <v>0.01</v>
      </c>
      <c r="E9" s="47" t="s">
        <v>51</v>
      </c>
      <c r="F9" s="53">
        <v>10</v>
      </c>
    </row>
    <row r="10" spans="2:8" ht="21.75" customHeight="1" x14ac:dyDescent="0.35">
      <c r="B10" s="61" t="s">
        <v>52</v>
      </c>
      <c r="C10" s="54">
        <f>F9</f>
        <v>10</v>
      </c>
    </row>
    <row r="11" spans="2:8" ht="21.75" customHeight="1" x14ac:dyDescent="0.35">
      <c r="B11" s="60" t="s">
        <v>66</v>
      </c>
      <c r="C11" s="55">
        <f>F9*12</f>
        <v>120</v>
      </c>
    </row>
    <row r="12" spans="2:8" ht="7.5" customHeight="1" x14ac:dyDescent="0.35">
      <c r="B12" s="1"/>
      <c r="C12" s="1"/>
      <c r="D12" s="1"/>
      <c r="E12" s="1"/>
      <c r="F12" s="1"/>
      <c r="G12" s="1"/>
      <c r="H12" s="1"/>
    </row>
    <row r="13" spans="2:8" ht="36" customHeight="1" x14ac:dyDescent="0.35">
      <c r="B13" s="84" t="s">
        <v>67</v>
      </c>
      <c r="C13" s="84"/>
      <c r="E13" s="94">
        <f>ABS(PMT(F8/12, F9*12, 0, F7, 1))</f>
        <v>860.8108594571753</v>
      </c>
      <c r="F13" s="94"/>
    </row>
    <row r="14" spans="2:8" ht="7.5" customHeight="1" x14ac:dyDescent="0.35">
      <c r="B14" s="1"/>
      <c r="C14" s="1"/>
      <c r="D14" s="1"/>
      <c r="E14" s="1"/>
      <c r="F14" s="1"/>
      <c r="G14" s="1"/>
      <c r="H14" s="1"/>
    </row>
    <row r="15" spans="2:8" ht="18" customHeight="1" x14ac:dyDescent="0.35">
      <c r="B15" s="79" t="s">
        <v>68</v>
      </c>
      <c r="C15" s="79"/>
      <c r="D15" s="79"/>
      <c r="E15" s="79"/>
      <c r="F15" s="79"/>
    </row>
    <row r="16" spans="2:8" ht="19.5" customHeight="1" x14ac:dyDescent="0.35">
      <c r="B16" s="29" t="s">
        <v>69</v>
      </c>
      <c r="C16" s="29" t="s">
        <v>70</v>
      </c>
      <c r="D16" s="29" t="s">
        <v>71</v>
      </c>
      <c r="E16" s="29" t="s">
        <v>72</v>
      </c>
      <c r="F16" s="29" t="s">
        <v>73</v>
      </c>
    </row>
    <row r="17" spans="2:8" ht="18" customHeight="1" x14ac:dyDescent="0.35">
      <c r="B17" s="37">
        <f>E13*0.75</f>
        <v>645.60814459288144</v>
      </c>
      <c r="C17" s="38">
        <f>F8</f>
        <v>0.12</v>
      </c>
      <c r="D17" s="62">
        <f>F9</f>
        <v>10</v>
      </c>
      <c r="E17" s="39">
        <f>FV(C17/12, D17*12, -B17, 0, 1)</f>
        <v>150000.00000000023</v>
      </c>
      <c r="F17" s="63">
        <f>E17-F7</f>
        <v>-49999.999999999767</v>
      </c>
    </row>
    <row r="18" spans="2:8" ht="18" customHeight="1" x14ac:dyDescent="0.35">
      <c r="B18" s="40">
        <f>E13</f>
        <v>860.8108594571753</v>
      </c>
      <c r="C18" s="41">
        <f>F8</f>
        <v>0.12</v>
      </c>
      <c r="D18" s="64">
        <f>F9</f>
        <v>10</v>
      </c>
      <c r="E18" s="42">
        <f>FV(C18/12, D18*12, -B18, 0, 1)</f>
        <v>200000.00000000032</v>
      </c>
      <c r="F18" s="65">
        <f>E18-F7</f>
        <v>3.2014213502407074E-10</v>
      </c>
    </row>
    <row r="19" spans="2:8" ht="18" customHeight="1" x14ac:dyDescent="0.35">
      <c r="B19" s="37">
        <f>E13*1.25</f>
        <v>1076.0135743214692</v>
      </c>
      <c r="C19" s="38">
        <f>F8</f>
        <v>0.12</v>
      </c>
      <c r="D19" s="62">
        <f>F9</f>
        <v>10</v>
      </c>
      <c r="E19" s="39">
        <f>FV(C19/12, D19*12, -B19, 0, 1)</f>
        <v>250000.00000000041</v>
      </c>
      <c r="F19" s="63">
        <f>E19-F7</f>
        <v>50000.000000000407</v>
      </c>
    </row>
    <row r="20" spans="2:8" ht="18" customHeight="1" x14ac:dyDescent="0.35">
      <c r="B20" s="40">
        <f>E13*1.5</f>
        <v>1291.2162891857629</v>
      </c>
      <c r="C20" s="41">
        <f>F8</f>
        <v>0.12</v>
      </c>
      <c r="D20" s="64">
        <f>F9</f>
        <v>10</v>
      </c>
      <c r="E20" s="42">
        <f>FV(C20/12, D20*12, -B20, 0, 1)</f>
        <v>300000.00000000047</v>
      </c>
      <c r="F20" s="65">
        <f>E20-F7</f>
        <v>100000.00000000047</v>
      </c>
    </row>
    <row r="21" spans="2:8" ht="18" customHeight="1" x14ac:dyDescent="0.35">
      <c r="B21" s="37">
        <f>E13*2</f>
        <v>1721.6217189143506</v>
      </c>
      <c r="C21" s="38">
        <f>F8</f>
        <v>0.12</v>
      </c>
      <c r="D21" s="62">
        <f>F9</f>
        <v>10</v>
      </c>
      <c r="E21" s="39">
        <f>FV(C21/12, D21*12, -B21, 0, 1)</f>
        <v>400000.00000000064</v>
      </c>
      <c r="F21" s="63">
        <f>E21-F7</f>
        <v>200000.00000000064</v>
      </c>
    </row>
    <row r="22" spans="2:8" ht="7.5" customHeight="1" x14ac:dyDescent="0.35">
      <c r="B22" s="1"/>
      <c r="C22" s="1"/>
      <c r="D22" s="1"/>
      <c r="E22" s="1"/>
      <c r="F22" s="1"/>
      <c r="G22" s="1"/>
      <c r="H22" s="1"/>
    </row>
    <row r="23" spans="2:8" ht="21.75" customHeight="1" x14ac:dyDescent="0.35">
      <c r="B23" s="80" t="s">
        <v>30</v>
      </c>
      <c r="C23" s="80"/>
      <c r="D23" s="80"/>
      <c r="E23" s="80"/>
      <c r="F23" s="80"/>
      <c r="G23" s="80"/>
      <c r="H23" s="80"/>
    </row>
    <row r="24" spans="2:8" ht="18" customHeight="1" x14ac:dyDescent="0.35"/>
    <row r="25" spans="2:8" ht="18" customHeight="1" x14ac:dyDescent="0.35"/>
    <row r="26" spans="2:8" ht="18" customHeight="1" x14ac:dyDescent="0.35"/>
    <row r="27" spans="2:8" ht="18" customHeight="1" x14ac:dyDescent="0.35"/>
    <row r="28" spans="2:8" ht="18" customHeight="1" x14ac:dyDescent="0.35"/>
    <row r="29" spans="2:8" ht="18" customHeight="1" x14ac:dyDescent="0.35"/>
    <row r="30" spans="2:8" ht="18" customHeight="1" x14ac:dyDescent="0.35"/>
    <row r="31" spans="2:8" ht="18" customHeight="1" x14ac:dyDescent="0.35"/>
    <row r="32" spans="2:8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</sheetData>
  <mergeCells count="8">
    <mergeCell ref="B15:F15"/>
    <mergeCell ref="B23:H23"/>
    <mergeCell ref="B2:H2"/>
    <mergeCell ref="B3:H3"/>
    <mergeCell ref="B5:C5"/>
    <mergeCell ref="E5:F5"/>
    <mergeCell ref="B13:C13"/>
    <mergeCell ref="E13:F1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E7C7B"/>
  </sheetPr>
  <dimension ref="B1:H59"/>
  <sheetViews>
    <sheetView showGridLines="0" topLeftCell="A15" zoomScaleNormal="100" workbookViewId="0">
      <selection activeCell="F9" sqref="F9"/>
    </sheetView>
  </sheetViews>
  <sheetFormatPr defaultColWidth="8.6328125" defaultRowHeight="14.5" x14ac:dyDescent="0.35"/>
  <cols>
    <col min="1" max="1" width="2" customWidth="1"/>
    <col min="2" max="2" width="34" customWidth="1"/>
    <col min="3" max="3" width="20" customWidth="1"/>
    <col min="4" max="4" width="17.36328125" customWidth="1"/>
    <col min="5" max="5" width="22" customWidth="1"/>
    <col min="6" max="6" width="18" customWidth="1"/>
    <col min="7" max="7" width="3" customWidth="1"/>
    <col min="8" max="8" width="2" customWidth="1"/>
  </cols>
  <sheetData>
    <row r="1" spans="2:8" ht="18" customHeight="1" x14ac:dyDescent="0.35"/>
    <row r="2" spans="2:8" ht="43.5" customHeight="1" x14ac:dyDescent="0.35">
      <c r="B2" s="81" t="s">
        <v>74</v>
      </c>
      <c r="C2" s="81"/>
      <c r="D2" s="81"/>
      <c r="E2" s="81"/>
      <c r="F2" s="81"/>
      <c r="G2" s="81"/>
      <c r="H2" s="81"/>
    </row>
    <row r="3" spans="2:8" ht="19.5" customHeight="1" x14ac:dyDescent="0.35">
      <c r="B3" s="82" t="s">
        <v>75</v>
      </c>
      <c r="C3" s="82"/>
      <c r="D3" s="82"/>
      <c r="E3" s="82"/>
      <c r="F3" s="82"/>
      <c r="G3" s="82"/>
      <c r="H3" s="82"/>
    </row>
    <row r="4" spans="2:8" ht="7.5" customHeight="1" x14ac:dyDescent="0.35">
      <c r="B4" s="1"/>
      <c r="C4" s="1"/>
      <c r="D4" s="1"/>
      <c r="E4" s="1"/>
      <c r="F4" s="1"/>
      <c r="G4" s="1"/>
      <c r="H4" s="1"/>
    </row>
    <row r="5" spans="2:8" ht="18" customHeight="1" x14ac:dyDescent="0.35">
      <c r="B5" s="95" t="s">
        <v>45</v>
      </c>
      <c r="C5" s="95"/>
      <c r="E5" s="95" t="s">
        <v>63</v>
      </c>
      <c r="F5" s="95"/>
    </row>
    <row r="6" spans="2:8" ht="18" customHeight="1" x14ac:dyDescent="0.35"/>
    <row r="7" spans="2:8" ht="21.75" customHeight="1" x14ac:dyDescent="0.35">
      <c r="B7" s="60" t="s">
        <v>46</v>
      </c>
      <c r="C7" s="46">
        <f>F7</f>
        <v>2000</v>
      </c>
      <c r="E7" s="47" t="s">
        <v>47</v>
      </c>
      <c r="F7" s="48">
        <v>2000</v>
      </c>
    </row>
    <row r="8" spans="2:8" ht="21.75" customHeight="1" x14ac:dyDescent="0.35">
      <c r="B8" s="61" t="s">
        <v>48</v>
      </c>
      <c r="C8" s="50">
        <f>F8</f>
        <v>0.1</v>
      </c>
      <c r="E8" s="47" t="s">
        <v>49</v>
      </c>
      <c r="F8" s="51">
        <v>0.1</v>
      </c>
    </row>
    <row r="9" spans="2:8" ht="21.75" customHeight="1" x14ac:dyDescent="0.35">
      <c r="B9" s="60" t="s">
        <v>50</v>
      </c>
      <c r="C9" s="52">
        <f>F8/12</f>
        <v>8.3333333333333332E-3</v>
      </c>
      <c r="E9" s="47" t="s">
        <v>65</v>
      </c>
      <c r="F9" s="48">
        <v>1000000</v>
      </c>
    </row>
    <row r="10" spans="2:8" ht="21.75" customHeight="1" x14ac:dyDescent="0.35">
      <c r="B10" s="61" t="s">
        <v>64</v>
      </c>
      <c r="C10" s="66">
        <f>F9</f>
        <v>1000000</v>
      </c>
    </row>
    <row r="11" spans="2:8" ht="21.75" customHeight="1" x14ac:dyDescent="0.35">
      <c r="B11" s="60" t="s">
        <v>76</v>
      </c>
      <c r="C11" s="55">
        <f>NPER(F8/12,-F7,,F9,1)</f>
        <v>197.08150354417535</v>
      </c>
    </row>
    <row r="12" spans="2:8" ht="7.5" customHeight="1" x14ac:dyDescent="0.35">
      <c r="B12" s="1"/>
      <c r="C12" s="1"/>
      <c r="D12" s="1"/>
      <c r="E12" s="1"/>
      <c r="F12" s="1"/>
      <c r="G12" s="1"/>
      <c r="H12" s="1"/>
    </row>
    <row r="13" spans="2:8" ht="36" customHeight="1" x14ac:dyDescent="0.35">
      <c r="B13" s="84" t="s">
        <v>77</v>
      </c>
      <c r="C13" s="84"/>
      <c r="E13" s="96">
        <f>NPER(F8/12, -F7, , F9, 1)/12</f>
        <v>16.423458628681278</v>
      </c>
      <c r="F13" s="96"/>
    </row>
    <row r="14" spans="2:8" ht="7.5" customHeight="1" x14ac:dyDescent="0.35">
      <c r="B14" s="1"/>
      <c r="C14" s="1"/>
      <c r="D14" s="1"/>
      <c r="E14" s="1"/>
      <c r="F14" s="1"/>
      <c r="G14" s="1"/>
      <c r="H14" s="1"/>
    </row>
    <row r="15" spans="2:8" ht="18" customHeight="1" x14ac:dyDescent="0.35">
      <c r="B15" s="79" t="s">
        <v>78</v>
      </c>
      <c r="C15" s="79"/>
      <c r="D15" s="79"/>
      <c r="E15" s="79"/>
      <c r="F15" s="79"/>
    </row>
    <row r="16" spans="2:8" ht="19.5" customHeight="1" x14ac:dyDescent="0.35">
      <c r="B16" s="29" t="s">
        <v>69</v>
      </c>
      <c r="C16" s="29" t="s">
        <v>79</v>
      </c>
      <c r="D16" s="29" t="s">
        <v>80</v>
      </c>
      <c r="E16" s="29" t="s">
        <v>81</v>
      </c>
      <c r="F16" s="29" t="s">
        <v>82</v>
      </c>
    </row>
    <row r="17" spans="2:8" ht="18" customHeight="1" x14ac:dyDescent="0.35">
      <c r="B17" s="37">
        <f>F7*0.5</f>
        <v>1000</v>
      </c>
      <c r="C17" s="38">
        <f>F8</f>
        <v>0.1</v>
      </c>
      <c r="D17" s="37">
        <f>F9</f>
        <v>1000000</v>
      </c>
      <c r="E17" s="67">
        <f>NPER(C17/12,-B17,,D17,1)/12</f>
        <v>22.354488223423939</v>
      </c>
      <c r="F17" s="68">
        <f>E17-$E$13</f>
        <v>5.931029594742661</v>
      </c>
    </row>
    <row r="18" spans="2:8" ht="18" customHeight="1" x14ac:dyDescent="0.35">
      <c r="B18" s="40">
        <f>F7*0.75</f>
        <v>1500</v>
      </c>
      <c r="C18" s="41">
        <f>F8</f>
        <v>0.1</v>
      </c>
      <c r="D18" s="40">
        <f>F9</f>
        <v>1000000</v>
      </c>
      <c r="E18" s="69">
        <f>NPER(C18/12,-B18,,D18,1)/12</f>
        <v>18.81078998933987</v>
      </c>
      <c r="F18" s="70">
        <f>E18-$E$13</f>
        <v>2.3873313606585924</v>
      </c>
    </row>
    <row r="19" spans="2:8" ht="18" customHeight="1" x14ac:dyDescent="0.35">
      <c r="B19" s="37">
        <f>F7*1</f>
        <v>2000</v>
      </c>
      <c r="C19" s="38">
        <f>F8</f>
        <v>0.1</v>
      </c>
      <c r="D19" s="37">
        <f>F9</f>
        <v>1000000</v>
      </c>
      <c r="E19" s="67">
        <f>NPER(C19/12,-B19,,D19,1)/12</f>
        <v>16.423458628681278</v>
      </c>
      <c r="F19" s="68">
        <f>E19-$E$13</f>
        <v>0</v>
      </c>
    </row>
    <row r="20" spans="2:8" ht="18" customHeight="1" x14ac:dyDescent="0.35">
      <c r="B20" s="40">
        <f>F7*1.5</f>
        <v>3000</v>
      </c>
      <c r="C20" s="41">
        <f>F8</f>
        <v>0.1</v>
      </c>
      <c r="D20" s="40">
        <f>F9</f>
        <v>1000000</v>
      </c>
      <c r="E20" s="69">
        <f>NPER(C20/12,-B20,,D20,1)/12</f>
        <v>13.285456418373526</v>
      </c>
      <c r="F20" s="70">
        <f>E20-$E$13</f>
        <v>-3.1380022103077518</v>
      </c>
    </row>
    <row r="21" spans="2:8" ht="18" customHeight="1" x14ac:dyDescent="0.35">
      <c r="B21" s="37">
        <f>F7*2</f>
        <v>4000</v>
      </c>
      <c r="C21" s="38">
        <f>F8</f>
        <v>0.1</v>
      </c>
      <c r="D21" s="37">
        <f>F9</f>
        <v>1000000</v>
      </c>
      <c r="E21" s="67">
        <f>NPER(C21/12,-B21,,D21,1)/12</f>
        <v>11.250734413429802</v>
      </c>
      <c r="F21" s="68">
        <f>E21-$E$13</f>
        <v>-5.1727242152514759</v>
      </c>
    </row>
    <row r="22" spans="2:8" ht="7.5" customHeight="1" x14ac:dyDescent="0.35">
      <c r="B22" s="1"/>
      <c r="C22" s="1"/>
      <c r="D22" s="1"/>
      <c r="E22" s="1"/>
      <c r="F22" s="1"/>
      <c r="G22" s="1"/>
      <c r="H22" s="1"/>
    </row>
    <row r="23" spans="2:8" ht="21.75" customHeight="1" x14ac:dyDescent="0.35">
      <c r="B23" s="80" t="s">
        <v>30</v>
      </c>
      <c r="C23" s="80"/>
      <c r="D23" s="80"/>
      <c r="E23" s="80"/>
      <c r="F23" s="80"/>
      <c r="G23" s="80"/>
      <c r="H23" s="80"/>
    </row>
    <row r="24" spans="2:8" ht="18" customHeight="1" x14ac:dyDescent="0.35"/>
    <row r="25" spans="2:8" ht="18" customHeight="1" x14ac:dyDescent="0.35"/>
    <row r="26" spans="2:8" ht="18" customHeight="1" x14ac:dyDescent="0.35"/>
    <row r="27" spans="2:8" ht="18" customHeight="1" x14ac:dyDescent="0.35"/>
    <row r="28" spans="2:8" ht="18" customHeight="1" x14ac:dyDescent="0.35"/>
    <row r="29" spans="2:8" ht="18" customHeight="1" x14ac:dyDescent="0.35"/>
    <row r="30" spans="2:8" ht="18" customHeight="1" x14ac:dyDescent="0.35"/>
    <row r="31" spans="2:8" ht="18" customHeight="1" x14ac:dyDescent="0.35"/>
    <row r="32" spans="2:8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</sheetData>
  <mergeCells count="8">
    <mergeCell ref="B15:F15"/>
    <mergeCell ref="B23:H23"/>
    <mergeCell ref="B2:H2"/>
    <mergeCell ref="B3:H3"/>
    <mergeCell ref="B5:C5"/>
    <mergeCell ref="E5:F5"/>
    <mergeCell ref="B13:C13"/>
    <mergeCell ref="E13:F1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07830"/>
  </sheetPr>
  <dimension ref="B1:H59"/>
  <sheetViews>
    <sheetView showGridLines="0" tabSelected="1" topLeftCell="A10" zoomScaleNormal="100" workbookViewId="0">
      <selection activeCell="C18" sqref="C18"/>
    </sheetView>
  </sheetViews>
  <sheetFormatPr defaultColWidth="8.6328125" defaultRowHeight="14.5" x14ac:dyDescent="0.35"/>
  <cols>
    <col min="1" max="1" width="2" customWidth="1"/>
    <col min="2" max="2" width="34" customWidth="1"/>
    <col min="3" max="3" width="20" customWidth="1"/>
    <col min="4" max="4" width="15.453125" customWidth="1"/>
    <col min="5" max="5" width="22" customWidth="1"/>
    <col min="6" max="6" width="18" customWidth="1"/>
    <col min="7" max="7" width="3" customWidth="1"/>
    <col min="8" max="8" width="2" customWidth="1"/>
  </cols>
  <sheetData>
    <row r="1" spans="2:8" ht="18" customHeight="1" x14ac:dyDescent="0.35"/>
    <row r="2" spans="2:8" ht="43.5" customHeight="1" x14ac:dyDescent="0.35">
      <c r="B2" s="81" t="s">
        <v>83</v>
      </c>
      <c r="C2" s="81"/>
      <c r="D2" s="81"/>
      <c r="E2" s="81"/>
      <c r="F2" s="81"/>
      <c r="G2" s="81"/>
      <c r="H2" s="81"/>
    </row>
    <row r="3" spans="2:8" ht="19.5" customHeight="1" x14ac:dyDescent="0.35">
      <c r="B3" s="82" t="s">
        <v>84</v>
      </c>
      <c r="C3" s="82"/>
      <c r="D3" s="82"/>
      <c r="E3" s="82"/>
      <c r="F3" s="82"/>
      <c r="G3" s="82"/>
      <c r="H3" s="82"/>
    </row>
    <row r="4" spans="2:8" ht="7.5" customHeight="1" x14ac:dyDescent="0.35">
      <c r="B4" s="1"/>
      <c r="C4" s="1"/>
      <c r="D4" s="1"/>
      <c r="E4" s="1"/>
      <c r="F4" s="1"/>
      <c r="G4" s="1"/>
      <c r="H4" s="1"/>
    </row>
    <row r="5" spans="2:8" ht="18" customHeight="1" x14ac:dyDescent="0.35">
      <c r="B5" s="83" t="s">
        <v>45</v>
      </c>
      <c r="C5" s="83"/>
      <c r="E5" s="83" t="s">
        <v>63</v>
      </c>
      <c r="F5" s="83"/>
    </row>
    <row r="6" spans="2:8" ht="18" customHeight="1" x14ac:dyDescent="0.35"/>
    <row r="7" spans="2:8" ht="21.75" customHeight="1" x14ac:dyDescent="0.35">
      <c r="B7" s="60" t="s">
        <v>46</v>
      </c>
      <c r="C7" s="46">
        <f>F7</f>
        <v>200</v>
      </c>
      <c r="E7" s="47" t="s">
        <v>47</v>
      </c>
      <c r="F7" s="48">
        <v>200</v>
      </c>
    </row>
    <row r="8" spans="2:8" ht="21.75" customHeight="1" x14ac:dyDescent="0.35">
      <c r="B8" s="61" t="s">
        <v>85</v>
      </c>
      <c r="C8" s="54">
        <f>F8</f>
        <v>5</v>
      </c>
      <c r="E8" s="47" t="s">
        <v>51</v>
      </c>
      <c r="F8" s="53">
        <v>5</v>
      </c>
    </row>
    <row r="9" spans="2:8" ht="21.75" customHeight="1" x14ac:dyDescent="0.35">
      <c r="B9" s="60" t="s">
        <v>66</v>
      </c>
      <c r="C9" s="55">
        <f>F8*12</f>
        <v>60</v>
      </c>
      <c r="E9" s="47" t="s">
        <v>65</v>
      </c>
      <c r="F9" s="48">
        <v>20000</v>
      </c>
    </row>
    <row r="10" spans="2:8" ht="21.75" customHeight="1" x14ac:dyDescent="0.35">
      <c r="B10" s="61" t="s">
        <v>64</v>
      </c>
      <c r="C10" s="66">
        <f>F9</f>
        <v>20000</v>
      </c>
    </row>
    <row r="11" spans="2:8" ht="7.5" customHeight="1" x14ac:dyDescent="0.35">
      <c r="B11" s="1"/>
      <c r="C11" s="1"/>
      <c r="D11" s="1"/>
      <c r="E11" s="1"/>
      <c r="F11" s="1"/>
      <c r="G11" s="1"/>
      <c r="H11" s="1"/>
    </row>
    <row r="12" spans="2:8" ht="36" customHeight="1" x14ac:dyDescent="0.35">
      <c r="B12" s="84" t="s">
        <v>86</v>
      </c>
      <c r="C12" s="84"/>
      <c r="E12" s="85">
        <f>RATE(F8*12, -F7, 0, F9, 1)*12</f>
        <v>0.18824929833292375</v>
      </c>
      <c r="F12" s="85"/>
    </row>
    <row r="13" spans="2:8" ht="7.5" customHeight="1" x14ac:dyDescent="0.35">
      <c r="B13" s="1"/>
      <c r="C13" s="1"/>
      <c r="D13" s="1"/>
      <c r="E13" s="1"/>
      <c r="F13" s="1"/>
      <c r="G13" s="1"/>
      <c r="H13" s="1"/>
    </row>
    <row r="14" spans="2:8" ht="18" customHeight="1" x14ac:dyDescent="0.35">
      <c r="B14" s="79" t="s">
        <v>87</v>
      </c>
      <c r="C14" s="79"/>
      <c r="D14" s="79"/>
      <c r="E14" s="79"/>
      <c r="F14" s="79"/>
    </row>
    <row r="15" spans="2:8" ht="19.5" customHeight="1" x14ac:dyDescent="0.35">
      <c r="B15" s="29" t="s">
        <v>88</v>
      </c>
      <c r="C15" s="29" t="s">
        <v>89</v>
      </c>
      <c r="D15" s="29" t="s">
        <v>90</v>
      </c>
      <c r="F15" s="29" t="s">
        <v>91</v>
      </c>
    </row>
    <row r="16" spans="2:8" ht="18" customHeight="1" x14ac:dyDescent="0.35">
      <c r="B16" s="71" t="s">
        <v>92</v>
      </c>
      <c r="C16" s="72">
        <v>0.08</v>
      </c>
      <c r="D16" s="73" t="str">
        <f>IF(E12&lt;=C16,"✅ YES","❌ NEED MORE")</f>
        <v>❌ NEED MORE</v>
      </c>
      <c r="F16" s="74" t="s">
        <v>93</v>
      </c>
    </row>
    <row r="17" spans="2:8" ht="18" customHeight="1" x14ac:dyDescent="0.35">
      <c r="B17" s="75" t="s">
        <v>94</v>
      </c>
      <c r="C17" s="76">
        <v>0.27</v>
      </c>
      <c r="D17" s="77" t="str">
        <f>IF(E12&lt;=C17,"✅ YES","❌ NEED MORE")</f>
        <v>✅ YES</v>
      </c>
      <c r="F17" s="78" t="s">
        <v>95</v>
      </c>
    </row>
    <row r="18" spans="2:8" ht="18" customHeight="1" x14ac:dyDescent="0.35">
      <c r="B18" s="71" t="s">
        <v>96</v>
      </c>
      <c r="C18" s="72">
        <v>0.2</v>
      </c>
      <c r="D18" s="73" t="str">
        <f>IF(E12&lt;=C18,"✅ YES","❌ NEED MORE")</f>
        <v>✅ YES</v>
      </c>
      <c r="F18" s="74" t="s">
        <v>97</v>
      </c>
    </row>
    <row r="19" spans="2:8" ht="18" customHeight="1" x14ac:dyDescent="0.35">
      <c r="B19" s="75" t="s">
        <v>98</v>
      </c>
      <c r="C19" s="76">
        <v>0.25</v>
      </c>
      <c r="D19" s="77" t="str">
        <f>IF(E12&lt;=C19,"✅ YES","❌ NEED MORE")</f>
        <v>✅ YES</v>
      </c>
      <c r="F19" s="78" t="s">
        <v>99</v>
      </c>
    </row>
    <row r="20" spans="2:8" ht="18" customHeight="1" x14ac:dyDescent="0.35">
      <c r="B20" s="71" t="s">
        <v>100</v>
      </c>
      <c r="C20" s="72">
        <v>0.22</v>
      </c>
      <c r="D20" s="73" t="str">
        <f>IF(E12&lt;=C20,"✅ YES","❌ NEED MORE")</f>
        <v>✅ YES</v>
      </c>
      <c r="F20" s="74" t="s">
        <v>101</v>
      </c>
    </row>
    <row r="21" spans="2:8" ht="7.5" customHeight="1" x14ac:dyDescent="0.35">
      <c r="B21" s="1"/>
      <c r="C21" s="1"/>
      <c r="D21" s="1"/>
      <c r="E21" s="1"/>
      <c r="F21" s="1"/>
      <c r="G21" s="1"/>
      <c r="H21" s="1"/>
    </row>
    <row r="22" spans="2:8" ht="21.75" customHeight="1" x14ac:dyDescent="0.35">
      <c r="B22" s="80" t="s">
        <v>30</v>
      </c>
      <c r="C22" s="80"/>
      <c r="D22" s="80"/>
      <c r="E22" s="80"/>
      <c r="F22" s="80"/>
      <c r="G22" s="80"/>
      <c r="H22" s="80"/>
    </row>
    <row r="23" spans="2:8" ht="18" customHeight="1" x14ac:dyDescent="0.35"/>
    <row r="24" spans="2:8" ht="18" customHeight="1" x14ac:dyDescent="0.35"/>
    <row r="25" spans="2:8" ht="18" customHeight="1" x14ac:dyDescent="0.35"/>
    <row r="26" spans="2:8" ht="18" customHeight="1" x14ac:dyDescent="0.35"/>
    <row r="27" spans="2:8" ht="18" customHeight="1" x14ac:dyDescent="0.35"/>
    <row r="28" spans="2:8" ht="18" customHeight="1" x14ac:dyDescent="0.35"/>
    <row r="29" spans="2:8" ht="18" customHeight="1" x14ac:dyDescent="0.35"/>
    <row r="30" spans="2:8" ht="18" customHeight="1" x14ac:dyDescent="0.35"/>
    <row r="31" spans="2:8" ht="18" customHeight="1" x14ac:dyDescent="0.35"/>
    <row r="32" spans="2:8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</sheetData>
  <mergeCells count="8">
    <mergeCell ref="B14:F14"/>
    <mergeCell ref="B22:H22"/>
    <mergeCell ref="B2:H2"/>
    <mergeCell ref="B3:H3"/>
    <mergeCell ref="B5:C5"/>
    <mergeCell ref="E5:F5"/>
    <mergeCell ref="B12:C12"/>
    <mergeCell ref="E12:F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🏠 Home</vt:lpstr>
      <vt:lpstr>📊 Dashboard</vt:lpstr>
      <vt:lpstr>📈 Future Value</vt:lpstr>
      <vt:lpstr>💰 Monthly Savings</vt:lpstr>
      <vt:lpstr>⏳ Time to Goal</vt:lpstr>
      <vt:lpstr>📊 Required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e.vanderpuye@yahoo.com</cp:lastModifiedBy>
  <cp:revision>1</cp:revision>
  <dcterms:created xsi:type="dcterms:W3CDTF">2026-06-07T21:53:43Z</dcterms:created>
  <dcterms:modified xsi:type="dcterms:W3CDTF">2026-06-14T22:22:21Z</dcterms:modified>
  <dc:language>en-US</dc:language>
</cp:coreProperties>
</file>