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D:\CIF\5 - Ressources\52 - Simulateurs\"/>
    </mc:Choice>
  </mc:AlternateContent>
  <xr:revisionPtr revIDLastSave="0" documentId="13_ncr:1_{2C275395-8431-4F51-9A8B-55C0DABBE8A0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imulateur" sheetId="1" r:id="rId1"/>
    <sheet name="Calculs" sheetId="2" r:id="rId2"/>
    <sheet name="Barèmes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6" i="1" l="1"/>
  <c r="B17" i="1"/>
  <c r="G8" i="1"/>
  <c r="G9" i="1" s="1"/>
  <c r="G7" i="1" l="1"/>
  <c r="G24" i="2"/>
  <c r="G23" i="2"/>
  <c r="G16" i="2"/>
  <c r="G15" i="2"/>
  <c r="G14" i="2"/>
  <c r="G17" i="2" s="1"/>
  <c r="G13" i="2"/>
  <c r="B24" i="1"/>
  <c r="G22" i="2" s="1"/>
  <c r="G25" i="2" s="1"/>
  <c r="G21" i="1"/>
  <c r="G20" i="1"/>
  <c r="G19" i="1"/>
  <c r="G18" i="1"/>
  <c r="G17" i="1"/>
  <c r="G10" i="2"/>
  <c r="G12" i="1" s="1"/>
  <c r="G16" i="1"/>
  <c r="G15" i="1"/>
  <c r="G30" i="1"/>
  <c r="G14" i="1" l="1"/>
  <c r="G13" i="1"/>
  <c r="G22" i="1" l="1"/>
  <c r="G23" i="1" s="1"/>
  <c r="G32" i="1" s="1"/>
  <c r="F27" i="1" l="1"/>
  <c r="G29" i="1"/>
  <c r="G31" i="1" s="1"/>
</calcChain>
</file>

<file path=xl/sharedStrings.xml><?xml version="1.0" encoding="utf-8"?>
<sst xmlns="http://schemas.openxmlformats.org/spreadsheetml/2006/main" count="190" uniqueCount="184">
  <si>
    <t>🧾  COMPARATEUR FRAIS PROFESSIONNELS – Réel vs Forfait 10 %</t>
  </si>
  <si>
    <t>📊  RÉSULTATS</t>
  </si>
  <si>
    <t xml:space="preserve">  📝 Cellules jaunes = saisie obligatoire    |    Cellules blanches = calculées automatiquement</t>
  </si>
  <si>
    <t xml:space="preserve">  A. DONNÉES GÉNÉRALES</t>
  </si>
  <si>
    <t xml:space="preserve">  DÉDUCTION FORFAITAIRE 10 %</t>
  </si>
  <si>
    <t>Revenus salariaux bruts annuels (€)</t>
  </si>
  <si>
    <t>Indiquez votre salaire brut annuel</t>
  </si>
  <si>
    <t>Base de calcul (revenus bruts)</t>
  </si>
  <si>
    <t>Tranche marginale d'imposition (TMI)</t>
  </si>
  <si>
    <t>0 % / 11 % / 30 % / 41 % / 45 %</t>
  </si>
  <si>
    <t>Déduction forfaitaire (10 %, min/max légaux)</t>
  </si>
  <si>
    <t>Nombre de jours travaillés par an</t>
  </si>
  <si>
    <t>Défaut : 218 jours (convention collective générale)</t>
  </si>
  <si>
    <t>Économie d'impôt estimée (forfait)</t>
  </si>
  <si>
    <t>Nombre de jours de télétravail par an</t>
  </si>
  <si>
    <t>Jusqu'à 3 jours/semaine : barème spécifique</t>
  </si>
  <si>
    <t xml:space="preserve">  FRAIS RÉELS DÉDUCTIBLES (détail)</t>
  </si>
  <si>
    <t xml:space="preserve">  B. TRANSPORT DOMICILE–TRAVAIL</t>
  </si>
  <si>
    <t>Frais de transport (barème kilométrique ou TC)</t>
  </si>
  <si>
    <t>Mode de transport principal</t>
  </si>
  <si>
    <t>1=Véhicule perso  |  2=Transports commun  |  3=Vélo/trottinette  |  4=Covoiturage passager</t>
  </si>
  <si>
    <t>Déduction télétravail</t>
  </si>
  <si>
    <t>Type de véhicule (si véhicule perso)</t>
  </si>
  <si>
    <t>Frais de repas déductibles</t>
  </si>
  <si>
    <t>Puissance fiscale (CV) — si voiture</t>
  </si>
  <si>
    <t>3 / 4 / 5 / 6 / 7 et plus</t>
  </si>
  <si>
    <t>Double résidence</t>
  </si>
  <si>
    <t>Distance domicile–travail aller simple (km)</t>
  </si>
  <si>
    <t>km</t>
  </si>
  <si>
    <t>Formation professionnelle</t>
  </si>
  <si>
    <t>Nombre de voyages aller-retour par an</t>
  </si>
  <si>
    <t>Par défaut : jours travaillés – télétravail</t>
  </si>
  <si>
    <t>Vêtements de travail</t>
  </si>
  <si>
    <t>Abonnement transport en commun annuel (€)</t>
  </si>
  <si>
    <t>Coût annuel total (hors remboursement employeur)</t>
  </si>
  <si>
    <t>Matériel &amp; outillage</t>
  </si>
  <si>
    <t>Forfait mobilités durables reçu de l'employeur (€/an)</t>
  </si>
  <si>
    <t>Exonéré jusqu'à 700 €/an</t>
  </si>
  <si>
    <t>Documentation professionnelle</t>
  </si>
  <si>
    <t>Cotisations syndicales</t>
  </si>
  <si>
    <t xml:space="preserve">  C. FRAIS DE REPAS</t>
  </si>
  <si>
    <t>Autres frais divers</t>
  </si>
  <si>
    <t>Accès à une restauration collective ou tickets-restaurant ?</t>
  </si>
  <si>
    <t>1 = Oui (restauration collective ou TR)    2 = Non</t>
  </si>
  <si>
    <t>TOTAL frais réels déductibles</t>
  </si>
  <si>
    <t>Peut-on rentrer manger chez soi le midi ?</t>
  </si>
  <si>
    <t>1 = Oui (pas de déduction repas)    2 = Non</t>
  </si>
  <si>
    <t>Économie d'impôt estimée (réel)</t>
  </si>
  <si>
    <t>Nombre de repas pris hors domicile par an</t>
  </si>
  <si>
    <t>Par défaut = jours travaillés × (1 si repas déductible, sinon 0)</t>
  </si>
  <si>
    <t>Participation employeur tickets-restaurant (€/titre)</t>
  </si>
  <si>
    <t xml:space="preserve">  ✅  CONCLUSION</t>
  </si>
  <si>
    <t>Valeur faciale ticket-restaurant (€/titre)</t>
  </si>
  <si>
    <t>Valeur nominale du ticket-restaurant</t>
  </si>
  <si>
    <t xml:space="preserve">  D. AUTRES FRAIS PROFESSIONNELS</t>
  </si>
  <si>
    <t>Frais de double résidence (€/an)</t>
  </si>
  <si>
    <t>Frais réels (total)</t>
  </si>
  <si>
    <t>Frais de formation professionnelle (€/an)</t>
  </si>
  <si>
    <t>Déduction forfaitaire (total)</t>
  </si>
  <si>
    <t>Vêtements de travail spéciaux (€/an)</t>
  </si>
  <si>
    <t>Différence (Réel – Forfait)</t>
  </si>
  <si>
    <t>Matériel &amp; outillage professionnel (€/an)</t>
  </si>
  <si>
    <t>Gain d'impôt supplémentaire</t>
  </si>
  <si>
    <t>Documentation professionnelle (€/an)</t>
  </si>
  <si>
    <t>Cotisations syndicales (€/an)</t>
  </si>
  <si>
    <t xml:space="preserve">  ℹ️  RAPPELS RÉGLEMENTAIRES</t>
  </si>
  <si>
    <t>Autres frais divers (€/an)</t>
  </si>
  <si>
    <t>• Frais réels : justificatifs obligatoires. Incompatible avec l'abattement de 10 %.</t>
  </si>
  <si>
    <t xml:space="preserve">  E. TÉLÉTRAVAIL</t>
  </si>
  <si>
    <t>Allocation télétravail versée par l'employeur (€/an)</t>
  </si>
  <si>
    <t>• Repas : déductible si déplacement imposé + impossibilité de rentrer déjeuner.</t>
  </si>
  <si>
    <t>Frais réels domicile engagés pour télétravail (€/an)</t>
  </si>
  <si>
    <t>Internet, électricité, loyer proratisés – saisir le montant total</t>
  </si>
  <si>
    <t>• Télétravail : 2,70 €/jour (max 3j/sem) OU frais réels justifiés.</t>
  </si>
  <si>
    <t>• Cotisations syndicales : déductibles à 66 % du montant versé.</t>
  </si>
  <si>
    <t>FEUILLE DE CALCULS INTERMÉDIAIRES (ne pas modifier)</t>
  </si>
  <si>
    <t xml:space="preserve">  TRANSPORT</t>
  </si>
  <si>
    <t>Tranche kilométrique</t>
  </si>
  <si>
    <t>3 CV</t>
  </si>
  <si>
    <t>4 CV</t>
  </si>
  <si>
    <t>5 CV</t>
  </si>
  <si>
    <t>6 CV</t>
  </si>
  <si>
    <t>≥7 CV</t>
  </si>
  <si>
    <t>Résultat (€)</t>
  </si>
  <si>
    <t>≤ 5 000 km</t>
  </si>
  <si>
    <t>5 001 – 20 000 km (taux)</t>
  </si>
  <si>
    <t>5 001 – 20 000 km (forfait €)</t>
  </si>
  <si>
    <t>&gt; 20 000 km</t>
  </si>
  <si>
    <t>📌 Frais de transport déductibles (€)</t>
  </si>
  <si>
    <t xml:space="preserve">  TÉLÉTRAVAIL</t>
  </si>
  <si>
    <t>Jours de télétravail</t>
  </si>
  <si>
    <t>Forfait fiscal (2,70 €/j)</t>
  </si>
  <si>
    <t>Allocation employeur reçue (€/an)</t>
  </si>
  <si>
    <t>Frais réels domicile déclarés (€/an)</t>
  </si>
  <si>
    <t>📌 Déduction télétravail (€)</t>
  </si>
  <si>
    <t xml:space="preserve">  REPAS</t>
  </si>
  <si>
    <t>Nombre de repas déductibles / an</t>
  </si>
  <si>
    <t>Prise en charge TR par employeur (part patronale, €/titre)</t>
  </si>
  <si>
    <t>Part salariale TR (valeur faciale – part patronale, €)</t>
  </si>
  <si>
    <t>📌 Frais de repas déductibles (€)</t>
  </si>
  <si>
    <t>Tranche (km)</t>
  </si>
  <si>
    <t>7 CV et +</t>
  </si>
  <si>
    <t>Formule</t>
  </si>
  <si>
    <t>Jusqu'à 5 000 km</t>
  </si>
  <si>
    <t>d × 0,529</t>
  </si>
  <si>
    <t>d × 0,606</t>
  </si>
  <si>
    <t>d × 0,636</t>
  </si>
  <si>
    <t>d × 0,665</t>
  </si>
  <si>
    <t>d × 0,697</t>
  </si>
  <si>
    <t>d × taux</t>
  </si>
  <si>
    <t>De 5 001 à 20 000 km</t>
  </si>
  <si>
    <t>d×0,316+1065</t>
  </si>
  <si>
    <t>d×0,340+1330</t>
  </si>
  <si>
    <t>d×0,357+1395</t>
  </si>
  <si>
    <t>d×0,374+1457</t>
  </si>
  <si>
    <t>d×0,394+1515</t>
  </si>
  <si>
    <t>d × taux + forfait</t>
  </si>
  <si>
    <t>Au-delà de 20 000 km</t>
  </si>
  <si>
    <t>d × 0,370</t>
  </si>
  <si>
    <t>d × 0,407</t>
  </si>
  <si>
    <t>d × 0,427</t>
  </si>
  <si>
    <t>d × 0,447</t>
  </si>
  <si>
    <t>d × 0,470</t>
  </si>
  <si>
    <t>⚡ Majoration de 20 % pour les véhicules 100 % électriques</t>
  </si>
  <si>
    <t xml:space="preserve">  Barème kilométrique motos (&gt;50cc) et cyclomoteurs (≤50cc)</t>
  </si>
  <si>
    <t>Motos &gt;50cc</t>
  </si>
  <si>
    <t>Cyclomoteurs ≤50cc</t>
  </si>
  <si>
    <t>Jusqu'à 3 000 km</t>
  </si>
  <si>
    <t>d × 0,395</t>
  </si>
  <si>
    <t>3 001 à 6 000 km</t>
  </si>
  <si>
    <t>d×0,099+888</t>
  </si>
  <si>
    <t>Au-delà de 6 000 km</t>
  </si>
  <si>
    <t>d × 0,248</t>
  </si>
  <si>
    <t>Valeur du repas pris à domicile (seuil non déductible)</t>
  </si>
  <si>
    <t>Plafond repas sur lieu de travail (seuil max déductible)</t>
  </si>
  <si>
    <t>20,70 €</t>
  </si>
  <si>
    <t>Déduction maximale par repas (20,70 – 5,35)</t>
  </si>
  <si>
    <t>15,35 €</t>
  </si>
  <si>
    <t>Condition</t>
  </si>
  <si>
    <t>Impossibilité de regagner le domicile pour déjeuner</t>
  </si>
  <si>
    <t>Forfait journalier</t>
  </si>
  <si>
    <t>2,70 € / jour de télétravail</t>
  </si>
  <si>
    <t>Plafond annuel</t>
  </si>
  <si>
    <t>Alternative</t>
  </si>
  <si>
    <t>Frais réels sur justificatifs (loyer, internet, électricité proratisés)</t>
  </si>
  <si>
    <t>Allocation employeur exonérée max</t>
  </si>
  <si>
    <t>Taux</t>
  </si>
  <si>
    <t>10 % des salaires bruts</t>
  </si>
  <si>
    <t>Minimum</t>
  </si>
  <si>
    <t>Maximum</t>
  </si>
  <si>
    <t>Incompatibilité</t>
  </si>
  <si>
    <t>Incompatible avec la déduction des frais réels</t>
  </si>
  <si>
    <t>Tranche de revenu net imposable</t>
  </si>
  <si>
    <t>TMI</t>
  </si>
  <si>
    <t>0 %</t>
  </si>
  <si>
    <t>11 %</t>
  </si>
  <si>
    <t>30 %</t>
  </si>
  <si>
    <t>41 %</t>
  </si>
  <si>
    <t>45 %</t>
  </si>
  <si>
    <t>626,4 € (si allocation employeur exonérée jusqu'à 580 €)</t>
  </si>
  <si>
    <t xml:space="preserve">  Forfait télétravail 2025</t>
  </si>
  <si>
    <t>626,40 €/an (ou 2,70 €/jour plafonné)</t>
  </si>
  <si>
    <t xml:space="preserve">  Déduction forfaitaire 10 % (revenus 2025)</t>
  </si>
  <si>
    <t>509 € (si 10 % &lt; 509 €)</t>
  </si>
  <si>
    <t xml:space="preserve">  Barème kilométrique voitures (revenus 2025, arrêté 2026)</t>
  </si>
  <si>
    <t xml:space="preserve">BARÈMES OFFICIELS 2025 – Source : </t>
  </si>
  <si>
    <t xml:space="preserve">  Plafonds repas 2025 (sur justificatif)</t>
  </si>
  <si>
    <t xml:space="preserve">  Tranches marginales d'imposition 2026 (revenus 2025)</t>
  </si>
  <si>
    <t>Jusqu'à 11 600 €</t>
  </si>
  <si>
    <t>De 11 601 € à 29 579 €</t>
  </si>
  <si>
    <t>De 29 580 € à 84 577 €</t>
  </si>
  <si>
    <t>De 84 578 € à 181 917€</t>
  </si>
  <si>
    <t>Au-delà de 181 917 €</t>
  </si>
  <si>
    <t>Majoration électrique : +20 % sur le barème</t>
  </si>
  <si>
    <t>Barème kilométrique 2025 (voiture) – colonnes : 3CV / 4CV / 5CV / 6CV / ≥7CV
Formule : d × taux (tranche ≤5000 km) | d × taux + forfait (5001-20000 km) | d × taux (&gt;20000 km)</t>
  </si>
  <si>
    <r>
      <t xml:space="preserve">1=Voiture thermique  |  </t>
    </r>
    <r>
      <rPr>
        <i/>
        <sz val="8"/>
        <color rgb="FFFF0000"/>
        <rFont val="Arial"/>
        <family val="2"/>
      </rPr>
      <t>2=Voiture électrique  |  3=Moto &gt;50cc  |  4=Cyclomoteur ≤50cc (non fonctionnel)</t>
    </r>
  </si>
  <si>
    <t>Exonérée jusqu'à 626,4 €/an (2,70 €/jour plafonné)</t>
  </si>
  <si>
    <t>• Déduction forfaitaire : 10 % du salaire brut, min 509 €, max 14 555 € (revenus 2025).</t>
  </si>
  <si>
    <t>• Barème kilométrique 2025 : voir onglet 'Barèmes'.</t>
  </si>
  <si>
    <t>Déclaration de revenus – Barèmes 2026 applicables aux revenus 2025</t>
  </si>
  <si>
    <t>14 555 € (si 10 % &gt; 14 555 €)</t>
  </si>
  <si>
    <t>Part employeur (exonérée jusqu'à 60 % dans la limite du plafond 2025)</t>
  </si>
  <si>
    <t>Plafond repas 2025 (min repas domicile = 5,45 €)</t>
  </si>
  <si>
    <t>Plafond déduction / repas (20,70 – 5,45 €)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</si>
</sst>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\ &quot;€&quot;"/>
    <numFmt numFmtId="165" formatCode="0\ &quot;jours&quot;"/>
    <numFmt numFmtId="166" formatCode="0\ &quot;CV&quot;"/>
    <numFmt numFmtId="167" formatCode="0.0\ &quot;km&quot;"/>
    <numFmt numFmtId="168" formatCode="0\ &quot;AR&quot;"/>
    <numFmt numFmtId="169" formatCode="0\ &quot;repas&quot;"/>
    <numFmt numFmtId="170" formatCode="0.00\ &quot;€&quot;"/>
    <numFmt numFmtId="171" formatCode="0.000"/>
  </numFmts>
  <fonts count="23" x14ac:knownFonts="1">
    <font>
      <sz val="11"/>
      <color theme="1"/>
      <name val="Calibri"/>
      <family val="2"/>
      <scheme val="minor"/>
    </font>
    <font>
      <b/>
      <sz val="13"/>
      <color rgb="FFFFFFFF"/>
      <name val="Arial"/>
    </font>
    <font>
      <i/>
      <sz val="9"/>
      <color rgb="FF595959"/>
      <name val="Arial"/>
    </font>
    <font>
      <b/>
      <sz val="10"/>
      <color rgb="FFFFFFFF"/>
      <name val="Arial"/>
    </font>
    <font>
      <sz val="10"/>
      <color rgb="FF000000"/>
      <name val="Arial"/>
    </font>
    <font>
      <sz val="10"/>
      <color rgb="FF0000CC"/>
      <name val="Arial"/>
    </font>
    <font>
      <i/>
      <sz val="8"/>
      <color rgb="FF808080"/>
      <name val="Arial"/>
    </font>
    <font>
      <b/>
      <sz val="10"/>
      <color rgb="FF000000"/>
      <name val="Arial"/>
    </font>
    <font>
      <b/>
      <sz val="11"/>
      <color rgb="FF000000"/>
      <name val="Arial"/>
    </font>
    <font>
      <i/>
      <sz val="8"/>
      <color rgb="FF404040"/>
      <name val="Arial"/>
    </font>
    <font>
      <b/>
      <sz val="12"/>
      <color rgb="FFFFFFFF"/>
      <name val="Arial"/>
    </font>
    <font>
      <b/>
      <sz val="11"/>
      <color rgb="FFFFFFFF"/>
      <name val="Arial"/>
    </font>
    <font>
      <sz val="9"/>
      <color rgb="FF000000"/>
      <name val="Arial"/>
    </font>
    <font>
      <i/>
      <sz val="8"/>
      <color rgb="FF595959"/>
      <name val="Arial"/>
    </font>
    <font>
      <i/>
      <sz val="9"/>
      <color rgb="FF2E75B6"/>
      <name val="Arial"/>
    </font>
    <font>
      <b/>
      <sz val="9"/>
      <color rgb="FF000000"/>
      <name val="Arial"/>
    </font>
    <font>
      <i/>
      <sz val="9"/>
      <color rgb="FF000000"/>
      <name val="Arial"/>
    </font>
    <font>
      <i/>
      <sz val="9"/>
      <color rgb="FFC00000"/>
      <name val="Arial"/>
    </font>
    <font>
      <i/>
      <sz val="8"/>
      <color rgb="FFFF0000"/>
      <name val="Arial"/>
      <family val="2"/>
    </font>
    <font>
      <i/>
      <sz val="8"/>
      <color rgb="FF808080"/>
      <name val="Arial"/>
      <family val="2"/>
    </font>
    <font>
      <sz val="10"/>
      <color rgb="FF000000"/>
      <name val="Arial"/>
      <family val="2"/>
    </font>
    <font>
      <i/>
      <sz val="8"/>
      <color rgb="FF404040"/>
      <name val="Arial"/>
      <family val="2"/>
    </font>
    <font>
      <i/>
      <sz val="9"/>
      <color rgb="FFFFFFF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FFFDE7"/>
      </patternFill>
    </fill>
    <fill>
      <patternFill patternType="solid">
        <fgColor rgb="FF2E75B6"/>
      </patternFill>
    </fill>
    <fill>
      <patternFill patternType="solid">
        <fgColor rgb="FFD6E4F0"/>
      </patternFill>
    </fill>
    <fill>
      <patternFill patternType="solid">
        <fgColor rgb="FFFFF2CC"/>
      </patternFill>
    </fill>
    <fill>
      <patternFill patternType="solid">
        <fgColor rgb="FFFFFFFF"/>
      </patternFill>
    </fill>
    <fill>
      <patternFill patternType="solid">
        <fgColor rgb="FFF2F2F2"/>
      </patternFill>
    </fill>
    <fill>
      <patternFill patternType="solid">
        <fgColor rgb="FFE2EFDA"/>
      </patternFill>
    </fill>
  </fills>
  <borders count="4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4" fillId="5" borderId="1" xfId="0" applyFont="1" applyFill="1" applyBorder="1" applyAlignment="1">
      <alignment horizontal="left" vertical="center" wrapText="1"/>
    </xf>
    <xf numFmtId="164" fontId="5" fillId="6" borderId="1" xfId="0" applyNumberFormat="1" applyFont="1" applyFill="1" applyBorder="1" applyAlignment="1">
      <alignment horizontal="left" vertical="center" wrapText="1"/>
    </xf>
    <xf numFmtId="0" fontId="4" fillId="8" borderId="1" xfId="0" applyFont="1" applyFill="1" applyBorder="1" applyAlignment="1">
      <alignment horizontal="left" vertical="center" wrapText="1"/>
    </xf>
    <xf numFmtId="164" fontId="4" fillId="7" borderId="1" xfId="0" applyNumberFormat="1" applyFont="1" applyFill="1" applyBorder="1" applyAlignment="1">
      <alignment horizontal="right" vertical="center"/>
    </xf>
    <xf numFmtId="9" fontId="5" fillId="6" borderId="1" xfId="0" applyNumberFormat="1" applyFont="1" applyFill="1" applyBorder="1" applyAlignment="1">
      <alignment horizontal="left" vertical="center" wrapText="1"/>
    </xf>
    <xf numFmtId="165" fontId="5" fillId="6" borderId="1" xfId="0" applyNumberFormat="1" applyFont="1" applyFill="1" applyBorder="1" applyAlignment="1">
      <alignment horizontal="left" vertical="center" wrapText="1"/>
    </xf>
    <xf numFmtId="0" fontId="7" fillId="8" borderId="1" xfId="0" applyFont="1" applyFill="1" applyBorder="1" applyAlignment="1">
      <alignment horizontal="left" vertical="center" wrapText="1"/>
    </xf>
    <xf numFmtId="164" fontId="7" fillId="9" borderId="1" xfId="0" applyNumberFormat="1" applyFont="1" applyFill="1" applyBorder="1" applyAlignment="1">
      <alignment horizontal="right" vertical="center"/>
    </xf>
    <xf numFmtId="1" fontId="5" fillId="6" borderId="1" xfId="0" applyNumberFormat="1" applyFont="1" applyFill="1" applyBorder="1" applyAlignment="1">
      <alignment horizontal="left" vertical="center" wrapText="1"/>
    </xf>
    <xf numFmtId="166" fontId="5" fillId="6" borderId="1" xfId="0" applyNumberFormat="1" applyFont="1" applyFill="1" applyBorder="1" applyAlignment="1">
      <alignment horizontal="left" vertical="center" wrapText="1"/>
    </xf>
    <xf numFmtId="167" fontId="5" fillId="6" borderId="1" xfId="0" applyNumberFormat="1" applyFont="1" applyFill="1" applyBorder="1" applyAlignment="1">
      <alignment horizontal="left" vertical="center" wrapText="1"/>
    </xf>
    <xf numFmtId="168" fontId="4" fillId="7" borderId="1" xfId="0" applyNumberFormat="1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left" vertical="center" wrapText="1"/>
    </xf>
    <xf numFmtId="169" fontId="4" fillId="7" borderId="1" xfId="0" applyNumberFormat="1" applyFont="1" applyFill="1" applyBorder="1" applyAlignment="1">
      <alignment horizontal="right" vertical="center"/>
    </xf>
    <xf numFmtId="170" fontId="5" fillId="6" borderId="1" xfId="0" applyNumberFormat="1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171" fontId="12" fillId="7" borderId="1" xfId="0" applyNumberFormat="1" applyFont="1" applyFill="1" applyBorder="1" applyAlignment="1">
      <alignment horizontal="right" vertical="center"/>
    </xf>
    <xf numFmtId="3" fontId="12" fillId="7" borderId="1" xfId="0" applyNumberFormat="1" applyFont="1" applyFill="1" applyBorder="1" applyAlignment="1">
      <alignment horizontal="right" vertical="center"/>
    </xf>
    <xf numFmtId="165" fontId="4" fillId="7" borderId="1" xfId="0" applyNumberFormat="1" applyFont="1" applyFill="1" applyBorder="1" applyAlignment="1">
      <alignment horizontal="right" vertical="center"/>
    </xf>
    <xf numFmtId="170" fontId="12" fillId="7" borderId="1" xfId="0" applyNumberFormat="1" applyFont="1" applyFill="1" applyBorder="1" applyAlignment="1">
      <alignment horizontal="right" vertical="center"/>
    </xf>
    <xf numFmtId="170" fontId="4" fillId="7" borderId="1" xfId="0" applyNumberFormat="1" applyFont="1" applyFill="1" applyBorder="1" applyAlignment="1">
      <alignment horizontal="right" vertical="center"/>
    </xf>
    <xf numFmtId="0" fontId="12" fillId="8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left" vertical="center" wrapText="1"/>
    </xf>
    <xf numFmtId="0" fontId="0" fillId="7" borderId="1" xfId="0" applyFill="1" applyBorder="1"/>
    <xf numFmtId="0" fontId="0" fillId="0" borderId="2" xfId="0" applyBorder="1"/>
    <xf numFmtId="164" fontId="4" fillId="7" borderId="1" xfId="0" applyNumberFormat="1" applyFont="1" applyFill="1" applyBorder="1" applyAlignment="1">
      <alignment horizontal="right" vertical="center"/>
    </xf>
    <xf numFmtId="0" fontId="6" fillId="7" borderId="1" xfId="0" applyFont="1" applyFill="1" applyBorder="1" applyAlignment="1">
      <alignment horizontal="left" vertical="center" wrapText="1"/>
    </xf>
    <xf numFmtId="0" fontId="21" fillId="8" borderId="1" xfId="0" applyFont="1" applyFill="1" applyBorder="1" applyAlignment="1">
      <alignment horizontal="left" vertical="center" wrapText="1" indent="1"/>
    </xf>
    <xf numFmtId="0" fontId="0" fillId="0" borderId="0" xfId="0"/>
    <xf numFmtId="0" fontId="9" fillId="8" borderId="1" xfId="0" applyFont="1" applyFill="1" applyBorder="1" applyAlignment="1">
      <alignment horizontal="left" vertical="center" wrapText="1" indent="1"/>
    </xf>
    <xf numFmtId="0" fontId="2" fillId="3" borderId="1" xfId="0" applyFont="1" applyFill="1" applyBorder="1" applyAlignment="1">
      <alignment horizontal="left" vertical="center" wrapText="1"/>
    </xf>
    <xf numFmtId="0" fontId="19" fillId="7" borderId="1" xfId="0" applyFont="1" applyFill="1" applyBorder="1" applyAlignment="1">
      <alignment horizontal="left" vertical="center" wrapText="1"/>
    </xf>
    <xf numFmtId="164" fontId="7" fillId="9" borderId="1" xfId="0" applyNumberFormat="1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164" fontId="7" fillId="5" borderId="1" xfId="0" applyNumberFormat="1" applyFont="1" applyFill="1" applyBorder="1" applyAlignment="1">
      <alignment horizontal="right" vertical="center"/>
    </xf>
    <xf numFmtId="0" fontId="2" fillId="8" borderId="1" xfId="0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right" vertical="center"/>
    </xf>
    <xf numFmtId="0" fontId="22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9" fillId="8" borderId="1" xfId="0" applyFont="1" applyFill="1" applyBorder="1" applyAlignment="1">
      <alignment horizontal="left" vertical="center" wrapText="1"/>
    </xf>
    <xf numFmtId="0" fontId="13" fillId="8" borderId="1" xfId="0" applyFont="1" applyFill="1" applyBorder="1" applyAlignment="1">
      <alignment horizontal="left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12" fillId="7" borderId="1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17" fillId="7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showGridLines="0" tabSelected="1" workbookViewId="0">
      <selection activeCell="B24" sqref="B24"/>
    </sheetView>
  </sheetViews>
  <sheetFormatPr baseColWidth="10" defaultColWidth="8.88671875" defaultRowHeight="14.4" x14ac:dyDescent="0.3"/>
  <cols>
    <col min="1" max="1" width="38" customWidth="1"/>
    <col min="2" max="2" width="28" customWidth="1"/>
    <col min="3" max="4" width="22" customWidth="1"/>
    <col min="5" max="5" width="3" customWidth="1"/>
    <col min="6" max="6" width="38" customWidth="1"/>
    <col min="7" max="8" width="20" customWidth="1"/>
  </cols>
  <sheetData>
    <row r="1" spans="1:8" ht="40.049999999999997" customHeight="1" x14ac:dyDescent="0.3">
      <c r="A1" s="36" t="s">
        <v>0</v>
      </c>
      <c r="B1" s="30"/>
      <c r="C1" s="30"/>
      <c r="D1" s="30"/>
      <c r="F1" s="36" t="s">
        <v>1</v>
      </c>
      <c r="G1" s="30"/>
      <c r="H1" s="30"/>
    </row>
    <row r="2" spans="1:8" ht="18" customHeight="1" x14ac:dyDescent="0.3">
      <c r="A2" s="40" t="s">
        <v>179</v>
      </c>
      <c r="B2" s="30"/>
      <c r="C2" s="30"/>
      <c r="D2" s="30"/>
      <c r="F2" s="30"/>
      <c r="G2" s="30"/>
      <c r="H2" s="30"/>
    </row>
    <row r="3" spans="1:8" ht="7.95" customHeight="1" x14ac:dyDescent="0.3"/>
    <row r="4" spans="1:8" ht="18" customHeight="1" x14ac:dyDescent="0.3">
      <c r="A4" s="32" t="s">
        <v>2</v>
      </c>
      <c r="B4" s="30"/>
      <c r="C4" s="30"/>
      <c r="D4" s="30"/>
    </row>
    <row r="5" spans="1:8" ht="7.95" customHeight="1" x14ac:dyDescent="0.3"/>
    <row r="6" spans="1:8" ht="19.95" customHeight="1" x14ac:dyDescent="0.3">
      <c r="A6" s="35" t="s">
        <v>3</v>
      </c>
      <c r="B6" s="30"/>
      <c r="C6" s="30"/>
      <c r="D6" s="30"/>
      <c r="F6" s="35" t="s">
        <v>4</v>
      </c>
      <c r="G6" s="30"/>
      <c r="H6" s="30"/>
    </row>
    <row r="7" spans="1:8" ht="19.95" customHeight="1" x14ac:dyDescent="0.3">
      <c r="A7" s="1" t="s">
        <v>5</v>
      </c>
      <c r="B7" s="2">
        <v>40000</v>
      </c>
      <c r="C7" s="28" t="s">
        <v>6</v>
      </c>
      <c r="D7" s="26"/>
      <c r="F7" s="3" t="s">
        <v>7</v>
      </c>
      <c r="G7" s="27">
        <f>B7</f>
        <v>40000</v>
      </c>
      <c r="H7" s="26"/>
    </row>
    <row r="8" spans="1:8" ht="19.95" customHeight="1" x14ac:dyDescent="0.3">
      <c r="A8" s="1" t="s">
        <v>8</v>
      </c>
      <c r="B8" s="5">
        <v>0.3</v>
      </c>
      <c r="C8" s="28" t="s">
        <v>9</v>
      </c>
      <c r="D8" s="26"/>
      <c r="F8" s="3" t="s">
        <v>10</v>
      </c>
      <c r="G8" s="27">
        <f>ROUND(MIN(MAX(B7*0.1, 509), 14555), 0)</f>
        <v>4000</v>
      </c>
      <c r="H8" s="26"/>
    </row>
    <row r="9" spans="1:8" ht="19.95" customHeight="1" x14ac:dyDescent="0.3">
      <c r="A9" s="1" t="s">
        <v>11</v>
      </c>
      <c r="B9" s="6">
        <v>218</v>
      </c>
      <c r="C9" s="28" t="s">
        <v>12</v>
      </c>
      <c r="D9" s="26"/>
      <c r="F9" s="7" t="s">
        <v>13</v>
      </c>
      <c r="G9" s="34">
        <f>ROUND(G8*B8, 0)</f>
        <v>1200</v>
      </c>
      <c r="H9" s="26"/>
    </row>
    <row r="10" spans="1:8" x14ac:dyDescent="0.3">
      <c r="A10" s="1" t="s">
        <v>14</v>
      </c>
      <c r="B10" s="6">
        <v>45</v>
      </c>
      <c r="C10" s="28" t="s">
        <v>15</v>
      </c>
      <c r="D10" s="26"/>
    </row>
    <row r="11" spans="1:8" ht="19.95" customHeight="1" x14ac:dyDescent="0.3">
      <c r="F11" s="35" t="s">
        <v>16</v>
      </c>
      <c r="G11" s="30"/>
      <c r="H11" s="30"/>
    </row>
    <row r="12" spans="1:8" ht="24.6" customHeight="1" x14ac:dyDescent="0.3">
      <c r="A12" s="35" t="s">
        <v>17</v>
      </c>
      <c r="B12" s="30"/>
      <c r="C12" s="30"/>
      <c r="D12" s="30"/>
      <c r="F12" s="3" t="s">
        <v>18</v>
      </c>
      <c r="G12" s="27">
        <f>Calculs!G10</f>
        <v>4923.1000000000004</v>
      </c>
      <c r="H12" s="26"/>
    </row>
    <row r="13" spans="1:8" ht="27" customHeight="1" x14ac:dyDescent="0.3">
      <c r="A13" s="1" t="s">
        <v>19</v>
      </c>
      <c r="B13" s="9">
        <v>1</v>
      </c>
      <c r="C13" s="28" t="s">
        <v>20</v>
      </c>
      <c r="D13" s="26"/>
      <c r="F13" s="3" t="s">
        <v>21</v>
      </c>
      <c r="G13" s="27">
        <f>Calculs!G17</f>
        <v>122</v>
      </c>
      <c r="H13" s="26"/>
    </row>
    <row r="14" spans="1:8" ht="22.8" customHeight="1" x14ac:dyDescent="0.3">
      <c r="A14" s="1" t="s">
        <v>22</v>
      </c>
      <c r="B14" s="9">
        <v>1</v>
      </c>
      <c r="C14" s="33" t="s">
        <v>175</v>
      </c>
      <c r="D14" s="26"/>
      <c r="F14" s="3" t="s">
        <v>23</v>
      </c>
      <c r="G14" s="27">
        <f>Calculs!G25</f>
        <v>337.35</v>
      </c>
      <c r="H14" s="26"/>
    </row>
    <row r="15" spans="1:8" ht="18" customHeight="1" x14ac:dyDescent="0.3">
      <c r="A15" s="1" t="s">
        <v>24</v>
      </c>
      <c r="B15" s="10">
        <v>10</v>
      </c>
      <c r="C15" s="28" t="s">
        <v>25</v>
      </c>
      <c r="D15" s="26"/>
      <c r="F15" s="3" t="s">
        <v>26</v>
      </c>
      <c r="G15" s="27">
        <f t="shared" ref="G15:G21" si="0">B29</f>
        <v>0</v>
      </c>
      <c r="H15" s="26"/>
    </row>
    <row r="16" spans="1:8" ht="18" customHeight="1" x14ac:dyDescent="0.3">
      <c r="A16" s="1" t="s">
        <v>27</v>
      </c>
      <c r="B16" s="11">
        <v>25</v>
      </c>
      <c r="C16" s="28" t="s">
        <v>28</v>
      </c>
      <c r="D16" s="26"/>
      <c r="F16" s="3" t="s">
        <v>29</v>
      </c>
      <c r="G16" s="27">
        <f t="shared" si="0"/>
        <v>0</v>
      </c>
      <c r="H16" s="26"/>
    </row>
    <row r="17" spans="1:8" ht="18" customHeight="1" x14ac:dyDescent="0.3">
      <c r="A17" s="1" t="s">
        <v>30</v>
      </c>
      <c r="B17" s="12">
        <f>B9-B10</f>
        <v>173</v>
      </c>
      <c r="C17" s="28" t="s">
        <v>31</v>
      </c>
      <c r="D17" s="26"/>
      <c r="F17" s="3" t="s">
        <v>32</v>
      </c>
      <c r="G17" s="27">
        <f t="shared" si="0"/>
        <v>0</v>
      </c>
      <c r="H17" s="26"/>
    </row>
    <row r="18" spans="1:8" ht="18" customHeight="1" x14ac:dyDescent="0.3">
      <c r="A18" s="1" t="s">
        <v>33</v>
      </c>
      <c r="B18" s="2">
        <v>0</v>
      </c>
      <c r="C18" s="28" t="s">
        <v>34</v>
      </c>
      <c r="D18" s="26"/>
      <c r="F18" s="3" t="s">
        <v>35</v>
      </c>
      <c r="G18" s="27">
        <f t="shared" si="0"/>
        <v>0</v>
      </c>
      <c r="H18" s="26"/>
    </row>
    <row r="19" spans="1:8" ht="30.6" customHeight="1" x14ac:dyDescent="0.3">
      <c r="A19" s="1" t="s">
        <v>36</v>
      </c>
      <c r="B19" s="2">
        <v>0</v>
      </c>
      <c r="C19" s="28" t="s">
        <v>37</v>
      </c>
      <c r="D19" s="26"/>
      <c r="F19" s="3" t="s">
        <v>38</v>
      </c>
      <c r="G19" s="27">
        <f t="shared" si="0"/>
        <v>0</v>
      </c>
      <c r="H19" s="26"/>
    </row>
    <row r="20" spans="1:8" ht="18" customHeight="1" x14ac:dyDescent="0.3">
      <c r="F20" s="3" t="s">
        <v>39</v>
      </c>
      <c r="G20" s="27">
        <f t="shared" si="0"/>
        <v>0</v>
      </c>
      <c r="H20" s="26"/>
    </row>
    <row r="21" spans="1:8" ht="18" customHeight="1" x14ac:dyDescent="0.3">
      <c r="A21" s="35" t="s">
        <v>40</v>
      </c>
      <c r="B21" s="30"/>
      <c r="C21" s="30"/>
      <c r="D21" s="30"/>
      <c r="F21" s="3" t="s">
        <v>41</v>
      </c>
      <c r="G21" s="27">
        <f t="shared" si="0"/>
        <v>0</v>
      </c>
      <c r="H21" s="26"/>
    </row>
    <row r="22" spans="1:8" ht="25.8" customHeight="1" x14ac:dyDescent="0.3">
      <c r="A22" s="1" t="s">
        <v>42</v>
      </c>
      <c r="B22" s="9">
        <v>2</v>
      </c>
      <c r="C22" s="28" t="s">
        <v>43</v>
      </c>
      <c r="D22" s="26"/>
      <c r="F22" s="13" t="s">
        <v>44</v>
      </c>
      <c r="G22" s="37">
        <f>SUM(G12:G21)</f>
        <v>5382.4500000000007</v>
      </c>
      <c r="H22" s="26"/>
    </row>
    <row r="23" spans="1:8" ht="19.95" customHeight="1" x14ac:dyDescent="0.3">
      <c r="A23" s="1" t="s">
        <v>45</v>
      </c>
      <c r="B23" s="9">
        <v>2</v>
      </c>
      <c r="C23" s="28" t="s">
        <v>46</v>
      </c>
      <c r="D23" s="26"/>
      <c r="F23" s="7" t="s">
        <v>47</v>
      </c>
      <c r="G23" s="34">
        <f>ROUND(G22*B8, 0)</f>
        <v>1615</v>
      </c>
      <c r="H23" s="26"/>
    </row>
    <row r="24" spans="1:8" ht="18.600000000000001" customHeight="1" x14ac:dyDescent="0.3">
      <c r="A24" s="1" t="s">
        <v>48</v>
      </c>
      <c r="B24" s="14">
        <f>IF(OR(C22=1,C23=1),0,B9-B10)</f>
        <v>173</v>
      </c>
      <c r="C24" s="28" t="s">
        <v>49</v>
      </c>
      <c r="D24" s="26"/>
    </row>
    <row r="25" spans="1:8" ht="26.4" customHeight="1" x14ac:dyDescent="0.3">
      <c r="A25" s="1" t="s">
        <v>50</v>
      </c>
      <c r="B25" s="15">
        <v>4</v>
      </c>
      <c r="C25" s="28" t="s">
        <v>181</v>
      </c>
      <c r="D25" s="26"/>
      <c r="F25" s="35" t="s">
        <v>51</v>
      </c>
      <c r="G25" s="30"/>
      <c r="H25" s="30"/>
    </row>
    <row r="26" spans="1:8" ht="30" customHeight="1" x14ac:dyDescent="0.3">
      <c r="A26" s="1" t="s">
        <v>52</v>
      </c>
      <c r="B26" s="15">
        <v>7.5</v>
      </c>
      <c r="C26" s="28" t="s">
        <v>53</v>
      </c>
      <c r="D26" s="26"/>
      <c r="F26" s="53" t="str">
        <f>IF(G31&gt;0,"Le régime aux frais réels est bénéfique ici.","La déduction forfaitaire est plus avantageuse.")</f>
        <v>Le régime aux frais réels est bénéfique ici.</v>
      </c>
      <c r="G26" s="54"/>
      <c r="H26" s="54"/>
    </row>
    <row r="27" spans="1:8" ht="19.95" customHeight="1" x14ac:dyDescent="0.3">
      <c r="F27" s="38" t="str">
        <f>"Gain fiscal supplémentaire : "&amp;TEXT(ABS(G23-G9),"#,##0")&amp;" €  |  TMI appliquée : "&amp;TEXT(B8,"0%")</f>
        <v>Gain fiscal supplémentaire : 415,0 €  |  TMI appliquée : 30%</v>
      </c>
      <c r="G27" s="30"/>
      <c r="H27" s="30"/>
    </row>
    <row r="28" spans="1:8" ht="16.8" customHeight="1" x14ac:dyDescent="0.3">
      <c r="A28" s="35" t="s">
        <v>54</v>
      </c>
      <c r="B28" s="30"/>
      <c r="C28" s="30"/>
      <c r="D28" s="30"/>
    </row>
    <row r="29" spans="1:8" ht="19.95" customHeight="1" x14ac:dyDescent="0.3">
      <c r="A29" s="1" t="s">
        <v>55</v>
      </c>
      <c r="B29" s="2">
        <v>0</v>
      </c>
      <c r="C29" s="25"/>
      <c r="D29" s="26"/>
      <c r="F29" s="3" t="s">
        <v>56</v>
      </c>
      <c r="G29" s="27">
        <f>G22</f>
        <v>5382.4500000000007</v>
      </c>
      <c r="H29" s="26"/>
    </row>
    <row r="30" spans="1:8" ht="19.95" customHeight="1" x14ac:dyDescent="0.3">
      <c r="A30" s="1" t="s">
        <v>57</v>
      </c>
      <c r="B30" s="2">
        <v>0</v>
      </c>
      <c r="C30" s="25"/>
      <c r="D30" s="26"/>
      <c r="F30" s="3" t="s">
        <v>58</v>
      </c>
      <c r="G30" s="27">
        <f>G8</f>
        <v>4000</v>
      </c>
      <c r="H30" s="26"/>
    </row>
    <row r="31" spans="1:8" ht="19.95" customHeight="1" x14ac:dyDescent="0.3">
      <c r="A31" s="1" t="s">
        <v>59</v>
      </c>
      <c r="B31" s="2">
        <v>0</v>
      </c>
      <c r="C31" s="25"/>
      <c r="D31" s="26"/>
      <c r="F31" s="7" t="s">
        <v>60</v>
      </c>
      <c r="G31" s="39">
        <f>G29-G30</f>
        <v>1382.4500000000007</v>
      </c>
      <c r="H31" s="26"/>
    </row>
    <row r="32" spans="1:8" ht="19.95" customHeight="1" x14ac:dyDescent="0.3">
      <c r="A32" s="1" t="s">
        <v>61</v>
      </c>
      <c r="B32" s="2">
        <v>0</v>
      </c>
      <c r="C32" s="25"/>
      <c r="D32" s="26"/>
      <c r="F32" s="7" t="s">
        <v>62</v>
      </c>
      <c r="G32" s="39">
        <f>ABS(G23-G9)</f>
        <v>415</v>
      </c>
      <c r="H32" s="26"/>
    </row>
    <row r="33" spans="1:8" ht="16.8" customHeight="1" x14ac:dyDescent="0.3">
      <c r="A33" s="1" t="s">
        <v>63</v>
      </c>
      <c r="B33" s="2">
        <v>0</v>
      </c>
      <c r="C33" s="25"/>
      <c r="D33" s="26"/>
    </row>
    <row r="34" spans="1:8" ht="19.95" customHeight="1" x14ac:dyDescent="0.3">
      <c r="A34" s="1" t="s">
        <v>64</v>
      </c>
      <c r="B34" s="2">
        <v>0</v>
      </c>
      <c r="C34" s="25"/>
      <c r="D34" s="26"/>
      <c r="F34" s="35" t="s">
        <v>65</v>
      </c>
      <c r="G34" s="30"/>
      <c r="H34" s="30"/>
    </row>
    <row r="35" spans="1:8" ht="18" customHeight="1" x14ac:dyDescent="0.3">
      <c r="A35" s="1" t="s">
        <v>66</v>
      </c>
      <c r="B35" s="2">
        <v>0</v>
      </c>
      <c r="C35" s="25"/>
      <c r="D35" s="26"/>
      <c r="F35" s="29" t="s">
        <v>177</v>
      </c>
      <c r="G35" s="30"/>
      <c r="H35" s="30"/>
    </row>
    <row r="36" spans="1:8" ht="18" customHeight="1" x14ac:dyDescent="0.3">
      <c r="F36" s="31" t="s">
        <v>67</v>
      </c>
      <c r="G36" s="30"/>
      <c r="H36" s="30"/>
    </row>
    <row r="37" spans="1:8" ht="18" customHeight="1" x14ac:dyDescent="0.3">
      <c r="A37" s="35" t="s">
        <v>68</v>
      </c>
      <c r="B37" s="30"/>
      <c r="C37" s="30"/>
      <c r="D37" s="30"/>
      <c r="F37" s="29" t="s">
        <v>178</v>
      </c>
      <c r="G37" s="30"/>
      <c r="H37" s="30"/>
    </row>
    <row r="38" spans="1:8" ht="23.4" customHeight="1" x14ac:dyDescent="0.3">
      <c r="A38" s="1" t="s">
        <v>69</v>
      </c>
      <c r="B38" s="2">
        <v>0</v>
      </c>
      <c r="C38" s="33" t="s">
        <v>176</v>
      </c>
      <c r="D38" s="26"/>
      <c r="F38" s="31" t="s">
        <v>70</v>
      </c>
      <c r="G38" s="30"/>
      <c r="H38" s="30"/>
    </row>
    <row r="39" spans="1:8" ht="24" customHeight="1" x14ac:dyDescent="0.3">
      <c r="A39" s="1" t="s">
        <v>71</v>
      </c>
      <c r="B39" s="2">
        <v>0</v>
      </c>
      <c r="C39" s="28" t="s">
        <v>72</v>
      </c>
      <c r="D39" s="26"/>
      <c r="F39" s="31" t="s">
        <v>73</v>
      </c>
      <c r="G39" s="30"/>
      <c r="H39" s="30"/>
    </row>
    <row r="40" spans="1:8" ht="18" customHeight="1" x14ac:dyDescent="0.3">
      <c r="F40" s="31" t="s">
        <v>74</v>
      </c>
      <c r="G40" s="30"/>
      <c r="H40" s="30"/>
    </row>
  </sheetData>
  <mergeCells count="65">
    <mergeCell ref="F40:H40"/>
    <mergeCell ref="G31:H31"/>
    <mergeCell ref="C13:D13"/>
    <mergeCell ref="A2:D2"/>
    <mergeCell ref="C18:D18"/>
    <mergeCell ref="G9:H9"/>
    <mergeCell ref="C38:D38"/>
    <mergeCell ref="F6:H6"/>
    <mergeCell ref="G16:H16"/>
    <mergeCell ref="A12:D12"/>
    <mergeCell ref="G32:H32"/>
    <mergeCell ref="C19:D19"/>
    <mergeCell ref="A21:D21"/>
    <mergeCell ref="F39:H39"/>
    <mergeCell ref="C39:D39"/>
    <mergeCell ref="F34:H34"/>
    <mergeCell ref="A1:D1"/>
    <mergeCell ref="A6:D6"/>
    <mergeCell ref="G30:H30"/>
    <mergeCell ref="G15:H15"/>
    <mergeCell ref="G14:H14"/>
    <mergeCell ref="C23:D23"/>
    <mergeCell ref="C17:D17"/>
    <mergeCell ref="C8:D8"/>
    <mergeCell ref="F11:H11"/>
    <mergeCell ref="F25:H25"/>
    <mergeCell ref="G29:H29"/>
    <mergeCell ref="G18:H18"/>
    <mergeCell ref="A37:D37"/>
    <mergeCell ref="G20:H20"/>
    <mergeCell ref="F1:H2"/>
    <mergeCell ref="F38:H38"/>
    <mergeCell ref="C29:D29"/>
    <mergeCell ref="C10:D10"/>
    <mergeCell ref="C16:D16"/>
    <mergeCell ref="G7:H7"/>
    <mergeCell ref="G22:H22"/>
    <mergeCell ref="C25:D25"/>
    <mergeCell ref="F27:H27"/>
    <mergeCell ref="G19:H19"/>
    <mergeCell ref="C22:D22"/>
    <mergeCell ref="C9:D9"/>
    <mergeCell ref="G13:H13"/>
    <mergeCell ref="C31:D31"/>
    <mergeCell ref="F37:H37"/>
    <mergeCell ref="F36:H36"/>
    <mergeCell ref="C15:D15"/>
    <mergeCell ref="C33:D33"/>
    <mergeCell ref="A4:D4"/>
    <mergeCell ref="F35:H35"/>
    <mergeCell ref="C14:D14"/>
    <mergeCell ref="F26:H26"/>
    <mergeCell ref="G23:H23"/>
    <mergeCell ref="G8:H8"/>
    <mergeCell ref="C26:D26"/>
    <mergeCell ref="A28:D28"/>
    <mergeCell ref="G17:H17"/>
    <mergeCell ref="C35:D35"/>
    <mergeCell ref="C32:D32"/>
    <mergeCell ref="C7:D7"/>
    <mergeCell ref="C34:D34"/>
    <mergeCell ref="G21:H21"/>
    <mergeCell ref="G12:H12"/>
    <mergeCell ref="C24:D24"/>
    <mergeCell ref="C30:D30"/>
  </mergeCells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5"/>
  <sheetViews>
    <sheetView showGridLines="0" topLeftCell="A5" workbookViewId="0">
      <selection activeCell="G26" sqref="G26"/>
    </sheetView>
  </sheetViews>
  <sheetFormatPr baseColWidth="10" defaultColWidth="8.88671875" defaultRowHeight="14.4" x14ac:dyDescent="0.3"/>
  <cols>
    <col min="1" max="1" width="42" customWidth="1"/>
    <col min="2" max="6" width="18" customWidth="1"/>
    <col min="7" max="7" width="22" customWidth="1"/>
  </cols>
  <sheetData>
    <row r="1" spans="1:7" x14ac:dyDescent="0.3">
      <c r="A1" s="41" t="s">
        <v>75</v>
      </c>
      <c r="B1" s="30"/>
      <c r="C1" s="30"/>
      <c r="D1" s="30"/>
      <c r="E1" s="30"/>
      <c r="F1" s="30"/>
      <c r="G1" s="30"/>
    </row>
    <row r="2" spans="1:7" x14ac:dyDescent="0.3">
      <c r="A2" s="35" t="s">
        <v>76</v>
      </c>
      <c r="B2" s="30"/>
      <c r="C2" s="30"/>
      <c r="D2" s="30"/>
      <c r="E2" s="30"/>
      <c r="F2" s="30"/>
      <c r="G2" s="30"/>
    </row>
    <row r="3" spans="1:7" ht="30" customHeight="1" x14ac:dyDescent="0.3">
      <c r="A3" s="42" t="s">
        <v>174</v>
      </c>
      <c r="B3" s="30"/>
      <c r="C3" s="30"/>
      <c r="D3" s="30"/>
      <c r="E3" s="30"/>
      <c r="F3" s="30"/>
      <c r="G3" s="30"/>
    </row>
    <row r="4" spans="1:7" x14ac:dyDescent="0.3">
      <c r="A4" s="16" t="s">
        <v>77</v>
      </c>
      <c r="B4" s="16" t="s">
        <v>78</v>
      </c>
      <c r="C4" s="16" t="s">
        <v>79</v>
      </c>
      <c r="D4" s="16" t="s">
        <v>80</v>
      </c>
      <c r="E4" s="16" t="s">
        <v>81</v>
      </c>
      <c r="F4" s="16" t="s">
        <v>82</v>
      </c>
      <c r="G4" s="16" t="s">
        <v>83</v>
      </c>
    </row>
    <row r="5" spans="1:7" ht="18" customHeight="1" x14ac:dyDescent="0.3">
      <c r="A5" s="3" t="s">
        <v>84</v>
      </c>
      <c r="B5" s="17">
        <v>0.52900000000000003</v>
      </c>
      <c r="C5" s="17">
        <v>0.60599999999999998</v>
      </c>
      <c r="D5" s="17">
        <v>0.63600000000000001</v>
      </c>
      <c r="E5" s="17">
        <v>0.66500000000000004</v>
      </c>
      <c r="F5" s="17">
        <v>0.69699999999999995</v>
      </c>
    </row>
    <row r="6" spans="1:7" ht="18" customHeight="1" x14ac:dyDescent="0.3">
      <c r="A6" s="3" t="s">
        <v>85</v>
      </c>
      <c r="B6" s="17">
        <v>0.316</v>
      </c>
      <c r="C6" s="17">
        <v>0.34</v>
      </c>
      <c r="D6" s="17">
        <v>0.35699999999999998</v>
      </c>
      <c r="E6" s="17">
        <v>0.374</v>
      </c>
      <c r="F6" s="17">
        <v>0.39400000000000002</v>
      </c>
    </row>
    <row r="7" spans="1:7" ht="18" customHeight="1" x14ac:dyDescent="0.3">
      <c r="A7" s="3" t="s">
        <v>86</v>
      </c>
      <c r="B7" s="18">
        <v>1065</v>
      </c>
      <c r="C7" s="18">
        <v>1330</v>
      </c>
      <c r="D7" s="18">
        <v>1395</v>
      </c>
      <c r="E7" s="18">
        <v>1457</v>
      </c>
      <c r="F7" s="18">
        <v>1515</v>
      </c>
    </row>
    <row r="8" spans="1:7" ht="18" customHeight="1" x14ac:dyDescent="0.3">
      <c r="A8" s="3" t="s">
        <v>87</v>
      </c>
      <c r="B8" s="17">
        <v>0.37</v>
      </c>
      <c r="C8" s="17">
        <v>0.40699999999999997</v>
      </c>
      <c r="D8" s="17">
        <v>0.42699999999999999</v>
      </c>
      <c r="E8" s="17">
        <v>0.44700000000000001</v>
      </c>
      <c r="F8" s="17">
        <v>0.47</v>
      </c>
    </row>
    <row r="9" spans="1:7" ht="18" customHeight="1" x14ac:dyDescent="0.3">
      <c r="A9" s="43" t="s">
        <v>173</v>
      </c>
      <c r="B9" s="30"/>
      <c r="C9" s="30"/>
      <c r="D9" s="30"/>
      <c r="E9" s="30"/>
      <c r="F9" s="30"/>
    </row>
    <row r="10" spans="1:7" ht="22.05" customHeight="1" x14ac:dyDescent="0.3">
      <c r="A10" s="13" t="s">
        <v>88</v>
      </c>
      <c r="G10" s="8">
        <f>_xlfn.LET(_xlpm.mode, Simulateur!B13, _xlpm.veh, Simulateur!B14, _xlpm.km_aller, Simulateur!B16, _xlpm.nb_ar, Simulateur!B17, _xlpm.cv, MIN(MAX(Simulateur!B15-2,1),5), _xlpm.km_tot, _xlpm.km_aller*2*_xlpm.nb_ar, _xlpm.a, INDEX(B5:F5,1,_xlpm.cv), _xlpm.b, INDEX(B6:F6,1,_xlpm.cv), _xlpm.fixe, INDEX(B7:F7,1,_xlpm.cv), _xlpm.d_rate, INDEX(B8:F8,1,_xlpm.cv), _xlpm.base_km, IF(_xlpm.km_tot&lt;=5000, _xlpm.km_tot*_xlpm.a, IF(_xlpm.km_tot&lt;=20000, _xlpm.km_tot*_xlpm.b+_xlpm.fixe, _xlpm.km_tot*_xlpm.d_rate)), _xlpm.base_km_elec, IF(_xlpm.veh=2, _xlpm.base_km*1.2, _xlpm.base_km), _xlpm.tc, MAX(0, Simulateur!B18 - Simulateur!B19), _xlpm.velo, MIN(_xlpm.km_tot*0.25, 200), IF(_xlpm.mode=2, _xlpm.tc, IF(_xlpm.mode=3, _xlpm.velo, IF(_xlpm.mode=1, MAX(0,_xlpm.base_km_elec-Simulateur!B19), 0))))</f>
        <v>4923.1000000000004</v>
      </c>
    </row>
    <row r="11" spans="1:7" ht="7.95" customHeight="1" x14ac:dyDescent="0.3"/>
    <row r="12" spans="1:7" x14ac:dyDescent="0.3">
      <c r="A12" s="35" t="s">
        <v>89</v>
      </c>
      <c r="B12" s="30"/>
      <c r="C12" s="30"/>
      <c r="D12" s="30"/>
      <c r="E12" s="30"/>
      <c r="F12" s="30"/>
      <c r="G12" s="30"/>
    </row>
    <row r="13" spans="1:7" ht="18" customHeight="1" x14ac:dyDescent="0.3">
      <c r="A13" s="3" t="s">
        <v>90</v>
      </c>
      <c r="G13" s="19">
        <f>Simulateur!B10</f>
        <v>45</v>
      </c>
    </row>
    <row r="14" spans="1:7" ht="18" customHeight="1" x14ac:dyDescent="0.3">
      <c r="A14" s="3" t="s">
        <v>91</v>
      </c>
      <c r="G14" s="4">
        <f>ROUND(Simulateur!B10*2.7,0)</f>
        <v>122</v>
      </c>
    </row>
    <row r="15" spans="1:7" ht="18" customHeight="1" x14ac:dyDescent="0.3">
      <c r="A15" s="3" t="s">
        <v>92</v>
      </c>
      <c r="G15" s="4">
        <f>Simulateur!B38</f>
        <v>0</v>
      </c>
    </row>
    <row r="16" spans="1:7" ht="18" customHeight="1" x14ac:dyDescent="0.3">
      <c r="A16" s="3" t="s">
        <v>93</v>
      </c>
      <c r="G16" s="4">
        <f>Simulateur!B39</f>
        <v>0</v>
      </c>
    </row>
    <row r="17" spans="1:7" ht="19.95" customHeight="1" x14ac:dyDescent="0.3">
      <c r="A17" s="13" t="s">
        <v>94</v>
      </c>
      <c r="G17" s="8">
        <f>MAX(0, IF(Simulateur!B39&gt;G14, Simulateur!B39 - MIN(Simulateur!B38, 626.4), G14 - MIN(Simulateur!B38, 626.4)))</f>
        <v>122</v>
      </c>
    </row>
    <row r="18" spans="1:7" ht="7.95" customHeight="1" x14ac:dyDescent="0.3"/>
    <row r="19" spans="1:7" x14ac:dyDescent="0.3">
      <c r="A19" s="35" t="s">
        <v>95</v>
      </c>
      <c r="B19" s="30"/>
      <c r="C19" s="30"/>
      <c r="D19" s="30"/>
      <c r="E19" s="30"/>
      <c r="F19" s="30"/>
      <c r="G19" s="30"/>
    </row>
    <row r="20" spans="1:7" ht="18" customHeight="1" x14ac:dyDescent="0.3">
      <c r="A20" s="24" t="s">
        <v>182</v>
      </c>
      <c r="G20" s="20">
        <v>5.45</v>
      </c>
    </row>
    <row r="21" spans="1:7" ht="18" customHeight="1" x14ac:dyDescent="0.3">
      <c r="A21" s="3" t="s">
        <v>183</v>
      </c>
      <c r="G21" s="20">
        <v>15.35</v>
      </c>
    </row>
    <row r="22" spans="1:7" ht="18" customHeight="1" x14ac:dyDescent="0.3">
      <c r="A22" s="3" t="s">
        <v>96</v>
      </c>
      <c r="G22" s="14">
        <f>Simulateur!B24</f>
        <v>173</v>
      </c>
    </row>
    <row r="23" spans="1:7" ht="26.4" customHeight="1" x14ac:dyDescent="0.3">
      <c r="A23" s="3" t="s">
        <v>97</v>
      </c>
      <c r="G23" s="21">
        <f>Simulateur!B25</f>
        <v>4</v>
      </c>
    </row>
    <row r="24" spans="1:7" ht="18" customHeight="1" x14ac:dyDescent="0.3">
      <c r="A24" s="3" t="s">
        <v>98</v>
      </c>
      <c r="G24" s="21">
        <f>MAX(0,Simulateur!B26-Simulateur!B25)</f>
        <v>3.5</v>
      </c>
    </row>
    <row r="25" spans="1:7" ht="19.95" customHeight="1" x14ac:dyDescent="0.3">
      <c r="A25" s="13" t="s">
        <v>99</v>
      </c>
      <c r="G25" s="8">
        <f>IF(OR(Simulateur!B22=1, Simulateur!B23=1),0,G22*MAX(0,G20-G24))</f>
        <v>337.35</v>
      </c>
    </row>
  </sheetData>
  <mergeCells count="6">
    <mergeCell ref="A19:G19"/>
    <mergeCell ref="A1:G1"/>
    <mergeCell ref="A3:G3"/>
    <mergeCell ref="A9:F9"/>
    <mergeCell ref="A12:G12"/>
    <mergeCell ref="A2:G2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9"/>
  <sheetViews>
    <sheetView showGridLines="0" workbookViewId="0">
      <selection activeCell="B16" sqref="B16:G16"/>
    </sheetView>
  </sheetViews>
  <sheetFormatPr baseColWidth="10" defaultColWidth="8.88671875" defaultRowHeight="14.4" x14ac:dyDescent="0.3"/>
  <cols>
    <col min="1" max="1" width="30" customWidth="1"/>
    <col min="2" max="6" width="18" customWidth="1"/>
    <col min="7" max="7" width="22" customWidth="1"/>
  </cols>
  <sheetData>
    <row r="1" spans="1:7" x14ac:dyDescent="0.3">
      <c r="A1" s="41" t="s">
        <v>165</v>
      </c>
      <c r="B1" s="30"/>
      <c r="C1" s="30"/>
      <c r="D1" s="30"/>
      <c r="E1" s="30"/>
      <c r="F1" s="30"/>
      <c r="G1" s="30"/>
    </row>
    <row r="2" spans="1:7" x14ac:dyDescent="0.3">
      <c r="A2" s="35" t="s">
        <v>164</v>
      </c>
      <c r="B2" s="30"/>
      <c r="C2" s="30"/>
      <c r="D2" s="30"/>
      <c r="E2" s="30"/>
      <c r="F2" s="30"/>
      <c r="G2" s="30"/>
    </row>
    <row r="3" spans="1:7" x14ac:dyDescent="0.3">
      <c r="A3" s="16" t="s">
        <v>100</v>
      </c>
      <c r="B3" s="16" t="s">
        <v>78</v>
      </c>
      <c r="C3" s="16" t="s">
        <v>79</v>
      </c>
      <c r="D3" s="16" t="s">
        <v>80</v>
      </c>
      <c r="E3" s="16" t="s">
        <v>81</v>
      </c>
      <c r="F3" s="16" t="s">
        <v>101</v>
      </c>
      <c r="G3" s="16" t="s">
        <v>102</v>
      </c>
    </row>
    <row r="4" spans="1:7" ht="18" customHeight="1" x14ac:dyDescent="0.3">
      <c r="A4" s="22" t="s">
        <v>103</v>
      </c>
      <c r="B4" s="23" t="s">
        <v>104</v>
      </c>
      <c r="C4" s="23" t="s">
        <v>105</v>
      </c>
      <c r="D4" s="23" t="s">
        <v>106</v>
      </c>
      <c r="E4" s="23" t="s">
        <v>107</v>
      </c>
      <c r="F4" s="23" t="s">
        <v>108</v>
      </c>
      <c r="G4" s="23" t="s">
        <v>109</v>
      </c>
    </row>
    <row r="5" spans="1:7" ht="18" customHeight="1" x14ac:dyDescent="0.3">
      <c r="A5" s="22" t="s">
        <v>110</v>
      </c>
      <c r="B5" s="23" t="s">
        <v>111</v>
      </c>
      <c r="C5" s="23" t="s">
        <v>112</v>
      </c>
      <c r="D5" s="23" t="s">
        <v>113</v>
      </c>
      <c r="E5" s="23" t="s">
        <v>114</v>
      </c>
      <c r="F5" s="23" t="s">
        <v>115</v>
      </c>
      <c r="G5" s="23" t="s">
        <v>116</v>
      </c>
    </row>
    <row r="6" spans="1:7" ht="18" customHeight="1" x14ac:dyDescent="0.3">
      <c r="A6" s="22" t="s">
        <v>117</v>
      </c>
      <c r="B6" s="23" t="s">
        <v>118</v>
      </c>
      <c r="C6" s="23" t="s">
        <v>119</v>
      </c>
      <c r="D6" s="23" t="s">
        <v>120</v>
      </c>
      <c r="E6" s="23" t="s">
        <v>121</v>
      </c>
      <c r="F6" s="23" t="s">
        <v>122</v>
      </c>
      <c r="G6" s="23" t="s">
        <v>109</v>
      </c>
    </row>
    <row r="7" spans="1:7" ht="16.05" customHeight="1" x14ac:dyDescent="0.3">
      <c r="A7" s="51" t="s">
        <v>123</v>
      </c>
      <c r="B7" s="30"/>
      <c r="C7" s="30"/>
      <c r="D7" s="30"/>
      <c r="E7" s="30"/>
      <c r="F7" s="30"/>
      <c r="G7" s="30"/>
    </row>
    <row r="8" spans="1:7" ht="7.95" customHeight="1" x14ac:dyDescent="0.3"/>
    <row r="9" spans="1:7" x14ac:dyDescent="0.3">
      <c r="A9" s="35" t="s">
        <v>124</v>
      </c>
      <c r="B9" s="30"/>
      <c r="C9" s="30"/>
      <c r="D9" s="30"/>
      <c r="E9" s="30"/>
      <c r="F9" s="30"/>
      <c r="G9" s="30"/>
    </row>
    <row r="10" spans="1:7" x14ac:dyDescent="0.3">
      <c r="A10" s="16" t="s">
        <v>100</v>
      </c>
      <c r="B10" s="47" t="s">
        <v>125</v>
      </c>
      <c r="C10" s="48"/>
      <c r="D10" s="26"/>
      <c r="E10" s="47" t="s">
        <v>126</v>
      </c>
      <c r="F10" s="48"/>
      <c r="G10" s="26"/>
    </row>
    <row r="11" spans="1:7" ht="16.05" customHeight="1" x14ac:dyDescent="0.3">
      <c r="A11" s="22" t="s">
        <v>127</v>
      </c>
      <c r="B11" s="46" t="s">
        <v>128</v>
      </c>
      <c r="C11" s="30"/>
      <c r="D11" s="30"/>
      <c r="E11" s="46"/>
      <c r="F11" s="30"/>
      <c r="G11" s="30"/>
    </row>
    <row r="12" spans="1:7" ht="16.05" customHeight="1" x14ac:dyDescent="0.3">
      <c r="A12" s="22" t="s">
        <v>129</v>
      </c>
      <c r="B12" s="46" t="s">
        <v>130</v>
      </c>
      <c r="C12" s="30"/>
      <c r="D12" s="30"/>
      <c r="E12" s="46"/>
      <c r="F12" s="30"/>
      <c r="G12" s="30"/>
    </row>
    <row r="13" spans="1:7" ht="16.05" customHeight="1" x14ac:dyDescent="0.3">
      <c r="A13" s="22" t="s">
        <v>131</v>
      </c>
      <c r="B13" s="46" t="s">
        <v>132</v>
      </c>
      <c r="C13" s="30"/>
      <c r="D13" s="30"/>
      <c r="E13" s="46"/>
      <c r="F13" s="30"/>
      <c r="G13" s="30"/>
    </row>
    <row r="14" spans="1:7" ht="7.95" customHeight="1" x14ac:dyDescent="0.3"/>
    <row r="15" spans="1:7" x14ac:dyDescent="0.3">
      <c r="A15" s="35" t="s">
        <v>166</v>
      </c>
      <c r="B15" s="30"/>
      <c r="C15" s="30"/>
      <c r="D15" s="30"/>
      <c r="E15" s="30"/>
      <c r="F15" s="30"/>
      <c r="G15" s="30"/>
    </row>
    <row r="16" spans="1:7" ht="27" customHeight="1" x14ac:dyDescent="0.3">
      <c r="A16" s="3" t="s">
        <v>133</v>
      </c>
      <c r="B16" s="45">
        <v>5.45</v>
      </c>
      <c r="C16" s="30"/>
      <c r="D16" s="30"/>
      <c r="E16" s="30"/>
      <c r="F16" s="30"/>
      <c r="G16" s="30"/>
    </row>
    <row r="17" spans="1:7" ht="24" customHeight="1" x14ac:dyDescent="0.3">
      <c r="A17" s="3" t="s">
        <v>134</v>
      </c>
      <c r="B17" s="45" t="s">
        <v>135</v>
      </c>
      <c r="C17" s="30"/>
      <c r="D17" s="30"/>
      <c r="E17" s="30"/>
      <c r="F17" s="30"/>
      <c r="G17" s="30"/>
    </row>
    <row r="18" spans="1:7" ht="25.8" customHeight="1" x14ac:dyDescent="0.3">
      <c r="A18" s="3" t="s">
        <v>136</v>
      </c>
      <c r="B18" s="45" t="s">
        <v>137</v>
      </c>
      <c r="C18" s="30"/>
      <c r="D18" s="30"/>
      <c r="E18" s="30"/>
      <c r="F18" s="30"/>
      <c r="G18" s="30"/>
    </row>
    <row r="19" spans="1:7" ht="18" customHeight="1" x14ac:dyDescent="0.3">
      <c r="A19" s="3" t="s">
        <v>138</v>
      </c>
      <c r="B19" s="50" t="s">
        <v>139</v>
      </c>
      <c r="C19" s="30"/>
      <c r="D19" s="30"/>
      <c r="E19" s="30"/>
      <c r="F19" s="30"/>
      <c r="G19" s="30"/>
    </row>
    <row r="20" spans="1:7" ht="7.95" customHeight="1" x14ac:dyDescent="0.3"/>
    <row r="21" spans="1:7" x14ac:dyDescent="0.3">
      <c r="A21" s="35" t="s">
        <v>160</v>
      </c>
      <c r="B21" s="30"/>
      <c r="C21" s="30"/>
      <c r="D21" s="30"/>
      <c r="E21" s="30"/>
      <c r="F21" s="30"/>
      <c r="G21" s="30"/>
    </row>
    <row r="22" spans="1:7" ht="18" customHeight="1" x14ac:dyDescent="0.3">
      <c r="A22" s="3" t="s">
        <v>140</v>
      </c>
      <c r="B22" s="49" t="s">
        <v>141</v>
      </c>
      <c r="C22" s="30"/>
      <c r="D22" s="30"/>
      <c r="E22" s="30"/>
      <c r="F22" s="30"/>
      <c r="G22" s="30"/>
    </row>
    <row r="23" spans="1:7" ht="18" customHeight="1" x14ac:dyDescent="0.3">
      <c r="A23" s="3" t="s">
        <v>142</v>
      </c>
      <c r="B23" s="49" t="s">
        <v>159</v>
      </c>
      <c r="C23" s="30"/>
      <c r="D23" s="30"/>
      <c r="E23" s="30"/>
      <c r="F23" s="30"/>
      <c r="G23" s="30"/>
    </row>
    <row r="24" spans="1:7" ht="18" customHeight="1" x14ac:dyDescent="0.3">
      <c r="A24" s="3" t="s">
        <v>143</v>
      </c>
      <c r="B24" s="49" t="s">
        <v>144</v>
      </c>
      <c r="C24" s="30"/>
      <c r="D24" s="30"/>
      <c r="E24" s="30"/>
      <c r="F24" s="30"/>
      <c r="G24" s="30"/>
    </row>
    <row r="25" spans="1:7" ht="18" customHeight="1" x14ac:dyDescent="0.3">
      <c r="A25" s="3" t="s">
        <v>145</v>
      </c>
      <c r="B25" s="49" t="s">
        <v>161</v>
      </c>
      <c r="C25" s="30"/>
      <c r="D25" s="30"/>
      <c r="E25" s="30"/>
      <c r="F25" s="30"/>
      <c r="G25" s="30"/>
    </row>
    <row r="26" spans="1:7" ht="7.95" customHeight="1" x14ac:dyDescent="0.3"/>
    <row r="27" spans="1:7" x14ac:dyDescent="0.3">
      <c r="A27" s="35" t="s">
        <v>162</v>
      </c>
      <c r="B27" s="30"/>
      <c r="C27" s="30"/>
      <c r="D27" s="30"/>
      <c r="E27" s="30"/>
      <c r="F27" s="30"/>
      <c r="G27" s="30"/>
    </row>
    <row r="28" spans="1:7" ht="18" customHeight="1" x14ac:dyDescent="0.3">
      <c r="A28" s="3" t="s">
        <v>146</v>
      </c>
      <c r="B28" s="45" t="s">
        <v>147</v>
      </c>
      <c r="C28" s="30"/>
      <c r="D28" s="30"/>
      <c r="E28" s="30"/>
      <c r="F28" s="30"/>
      <c r="G28" s="30"/>
    </row>
    <row r="29" spans="1:7" ht="18" customHeight="1" x14ac:dyDescent="0.3">
      <c r="A29" s="3" t="s">
        <v>148</v>
      </c>
      <c r="B29" s="45" t="s">
        <v>163</v>
      </c>
      <c r="C29" s="30"/>
      <c r="D29" s="30"/>
      <c r="E29" s="30"/>
      <c r="F29" s="30"/>
      <c r="G29" s="30"/>
    </row>
    <row r="30" spans="1:7" ht="18" customHeight="1" x14ac:dyDescent="0.3">
      <c r="A30" s="3" t="s">
        <v>149</v>
      </c>
      <c r="B30" s="45" t="s">
        <v>180</v>
      </c>
      <c r="C30" s="30"/>
      <c r="D30" s="30"/>
      <c r="E30" s="30"/>
      <c r="F30" s="30"/>
      <c r="G30" s="30"/>
    </row>
    <row r="31" spans="1:7" ht="18" customHeight="1" x14ac:dyDescent="0.3">
      <c r="A31" s="3" t="s">
        <v>150</v>
      </c>
      <c r="B31" s="52" t="s">
        <v>151</v>
      </c>
      <c r="C31" s="30"/>
      <c r="D31" s="30"/>
      <c r="E31" s="30"/>
      <c r="F31" s="30"/>
      <c r="G31" s="30"/>
    </row>
    <row r="32" spans="1:7" ht="7.95" customHeight="1" x14ac:dyDescent="0.3"/>
    <row r="33" spans="1:7" x14ac:dyDescent="0.3">
      <c r="A33" s="35" t="s">
        <v>167</v>
      </c>
      <c r="B33" s="30"/>
      <c r="C33" s="30"/>
      <c r="D33" s="30"/>
      <c r="E33" s="30"/>
      <c r="F33" s="30"/>
      <c r="G33" s="30"/>
    </row>
    <row r="34" spans="1:7" x14ac:dyDescent="0.3">
      <c r="A34" s="47" t="s">
        <v>152</v>
      </c>
      <c r="B34" s="47" t="s">
        <v>153</v>
      </c>
      <c r="C34" s="48"/>
      <c r="D34" s="48"/>
      <c r="E34" s="48"/>
      <c r="F34" s="48"/>
      <c r="G34" s="26"/>
    </row>
    <row r="35" spans="1:7" ht="16.05" customHeight="1" x14ac:dyDescent="0.3">
      <c r="A35" s="3" t="s">
        <v>168</v>
      </c>
      <c r="B35" s="44" t="s">
        <v>154</v>
      </c>
      <c r="C35" s="30"/>
      <c r="D35" s="30"/>
      <c r="E35" s="30"/>
      <c r="F35" s="30"/>
      <c r="G35" s="30"/>
    </row>
    <row r="36" spans="1:7" ht="16.05" customHeight="1" x14ac:dyDescent="0.3">
      <c r="A36" s="3" t="s">
        <v>169</v>
      </c>
      <c r="B36" s="44" t="s">
        <v>155</v>
      </c>
      <c r="C36" s="30"/>
      <c r="D36" s="30"/>
      <c r="E36" s="30"/>
      <c r="F36" s="30"/>
      <c r="G36" s="30"/>
    </row>
    <row r="37" spans="1:7" ht="16.05" customHeight="1" x14ac:dyDescent="0.3">
      <c r="A37" s="3" t="s">
        <v>170</v>
      </c>
      <c r="B37" s="44" t="s">
        <v>156</v>
      </c>
      <c r="C37" s="30"/>
      <c r="D37" s="30"/>
      <c r="E37" s="30"/>
      <c r="F37" s="30"/>
      <c r="G37" s="30"/>
    </row>
    <row r="38" spans="1:7" ht="16.05" customHeight="1" x14ac:dyDescent="0.3">
      <c r="A38" s="3" t="s">
        <v>171</v>
      </c>
      <c r="B38" s="44" t="s">
        <v>157</v>
      </c>
      <c r="C38" s="30"/>
      <c r="D38" s="30"/>
      <c r="E38" s="30"/>
      <c r="F38" s="30"/>
      <c r="G38" s="30"/>
    </row>
    <row r="39" spans="1:7" ht="16.05" customHeight="1" x14ac:dyDescent="0.3">
      <c r="A39" s="3" t="s">
        <v>172</v>
      </c>
      <c r="B39" s="44" t="s">
        <v>158</v>
      </c>
      <c r="C39" s="30"/>
      <c r="D39" s="30"/>
      <c r="E39" s="30"/>
      <c r="F39" s="30"/>
      <c r="G39" s="30"/>
    </row>
  </sheetData>
  <mergeCells count="35">
    <mergeCell ref="B39:G39"/>
    <mergeCell ref="A1:G1"/>
    <mergeCell ref="B36:G36"/>
    <mergeCell ref="B35:G35"/>
    <mergeCell ref="E12:G12"/>
    <mergeCell ref="A7:G7"/>
    <mergeCell ref="B25:G25"/>
    <mergeCell ref="B16:G16"/>
    <mergeCell ref="B22:G22"/>
    <mergeCell ref="A27:G27"/>
    <mergeCell ref="A21:G21"/>
    <mergeCell ref="B31:G31"/>
    <mergeCell ref="A2:G2"/>
    <mergeCell ref="B18:G18"/>
    <mergeCell ref="B12:D12"/>
    <mergeCell ref="A33:G33"/>
    <mergeCell ref="A34"/>
    <mergeCell ref="A9:G9"/>
    <mergeCell ref="E11:G11"/>
    <mergeCell ref="B37:G37"/>
    <mergeCell ref="A15:G15"/>
    <mergeCell ref="B30:G30"/>
    <mergeCell ref="B24:G24"/>
    <mergeCell ref="B29:G29"/>
    <mergeCell ref="B10:D10"/>
    <mergeCell ref="B19:G19"/>
    <mergeCell ref="B34:G34"/>
    <mergeCell ref="B38:G38"/>
    <mergeCell ref="B28:G28"/>
    <mergeCell ref="B11:D11"/>
    <mergeCell ref="E10:G10"/>
    <mergeCell ref="E13:G13"/>
    <mergeCell ref="B17:G17"/>
    <mergeCell ref="B23:G23"/>
    <mergeCell ref="B13:D13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Simulateur</vt:lpstr>
      <vt:lpstr>Calculs</vt:lpstr>
      <vt:lpstr>Barèmes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Antoine Doussaint</cp:lastModifiedBy>
  <dcterms:created xsi:type="dcterms:W3CDTF">2026-04-20T13:05:43Z</dcterms:created>
  <dcterms:modified xsi:type="dcterms:W3CDTF">2026-04-23T07:22:20Z</dcterms:modified>
</cp:coreProperties>
</file>