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SYNC_ALL\SYNCHRONISE\SYCH_M_HANDLER\PERSONAL FINANCE\PROPCO- Personal\ASSET Portfolio Handler\BUSINESS_StratModExcel\Downloads_Free\"/>
    </mc:Choice>
  </mc:AlternateContent>
  <xr:revisionPtr revIDLastSave="0" documentId="13_ncr:1_{A65993A9-1AAA-452D-AB95-B3F7E8B7C022}" xr6:coauthVersionLast="47" xr6:coauthVersionMax="47" xr10:uidLastSave="{00000000-0000-0000-0000-000000000000}"/>
  <bookViews>
    <workbookView xWindow="-108" yWindow="-108" windowWidth="23256" windowHeight="11964" xr2:uid="{C5B067EC-C295-4C58-9542-C4E56A71389C}"/>
  </bookViews>
  <sheets>
    <sheet name="Custom LargeNumbers" sheetId="1" r:id="rId1"/>
  </sheets>
  <definedNames>
    <definedName name="_xlnm._FilterDatabase" localSheetId="0" hidden="1">'Custom LargeNumbers'!$H$1:$H$149</definedName>
    <definedName name="_xlcn.WorksheetConnection_T9A2C161" hidden="1">#REF!</definedName>
    <definedName name="CIQWBGuid" hidden="1">"4c07ec0d-a4bd-43e1-8f7d-edc964c69827"</definedName>
    <definedName name="Days" hidden="1">{0,1,2,3,4,5,6}</definedName>
    <definedName name="INFO_INSTANCE_ID" hidden="1">"4387"</definedName>
    <definedName name="INFO_INSTANCE_NAME" hidden="1">"Copy of Dashboard Analysis (P2007)_20070402_16_34_43_3434.xls"</definedName>
    <definedName name="INFO_REPORT_CODE" hidden="1">"P9-FI07-2-0"</definedName>
    <definedName name="INFO_REPORT_ID" hidden="1">"3"</definedName>
    <definedName name="INFO_REPORT_NAME" hidden="1">"Copy of Dashboard Analysis (P2007)"</definedName>
    <definedName name="INFO_RUN_USER" hidden="1">""</definedName>
    <definedName name="INFO_RUN_WORKSTATION" hidden="1">"ALCHEMEX-RD2"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41647.7127314815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V_PAS_PastelDatabase" hidden="1">"PAS9DENIS08"</definedName>
    <definedName name="SV_PAS_PervasiveServer" hidden="1">"FMS"</definedName>
    <definedName name="SV_SOLUTION_ID" hidden="1">"10"</definedName>
    <definedName name="TBStatus" hidden="1">OFFSET(#REF!,1,0,TBRowCount,1)</definedName>
    <definedName name="λLargeNumbers">_xlfn.LAMBDA(_xlpm.Number,     _xlfn.IFS(       _xlpm.Number&gt;=1000000000000,TEXT(_xlpm.Number,"#,##0.00,,,, ""T"""),       _xlpm.Number&gt;=1000000000,TEXT(_xlpm.Number,"#,##0.00,,, ""B"""),       _xlpm.Number&gt;=1000000,TEXT(_xlpm.Number,"#,##0.00,, ""M"""),       _xlpm.Number&gt;=1000,TEXT(_xlpm.Number,"#,##0.00, ""K"""),       _xlpm.Number&lt;=-1000000000000,TEXT(_xlpm.Number,"(#,##0.00,,,,""T"")"),          _xlpm.Number&lt;=-1000000000,TEXT(_xlpm.Number,"(#,##0.00,,,""B"")"),          _xlpm.Number&lt;=-1000000,TEXT(_xlpm.Number,"(#,##0.00,,""M"")"),          _xlpm.Number&lt;=-1000,TEXT(_xlpm.Number,"(#,##0.00,""K"")"),           TRUE,TEXT(_xlpm.Number,"#,##0;(#,##0);-")))</definedName>
  </definedNames>
  <calcPr calcId="191029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 s="1"/>
  <c r="H3" i="1"/>
  <c r="H4" i="1"/>
  <c r="F5" i="1" l="1"/>
  <c r="G5" i="1"/>
  <c r="H5" i="1"/>
  <c r="F6" i="1" l="1"/>
  <c r="G6" i="1"/>
  <c r="H6" i="1"/>
  <c r="F7" i="1" l="1"/>
  <c r="G7" i="1"/>
  <c r="H7" i="1"/>
  <c r="F8" i="1" l="1"/>
  <c r="G8" i="1"/>
  <c r="H8" i="1"/>
  <c r="F9" i="1" l="1"/>
  <c r="G9" i="1"/>
  <c r="H9" i="1"/>
  <c r="F10" i="1" l="1"/>
  <c r="G10" i="1"/>
  <c r="H10" i="1"/>
  <c r="F11" i="1" l="1"/>
  <c r="G11" i="1"/>
  <c r="F12" i="1"/>
  <c r="G12" i="1"/>
  <c r="F13" i="1"/>
  <c r="G13" i="1"/>
  <c r="F14" i="1"/>
  <c r="G14" i="1"/>
  <c r="E15" i="1"/>
  <c r="G15" i="1" s="1"/>
  <c r="H11" i="1"/>
  <c r="H14" i="1"/>
  <c r="H12" i="1"/>
  <c r="H15" i="1"/>
  <c r="H13" i="1"/>
  <c r="F15" i="1" l="1"/>
  <c r="E16" i="1"/>
  <c r="G16" i="1" s="1"/>
  <c r="F16" i="1"/>
  <c r="E17" i="1"/>
  <c r="F17" i="1" s="1"/>
  <c r="G17" i="1"/>
  <c r="E18" i="1"/>
  <c r="G18" i="1" s="1"/>
  <c r="H18" i="1"/>
  <c r="H17" i="1"/>
  <c r="H16" i="1"/>
  <c r="F18" i="1" l="1"/>
  <c r="F19" i="1"/>
  <c r="G19" i="1"/>
  <c r="F20" i="1"/>
  <c r="G20" i="1"/>
  <c r="F21" i="1"/>
  <c r="G21" i="1"/>
  <c r="F22" i="1"/>
  <c r="G22" i="1"/>
  <c r="F23" i="1"/>
  <c r="G23" i="1"/>
  <c r="C24" i="1"/>
  <c r="E24" i="1"/>
  <c r="F24" i="1"/>
  <c r="G24" i="1"/>
  <c r="C25" i="1"/>
  <c r="E25" i="1"/>
  <c r="F25" i="1"/>
  <c r="G25" i="1"/>
  <c r="C26" i="1"/>
  <c r="F26" i="1"/>
  <c r="G26" i="1"/>
  <c r="C27" i="1"/>
  <c r="E27" i="1"/>
  <c r="F27" i="1"/>
  <c r="G27" i="1"/>
  <c r="C28" i="1"/>
  <c r="F28" i="1"/>
  <c r="G28" i="1"/>
  <c r="F30" i="1" a="1"/>
  <c r="F30" i="1" s="1"/>
  <c r="G30" i="1" a="1"/>
  <c r="G30" i="1" s="1"/>
  <c r="F31" i="1" a="1"/>
  <c r="F31" i="1" s="1"/>
  <c r="G31" i="1" a="1"/>
  <c r="G31" i="1" s="1"/>
  <c r="F32" i="1" a="1"/>
  <c r="F32" i="1" s="1"/>
  <c r="G32" i="1" a="1"/>
  <c r="G32" i="1" s="1"/>
  <c r="F33" i="1" a="1"/>
  <c r="F33" i="1" s="1"/>
  <c r="G33" i="1" a="1"/>
  <c r="G33" i="1" s="1"/>
  <c r="C34" i="1"/>
  <c r="F34" i="1" a="1"/>
  <c r="F34" i="1" s="1"/>
  <c r="G34" i="1" a="1"/>
  <c r="G34" i="1" s="1"/>
  <c r="C35" i="1"/>
  <c r="F35" i="1" a="1"/>
  <c r="F35" i="1" s="1"/>
  <c r="G35" i="1" a="1"/>
  <c r="G35" i="1" s="1"/>
  <c r="C36" i="1"/>
  <c r="F36" i="1" a="1"/>
  <c r="F36" i="1" s="1"/>
  <c r="G36" i="1" a="1"/>
  <c r="G36" i="1" s="1"/>
  <c r="C37" i="1"/>
  <c r="F37" i="1" a="1"/>
  <c r="F37" i="1" s="1"/>
  <c r="G37" i="1" a="1"/>
  <c r="G37" i="1" s="1"/>
  <c r="D39" i="1"/>
  <c r="F39" i="1"/>
  <c r="G39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G56" i="1"/>
  <c r="G57" i="1"/>
  <c r="F58" i="1"/>
  <c r="G58" i="1"/>
  <c r="G59" i="1"/>
  <c r="G60" i="1"/>
  <c r="G61" i="1"/>
  <c r="G62" i="1"/>
  <c r="G63" i="1"/>
  <c r="G64" i="1"/>
  <c r="D65" i="1"/>
  <c r="G65" i="1"/>
  <c r="G66" i="1"/>
  <c r="G67" i="1"/>
  <c r="F68" i="1"/>
  <c r="G68" i="1"/>
  <c r="F69" i="1"/>
  <c r="G69" i="1" s="1"/>
  <c r="F70" i="1"/>
  <c r="G70" i="1"/>
  <c r="F71" i="1"/>
  <c r="G71" i="1"/>
  <c r="F72" i="1"/>
  <c r="G72" i="1"/>
  <c r="F73" i="1"/>
  <c r="G73" i="1"/>
  <c r="G75" i="1"/>
  <c r="G76" i="1"/>
  <c r="G77" i="1"/>
  <c r="G78" i="1"/>
  <c r="G79" i="1"/>
  <c r="G80" i="1"/>
  <c r="G81" i="1"/>
  <c r="G82" i="1"/>
  <c r="G83" i="1"/>
  <c r="G84" i="1"/>
  <c r="H33" i="1"/>
  <c r="E76" i="1"/>
  <c r="H43" i="1"/>
  <c r="H39" i="1"/>
  <c r="H24" i="1"/>
  <c r="H37" i="1"/>
  <c r="D82" i="1"/>
  <c r="H19" i="1"/>
  <c r="H41" i="1"/>
  <c r="E77" i="1"/>
  <c r="H35" i="1"/>
  <c r="H22" i="1"/>
  <c r="H32" i="1"/>
  <c r="H45" i="1"/>
  <c r="H47" i="1"/>
  <c r="H31" i="1"/>
  <c r="H26" i="1"/>
  <c r="H46" i="1"/>
  <c r="H20" i="1"/>
  <c r="E78" i="1"/>
  <c r="H34" i="1"/>
  <c r="D84" i="1"/>
  <c r="D83" i="1"/>
  <c r="H28" i="1"/>
  <c r="H25" i="1"/>
  <c r="H42" i="1"/>
  <c r="H30" i="1"/>
  <c r="H23" i="1"/>
  <c r="H21" i="1"/>
  <c r="H36" i="1"/>
  <c r="H44" i="1"/>
  <c r="D30" i="1"/>
  <c r="H27" i="1"/>
  <c r="H4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<sst xmlns="http://schemas.openxmlformats.org/spreadsheetml/2006/main" count="147" uniqueCount="118">
  <si>
    <t>Custom Text formats</t>
  </si>
  <si>
    <t>ss</t>
  </si>
  <si>
    <t>Displays the seconds as number 00-59</t>
  </si>
  <si>
    <t>mm</t>
  </si>
  <si>
    <t xml:space="preserve">Displays the minutes as a number 00-59 </t>
  </si>
  <si>
    <t>hh</t>
  </si>
  <si>
    <t>Displays the hour as a number 00-23</t>
  </si>
  <si>
    <t>[ss]</t>
  </si>
  <si>
    <t xml:space="preserve">Displays the cumulative seconds elapsed. </t>
  </si>
  <si>
    <t>[mm]</t>
  </si>
  <si>
    <t>Displays the cumulative minutes elapsed.</t>
  </si>
  <si>
    <t>[hh]</t>
  </si>
  <si>
    <t>Displays the cumulative hours elapsed</t>
  </si>
  <si>
    <t>dd</t>
  </si>
  <si>
    <t>Cumulative Days</t>
  </si>
  <si>
    <t>mm.0 "min" s.0 "sec"</t>
  </si>
  <si>
    <t>Minutes Seconds</t>
  </si>
  <si>
    <t>"Year " yyyy "Month "mm" Day "dd</t>
  </si>
  <si>
    <t>Year Month Days</t>
  </si>
  <si>
    <t>h" hrs "m" mins " s " sec"</t>
  </si>
  <si>
    <t>Hours Minutes Seconds</t>
  </si>
  <si>
    <t xml:space="preserve">d "Days" h" hrs "m" mins " </t>
  </si>
  <si>
    <t>Days Hours Minutes</t>
  </si>
  <si>
    <t>[Color10]# ##0;[Red](# ##0);-</t>
  </si>
  <si>
    <t>Possitive/Negative</t>
  </si>
  <si>
    <t>[Color10]"▲"0,0%;[Red]"▼"(0,0%);-</t>
  </si>
  <si>
    <t>Signature</t>
  </si>
  <si>
    <t>*_@</t>
  </si>
  <si>
    <t>Repeating Lines</t>
  </si>
  <si>
    <t>@*_</t>
  </si>
  <si>
    <t>Cell Numbers</t>
  </si>
  <si>
    <t>"INV" 0000</t>
  </si>
  <si>
    <t>Number digits</t>
  </si>
  <si>
    <t>00000-0000-000</t>
  </si>
  <si>
    <t>00-0000-0000</t>
  </si>
  <si>
    <t>00 0000 0000</t>
  </si>
  <si>
    <t>0000</t>
  </si>
  <si>
    <t>;;;</t>
  </si>
  <si>
    <t>Hide Character =""</t>
  </si>
  <si>
    <t>0;0;-</t>
  </si>
  <si>
    <t xml:space="preserve">Absolute Value </t>
  </si>
  <si>
    <t>"0"###0;("0"# ##0);-</t>
  </si>
  <si>
    <t>Leading Zero - All</t>
  </si>
  <si>
    <t>[&lt;10]0###0;# ##0</t>
  </si>
  <si>
    <t>Leading Zero &lt;10</t>
  </si>
  <si>
    <t>###/###</t>
  </si>
  <si>
    <t>Lowest Tripple Denominator</t>
  </si>
  <si>
    <t># ##/##</t>
  </si>
  <si>
    <t>Lowest Double Denominator</t>
  </si>
  <si>
    <t># #/#</t>
  </si>
  <si>
    <t>Lowest Single denominator</t>
  </si>
  <si>
    <t># ?/10000</t>
  </si>
  <si>
    <t>Fraction - 10, 000th</t>
  </si>
  <si>
    <t># ?/1000</t>
  </si>
  <si>
    <t>Fraction - 1,000th</t>
  </si>
  <si>
    <t># ?/100</t>
  </si>
  <si>
    <t>Fraction - 100th</t>
  </si>
  <si>
    <t>0.0 %%%</t>
  </si>
  <si>
    <t>1 Million th of a %</t>
  </si>
  <si>
    <t>0.0 %%</t>
  </si>
  <si>
    <t>10, 000 of a %</t>
  </si>
  <si>
    <t>100th of a %</t>
  </si>
  <si>
    <t>SMALL NUMBERS</t>
  </si>
  <si>
    <t>TEXT FORUMLA - DETAIL</t>
  </si>
  <si>
    <t>TEXT FORUMLA</t>
  </si>
  <si>
    <t>CUSTOM FORMATED</t>
  </si>
  <si>
    <t>Unformatted</t>
  </si>
  <si>
    <t>Custom Code</t>
  </si>
  <si>
    <t>DESCRIBE</t>
  </si>
  <si>
    <t>Thousands</t>
  </si>
  <si>
    <t>Millions</t>
  </si>
  <si>
    <t>Billions</t>
  </si>
  <si>
    <t>Trillion</t>
  </si>
  <si>
    <t>LAMBDA FORMULA</t>
  </si>
  <si>
    <t>NAMED CALCULATION</t>
  </si>
  <si>
    <t>LET FORMULA - DETAIL</t>
  </si>
  <si>
    <t>CONDITIONAL FORMATS</t>
  </si>
  <si>
    <r>
      <t xml:space="preserve">ALL IN ONE
</t>
    </r>
    <r>
      <rPr>
        <sz val="12"/>
        <color theme="0"/>
        <rFont val="Aptos Narrow"/>
        <family val="2"/>
        <scheme val="minor"/>
      </rPr>
      <t>Function - LET/ LAMBDA</t>
    </r>
  </si>
  <si>
    <t>0.#E+0;(0.#E+0);-</t>
  </si>
  <si>
    <t>0.#E+0</t>
  </si>
  <si>
    <t>Scentific - Hundreds</t>
  </si>
  <si>
    <t>Scentific - Thousands</t>
  </si>
  <si>
    <t>Scentific - Millions</t>
  </si>
  <si>
    <t>Scentific - Billions</t>
  </si>
  <si>
    <t>Scentific - Trillion</t>
  </si>
  <si>
    <t>[&lt;=-1000](#,##0.00,"K");[&lt;0](# ##0);# ##0</t>
  </si>
  <si>
    <t>Thousands, Normal, Possitive</t>
  </si>
  <si>
    <t>[&lt;=-1000000](#,##0.00,, "M");[&lt;=-1000](#,##0.00,"k");# ##0</t>
  </si>
  <si>
    <t>Negative Thousands, Negative, Normal</t>
  </si>
  <si>
    <t>[&lt;=-1000000000](#,##0.00,,, "B");[&lt;=-1000000](#,##0.00,, "M");#,##0.00,"K"</t>
  </si>
  <si>
    <t>Billions,Millions, Thousands - Negative</t>
  </si>
  <si>
    <t>[&lt;=-1000000000000](#,##0.00,,,, "T");[&lt;=-1000000000](#,##0.00,,, "B");(#,##0.00,, "M")</t>
  </si>
  <si>
    <t>Trillions, Billions, Millions - Negative</t>
  </si>
  <si>
    <t>[&gt;=1000]#,##0.00,"k";[&gt;0]# ##0;(# ##0)</t>
  </si>
  <si>
    <t>Thousands, Normal, Negative</t>
  </si>
  <si>
    <t>[&gt;=1000000]#,##0.00,, "M";[&gt;=1000]#,##0.00,"K";# ##0</t>
  </si>
  <si>
    <t>Millions,Thousands, Normal</t>
  </si>
  <si>
    <t>[&gt;=1000000000]#,##0.00,,, "B";[&gt;=1000000]#,##0.00,, "M";#,##0.00,"K"</t>
  </si>
  <si>
    <t>Billions,Millions, Thousands</t>
  </si>
  <si>
    <t>[&gt;=1000000000000]#,##0.00,,,, "T";[&gt;=1000000000]#,##0.00,,, "B";#,##0.00,, "M"</t>
  </si>
  <si>
    <t>Trillions, Billions, Millions</t>
  </si>
  <si>
    <t>Thousands (+ / -)</t>
  </si>
  <si>
    <t>Millions (+ / -)</t>
  </si>
  <si>
    <t>Billions (+ / -)</t>
  </si>
  <si>
    <t>Trillions (+ / -)</t>
  </si>
  <si>
    <t>LARGE NUMBERS</t>
  </si>
  <si>
    <t>CUSTOM FORMATS - LARGE &amp; SMALL NUMBERS</t>
  </si>
  <si>
    <t>UNFORMATTED</t>
  </si>
  <si>
    <t>FORMATTED</t>
  </si>
  <si>
    <t>#,##0.00,,,, "T"</t>
  </si>
  <si>
    <t>#,##0.00,,, "B"</t>
  </si>
  <si>
    <t>#,##0.00,, "M"</t>
  </si>
  <si>
    <t>#,##0.00, "K"</t>
  </si>
  <si>
    <t>#,##0.00,,,, "T"; (#,##0.00,,,,"T");-</t>
  </si>
  <si>
    <t>#,##0.00,,, "B"; (#,##0.00,,,"B");-</t>
  </si>
  <si>
    <t>#,##0.00,, "M"; (#,##0.00,,"M");-</t>
  </si>
  <si>
    <t>#,##0.00, "K"; (#,##0.00,"K");-</t>
  </si>
  <si>
    <t>Follow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</si>
</sst>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164" formatCode="#,##0_ ;\-#,##0;\-"/>
    <numFmt numFmtId="165" formatCode="#,##0&quot; / Month&quot;"/>
    <numFmt numFmtId="166" formatCode="0.0%&quot; Per Ann ▲&quot;"/>
    <numFmt numFmtId="167" formatCode="&quot;Within &quot;#,##0.0&quot; Years&quot;"/>
    <numFmt numFmtId="168" formatCode="mm.0\ &quot;min&quot;\ s.0\ &quot;sec&quot;"/>
    <numFmt numFmtId="169" formatCode="hh:mm:ss;@"/>
    <numFmt numFmtId="170" formatCode="&quot;Year&quot;\ yyyy\ &quot;Month &quot;mm&quot; Day &quot;dd"/>
    <numFmt numFmtId="171" formatCode="[$-1C09]dd\ mmmm\ yyyy;@"/>
    <numFmt numFmtId="172" formatCode="h&quot; hrs &quot;m&quot; mins &quot;\ s\ &quot; sec&quot;"/>
    <numFmt numFmtId="173" formatCode="d\ &quot;Days&quot;\ h&quot; hrs &quot;m&quot; mins &quot;\ "/>
    <numFmt numFmtId="174" formatCode="[Color10]#\ ##0;[Red]\(#\ ##0\);\-"/>
    <numFmt numFmtId="175" formatCode="[Color10]&quot;▲&quot;0.0%;[Red]&quot;▼&quot;\(0.0%\);\-"/>
    <numFmt numFmtId="176" formatCode="*_@"/>
    <numFmt numFmtId="177" formatCode="@*_"/>
    <numFmt numFmtId="178" formatCode="0000000000"/>
    <numFmt numFmtId="179" formatCode="0;0;\-"/>
    <numFmt numFmtId="180" formatCode="&quot;0&quot;###0;\(&quot;0&quot;#\ ##0\);\-"/>
    <numFmt numFmtId="181" formatCode="[&lt;10]0###0;#\ ##0"/>
    <numFmt numFmtId="182" formatCode="#\ #/#"/>
    <numFmt numFmtId="183" formatCode="0.00000"/>
    <numFmt numFmtId="184" formatCode="#\ ?/10000"/>
    <numFmt numFmtId="185" formatCode="#\ ?/1000"/>
    <numFmt numFmtId="186" formatCode="#\ ?/100"/>
    <numFmt numFmtId="187" formatCode="0.0\ %%%"/>
    <numFmt numFmtId="188" formatCode="0.0\ %%"/>
    <numFmt numFmtId="189" formatCode="0.00\ &quot;s&quot;%"/>
    <numFmt numFmtId="190" formatCode="#,##0;\(#,##0\)"/>
    <numFmt numFmtId="191" formatCode="0.#E+0;\(0.#E+0\);\-"/>
    <numFmt numFmtId="192" formatCode="#,##0_ ;\(#,##0\ \);\-"/>
    <numFmt numFmtId="193" formatCode="0.#E+0"/>
    <numFmt numFmtId="194" formatCode="[&lt;=-1000]\(#,##0.00,&quot;k&quot;;[&lt;0]\(#\ ##0\);#\ ##0"/>
    <numFmt numFmtId="195" formatCode="[&lt;=-1000000]\(#,##0.00,,\ &quot;M&quot;\);[&lt;=-1000]\(#,##0.00,&quot;k&quot;\);#\ ##0"/>
    <numFmt numFmtId="196" formatCode="[&lt;=-1000000000]\(#,##0.00,,,\ &quot;B&quot;\);[&lt;=-1000000]\(#,##0.00,,\ &quot;M&quot;\);#\ ##0\ \k"/>
    <numFmt numFmtId="197" formatCode="[&lt;=-1000000000000]\(#,##0.00,,,,\ &quot;T&quot;\);[&lt;=-1000000000]\(#,##0.00,,,\ &quot;B&quot;\);\(0.0\ \ \m\)"/>
    <numFmt numFmtId="198" formatCode="[&gt;=1000]#,##0.00,&quot;k&quot;;[&gt;0]#\ ##0;\(#\ ##0\)"/>
    <numFmt numFmtId="199" formatCode="[&gt;=1000000]#,##0.00,,\ &quot;M&quot;;[&gt;=1000]#,##0.00,&quot;k&quot;;#\ ##0"/>
    <numFmt numFmtId="200" formatCode="[&gt;=1000000000]#,##0.00,,,\ &quot;B&quot;;[&gt;=1000000]#,##0.00,,\ &quot;M&quot;;#,##0.00,&quot;k&quot;"/>
    <numFmt numFmtId="201" formatCode="[&gt;=1000000000000]#,##0.00,,,,\ &quot;T&quot;;[&gt;=1000000000]#,##0.00,,,\ &quot;B&quot;;0.0\ \ \m"/>
    <numFmt numFmtId="202" formatCode="#,##0.00,\ &quot;K&quot;;\ \(#,##0.00,&quot;K&quot;\);\-"/>
    <numFmt numFmtId="203" formatCode="#,##0.00,,\ &quot;M&quot;;\ \(#,##0.00,,&quot;M&quot;\);\-"/>
    <numFmt numFmtId="204" formatCode="#,##0.00,,,\ &quot;B&quot;;\ \(#,##0.00,,,&quot;B&quot;\);\-"/>
    <numFmt numFmtId="205" formatCode="#,##0.00,,,,\ &quot;T&quot;;\ \(#,##0.00,,,,&quot;T&quot;\);\-"/>
    <numFmt numFmtId="206" formatCode="#,##0.00,\ &quot;K&quot;"/>
    <numFmt numFmtId="207" formatCode="#,##0.00,,\ &quot;M&quot;"/>
    <numFmt numFmtId="208" formatCode="#,##0.00,,,\ &quot;B&quot;"/>
    <numFmt numFmtId="209" formatCode="#,##0.00,,,,\ &quot;T&quot;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sz val="8"/>
      <color rgb="FF000000"/>
      <name val="Open Sans"/>
      <family val="2"/>
    </font>
    <font>
      <sz val="9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1"/>
      <color rgb="FF000000"/>
      <name val="Open Sans"/>
      <family val="2"/>
    </font>
    <font>
      <b/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sz val="11"/>
      <color rgb="FF000000"/>
      <name val="Aptos Narrow"/>
      <family val="2"/>
      <scheme val="minor"/>
    </font>
    <font>
      <sz val="15"/>
      <color theme="0"/>
      <name val="Aptos Narrow"/>
      <family val="2"/>
      <scheme val="minor"/>
    </font>
    <font>
      <b/>
      <u/>
      <sz val="13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sz val="18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color theme="1"/>
      <name val="Gill Sans Nova Cond"/>
      <family val="2"/>
    </font>
    <font>
      <sz val="16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20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3"/>
      <color theme="1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456A2C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2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165" fontId="4" fillId="2" borderId="0" xfId="1" applyNumberFormat="1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left" vertical="center"/>
    </xf>
    <xf numFmtId="166" fontId="6" fillId="2" borderId="0" xfId="2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7" fontId="6" fillId="2" borderId="0" xfId="2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70" fontId="0" fillId="4" borderId="0" xfId="0" applyNumberFormat="1" applyFill="1" applyAlignment="1">
      <alignment horizontal="center" vertical="center"/>
    </xf>
    <xf numFmtId="171" fontId="0" fillId="4" borderId="0" xfId="0" applyNumberFormat="1" applyFill="1" applyAlignment="1">
      <alignment horizontal="center" vertical="center"/>
    </xf>
    <xf numFmtId="172" fontId="0" fillId="4" borderId="0" xfId="0" applyNumberFormat="1" applyFill="1" applyAlignment="1">
      <alignment horizontal="center" vertical="center"/>
    </xf>
    <xf numFmtId="173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4" fontId="9" fillId="3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175" fontId="9" fillId="3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quotePrefix="1" applyFill="1" applyAlignment="1">
      <alignment horizontal="left" vertical="center"/>
    </xf>
    <xf numFmtId="177" fontId="0" fillId="6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1" fontId="0" fillId="8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vertical="center"/>
    </xf>
    <xf numFmtId="0" fontId="0" fillId="8" borderId="0" xfId="0" quotePrefix="1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3" fontId="0" fillId="9" borderId="0" xfId="0" applyNumberFormat="1" applyFill="1" applyAlignment="1">
      <alignment horizontal="center" vertical="center"/>
    </xf>
    <xf numFmtId="3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179" fontId="0" fillId="9" borderId="0" xfId="0" applyNumberFormat="1" applyFill="1" applyAlignment="1">
      <alignment horizontal="center" vertical="center"/>
    </xf>
    <xf numFmtId="180" fontId="0" fillId="9" borderId="0" xfId="0" applyNumberFormat="1" applyFill="1" applyAlignment="1">
      <alignment horizontal="center" vertical="center"/>
    </xf>
    <xf numFmtId="181" fontId="0" fillId="9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left" vertical="center" shrinkToFit="1"/>
    </xf>
    <xf numFmtId="2" fontId="0" fillId="10" borderId="2" xfId="0" applyNumberFormat="1" applyFill="1" applyBorder="1" applyAlignment="1">
      <alignment horizontal="center" vertical="center" wrapText="1"/>
    </xf>
    <xf numFmtId="182" fontId="0" fillId="10" borderId="2" xfId="0" applyNumberFormat="1" applyFill="1" applyBorder="1" applyAlignment="1">
      <alignment horizontal="center" vertical="center"/>
    </xf>
    <xf numFmtId="183" fontId="0" fillId="10" borderId="2" xfId="0" applyNumberFormat="1" applyFill="1" applyBorder="1" applyAlignment="1">
      <alignment horizontal="center" vertical="center" wrapText="1"/>
    </xf>
    <xf numFmtId="0" fontId="10" fillId="10" borderId="2" xfId="0" applyFont="1" applyFill="1" applyBorder="1"/>
    <xf numFmtId="0" fontId="0" fillId="10" borderId="3" xfId="0" applyFill="1" applyBorder="1" applyAlignment="1">
      <alignment vertical="center"/>
    </xf>
    <xf numFmtId="2" fontId="0" fillId="10" borderId="4" xfId="0" applyNumberFormat="1" applyFill="1" applyBorder="1" applyAlignment="1">
      <alignment horizontal="left" vertical="center" shrinkToFit="1"/>
    </xf>
    <xf numFmtId="2" fontId="0" fillId="10" borderId="0" xfId="0" applyNumberFormat="1" applyFill="1" applyAlignment="1">
      <alignment horizontal="center" vertical="center" wrapText="1"/>
    </xf>
    <xf numFmtId="182" fontId="0" fillId="10" borderId="0" xfId="0" applyNumberFormat="1" applyFill="1" applyAlignment="1">
      <alignment horizontal="center" vertical="center"/>
    </xf>
    <xf numFmtId="183" fontId="0" fillId="10" borderId="0" xfId="0" applyNumberFormat="1" applyFill="1" applyAlignment="1">
      <alignment horizontal="center" vertical="center" wrapText="1"/>
    </xf>
    <xf numFmtId="0" fontId="10" fillId="10" borderId="0" xfId="0" applyFont="1" applyFill="1"/>
    <xf numFmtId="0" fontId="0" fillId="10" borderId="5" xfId="0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4" xfId="0" applyFill="1" applyBorder="1" applyAlignment="1">
      <alignment horizontal="left" vertical="center" shrinkToFit="1"/>
    </xf>
    <xf numFmtId="0" fontId="0" fillId="10" borderId="0" xfId="0" applyFill="1" applyAlignment="1">
      <alignment horizontal="center" vertical="center"/>
    </xf>
    <xf numFmtId="184" fontId="0" fillId="10" borderId="0" xfId="0" applyNumberFormat="1" applyFill="1" applyAlignment="1">
      <alignment horizontal="center" vertical="center" wrapText="1"/>
    </xf>
    <xf numFmtId="185" fontId="0" fillId="10" borderId="0" xfId="0" applyNumberFormat="1" applyFill="1" applyAlignment="1">
      <alignment horizontal="center" vertical="center" wrapText="1"/>
    </xf>
    <xf numFmtId="186" fontId="0" fillId="10" borderId="0" xfId="0" applyNumberFormat="1" applyFill="1" applyAlignment="1">
      <alignment horizontal="center" vertical="center" wrapText="1"/>
    </xf>
    <xf numFmtId="0" fontId="2" fillId="12" borderId="4" xfId="0" applyFont="1" applyFill="1" applyBorder="1" applyAlignment="1">
      <alignment horizontal="left" vertical="center" shrinkToFit="1"/>
    </xf>
    <xf numFmtId="0" fontId="2" fillId="12" borderId="0" xfId="0" applyFont="1" applyFill="1" applyAlignment="1">
      <alignment horizontal="center" vertical="center"/>
    </xf>
    <xf numFmtId="187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11" fillId="12" borderId="5" xfId="0" applyFont="1" applyFill="1" applyBorder="1" applyAlignment="1">
      <alignment horizontal="left" vertical="center"/>
    </xf>
    <xf numFmtId="188" fontId="0" fillId="12" borderId="0" xfId="0" applyNumberFormat="1" applyFill="1" applyAlignment="1">
      <alignment horizontal="center" vertical="center"/>
    </xf>
    <xf numFmtId="0" fontId="2" fillId="12" borderId="6" xfId="0" applyFont="1" applyFill="1" applyBorder="1" applyAlignment="1">
      <alignment horizontal="left" vertical="center" shrinkToFit="1"/>
    </xf>
    <xf numFmtId="0" fontId="2" fillId="12" borderId="7" xfId="0" applyFont="1" applyFill="1" applyBorder="1" applyAlignment="1">
      <alignment horizontal="center" vertical="center"/>
    </xf>
    <xf numFmtId="189" fontId="0" fillId="12" borderId="7" xfId="0" applyNumberForma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10" fontId="0" fillId="12" borderId="7" xfId="0" applyNumberFormat="1" applyFill="1" applyBorder="1" applyAlignment="1">
      <alignment horizontal="left" vertical="center"/>
    </xf>
    <xf numFmtId="0" fontId="11" fillId="12" borderId="8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left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vertical="center"/>
    </xf>
    <xf numFmtId="190" fontId="0" fillId="14" borderId="0" xfId="0" applyNumberFormat="1" applyFill="1" applyAlignment="1">
      <alignment horizontal="left" vertical="center" shrinkToFit="1"/>
    </xf>
    <xf numFmtId="190" fontId="0" fillId="14" borderId="0" xfId="0" applyNumberFormat="1" applyFill="1" applyAlignment="1">
      <alignment horizontal="center" vertical="center"/>
    </xf>
    <xf numFmtId="190" fontId="0" fillId="14" borderId="2" xfId="0" applyNumberFormat="1" applyFill="1" applyBorder="1" applyAlignment="1">
      <alignment vertical="center"/>
    </xf>
    <xf numFmtId="0" fontId="0" fillId="14" borderId="5" xfId="0" applyFill="1" applyBorder="1" applyAlignment="1">
      <alignment horizontal="left" vertical="center" indent="1"/>
    </xf>
    <xf numFmtId="190" fontId="0" fillId="14" borderId="0" xfId="0" applyNumberFormat="1" applyFill="1" applyAlignment="1">
      <alignment vertical="center"/>
    </xf>
    <xf numFmtId="0" fontId="0" fillId="14" borderId="5" xfId="0" applyFill="1" applyBorder="1" applyAlignment="1">
      <alignment vertical="center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vertical="center"/>
    </xf>
    <xf numFmtId="0" fontId="14" fillId="13" borderId="8" xfId="0" applyFont="1" applyFill="1" applyBorder="1" applyAlignment="1">
      <alignment vertical="center"/>
    </xf>
    <xf numFmtId="0" fontId="17" fillId="10" borderId="4" xfId="0" applyFont="1" applyFill="1" applyBorder="1" applyAlignment="1">
      <alignment horizontal="left" vertical="center" shrinkToFit="1"/>
    </xf>
    <xf numFmtId="0" fontId="2" fillId="10" borderId="0" xfId="0" applyFont="1" applyFill="1" applyAlignment="1">
      <alignment horizontal="center" vertical="center"/>
    </xf>
    <xf numFmtId="191" fontId="0" fillId="10" borderId="0" xfId="0" applyNumberFormat="1" applyFill="1" applyAlignment="1">
      <alignment horizontal="center" vertical="center"/>
    </xf>
    <xf numFmtId="192" fontId="0" fillId="10" borderId="0" xfId="0" applyNumberFormat="1" applyFill="1" applyAlignment="1">
      <alignment vertical="center"/>
    </xf>
    <xf numFmtId="0" fontId="0" fillId="10" borderId="0" xfId="0" applyFill="1" applyAlignment="1">
      <alignment horizontal="left" vertical="center" indent="1"/>
    </xf>
    <xf numFmtId="0" fontId="17" fillId="12" borderId="4" xfId="0" applyFont="1" applyFill="1" applyBorder="1" applyAlignment="1">
      <alignment horizontal="left" vertical="center" shrinkToFit="1"/>
    </xf>
    <xf numFmtId="193" fontId="0" fillId="12" borderId="0" xfId="0" applyNumberFormat="1" applyFill="1" applyAlignment="1">
      <alignment horizontal="center" vertical="center"/>
    </xf>
    <xf numFmtId="192" fontId="0" fillId="12" borderId="0" xfId="0" applyNumberFormat="1" applyFill="1" applyAlignment="1">
      <alignment vertical="center"/>
    </xf>
    <xf numFmtId="0" fontId="0" fillId="12" borderId="0" xfId="0" applyFill="1" applyAlignment="1">
      <alignment vertical="center"/>
    </xf>
    <xf numFmtId="3" fontId="0" fillId="12" borderId="0" xfId="0" applyNumberFormat="1" applyFill="1" applyAlignment="1">
      <alignment vertical="center"/>
    </xf>
    <xf numFmtId="19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vertical="center" shrinkToFit="1"/>
    </xf>
    <xf numFmtId="195" fontId="0" fillId="10" borderId="0" xfId="0" applyNumberFormat="1" applyFill="1" applyAlignment="1">
      <alignment horizontal="center" vertical="center"/>
    </xf>
    <xf numFmtId="196" fontId="0" fillId="10" borderId="0" xfId="0" applyNumberFormat="1" applyFill="1" applyAlignment="1">
      <alignment horizontal="center" vertical="center"/>
    </xf>
    <xf numFmtId="197" fontId="0" fillId="10" borderId="0" xfId="0" applyNumberFormat="1" applyFill="1" applyAlignment="1">
      <alignment horizontal="center" vertical="center"/>
    </xf>
    <xf numFmtId="198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vertical="center" shrinkToFit="1"/>
    </xf>
    <xf numFmtId="199" fontId="0" fillId="12" borderId="0" xfId="0" applyNumberFormat="1" applyFill="1" applyAlignment="1">
      <alignment horizontal="center" vertical="center"/>
    </xf>
    <xf numFmtId="200" fontId="0" fillId="12" borderId="0" xfId="0" applyNumberFormat="1" applyFill="1" applyAlignment="1">
      <alignment horizontal="center" vertical="center"/>
    </xf>
    <xf numFmtId="201" fontId="0" fillId="12" borderId="0" xfId="0" applyNumberFormat="1" applyFill="1" applyAlignment="1">
      <alignment horizontal="center" vertical="center"/>
    </xf>
    <xf numFmtId="202" fontId="0" fillId="10" borderId="0" xfId="0" applyNumberFormat="1" applyFill="1" applyAlignment="1">
      <alignment horizontal="center" vertical="center"/>
    </xf>
    <xf numFmtId="203" fontId="0" fillId="10" borderId="0" xfId="0" applyNumberFormat="1" applyFill="1" applyAlignment="1">
      <alignment horizontal="center" vertical="center"/>
    </xf>
    <xf numFmtId="204" fontId="0" fillId="10" borderId="0" xfId="0" applyNumberFormat="1" applyFill="1" applyAlignment="1">
      <alignment horizontal="center" vertical="center"/>
    </xf>
    <xf numFmtId="205" fontId="0" fillId="10" borderId="0" xfId="0" applyNumberFormat="1" applyFill="1" applyAlignment="1">
      <alignment horizontal="center" vertical="center"/>
    </xf>
    <xf numFmtId="206" fontId="0" fillId="10" borderId="0" xfId="0" applyNumberFormat="1" applyFill="1" applyAlignment="1">
      <alignment horizontal="center" vertical="center"/>
    </xf>
    <xf numFmtId="3" fontId="0" fillId="10" borderId="0" xfId="0" applyNumberFormat="1" applyFill="1" applyAlignment="1">
      <alignment vertical="center"/>
    </xf>
    <xf numFmtId="207" fontId="0" fillId="10" borderId="0" xfId="0" applyNumberFormat="1" applyFill="1" applyAlignment="1">
      <alignment horizontal="center" vertical="center"/>
    </xf>
    <xf numFmtId="208" fontId="0" fillId="10" borderId="0" xfId="0" applyNumberFormat="1" applyFill="1" applyAlignment="1">
      <alignment horizontal="center" vertical="center"/>
    </xf>
    <xf numFmtId="209" fontId="0" fillId="10" borderId="0" xfId="0" applyNumberFormat="1" applyFill="1" applyAlignment="1">
      <alignment horizontal="center" vertical="center"/>
    </xf>
    <xf numFmtId="0" fontId="13" fillId="13" borderId="0" xfId="0" applyFont="1" applyFill="1" applyAlignment="1">
      <alignment horizontal="centerContinuous" vertical="center" wrapText="1"/>
    </xf>
    <xf numFmtId="0" fontId="19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5" fillId="16" borderId="0" xfId="0" applyFont="1" applyFill="1" applyAlignment="1">
      <alignment horizontal="right" vertical="center"/>
    </xf>
    <xf numFmtId="0" fontId="20" fillId="16" borderId="0" xfId="0" applyFont="1" applyFill="1" applyAlignment="1">
      <alignment horizontal="centerContinuous" vertical="center"/>
    </xf>
    <xf numFmtId="0" fontId="21" fillId="16" borderId="0" xfId="0" applyFont="1" applyFill="1" applyAlignment="1">
      <alignment horizontal="left" vertical="center"/>
    </xf>
    <xf numFmtId="0" fontId="18" fillId="15" borderId="10" xfId="0" applyFont="1" applyFill="1" applyBorder="1" applyAlignment="1">
      <alignment horizontal="center" vertical="center" textRotation="90"/>
    </xf>
    <xf numFmtId="0" fontId="18" fillId="15" borderId="9" xfId="0" applyFont="1" applyFill="1" applyBorder="1" applyAlignment="1">
      <alignment horizontal="center" vertical="center" textRotation="90"/>
    </xf>
    <xf numFmtId="0" fontId="15" fillId="13" borderId="11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0" fillId="14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11" borderId="6" xfId="0" applyFont="1" applyFill="1" applyBorder="1" applyAlignment="1">
      <alignment horizontal="center" vertical="center" textRotation="90" wrapText="1"/>
    </xf>
    <xf numFmtId="0" fontId="0" fillId="11" borderId="4" xfId="0" applyFill="1" applyBorder="1" applyAlignment="1">
      <alignment horizontal="center" vertical="center" textRotation="90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3" fillId="5" borderId="0" xfId="3" applyFont="1" applyFill="1"/>
    <xf numFmtId="0" fontId="0" fillId="0" borderId="0" xfId="0" applyFill="1" applyAlignment="1">
      <alignment vertical="center"/>
    </xf>
  </cellXfs>
  <cellStyles count="4">
    <cellStyle name="Hyperlink" xfId="3" builtinId="8"/>
    <cellStyle name="Normal" xfId="0" builtinId="0"/>
    <cellStyle name="Normal 2" xfId="1" xr:uid="{BDC0ED2A-F86A-4CD7-9AA0-50B559D8029E}"/>
    <cellStyle name="Normal 4 2" xfId="2" xr:uid="{91EC5426-EF7F-42FB-930C-0B1EE86C1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0</xdr:row>
      <xdr:rowOff>12700</xdr:rowOff>
    </xdr:from>
    <xdr:ext cx="1651000" cy="511047"/>
    <xdr:pic>
      <xdr:nvPicPr>
        <xdr:cNvPr id="2" name="Picture 1">
          <a:extLst>
            <a:ext uri="{FF2B5EF4-FFF2-40B4-BE49-F238E27FC236}">
              <a16:creationId xmlns:a16="http://schemas.microsoft.com/office/drawing/2014/main" id="{8F900E55-43A4-4610-8CC5-BBBBB41F2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12700"/>
          <a:ext cx="1651000" cy="511047"/>
        </a:xfrm>
        <a:prstGeom prst="rect">
          <a:avLst/>
        </a:prstGeom>
      </xdr:spPr>
    </xdr:pic>
    <xdr:clientData/>
  </xdr:oneCellAnchor>
  <xdr:twoCellAnchor>
    <xdr:from>
      <xdr:col>4</xdr:col>
      <xdr:colOff>749300</xdr:colOff>
      <xdr:row>0</xdr:row>
      <xdr:rowOff>0</xdr:rowOff>
    </xdr:from>
    <xdr:to>
      <xdr:col>5</xdr:col>
      <xdr:colOff>632262</xdr:colOff>
      <xdr:row>1</xdr:row>
      <xdr:rowOff>365761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1ED8475-1D89-4CE2-8C45-40E9112E5C63}"/>
            </a:ext>
          </a:extLst>
        </xdr:cNvPr>
        <xdr:cNvGrpSpPr/>
      </xdr:nvGrpSpPr>
      <xdr:grpSpPr>
        <a:xfrm>
          <a:off x="8305800" y="0"/>
          <a:ext cx="1381562" cy="797561"/>
          <a:chOff x="7670800" y="-1"/>
          <a:chExt cx="1300480" cy="675940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38668037-C8E2-74F7-5A1E-C383E3D4DB1A}"/>
              </a:ext>
            </a:extLst>
          </xdr:cNvPr>
          <xdr:cNvGrpSpPr/>
        </xdr:nvGrpSpPr>
        <xdr:grpSpPr>
          <a:xfrm>
            <a:off x="7670800" y="-1"/>
            <a:ext cx="1300480" cy="424627"/>
            <a:chOff x="5184070" y="6678704"/>
            <a:chExt cx="1162014" cy="270218"/>
          </a:xfrm>
        </xdr:grpSpPr>
        <xdr:sp macro="" textlink="">
          <xdr:nvSpPr>
            <xdr:cNvPr id="7" name="Rectangle: Rounded Corners 6">
              <a:extLst>
                <a:ext uri="{FF2B5EF4-FFF2-40B4-BE49-F238E27FC236}">
                  <a16:creationId xmlns:a16="http://schemas.microsoft.com/office/drawing/2014/main" id="{A235C559-583D-E4BC-E65E-CD6B6E2AC034}"/>
                </a:ext>
              </a:extLst>
            </xdr:cNvPr>
            <xdr:cNvSpPr/>
          </xdr:nvSpPr>
          <xdr:spPr>
            <a:xfrm>
              <a:off x="5184070" y="6678704"/>
              <a:ext cx="1162014" cy="270218"/>
            </a:xfrm>
            <a:prstGeom prst="roundRect">
              <a:avLst/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>
                  <a:solidFill>
                    <a:schemeClr val="bg1"/>
                  </a:solidFill>
                </a:rPr>
                <a:t>Format</a:t>
              </a:r>
              <a:r>
                <a:rPr lang="en-ZA" sz="1100" b="1" baseline="0">
                  <a:solidFill>
                    <a:schemeClr val="bg1"/>
                  </a:solidFill>
                </a:rPr>
                <a:t> Paint </a:t>
              </a:r>
            </a:p>
            <a:p>
              <a:pPr algn="l"/>
              <a:r>
                <a:rPr lang="en-ZA" sz="1100" b="1" baseline="0">
                  <a:solidFill>
                    <a:schemeClr val="bg1"/>
                  </a:solidFill>
                </a:rPr>
                <a:t>This Column</a:t>
              </a:r>
              <a:endParaRPr lang="en-ZA" sz="1100" b="1">
                <a:solidFill>
                  <a:schemeClr val="bg1"/>
                </a:solidFill>
              </a:endParaRPr>
            </a:p>
          </xdr:txBody>
        </xdr:sp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F6F75106-7D2B-6A4E-7181-B628C304942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29952" y="6706278"/>
              <a:ext cx="234818" cy="186731"/>
            </a:xfrm>
            <a:prstGeom prst="rect">
              <a:avLst/>
            </a:prstGeom>
            <a:noFill/>
            <a:ln>
              <a:noFill/>
            </a:ln>
          </xdr:spPr>
        </xdr:pic>
      </xdr:grp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F3532E5D-FF09-A54E-AAAE-6045F37A79AA}"/>
              </a:ext>
            </a:extLst>
          </xdr:cNvPr>
          <xdr:cNvCxnSpPr/>
        </xdr:nvCxnSpPr>
        <xdr:spPr>
          <a:xfrm>
            <a:off x="8356943" y="467958"/>
            <a:ext cx="225764" cy="207981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2346963</xdr:colOff>
      <xdr:row>3</xdr:row>
      <xdr:rowOff>0</xdr:rowOff>
    </xdr:from>
    <xdr:to>
      <xdr:col>4</xdr:col>
      <xdr:colOff>546100</xdr:colOff>
      <xdr:row>5</xdr:row>
      <xdr:rowOff>152400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BCDBCA8F-196D-4793-83D2-C001C8E3FF90}"/>
            </a:ext>
          </a:extLst>
        </xdr:cNvPr>
        <xdr:cNvSpPr/>
      </xdr:nvSpPr>
      <xdr:spPr>
        <a:xfrm>
          <a:off x="1828803" y="548640"/>
          <a:ext cx="546097" cy="51816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ZA" sz="1100" b="1">
              <a:solidFill>
                <a:schemeClr val="accent6">
                  <a:lumMod val="50000"/>
                </a:schemeClr>
              </a:solidFill>
            </a:rPr>
            <a:t>COPY columns text </a:t>
          </a:r>
        </a:p>
        <a:p>
          <a:pPr algn="l"/>
          <a:r>
            <a:rPr lang="en-ZA" sz="1100" b="1">
              <a:solidFill>
                <a:schemeClr val="accent6">
                  <a:lumMod val="50000"/>
                </a:schemeClr>
              </a:solidFill>
            </a:rPr>
            <a:t>PASTE: Custom format (cntrl1) of cell</a:t>
          </a:r>
        </a:p>
      </xdr:txBody>
    </xdr:sp>
    <xdr:clientData/>
  </xdr:twoCellAnchor>
  <xdr:twoCellAnchor>
    <xdr:from>
      <xdr:col>3</xdr:col>
      <xdr:colOff>1656080</xdr:colOff>
      <xdr:row>4</xdr:row>
      <xdr:rowOff>30480</xdr:rowOff>
    </xdr:from>
    <xdr:to>
      <xdr:col>3</xdr:col>
      <xdr:colOff>2346963</xdr:colOff>
      <xdr:row>4</xdr:row>
      <xdr:rowOff>76200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2630F99-0E8D-4301-B260-864EC9B8B038}"/>
            </a:ext>
          </a:extLst>
        </xdr:cNvPr>
        <xdr:cNvCxnSpPr>
          <a:stCxn id="9" idx="1"/>
        </xdr:cNvCxnSpPr>
      </xdr:nvCxnSpPr>
      <xdr:spPr>
        <a:xfrm flipH="1" flipV="1">
          <a:off x="1831340" y="762000"/>
          <a:ext cx="0" cy="45720"/>
        </a:xfrm>
        <a:prstGeom prst="straightConnector1">
          <a:avLst/>
        </a:prstGeom>
        <a:ln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205740</xdr:colOff>
      <xdr:row>36</xdr:row>
      <xdr:rowOff>274320</xdr:rowOff>
    </xdr:from>
    <xdr:to>
      <xdr:col>5</xdr:col>
      <xdr:colOff>276860</xdr:colOff>
      <xdr:row>37</xdr:row>
      <xdr:rowOff>381000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B4960DE-3BAA-4637-81B5-8832ABC9178C}"/>
            </a:ext>
          </a:extLst>
        </xdr:cNvPr>
        <xdr:cNvGrpSpPr/>
      </xdr:nvGrpSpPr>
      <xdr:grpSpPr>
        <a:xfrm>
          <a:off x="7762240" y="8656320"/>
          <a:ext cx="1569720" cy="386080"/>
          <a:chOff x="7061200" y="0"/>
          <a:chExt cx="1564640" cy="58928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2F483D88-F4E2-9F02-1A47-59355BCB3771}"/>
              </a:ext>
            </a:extLst>
          </xdr:cNvPr>
          <xdr:cNvGrpSpPr/>
        </xdr:nvGrpSpPr>
        <xdr:grpSpPr>
          <a:xfrm>
            <a:off x="7061200" y="0"/>
            <a:ext cx="1300480" cy="558799"/>
            <a:chOff x="4639376" y="6678696"/>
            <a:chExt cx="1162014" cy="355600"/>
          </a:xfrm>
        </xdr:grpSpPr>
        <xdr:sp macro="" textlink="">
          <xdr:nvSpPr>
            <xdr:cNvPr id="14" name="Rectangle: Rounded Corners 13">
              <a:extLst>
                <a:ext uri="{FF2B5EF4-FFF2-40B4-BE49-F238E27FC236}">
                  <a16:creationId xmlns:a16="http://schemas.microsoft.com/office/drawing/2014/main" id="{DABB0D56-5B16-97EB-32A4-022D00981ADA}"/>
                </a:ext>
              </a:extLst>
            </xdr:cNvPr>
            <xdr:cNvSpPr/>
          </xdr:nvSpPr>
          <xdr:spPr>
            <a:xfrm>
              <a:off x="4639376" y="6678696"/>
              <a:ext cx="1162014" cy="355600"/>
            </a:xfrm>
            <a:prstGeom prst="roundRect">
              <a:avLst/>
            </a:prstGeom>
            <a:solidFill>
              <a:schemeClr val="accent6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>
                  <a:solidFill>
                    <a:schemeClr val="accent6">
                      <a:lumMod val="50000"/>
                    </a:schemeClr>
                  </a:solidFill>
                </a:rPr>
                <a:t>Format</a:t>
              </a:r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 Paint </a:t>
              </a:r>
            </a:p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This Column</a:t>
              </a:r>
              <a:endParaRPr lang="en-ZA" sz="1100" b="1">
                <a:solidFill>
                  <a:schemeClr val="accent6">
                    <a:lumMod val="50000"/>
                  </a:schemeClr>
                </a:solidFill>
              </a:endParaRPr>
            </a:p>
          </xdr:txBody>
        </xdr:sp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EA19AD7B-D4A9-FE14-97BD-92B0EFAF543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503916" y="6702375"/>
              <a:ext cx="270238" cy="291858"/>
            </a:xfrm>
            <a:prstGeom prst="rect">
              <a:avLst/>
            </a:prstGeom>
            <a:noFill/>
            <a:ln>
              <a:noFill/>
            </a:ln>
          </xdr:spPr>
        </xdr:pic>
      </xdr:grp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63DA6E2C-AC10-9705-A23A-22E7354FF4C3}"/>
              </a:ext>
            </a:extLst>
          </xdr:cNvPr>
          <xdr:cNvCxnSpPr>
            <a:stCxn id="14" idx="3"/>
          </xdr:cNvCxnSpPr>
        </xdr:nvCxnSpPr>
        <xdr:spPr>
          <a:xfrm>
            <a:off x="8361680" y="279400"/>
            <a:ext cx="264160" cy="309880"/>
          </a:xfrm>
          <a:prstGeom prst="straightConnector1">
            <a:avLst/>
          </a:prstGeom>
          <a:ln>
            <a:solidFill>
              <a:schemeClr val="bg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3380153</xdr:colOff>
      <xdr:row>22</xdr:row>
      <xdr:rowOff>60969</xdr:rowOff>
    </xdr:from>
    <xdr:to>
      <xdr:col>5</xdr:col>
      <xdr:colOff>129538</xdr:colOff>
      <xdr:row>27</xdr:row>
      <xdr:rowOff>78748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FC42217-E0EC-4F78-AB55-F1570176F940}"/>
            </a:ext>
          </a:extLst>
        </xdr:cNvPr>
        <xdr:cNvGrpSpPr/>
      </xdr:nvGrpSpPr>
      <xdr:grpSpPr>
        <a:xfrm>
          <a:off x="6694853" y="4759969"/>
          <a:ext cx="2489785" cy="906779"/>
          <a:chOff x="13297520" y="6412502"/>
          <a:chExt cx="2425896" cy="1301893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E6BA76B0-6764-1FDC-401F-460F6EEE415E}"/>
              </a:ext>
            </a:extLst>
          </xdr:cNvPr>
          <xdr:cNvGrpSpPr/>
        </xdr:nvGrpSpPr>
        <xdr:grpSpPr>
          <a:xfrm>
            <a:off x="13563764" y="6412502"/>
            <a:ext cx="2159652" cy="1301893"/>
            <a:chOff x="8321619" y="-372799"/>
            <a:chExt cx="2137662" cy="2835266"/>
          </a:xfrm>
        </xdr:grpSpPr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FCF609E4-1134-A3C7-1AAE-9A3C9CAC0C56}"/>
                </a:ext>
              </a:extLst>
            </xdr:cNvPr>
            <xdr:cNvSpPr/>
          </xdr:nvSpPr>
          <xdr:spPr>
            <a:xfrm>
              <a:off x="8321619" y="-372799"/>
              <a:ext cx="1095662" cy="1794861"/>
            </a:xfrm>
            <a:prstGeom prst="roundRect">
              <a:avLst>
                <a:gd name="adj" fmla="val 19373"/>
              </a:avLst>
            </a:prstGeom>
            <a:noFill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COPY Formula</a:t>
              </a:r>
            </a:p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ADJUST Cell</a:t>
              </a:r>
            </a:p>
          </xdr:txBody>
        </xdr:sp>
        <xdr:cxnSp macro="">
          <xdr:nvCxnSpPr>
            <xdr:cNvPr id="20" name="Straight Arrow Connector 19">
              <a:extLst>
                <a:ext uri="{FF2B5EF4-FFF2-40B4-BE49-F238E27FC236}">
                  <a16:creationId xmlns:a16="http://schemas.microsoft.com/office/drawing/2014/main" id="{AB601AE0-B8A5-B5B0-A10A-0AFA8484E19F}"/>
                </a:ext>
              </a:extLst>
            </xdr:cNvPr>
            <xdr:cNvCxnSpPr/>
          </xdr:nvCxnSpPr>
          <xdr:spPr>
            <a:xfrm>
              <a:off x="9612806" y="1540593"/>
              <a:ext cx="846475" cy="921874"/>
            </a:xfrm>
            <a:prstGeom prst="straightConnector1">
              <a:avLst/>
            </a:prstGeom>
            <a:ln w="9525"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16890A2A-B869-6E77-3E78-5185D15684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97520" y="6514867"/>
            <a:ext cx="330097" cy="396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2153920</xdr:colOff>
      <xdr:row>2</xdr:row>
      <xdr:rowOff>71120</xdr:rowOff>
    </xdr:from>
    <xdr:to>
      <xdr:col>3</xdr:col>
      <xdr:colOff>2468880</xdr:colOff>
      <xdr:row>9</xdr:row>
      <xdr:rowOff>182880</xdr:rowOff>
    </xdr:to>
    <xdr:sp macro="" textlink="">
      <xdr:nvSpPr>
        <xdr:cNvPr id="21" name="Right Brace 20">
          <a:extLst>
            <a:ext uri="{FF2B5EF4-FFF2-40B4-BE49-F238E27FC236}">
              <a16:creationId xmlns:a16="http://schemas.microsoft.com/office/drawing/2014/main" id="{E09FB450-8A7B-4608-AC91-AA8616B3A9E8}"/>
            </a:ext>
          </a:extLst>
        </xdr:cNvPr>
        <xdr:cNvSpPr/>
      </xdr:nvSpPr>
      <xdr:spPr>
        <a:xfrm>
          <a:off x="1826260" y="436880"/>
          <a:ext cx="2540" cy="13919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6</xdr:col>
      <xdr:colOff>538476</xdr:colOff>
      <xdr:row>0</xdr:row>
      <xdr:rowOff>0</xdr:rowOff>
    </xdr:from>
    <xdr:to>
      <xdr:col>7</xdr:col>
      <xdr:colOff>1625599</xdr:colOff>
      <xdr:row>1</xdr:row>
      <xdr:rowOff>91440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632E2E1F-8CAE-45B0-A98F-359E57959CCD}"/>
            </a:ext>
          </a:extLst>
        </xdr:cNvPr>
        <xdr:cNvGrpSpPr/>
      </xdr:nvGrpSpPr>
      <xdr:grpSpPr>
        <a:xfrm>
          <a:off x="10749276" y="0"/>
          <a:ext cx="2128523" cy="523240"/>
          <a:chOff x="13049626" y="6758938"/>
          <a:chExt cx="2001897" cy="776731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36D58763-C8CB-81D4-0699-74ED4423344C}"/>
              </a:ext>
            </a:extLst>
          </xdr:cNvPr>
          <xdr:cNvGrpSpPr/>
        </xdr:nvGrpSpPr>
        <xdr:grpSpPr>
          <a:xfrm>
            <a:off x="13049626" y="6758938"/>
            <a:ext cx="2001897" cy="776731"/>
            <a:chOff x="7812717" y="381671"/>
            <a:chExt cx="1981514" cy="1691567"/>
          </a:xfrm>
        </xdr:grpSpPr>
        <xdr:sp macro="" textlink="">
          <xdr:nvSpPr>
            <xdr:cNvPr id="25" name="Rectangle: Rounded Corners 24">
              <a:extLst>
                <a:ext uri="{FF2B5EF4-FFF2-40B4-BE49-F238E27FC236}">
                  <a16:creationId xmlns:a16="http://schemas.microsoft.com/office/drawing/2014/main" id="{A5C0E1B7-1FE0-E44C-E4DA-1288C28D79CB}"/>
                </a:ext>
              </a:extLst>
            </xdr:cNvPr>
            <xdr:cNvSpPr/>
          </xdr:nvSpPr>
          <xdr:spPr>
            <a:xfrm>
              <a:off x="8646699" y="381671"/>
              <a:ext cx="1147532" cy="1691567"/>
            </a:xfrm>
            <a:prstGeom prst="roundRect">
              <a:avLst>
                <a:gd name="adj" fmla="val 19373"/>
              </a:avLst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 baseline="0">
                  <a:solidFill>
                    <a:schemeClr val="bg1"/>
                  </a:solidFill>
                </a:rPr>
                <a:t>COPY Formula</a:t>
              </a:r>
            </a:p>
            <a:p>
              <a:pPr algn="l"/>
              <a:r>
                <a:rPr lang="en-ZA" sz="1100" b="1" baseline="0">
                  <a:solidFill>
                    <a:schemeClr val="bg1"/>
                  </a:solidFill>
                </a:rPr>
                <a:t>ADJUST Cell</a:t>
              </a:r>
            </a:p>
          </xdr:txBody>
        </xdr:sp>
        <xdr:cxnSp macro="">
          <xdr:nvCxnSpPr>
            <xdr:cNvPr id="26" name="Straight Arrow Connector 25">
              <a:extLst>
                <a:ext uri="{FF2B5EF4-FFF2-40B4-BE49-F238E27FC236}">
                  <a16:creationId xmlns:a16="http://schemas.microsoft.com/office/drawing/2014/main" id="{21F6D342-6024-1A93-2876-6BC2D55EFC82}"/>
                </a:ext>
              </a:extLst>
            </xdr:cNvPr>
            <xdr:cNvCxnSpPr/>
          </xdr:nvCxnSpPr>
          <xdr:spPr>
            <a:xfrm flipH="1">
              <a:off x="7812717" y="934793"/>
              <a:ext cx="481165" cy="873101"/>
            </a:xfrm>
            <a:prstGeom prst="straightConnector1">
              <a:avLst/>
            </a:prstGeom>
            <a:ln w="9525"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8B0E56CA-9F53-EE67-ECE5-86215CC746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20254" y="6916011"/>
            <a:ext cx="330097" cy="396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2250439</xdr:colOff>
      <xdr:row>30</xdr:row>
      <xdr:rowOff>160052</xdr:rowOff>
    </xdr:from>
    <xdr:to>
      <xdr:col>7</xdr:col>
      <xdr:colOff>4953000</xdr:colOff>
      <xdr:row>34</xdr:row>
      <xdr:rowOff>228600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5976E7B1-8BE7-482A-B992-F93E27AB7014}"/>
            </a:ext>
          </a:extLst>
        </xdr:cNvPr>
        <xdr:cNvGrpSpPr/>
      </xdr:nvGrpSpPr>
      <xdr:grpSpPr>
        <a:xfrm>
          <a:off x="13502639" y="6865652"/>
          <a:ext cx="2702561" cy="1186148"/>
          <a:chOff x="13786203" y="6310045"/>
          <a:chExt cx="2687783" cy="2272150"/>
        </a:xfrm>
      </xdr:grpSpPr>
      <xdr:grpSp>
        <xdr:nvGrpSpPr>
          <xdr:cNvPr id="28" name="Group 27">
            <a:extLst>
              <a:ext uri="{FF2B5EF4-FFF2-40B4-BE49-F238E27FC236}">
                <a16:creationId xmlns:a16="http://schemas.microsoft.com/office/drawing/2014/main" id="{142DA6B7-140A-2A7B-7C72-64784BBC0EB2}"/>
              </a:ext>
            </a:extLst>
          </xdr:cNvPr>
          <xdr:cNvGrpSpPr/>
        </xdr:nvGrpSpPr>
        <xdr:grpSpPr>
          <a:xfrm>
            <a:off x="13786203" y="6382969"/>
            <a:ext cx="2687783" cy="2199226"/>
            <a:chOff x="8541794" y="-437117"/>
            <a:chExt cx="2660416" cy="4789480"/>
          </a:xfrm>
        </xdr:grpSpPr>
        <xdr:sp macro="" textlink="">
          <xdr:nvSpPr>
            <xdr:cNvPr id="30" name="Rectangle: Rounded Corners 29">
              <a:extLst>
                <a:ext uri="{FF2B5EF4-FFF2-40B4-BE49-F238E27FC236}">
                  <a16:creationId xmlns:a16="http://schemas.microsoft.com/office/drawing/2014/main" id="{E758F9B2-41F4-1843-F125-D6271D7BF9FF}"/>
                </a:ext>
              </a:extLst>
            </xdr:cNvPr>
            <xdr:cNvSpPr/>
          </xdr:nvSpPr>
          <xdr:spPr>
            <a:xfrm>
              <a:off x="8541794" y="-437117"/>
              <a:ext cx="2660416" cy="4789480"/>
            </a:xfrm>
            <a:prstGeom prst="roundRect">
              <a:avLst>
                <a:gd name="adj" fmla="val 19373"/>
              </a:avLst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COPY Formula</a:t>
              </a:r>
            </a:p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COPY Named Formula  -</a:t>
              </a:r>
              <a:r>
                <a:rPr lang="el-GR" sz="1100" b="1" i="1" baseline="0">
                  <a:solidFill>
                    <a:schemeClr val="accent6">
                      <a:lumMod val="50000"/>
                    </a:schemeClr>
                  </a:solidFill>
                </a:rPr>
                <a:t>λ</a:t>
              </a:r>
              <a:r>
                <a:rPr lang="en-ZA" sz="1100" b="1" i="1" baseline="0">
                  <a:solidFill>
                    <a:schemeClr val="accent6">
                      <a:lumMod val="50000"/>
                    </a:schemeClr>
                  </a:solidFill>
                </a:rPr>
                <a:t>LargeNumbers       ................(Formulas/Namged Manager)</a:t>
              </a:r>
            </a:p>
            <a:p>
              <a:pPr algn="l"/>
              <a:r>
                <a:rPr lang="en-ZA" sz="1100" b="1" baseline="0">
                  <a:solidFill>
                    <a:schemeClr val="accent6">
                      <a:lumMod val="50000"/>
                    </a:schemeClr>
                  </a:solidFill>
                </a:rPr>
                <a:t>ADJUST Cell</a:t>
              </a:r>
            </a:p>
          </xdr:txBody>
        </xdr:sp>
        <xdr:cxnSp macro="">
          <xdr:nvCxnSpPr>
            <xdr:cNvPr id="31" name="Straight Arrow Connector 30">
              <a:extLst>
                <a:ext uri="{FF2B5EF4-FFF2-40B4-BE49-F238E27FC236}">
                  <a16:creationId xmlns:a16="http://schemas.microsoft.com/office/drawing/2014/main" id="{72AB0F5B-56B9-AFAD-9F8E-5D032EA2B426}"/>
                </a:ext>
              </a:extLst>
            </xdr:cNvPr>
            <xdr:cNvCxnSpPr/>
          </xdr:nvCxnSpPr>
          <xdr:spPr>
            <a:xfrm>
              <a:off x="9666374" y="2172743"/>
              <a:ext cx="792907" cy="289724"/>
            </a:xfrm>
            <a:prstGeom prst="straightConnector1">
              <a:avLst/>
            </a:prstGeom>
            <a:ln w="9525">
              <a:noFill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194B8F53-0E48-36E5-C06A-D5EBB0FE6E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64255" y="6310045"/>
            <a:ext cx="330097" cy="3962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1757680</xdr:colOff>
      <xdr:row>23</xdr:row>
      <xdr:rowOff>163543</xdr:rowOff>
    </xdr:from>
    <xdr:ext cx="457200" cy="667037"/>
    <xdr:pic>
      <xdr:nvPicPr>
        <xdr:cNvPr id="32" name="Picture 31">
          <a:extLst>
            <a:ext uri="{FF2B5EF4-FFF2-40B4-BE49-F238E27FC236}">
              <a16:creationId xmlns:a16="http://schemas.microsoft.com/office/drawing/2014/main" id="{2CECD26A-F827-4E1E-857A-64DDB63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660" y="4369783"/>
          <a:ext cx="457200" cy="66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1625600</xdr:colOff>
      <xdr:row>31</xdr:row>
      <xdr:rowOff>0</xdr:rowOff>
    </xdr:from>
    <xdr:to>
      <xdr:col>7</xdr:col>
      <xdr:colOff>2250439</xdr:colOff>
      <xdr:row>32</xdr:row>
      <xdr:rowOff>213361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1766963E-1541-4E3F-B125-18319D7E13DB}"/>
            </a:ext>
          </a:extLst>
        </xdr:cNvPr>
        <xdr:cNvCxnSpPr>
          <a:stCxn id="30" idx="1"/>
        </xdr:cNvCxnSpPr>
      </xdr:nvCxnSpPr>
      <xdr:spPr>
        <a:xfrm flipH="1" flipV="1">
          <a:off x="12598400" y="6718300"/>
          <a:ext cx="624839" cy="492761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1719580</xdr:colOff>
      <xdr:row>36</xdr:row>
      <xdr:rowOff>266699</xdr:rowOff>
    </xdr:from>
    <xdr:to>
      <xdr:col>7</xdr:col>
      <xdr:colOff>3792219</xdr:colOff>
      <xdr:row>38</xdr:row>
      <xdr:rowOff>101599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EC972BBD-139F-493C-8A76-3C0BE2770687}"/>
            </a:ext>
          </a:extLst>
        </xdr:cNvPr>
        <xdr:cNvGrpSpPr/>
      </xdr:nvGrpSpPr>
      <xdr:grpSpPr>
        <a:xfrm>
          <a:off x="12971780" y="8648699"/>
          <a:ext cx="2072639" cy="558800"/>
          <a:chOff x="13049626" y="6652536"/>
          <a:chExt cx="2026735" cy="1170417"/>
        </a:xfrm>
      </xdr:grpSpPr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302A75EA-A1EC-C770-6B6D-D8245D6F58E3}"/>
              </a:ext>
            </a:extLst>
          </xdr:cNvPr>
          <xdr:cNvGrpSpPr/>
        </xdr:nvGrpSpPr>
        <xdr:grpSpPr>
          <a:xfrm>
            <a:off x="13049626" y="6652536"/>
            <a:ext cx="2026735" cy="1170417"/>
            <a:chOff x="7812717" y="149949"/>
            <a:chExt cx="2006099" cy="2548937"/>
          </a:xfrm>
        </xdr:grpSpPr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CEFF6B53-D742-7CE5-3E32-200C7E6CCC41}"/>
                </a:ext>
              </a:extLst>
            </xdr:cNvPr>
            <xdr:cNvSpPr/>
          </xdr:nvSpPr>
          <xdr:spPr>
            <a:xfrm>
              <a:off x="8671284" y="149949"/>
              <a:ext cx="1147532" cy="2548937"/>
            </a:xfrm>
            <a:prstGeom prst="roundRect">
              <a:avLst>
                <a:gd name="adj" fmla="val 19373"/>
              </a:avLst>
            </a:prstGeom>
            <a:noFill/>
            <a:ln>
              <a:solidFill>
                <a:schemeClr val="bg1"/>
              </a:solidFill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en-ZA" sz="1100" b="1" baseline="0">
                  <a:solidFill>
                    <a:schemeClr val="bg1"/>
                  </a:solidFill>
                </a:rPr>
                <a:t>COPY Formula</a:t>
              </a:r>
            </a:p>
            <a:p>
              <a:pPr algn="l"/>
              <a:r>
                <a:rPr lang="en-ZA" sz="1100" b="1" baseline="0">
                  <a:solidFill>
                    <a:schemeClr val="bg1"/>
                  </a:solidFill>
                </a:rPr>
                <a:t>ADJUST Cell</a:t>
              </a:r>
            </a:p>
          </xdr:txBody>
        </xdr:sp>
        <xdr:cxnSp macro="">
          <xdr:nvCxnSpPr>
            <xdr:cNvPr id="38" name="Straight Arrow Connector 37">
              <a:extLst>
                <a:ext uri="{FF2B5EF4-FFF2-40B4-BE49-F238E27FC236}">
                  <a16:creationId xmlns:a16="http://schemas.microsoft.com/office/drawing/2014/main" id="{7505E4A0-F088-8615-2EE3-12F6F5A3808F}"/>
                </a:ext>
              </a:extLst>
            </xdr:cNvPr>
            <xdr:cNvCxnSpPr/>
          </xdr:nvCxnSpPr>
          <xdr:spPr>
            <a:xfrm flipH="1">
              <a:off x="7812717" y="934793"/>
              <a:ext cx="481165" cy="873101"/>
            </a:xfrm>
            <a:prstGeom prst="straightConnector1">
              <a:avLst/>
            </a:prstGeom>
            <a:ln w="9525">
              <a:solidFill>
                <a:schemeClr val="bg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36" name="Picture 35">
            <a:extLst>
              <a:ext uri="{FF2B5EF4-FFF2-40B4-BE49-F238E27FC236}">
                <a16:creationId xmlns:a16="http://schemas.microsoft.com/office/drawing/2014/main" id="{01893579-67F9-707A-893A-1E4B182DC5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20254" y="6916011"/>
            <a:ext cx="330097" cy="396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1666240</xdr:colOff>
      <xdr:row>0</xdr:row>
      <xdr:rowOff>0</xdr:rowOff>
    </xdr:from>
    <xdr:to>
      <xdr:col>7</xdr:col>
      <xdr:colOff>3180080</xdr:colOff>
      <xdr:row>1</xdr:row>
      <xdr:rowOff>203200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F17E7AA0-211E-45E8-895E-671EE77A7D4A}"/>
            </a:ext>
          </a:extLst>
        </xdr:cNvPr>
        <xdr:cNvSpPr/>
      </xdr:nvSpPr>
      <xdr:spPr>
        <a:xfrm>
          <a:off x="4264660" y="0"/>
          <a:ext cx="5080" cy="363220"/>
        </a:xfrm>
        <a:prstGeom prst="roundRect">
          <a:avLst>
            <a:gd name="adj" fmla="val 19373"/>
          </a:avLst>
        </a:prstGeom>
        <a:noFill/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ZA" sz="1000" b="1" i="1" baseline="0">
              <a:solidFill>
                <a:schemeClr val="bg1"/>
              </a:solidFill>
            </a:rPr>
            <a:t>Used with other text in calculated comments (CONCAT/TEXTJOIN)</a:t>
          </a:r>
        </a:p>
      </xdr:txBody>
    </xdr:sp>
    <xdr:clientData/>
  </xdr:twoCellAnchor>
  <xdr:oneCellAnchor>
    <xdr:from>
      <xdr:col>7</xdr:col>
      <xdr:colOff>1734820</xdr:colOff>
      <xdr:row>28</xdr:row>
      <xdr:rowOff>180340</xdr:rowOff>
    </xdr:from>
    <xdr:ext cx="2780017" cy="365760"/>
    <xdr:pic>
      <xdr:nvPicPr>
        <xdr:cNvPr id="40" name="Picture 39">
          <a:extLst>
            <a:ext uri="{FF2B5EF4-FFF2-40B4-BE49-F238E27FC236}">
              <a16:creationId xmlns:a16="http://schemas.microsoft.com/office/drawing/2014/main" id="{BC3066DB-BA5D-4751-9C13-4F978FF49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4660" y="5300980"/>
          <a:ext cx="2780017" cy="365760"/>
        </a:xfrm>
        <a:prstGeom prst="rect">
          <a:avLst/>
        </a:prstGeom>
      </xdr:spPr>
    </xdr:pic>
    <xdr:clientData/>
  </xdr:one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-icons-png.flaticon.com/512/3046/3046121.png" TargetMode="External"/><Relationship Id="rId3" Type="http://schemas.openxmlformats.org/officeDocument/2006/relationships/hyperlink" Target="https://cdn-icons-png.flaticon.com/512/733/733547.png" TargetMode="External"/><Relationship Id="rId7" Type="http://schemas.openxmlformats.org/officeDocument/2006/relationships/hyperlink" Target="https://cdn-icons-png.flaticon.com/512/5968/5968830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dn-icons-png.flaticon.com/512/174/174857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-icons-png.flaticon.com/512/1384/1384060.png" TargetMode="External"/><Relationship Id="rId5" Type="http://schemas.openxmlformats.org/officeDocument/2006/relationships/hyperlink" Target="https://cdn-icons-png.flaticon.com/512/2111/2111463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dn-icons-png.flaticon.com/512/145/145808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5</v>
    <v>0</v>
    <v>0</v>
    <v>Linked In</v>
  </rv>
  <rv s="1">
    <v>1</v>
    <v>5</v>
    <v>0</v>
    <v>0</v>
  </rv>
  <rv s="1">
    <v>2</v>
    <v>5</v>
    <v>0</v>
    <v>0</v>
  </rv>
  <rv s="1">
    <v>3</v>
    <v>5</v>
    <v>0</v>
    <v>0</v>
  </rv>
  <rv s="1">
    <v>4</v>
    <v>5</v>
    <v>0</v>
    <v>0</v>
  </rv>
  <rv s="1">
    <v>5</v>
    <v>5</v>
    <v>0</v>
    <v>0</v>
  </rv>
  <rv s="1">
    <v>6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  <k n="Text" t="s"/>
  </s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ktok.com/@stratmodexcel" TargetMode="External"/><Relationship Id="rId3" Type="http://schemas.openxmlformats.org/officeDocument/2006/relationships/hyperlink" Target="https://www.facebook.com/StratModExcel" TargetMode="External"/><Relationship Id="rId7" Type="http://schemas.openxmlformats.org/officeDocument/2006/relationships/hyperlink" Target="https://www.youtube.com/@StratModExcel" TargetMode="External"/><Relationship Id="rId2" Type="http://schemas.openxmlformats.org/officeDocument/2006/relationships/hyperlink" Target="https://www.linkedin.com/company/stratmodexcel" TargetMode="External"/><Relationship Id="rId1" Type="http://schemas.openxmlformats.org/officeDocument/2006/relationships/hyperlink" Target="https://answers.microsoft.com/en-us/msoffice/forum/all/number-format-for-very-small-numbers-like/b6040148-f053-46f9-9abb-703efbbce188" TargetMode="External"/><Relationship Id="rId6" Type="http://schemas.openxmlformats.org/officeDocument/2006/relationships/hyperlink" Target="https://za.pinterest.com/stratmodexcel" TargetMode="External"/><Relationship Id="rId5" Type="http://schemas.openxmlformats.org/officeDocument/2006/relationships/hyperlink" Target="https://x.com/StratModExce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nstagram.com/stratmod_exce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C86F-703C-407D-B215-662C93E21D26}">
  <sheetPr codeName="Sheet57">
    <tabColor theme="0" tint="-0.249977111117893"/>
    <pageSetUpPr fitToPage="1"/>
  </sheetPr>
  <dimension ref="A1:H149"/>
  <sheetViews>
    <sheetView showGridLines="0" tabSelected="1" zoomScale="60" zoomScaleNormal="6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RowHeight="15" customHeight="1" outlineLevelRow="1" x14ac:dyDescent="0.3"/>
  <cols>
    <col min="1" max="1" width="4.109375" style="1" customWidth="1"/>
    <col min="2" max="2" width="8.44140625" style="1" customWidth="1"/>
    <col min="3" max="3" width="35.6640625" style="1" customWidth="1"/>
    <col min="4" max="4" width="61.77734375" style="1" customWidth="1"/>
    <col min="5" max="5" width="21.77734375" style="1" customWidth="1"/>
    <col min="6" max="6" width="16.77734375" style="2" customWidth="1"/>
    <col min="7" max="7" width="15.109375" style="1" customWidth="1"/>
    <col min="8" max="8" width="73.33203125" style="1" bestFit="1" customWidth="1"/>
    <col min="9" max="16384" width="8.88671875" style="1"/>
  </cols>
  <sheetData>
    <row r="1" spans="1:8" ht="33.6" customHeight="1" x14ac:dyDescent="0.3">
      <c r="A1" s="128"/>
      <c r="B1" s="128"/>
      <c r="C1" s="127"/>
      <c r="D1" s="129" t="s">
        <v>106</v>
      </c>
      <c r="E1" s="126"/>
      <c r="F1" s="126"/>
      <c r="G1" s="126"/>
      <c r="H1" s="125"/>
    </row>
    <row r="2" spans="1:8" ht="35.4" customHeight="1" x14ac:dyDescent="0.3">
      <c r="A2" s="84" t="s">
        <v>117</v>
      </c>
      <c r="B2" s="84"/>
      <c r="C2" s="84" t="s">
        <v>68</v>
      </c>
      <c r="D2" s="84" t="s">
        <v>67</v>
      </c>
      <c r="E2" s="83" t="s">
        <v>66</v>
      </c>
      <c r="F2" s="82" t="s">
        <v>65</v>
      </c>
      <c r="G2" s="124" t="s">
        <v>64</v>
      </c>
      <c r="H2" s="81" t="s">
        <v>63</v>
      </c>
    </row>
    <row r="3" spans="1:8" ht="17.399999999999999" x14ac:dyDescent="0.35">
      <c r="A3" s="142" t="e" vm="1">
        <v>#VALUE!</v>
      </c>
      <c r="B3" s="130" t="s">
        <v>105</v>
      </c>
      <c r="C3" s="62" t="s">
        <v>72</v>
      </c>
      <c r="D3" s="62" t="s">
        <v>109</v>
      </c>
      <c r="E3" s="120">
        <v>1399283677890</v>
      </c>
      <c r="F3" s="123">
        <f t="shared" ref="F3:F28" si="0">E3</f>
        <v>1399283677890</v>
      </c>
      <c r="G3" s="64" t="str">
        <f>TEXT(E3,"#,##0.00,,,, ""T""")</f>
        <v>1.40 T</v>
      </c>
      <c r="H3" s="95" t="str">
        <f t="shared" ref="H3:H28" ca="1" si="1">_xlfn.FORMULATEXT(G3)</f>
        <v>=TEXT(D3,"#,##0.00,,,, ""T""")</v>
      </c>
    </row>
    <row r="4" spans="1:8" ht="17.399999999999999" x14ac:dyDescent="0.35">
      <c r="A4" s="142" t="e" vm="2">
        <v>#VALUE!</v>
      </c>
      <c r="B4" s="130"/>
      <c r="C4" s="62" t="s">
        <v>71</v>
      </c>
      <c r="D4" s="62" t="s">
        <v>110</v>
      </c>
      <c r="E4" s="120">
        <v>1269283670</v>
      </c>
      <c r="F4" s="122">
        <f t="shared" si="0"/>
        <v>1269283670</v>
      </c>
      <c r="G4" s="64" t="str">
        <f>TEXT(F4,"#,##0.00,,, ""B""")</f>
        <v>1.27 B</v>
      </c>
      <c r="H4" s="95" t="str">
        <f t="shared" ca="1" si="1"/>
        <v>=TEXT(E4,"#,##0.00,,, ""B""")</v>
      </c>
    </row>
    <row r="5" spans="1:8" ht="17.399999999999999" x14ac:dyDescent="0.35">
      <c r="A5" s="142" t="e" vm="3">
        <v>#VALUE!</v>
      </c>
      <c r="B5" s="130"/>
      <c r="C5" s="62" t="s">
        <v>70</v>
      </c>
      <c r="D5" s="62" t="s">
        <v>111</v>
      </c>
      <c r="E5" s="120">
        <v>1262057</v>
      </c>
      <c r="F5" s="121">
        <f t="shared" si="0"/>
        <v>1262057</v>
      </c>
      <c r="G5" s="64" t="str">
        <f>TEXT(E5,"#,##0.00,, ""M""")</f>
        <v>1.26 M</v>
      </c>
      <c r="H5" s="95" t="str">
        <f t="shared" ca="1" si="1"/>
        <v>=TEXT(D5,"#,##0.00,, ""M""")</v>
      </c>
    </row>
    <row r="6" spans="1:8" ht="17.399999999999999" x14ac:dyDescent="0.35">
      <c r="A6" s="142" t="e" vm="4">
        <v>#VALUE!</v>
      </c>
      <c r="B6" s="130"/>
      <c r="C6" s="62" t="s">
        <v>69</v>
      </c>
      <c r="D6" s="62" t="s">
        <v>112</v>
      </c>
      <c r="E6" s="120">
        <v>81059</v>
      </c>
      <c r="F6" s="119">
        <f t="shared" si="0"/>
        <v>81059</v>
      </c>
      <c r="G6" s="64" t="str">
        <f>TEXT(E6,"#,##0.00, ""K""")</f>
        <v>81.06 K</v>
      </c>
      <c r="H6" s="95" t="str">
        <f t="shared" ca="1" si="1"/>
        <v>=TEXT(D6,"#,##0.00, ""K""")</v>
      </c>
    </row>
    <row r="7" spans="1:8" ht="17.399999999999999" x14ac:dyDescent="0.35">
      <c r="A7" s="142" t="e" vm="5">
        <v>#VALUE!</v>
      </c>
      <c r="B7" s="130"/>
      <c r="C7" s="99" t="s">
        <v>104</v>
      </c>
      <c r="D7" s="99" t="s">
        <v>113</v>
      </c>
      <c r="E7" s="98">
        <v>-1399283677890</v>
      </c>
      <c r="F7" s="118">
        <f t="shared" si="0"/>
        <v>-1399283677890</v>
      </c>
      <c r="G7" s="64" t="str">
        <f>TEXT(E7,"#,##0.00,,,, ""T""; (#,##0.00,,,,""T"");-)")</f>
        <v xml:space="preserve"> (1.40T)</v>
      </c>
      <c r="H7" s="95" t="str">
        <f t="shared" ca="1" si="1"/>
        <v>=TEXT(D7,"#,##0.00,,,, ""T""; (#,##0.00,,,,""T"");-)")</v>
      </c>
    </row>
    <row r="8" spans="1:8" ht="17.399999999999999" x14ac:dyDescent="0.35">
      <c r="A8" s="142" t="e" vm="6">
        <v>#VALUE!</v>
      </c>
      <c r="B8" s="130"/>
      <c r="C8" s="99" t="s">
        <v>103</v>
      </c>
      <c r="D8" s="99" t="s">
        <v>114</v>
      </c>
      <c r="E8" s="98">
        <v>-6928367000</v>
      </c>
      <c r="F8" s="117">
        <f t="shared" si="0"/>
        <v>-6928367000</v>
      </c>
      <c r="G8" s="64" t="str">
        <f>TEXT(E8,"#,##0.00,,, ""B""; (#,##0.00,,,""B"");-)")</f>
        <v xml:space="preserve"> (6.93B)</v>
      </c>
      <c r="H8" s="95" t="str">
        <f t="shared" ca="1" si="1"/>
        <v>=TEXT(D8,"#,##0.00,,, ""B""; (#,##0.00,,,""B"");-)")</v>
      </c>
    </row>
    <row r="9" spans="1:8" ht="17.399999999999999" x14ac:dyDescent="0.35">
      <c r="A9" s="142" t="e" vm="7">
        <v>#VALUE!</v>
      </c>
      <c r="B9" s="130"/>
      <c r="C9" s="99" t="s">
        <v>102</v>
      </c>
      <c r="D9" s="99" t="s">
        <v>115</v>
      </c>
      <c r="E9" s="98">
        <v>-6703450</v>
      </c>
      <c r="F9" s="116">
        <f t="shared" si="0"/>
        <v>-6703450</v>
      </c>
      <c r="G9" s="64" t="str">
        <f>TEXT(F9,"#,##0.00,, ""M""; (#,##0.00,,""M"");-)")</f>
        <v xml:space="preserve"> (6.70M)</v>
      </c>
      <c r="H9" s="95" t="str">
        <f t="shared" ca="1" si="1"/>
        <v>=TEXT(E9,"#,##0.00,, ""M""; (#,##0.00,,""M"");-)")</v>
      </c>
    </row>
    <row r="10" spans="1:8" ht="14.4" x14ac:dyDescent="0.3">
      <c r="A10" s="143"/>
      <c r="B10" s="130"/>
      <c r="C10" s="99" t="s">
        <v>101</v>
      </c>
      <c r="D10" s="99" t="s">
        <v>116</v>
      </c>
      <c r="E10" s="98">
        <v>-12345</v>
      </c>
      <c r="F10" s="115">
        <f t="shared" si="0"/>
        <v>-12345</v>
      </c>
      <c r="G10" s="64" t="str">
        <f>TEXT(F10,"#,##0.00, ""K""; (#,##0.00,""K"");-)")</f>
        <v xml:space="preserve"> (12.35K)</v>
      </c>
      <c r="H10" s="95" t="str">
        <f t="shared" ca="1" si="1"/>
        <v>=TEXT(E10,"#,##0.00, ""K""; (#,##0.00,""K"");-)")</v>
      </c>
    </row>
    <row r="11" spans="1:8" ht="14.4" x14ac:dyDescent="0.3">
      <c r="A11" s="143"/>
      <c r="B11" s="130"/>
      <c r="C11" s="103" t="s">
        <v>100</v>
      </c>
      <c r="D11" s="111" t="s">
        <v>99</v>
      </c>
      <c r="E11" s="104">
        <v>1399283677890</v>
      </c>
      <c r="F11" s="114">
        <f t="shared" si="0"/>
        <v>1399283677890</v>
      </c>
      <c r="G11" s="71" t="str">
        <f>TEXT(E11,"[&gt;=1000000000000]#,##0.00,,,, ""T"";[&gt;=1000000000]#,##0.00,,, ""B"";#,##0.00,, ""M""")</f>
        <v>1.40 T</v>
      </c>
      <c r="H11" s="100" t="str">
        <f t="shared" ca="1" si="1"/>
        <v>=TEXT(D11,"[&gt;=1000000000000]#,##0.00,,,, ""T"";[&gt;=1000000000]#,##0.00,,, ""B"";#,##0.00,, ""M""")</v>
      </c>
    </row>
    <row r="12" spans="1:8" ht="14.4" x14ac:dyDescent="0.3">
      <c r="A12" s="143"/>
      <c r="B12" s="130"/>
      <c r="C12" s="103" t="s">
        <v>98</v>
      </c>
      <c r="D12" s="111" t="s">
        <v>97</v>
      </c>
      <c r="E12" s="104">
        <v>6928367000</v>
      </c>
      <c r="F12" s="113">
        <f t="shared" si="0"/>
        <v>6928367000</v>
      </c>
      <c r="G12" s="71" t="str">
        <f>TEXT(E12,"[&gt;=1000000000]#,##0.00,,, ""B"";[&gt;=1000000]#,##0.00,, ""M"";#,##0.00,""K""")</f>
        <v>6.93 B</v>
      </c>
      <c r="H12" s="100" t="str">
        <f t="shared" ca="1" si="1"/>
        <v>=TEXT(D12,"[&gt;=1000000000]#,##0.00,,, ""B"";[&gt;=1000000]#,##0.00,, ""M"";#,##0.00,""K""")</v>
      </c>
    </row>
    <row r="13" spans="1:8" ht="14.4" x14ac:dyDescent="0.3">
      <c r="A13" s="143"/>
      <c r="B13" s="130"/>
      <c r="C13" s="103" t="s">
        <v>96</v>
      </c>
      <c r="D13" s="111" t="s">
        <v>95</v>
      </c>
      <c r="E13" s="104">
        <v>6703450</v>
      </c>
      <c r="F13" s="112">
        <f t="shared" si="0"/>
        <v>6703450</v>
      </c>
      <c r="G13" s="71" t="str">
        <f>TEXT(E13,"[&gt;=1000000]#,##0.00,, ""M"";[&gt;=1000]#,##0.00,""K"";# ##0")</f>
        <v>6.70 M</v>
      </c>
      <c r="H13" s="100" t="str">
        <f t="shared" ca="1" si="1"/>
        <v>=TEXT(D13,"[&gt;=1000000]#,##0.00,, ""M"";[&gt;=1000]#,##0.00,""K"";# ##0")</v>
      </c>
    </row>
    <row r="14" spans="1:8" ht="14.4" x14ac:dyDescent="0.3">
      <c r="A14" s="143"/>
      <c r="B14" s="130"/>
      <c r="C14" s="103" t="s">
        <v>94</v>
      </c>
      <c r="D14" s="111" t="s">
        <v>93</v>
      </c>
      <c r="E14" s="104">
        <v>12345</v>
      </c>
      <c r="F14" s="110">
        <f t="shared" si="0"/>
        <v>12345</v>
      </c>
      <c r="G14" s="71" t="str">
        <f>TEXT(E14,"[&gt;=1000000]#,##0.00,, ""M"";[&gt;=1000]#,##0.00,""K"";# ##0")</f>
        <v>12.35K</v>
      </c>
      <c r="H14" s="100" t="str">
        <f t="shared" ca="1" si="1"/>
        <v>=TEXT(D14,"[&gt;=1000000]#,##0.00,, ""M"";[&gt;=1000]#,##0.00,""K"";# ##0")</v>
      </c>
    </row>
    <row r="15" spans="1:8" ht="14.4" x14ac:dyDescent="0.3">
      <c r="A15" s="143"/>
      <c r="B15" s="130"/>
      <c r="C15" s="62" t="s">
        <v>92</v>
      </c>
      <c r="D15" s="106" t="s">
        <v>91</v>
      </c>
      <c r="E15" s="98">
        <f>-F11</f>
        <v>-1399283677890</v>
      </c>
      <c r="F15" s="109">
        <f t="shared" si="0"/>
        <v>-1399283677890</v>
      </c>
      <c r="G15" s="64" t="str">
        <f>TEXT(E15,"[&lt;=-1000000000000](#,##0.00,,,, ""T"");[&lt;=-1000000000](#,##0.00,,, ""B"");(#,##0.00,, ""M"")")</f>
        <v>(1.40 T)</v>
      </c>
      <c r="H15" s="95" t="str">
        <f t="shared" ca="1" si="1"/>
        <v>=TEXT(D15,"[&lt;=-1000000000000](#,##0.00,,,, ""T"");[&lt;=-1000000000](#,##0.00,,, ""B"");(#,##0.00,, ""M"")")</v>
      </c>
    </row>
    <row r="16" spans="1:8" ht="14.4" x14ac:dyDescent="0.3">
      <c r="A16" s="143"/>
      <c r="B16" s="130"/>
      <c r="C16" s="62" t="s">
        <v>90</v>
      </c>
      <c r="D16" s="106" t="s">
        <v>89</v>
      </c>
      <c r="E16" s="98">
        <f>-F12</f>
        <v>-6928367000</v>
      </c>
      <c r="F16" s="108">
        <f t="shared" si="0"/>
        <v>-6928367000</v>
      </c>
      <c r="G16" s="64" t="str">
        <f>TEXT(E16,"[&lt;=-1000000000](#,##0.00,,, ""B"");[&lt;=-1000000](#,##0.00,, ""M"");#,##0.00,""K"")")</f>
        <v>(6.93 B)</v>
      </c>
      <c r="H16" s="95" t="str">
        <f t="shared" ca="1" si="1"/>
        <v>=TEXT(D16,"[&lt;=-1000000000](#,##0.00,,, ""B"");[&lt;=-1000000](#,##0.00,, ""M"");#,##0.00,""K"")")</v>
      </c>
    </row>
    <row r="17" spans="1:8" ht="14.4" x14ac:dyDescent="0.3">
      <c r="A17" s="143"/>
      <c r="B17" s="130"/>
      <c r="C17" s="62" t="s">
        <v>88</v>
      </c>
      <c r="D17" s="106" t="s">
        <v>87</v>
      </c>
      <c r="E17" s="98">
        <f>-F13</f>
        <v>-6703450</v>
      </c>
      <c r="F17" s="107">
        <f t="shared" si="0"/>
        <v>-6703450</v>
      </c>
      <c r="G17" s="64" t="str">
        <f>TEXT(E17,"[&lt;=-1000000](#,##0.00,, ""M"");[&lt;=-1000](#,##0.00,""K"");# ##0")</f>
        <v>(6.70 M)</v>
      </c>
      <c r="H17" s="95" t="str">
        <f t="shared" ca="1" si="1"/>
        <v>=TEXT(D17,"[&lt;=-1000000](#,##0.00,, ""M"");[&lt;=-1000](#,##0.00,""K"");# ##0")</v>
      </c>
    </row>
    <row r="18" spans="1:8" ht="14.4" x14ac:dyDescent="0.3">
      <c r="A18" s="143"/>
      <c r="B18" s="130"/>
      <c r="C18" s="62" t="s">
        <v>86</v>
      </c>
      <c r="D18" s="106" t="s">
        <v>85</v>
      </c>
      <c r="E18" s="98">
        <f>-F14</f>
        <v>-12345</v>
      </c>
      <c r="F18" s="105">
        <f t="shared" si="0"/>
        <v>-12345</v>
      </c>
      <c r="G18" s="64" t="str">
        <f>TEXT(E18,"[&lt;=-1000](#,##0.00,""K"");[&lt;0](# ##0);# ##0")</f>
        <v>(12.35K)</v>
      </c>
      <c r="H18" s="95" t="str">
        <f t="shared" ca="1" si="1"/>
        <v>=TEXT(D18,"[&lt;=-1000](#,##0.00,""K"");[&lt;0](# ##0);# ##0")</v>
      </c>
    </row>
    <row r="19" spans="1:8" ht="14.4" x14ac:dyDescent="0.3">
      <c r="A19" s="143"/>
      <c r="B19" s="130"/>
      <c r="C19" s="103" t="s">
        <v>84</v>
      </c>
      <c r="D19" s="103" t="s">
        <v>79</v>
      </c>
      <c r="E19" s="104">
        <v>1399283677890</v>
      </c>
      <c r="F19" s="101">
        <f t="shared" si="0"/>
        <v>1399283677890</v>
      </c>
      <c r="G19" s="69" t="str">
        <f>TEXT(F19,"0.#E+0")</f>
        <v>1.4E+12</v>
      </c>
      <c r="H19" s="100" t="str">
        <f t="shared" ca="1" si="1"/>
        <v>=TEXT(E19,"0.#E+0")</v>
      </c>
    </row>
    <row r="20" spans="1:8" ht="14.4" x14ac:dyDescent="0.3">
      <c r="A20" s="143"/>
      <c r="B20" s="130"/>
      <c r="C20" s="103" t="s">
        <v>83</v>
      </c>
      <c r="D20" s="103" t="s">
        <v>79</v>
      </c>
      <c r="E20" s="104">
        <v>6928367000</v>
      </c>
      <c r="F20" s="101">
        <f t="shared" si="0"/>
        <v>6928367000</v>
      </c>
      <c r="G20" s="69" t="str">
        <f>TEXT(F20,"0.#E+0")</f>
        <v>6.9E+9</v>
      </c>
      <c r="H20" s="100" t="str">
        <f t="shared" ca="1" si="1"/>
        <v>=TEXT(E20,"0.#E+0")</v>
      </c>
    </row>
    <row r="21" spans="1:8" ht="14.4" x14ac:dyDescent="0.3">
      <c r="A21" s="143"/>
      <c r="B21" s="130"/>
      <c r="C21" s="103" t="s">
        <v>82</v>
      </c>
      <c r="D21" s="103" t="s">
        <v>79</v>
      </c>
      <c r="E21" s="102">
        <v>2470345</v>
      </c>
      <c r="F21" s="101">
        <f t="shared" si="0"/>
        <v>2470345</v>
      </c>
      <c r="G21" s="69" t="str">
        <f>TEXT(F21,"0.#E+0")</f>
        <v>2.5E+6</v>
      </c>
      <c r="H21" s="100" t="str">
        <f t="shared" ca="1" si="1"/>
        <v>=TEXT(E21,"0.#E+0")</v>
      </c>
    </row>
    <row r="22" spans="1:8" ht="14.4" x14ac:dyDescent="0.3">
      <c r="A22" s="143"/>
      <c r="B22" s="130"/>
      <c r="C22" s="103" t="s">
        <v>81</v>
      </c>
      <c r="D22" s="103" t="s">
        <v>79</v>
      </c>
      <c r="E22" s="102">
        <v>670345</v>
      </c>
      <c r="F22" s="101">
        <f t="shared" si="0"/>
        <v>670345</v>
      </c>
      <c r="G22" s="69" t="str">
        <f>TEXT(F22,"0.#E+0")</f>
        <v>6.7E+5</v>
      </c>
      <c r="H22" s="100" t="str">
        <f t="shared" ca="1" si="1"/>
        <v>=TEXT(E22,"0.#E+0")</v>
      </c>
    </row>
    <row r="23" spans="1:8" ht="14.4" x14ac:dyDescent="0.3">
      <c r="A23" s="143"/>
      <c r="B23" s="130"/>
      <c r="C23" s="103" t="s">
        <v>80</v>
      </c>
      <c r="D23" s="103" t="s">
        <v>79</v>
      </c>
      <c r="E23" s="102">
        <v>345</v>
      </c>
      <c r="F23" s="101">
        <f t="shared" si="0"/>
        <v>345</v>
      </c>
      <c r="G23" s="69" t="str">
        <f>TEXT(F23,"0.#E+0")</f>
        <v>3.5E+2</v>
      </c>
      <c r="H23" s="100" t="str">
        <f t="shared" ca="1" si="1"/>
        <v>=TEXT(E23,"0.#E+0")</v>
      </c>
    </row>
    <row r="24" spans="1:8" ht="14.4" x14ac:dyDescent="0.3">
      <c r="A24" s="143"/>
      <c r="B24" s="130"/>
      <c r="C24" s="99" t="str">
        <f>C19&amp;" - "&amp;"(+ / -)"</f>
        <v>Scentific - Trillion - (+ / -)</v>
      </c>
      <c r="D24" s="99" t="s">
        <v>78</v>
      </c>
      <c r="E24" s="98">
        <f>-E19</f>
        <v>-1399283677890</v>
      </c>
      <c r="F24" s="97">
        <f t="shared" si="0"/>
        <v>-1399283677890</v>
      </c>
      <c r="G24" s="96" t="str">
        <f>TEXT(F24,"0.#E+0;(0.#E+0);-")</f>
        <v>(1.4E+12)</v>
      </c>
      <c r="H24" s="95" t="str">
        <f t="shared" ca="1" si="1"/>
        <v>=TEXT(E24,"0.#E+0;(0.#E+0);-")</v>
      </c>
    </row>
    <row r="25" spans="1:8" ht="14.4" x14ac:dyDescent="0.3">
      <c r="A25" s="143"/>
      <c r="B25" s="130"/>
      <c r="C25" s="99" t="str">
        <f>C20&amp;" - "&amp;"(+ / -)"</f>
        <v>Scentific - Billions - (+ / -)</v>
      </c>
      <c r="D25" s="99" t="s">
        <v>78</v>
      </c>
      <c r="E25" s="98">
        <f>-E20</f>
        <v>-6928367000</v>
      </c>
      <c r="F25" s="97">
        <f t="shared" si="0"/>
        <v>-6928367000</v>
      </c>
      <c r="G25" s="96" t="str">
        <f>TEXT(F25,"0.#E+0;(0.#E+0);-")</f>
        <v>(6.9E+9)</v>
      </c>
      <c r="H25" s="95" t="str">
        <f t="shared" ca="1" si="1"/>
        <v>=TEXT(E25,"0.#E+0;(0.#E+0);-")</v>
      </c>
    </row>
    <row r="26" spans="1:8" ht="14.4" x14ac:dyDescent="0.3">
      <c r="A26" s="143"/>
      <c r="B26" s="130"/>
      <c r="C26" s="99" t="str">
        <f>C21&amp;" - "&amp;"(+ / -)"</f>
        <v>Scentific - Millions - (+ / -)</v>
      </c>
      <c r="D26" s="99" t="s">
        <v>78</v>
      </c>
      <c r="E26" s="98">
        <v>-2470345</v>
      </c>
      <c r="F26" s="97">
        <f t="shared" si="0"/>
        <v>-2470345</v>
      </c>
      <c r="G26" s="96" t="str">
        <f>TEXT(F26,"0.#E+0;(0.#E+0);-")</f>
        <v>(2.5E+6)</v>
      </c>
      <c r="H26" s="95" t="str">
        <f t="shared" ca="1" si="1"/>
        <v>=TEXT(E26,"0.#E+0;(0.#E+0);-")</v>
      </c>
    </row>
    <row r="27" spans="1:8" ht="14.4" x14ac:dyDescent="0.3">
      <c r="A27" s="143"/>
      <c r="B27" s="130"/>
      <c r="C27" s="99" t="str">
        <f>C22&amp;" - "&amp;"(+ / -)"</f>
        <v>Scentific - Thousands - (+ / -)</v>
      </c>
      <c r="D27" s="99" t="s">
        <v>78</v>
      </c>
      <c r="E27" s="98">
        <f>-E22</f>
        <v>-670345</v>
      </c>
      <c r="F27" s="97">
        <f t="shared" si="0"/>
        <v>-670345</v>
      </c>
      <c r="G27" s="96" t="str">
        <f>TEXT(F27,"0.#E+0;(0.#E+0);-")</f>
        <v>(6.7E+5)</v>
      </c>
      <c r="H27" s="95" t="str">
        <f t="shared" ca="1" si="1"/>
        <v>=TEXT(E27,"0.#E+0;(0.#E+0);-")</v>
      </c>
    </row>
    <row r="28" spans="1:8" ht="14.4" x14ac:dyDescent="0.3">
      <c r="A28" s="143"/>
      <c r="B28" s="131"/>
      <c r="C28" s="99" t="str">
        <f>C23&amp;" - "&amp;"(+ / -)"</f>
        <v>Scentific - Hundreds - (+ / -)</v>
      </c>
      <c r="D28" s="99" t="s">
        <v>78</v>
      </c>
      <c r="E28" s="98">
        <v>-345</v>
      </c>
      <c r="F28" s="97">
        <f t="shared" si="0"/>
        <v>-345</v>
      </c>
      <c r="G28" s="96" t="str">
        <f>TEXT(F28,"0.#E+0;(0.#E+0);-")</f>
        <v>(3.5E+2)</v>
      </c>
      <c r="H28" s="95" t="str">
        <f t="shared" ca="1" si="1"/>
        <v>=TEXT(E28,"0.#E+0;(0.#E+0);-")</v>
      </c>
    </row>
    <row r="29" spans="1:8" ht="52.2" x14ac:dyDescent="0.3">
      <c r="A29" s="143"/>
      <c r="B29" s="132" t="s">
        <v>77</v>
      </c>
      <c r="C29" s="94" t="s">
        <v>76</v>
      </c>
      <c r="D29" s="93" t="s">
        <v>75</v>
      </c>
      <c r="E29" s="92" t="s">
        <v>107</v>
      </c>
      <c r="F29" s="91" t="s">
        <v>108</v>
      </c>
      <c r="G29" s="82" t="s">
        <v>74</v>
      </c>
      <c r="H29" s="81" t="s">
        <v>73</v>
      </c>
    </row>
    <row r="30" spans="1:8" ht="22.2" customHeight="1" x14ac:dyDescent="0.3">
      <c r="A30" s="143"/>
      <c r="B30" s="133"/>
      <c r="C30" s="90" t="s">
        <v>72</v>
      </c>
      <c r="D30" s="135" t="str">
        <f ca="1">_xlfn.FORMULATEXT(F30)</f>
        <v>=LET(
   Number,D30,
    IFS(
      Number&gt;=1000000000000,TEXT(Number,"#,##0.00,,,, ""T"""),
      Number&gt;=1000000000,TEXT(Number,"#,##0.00,,, ""B"""),
      Number&gt;=1000000,TEXT(Number,"#,##0.00,, ""M"""),
      Number&gt;=1000,TEXT(Number,"#,##0.00, ""K"""),
      Number&lt;=-1000000000000,TEXT(Number,"(#,##0.00,,,,""T"")"),
         Number&lt;=-1000000000,TEXT(Number,"(#,##0.00,,,""B"")"),
         Number&lt;=-1000000,TEXT(Number,"(#,##0.00,,""M"")"),
         Number&lt;=-1000,TEXT(Number,"(#,##0.00,""K"")"),
          TRUE,TEXT(Number,"#,##0;(#,##0);-")))</v>
      </c>
      <c r="E30" s="89">
        <v>2000000000000</v>
      </c>
      <c r="F30" s="86" t="str" cm="1">
        <f t="array" ref="F30">_xlfn.LET(
   _xlpm.Number,E30,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2.00 T</v>
      </c>
      <c r="G30" s="86" t="str" cm="1">
        <f t="array" ref="G30">λLargeNumbers(E30)</f>
        <v>2.00 T</v>
      </c>
      <c r="H30" s="85" t="str">
        <f t="shared" ref="H30:H37" ca="1" si="2">_xlfn.FORMULATEXT(G30)</f>
        <v>=λLargeNumbers(D30)</v>
      </c>
    </row>
    <row r="31" spans="1:8" ht="22.2" customHeight="1" x14ac:dyDescent="0.3">
      <c r="A31" s="143"/>
      <c r="B31" s="133"/>
      <c r="C31" s="90" t="s">
        <v>71</v>
      </c>
      <c r="D31" s="136"/>
      <c r="E31" s="89">
        <v>2000000000</v>
      </c>
      <c r="F31" s="86" t="str" cm="1">
        <f t="array" ref="F31">_xlfn.LET(
   _xlpm.Number,E31,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2.00 B</v>
      </c>
      <c r="G31" s="86" t="str" cm="1">
        <f t="array" ref="G31">λLargeNumbers(E31)</f>
        <v>2.00 B</v>
      </c>
      <c r="H31" s="85" t="str">
        <f t="shared" ca="1" si="2"/>
        <v>=λLargeNumbers(D31)</v>
      </c>
    </row>
    <row r="32" spans="1:8" ht="22.2" customHeight="1" x14ac:dyDescent="0.3">
      <c r="A32" s="143"/>
      <c r="B32" s="133"/>
      <c r="C32" s="90" t="s">
        <v>70</v>
      </c>
      <c r="D32" s="136"/>
      <c r="E32" s="89">
        <v>2000000</v>
      </c>
      <c r="F32" s="86" t="str" cm="1">
        <f t="array" ref="F32">_xlfn.LET(
   _xlpm.Number,E32,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2.00 M</v>
      </c>
      <c r="G32" s="86" t="str" cm="1">
        <f t="array" ref="G32">λLargeNumbers(E32)</f>
        <v>2.00 M</v>
      </c>
      <c r="H32" s="85" t="str">
        <f t="shared" ca="1" si="2"/>
        <v>=λLargeNumbers(D32)</v>
      </c>
    </row>
    <row r="33" spans="1:8" ht="22.2" customHeight="1" x14ac:dyDescent="0.3">
      <c r="A33" s="143"/>
      <c r="B33" s="133"/>
      <c r="C33" s="90" t="s">
        <v>69</v>
      </c>
      <c r="D33" s="136"/>
      <c r="E33" s="89">
        <v>2000</v>
      </c>
      <c r="F33" s="86" t="str" cm="1">
        <f t="array" ref="F33">_xlfn.LET(
   _xlpm.Number,E33,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2.00 K</v>
      </c>
      <c r="G33" s="86" t="str" cm="1">
        <f t="array" ref="G33">λLargeNumbers(E33)</f>
        <v>2.00 K</v>
      </c>
      <c r="H33" s="85" t="str">
        <f t="shared" ca="1" si="2"/>
        <v>=λLargeNumbers(D33)</v>
      </c>
    </row>
    <row r="34" spans="1:8" ht="22.2" customHeight="1" x14ac:dyDescent="0.3">
      <c r="A34" s="143"/>
      <c r="B34" s="133"/>
      <c r="C34" s="88" t="str">
        <f>"("&amp;C33&amp;")"</f>
        <v>(Thousands)</v>
      </c>
      <c r="D34" s="136"/>
      <c r="E34" s="89">
        <v>-2000</v>
      </c>
      <c r="F34" s="86" t="str" cm="1">
        <f t="array" ref="F34">_xlfn.LET(
   _xlpm.Number,E34,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-(2.00K)</v>
      </c>
      <c r="G34" s="86" t="str" cm="1">
        <f t="array" ref="G34">λLargeNumbers(E34)</f>
        <v>-(2.00K)</v>
      </c>
      <c r="H34" s="85" t="str">
        <f t="shared" ca="1" si="2"/>
        <v>=λLargeNumbers(D34)</v>
      </c>
    </row>
    <row r="35" spans="1:8" ht="22.2" customHeight="1" x14ac:dyDescent="0.3">
      <c r="A35" s="143"/>
      <c r="B35" s="133"/>
      <c r="C35" s="88" t="str">
        <f>"("&amp;C32&amp;")"</f>
        <v>(Millions)</v>
      </c>
      <c r="D35" s="136"/>
      <c r="E35" s="89">
        <v>-2000000</v>
      </c>
      <c r="F35" s="86" t="str" cm="1">
        <f t="array" ref="F35">_xlfn.LET(
   _xlpm.Number,E35,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-(2.00M)</v>
      </c>
      <c r="G35" s="86" t="str" cm="1">
        <f t="array" ref="G35">λLargeNumbers(E35)</f>
        <v>-(2.00M)</v>
      </c>
      <c r="H35" s="85" t="str">
        <f t="shared" ca="1" si="2"/>
        <v>=λLargeNumbers(D35)</v>
      </c>
    </row>
    <row r="36" spans="1:8" ht="22.2" customHeight="1" x14ac:dyDescent="0.3">
      <c r="A36" s="143"/>
      <c r="B36" s="133"/>
      <c r="C36" s="88" t="str">
        <f>"("&amp;C31&amp;")"</f>
        <v>(Billions)</v>
      </c>
      <c r="D36" s="136"/>
      <c r="E36" s="89">
        <v>-2000000000</v>
      </c>
      <c r="F36" s="86" t="str" cm="1">
        <f t="array" ref="F36">_xlfn.LET(
   _xlpm.Number,E36,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-(2.00B)</v>
      </c>
      <c r="G36" s="86" t="str" cm="1">
        <f t="array" ref="G36">λLargeNumbers(E36)</f>
        <v>-(2.00B)</v>
      </c>
      <c r="H36" s="85" t="str">
        <f t="shared" ca="1" si="2"/>
        <v>=λLargeNumbers(D36)</v>
      </c>
    </row>
    <row r="37" spans="1:8" ht="22.2" customHeight="1" x14ac:dyDescent="0.3">
      <c r="A37" s="143"/>
      <c r="B37" s="134"/>
      <c r="C37" s="88" t="str">
        <f>"("&amp;C30&amp;")"</f>
        <v>(Trillion)</v>
      </c>
      <c r="D37" s="137"/>
      <c r="E37" s="87">
        <v>-2000000000000</v>
      </c>
      <c r="F37" s="86" t="str" cm="1">
        <f t="array" ref="F37">_xlfn.LET(
   _xlpm.Number,E37,
    _xlfn.IFS(
      _xlpm.Number&gt;=1000000000000,TEXT(_xlpm.Number,"#,##0.00,,,, ""T"""),
      _xlpm.Number&gt;=1000000000,TEXT(_xlpm.Number,"#,##0.00,,, ""B"""),
      _xlpm.Number&gt;=1000000,TEXT(_xlpm.Number,"#,##0.00,, ""M"""),
      _xlpm.Number&gt;=1000,TEXT(_xlpm.Number,"#,##0.00, ""K"""),
      _xlpm.Number&lt;=-1000000000000,TEXT(_xlpm.Number,"(#,##0.00,,,,""T"")"),
         _xlpm.Number&lt;=-1000000000,TEXT(_xlpm.Number,"(#,##0.00,,,""B"")"),
         _xlpm.Number&lt;=-1000000,TEXT(_xlpm.Number,"(#,##0.00,,""M"")"),
         _xlpm.Number&lt;=-1000,TEXT(_xlpm.Number,"(#,##0.00,""K"")"),
          TRUE,TEXT(_xlpm.Number,"#,##0;(#,##0);-")))</f>
        <v>-(2.00T)</v>
      </c>
      <c r="G37" s="86" t="str" cm="1">
        <f t="array" ref="G37">λLargeNumbers(E37)</f>
        <v>-(2.00T)</v>
      </c>
      <c r="H37" s="85" t="str">
        <f t="shared" ca="1" si="2"/>
        <v>=λLargeNumbers(D37)</v>
      </c>
    </row>
    <row r="38" spans="1:8" ht="34.799999999999997" x14ac:dyDescent="0.3">
      <c r="A38" s="143"/>
      <c r="B38" s="84"/>
      <c r="C38" s="84" t="s">
        <v>68</v>
      </c>
      <c r="D38" s="84" t="s">
        <v>67</v>
      </c>
      <c r="E38" s="83" t="s">
        <v>66</v>
      </c>
      <c r="F38" s="82" t="s">
        <v>65</v>
      </c>
      <c r="G38" s="82" t="s">
        <v>64</v>
      </c>
      <c r="H38" s="81" t="s">
        <v>63</v>
      </c>
    </row>
    <row r="39" spans="1:8" ht="14.4" x14ac:dyDescent="0.3">
      <c r="A39" s="143"/>
      <c r="B39" s="138" t="s">
        <v>62</v>
      </c>
      <c r="C39" s="80" t="s">
        <v>61</v>
      </c>
      <c r="D39" s="79" t="str">
        <f>"0.00 ""s""%"</f>
        <v>0.00 "s"%</v>
      </c>
      <c r="E39" s="78">
        <v>1.234E-2</v>
      </c>
      <c r="F39" s="77">
        <f>E39</f>
        <v>1.234E-2</v>
      </c>
      <c r="G39" s="76" t="str">
        <f>TEXT(F39,"0.00 ""s""%")</f>
        <v>1.23 s%</v>
      </c>
      <c r="H39" s="75" t="str">
        <f t="shared" ref="H39:H47" ca="1" si="3">_xlfn.FORMULATEXT(G39)</f>
        <v>=TEXT(E39,"0.00 ""s""%")</v>
      </c>
    </row>
    <row r="40" spans="1:8" ht="14.4" x14ac:dyDescent="0.3">
      <c r="A40" s="143"/>
      <c r="B40" s="139"/>
      <c r="C40" s="73" t="s">
        <v>60</v>
      </c>
      <c r="D40" s="72" t="s">
        <v>59</v>
      </c>
      <c r="E40" s="71">
        <v>9.8700000000000003E-4</v>
      </c>
      <c r="F40" s="74">
        <v>9.8700000000000003E-4</v>
      </c>
      <c r="G40" s="69" t="str">
        <f>TEXT(F40,"0.0%%")</f>
        <v>9.9%%</v>
      </c>
      <c r="H40" s="68" t="str">
        <f t="shared" ca="1" si="3"/>
        <v>=TEXT(E40,"0.0%%")</v>
      </c>
    </row>
    <row r="41" spans="1:8" ht="14.4" x14ac:dyDescent="0.3">
      <c r="A41" s="143"/>
      <c r="B41" s="139"/>
      <c r="C41" s="73" t="s">
        <v>58</v>
      </c>
      <c r="D41" s="72" t="s">
        <v>57</v>
      </c>
      <c r="E41" s="71">
        <v>1.3339999999999999E-5</v>
      </c>
      <c r="F41" s="70">
        <f t="shared" ref="F41:F47" si="4">E41</f>
        <v>1.3339999999999999E-5</v>
      </c>
      <c r="G41" s="69" t="str">
        <f>TEXT(F41,"0.0%%%")</f>
        <v>13.3%%%</v>
      </c>
      <c r="H41" s="68" t="str">
        <f t="shared" ca="1" si="3"/>
        <v>=TEXT(E41,"0.0%%%")</v>
      </c>
    </row>
    <row r="42" spans="1:8" ht="14.4" x14ac:dyDescent="0.3">
      <c r="A42" s="143"/>
      <c r="B42" s="139"/>
      <c r="C42" s="61" t="s">
        <v>56</v>
      </c>
      <c r="D42" s="62" t="s">
        <v>55</v>
      </c>
      <c r="E42" s="59">
        <v>0.1789</v>
      </c>
      <c r="F42" s="67">
        <f t="shared" si="4"/>
        <v>0.1789</v>
      </c>
      <c r="G42" s="64" t="str">
        <f>TEXT(F42,"# ?/100")</f>
        <v xml:space="preserve"> 18/100</v>
      </c>
      <c r="H42" s="63" t="str">
        <f t="shared" ca="1" si="3"/>
        <v>=TEXT(E42,"# ?/100")</v>
      </c>
    </row>
    <row r="43" spans="1:8" ht="14.4" x14ac:dyDescent="0.3">
      <c r="A43" s="143"/>
      <c r="B43" s="139"/>
      <c r="C43" s="61" t="s">
        <v>54</v>
      </c>
      <c r="D43" s="62" t="s">
        <v>53</v>
      </c>
      <c r="E43" s="59">
        <v>0.1789</v>
      </c>
      <c r="F43" s="66">
        <f t="shared" si="4"/>
        <v>0.1789</v>
      </c>
      <c r="G43" s="64" t="str">
        <f>TEXT(F43,"# ?/1000")</f>
        <v xml:space="preserve"> 179/1000</v>
      </c>
      <c r="H43" s="63" t="str">
        <f t="shared" ca="1" si="3"/>
        <v>=TEXT(E43,"# ?/1000")</v>
      </c>
    </row>
    <row r="44" spans="1:8" ht="14.4" x14ac:dyDescent="0.3">
      <c r="A44" s="143"/>
      <c r="B44" s="139"/>
      <c r="C44" s="61" t="s">
        <v>52</v>
      </c>
      <c r="D44" s="62" t="s">
        <v>51</v>
      </c>
      <c r="E44" s="59">
        <v>0.1789</v>
      </c>
      <c r="F44" s="65">
        <f t="shared" si="4"/>
        <v>0.1789</v>
      </c>
      <c r="G44" s="64" t="str">
        <f>TEXT(F44,"# ?/10000")</f>
        <v xml:space="preserve"> 1789/10000</v>
      </c>
      <c r="H44" s="63" t="str">
        <f t="shared" ca="1" si="3"/>
        <v>=TEXT(E44,"# ?/10000")</v>
      </c>
    </row>
    <row r="45" spans="1:8" ht="14.4" x14ac:dyDescent="0.3">
      <c r="A45" s="143"/>
      <c r="B45" s="140"/>
      <c r="C45" s="61" t="s">
        <v>50</v>
      </c>
      <c r="D45" s="62" t="s">
        <v>49</v>
      </c>
      <c r="E45" s="59">
        <v>0.1789</v>
      </c>
      <c r="F45" s="58">
        <f t="shared" si="4"/>
        <v>0.1789</v>
      </c>
      <c r="G45" s="57" t="str">
        <f>TEXT(E45,D45)</f>
        <v>1/6</v>
      </c>
      <c r="H45" s="56" t="str">
        <f t="shared" ca="1" si="3"/>
        <v>=TEXT(D45,C45)</v>
      </c>
    </row>
    <row r="46" spans="1:8" ht="14.4" x14ac:dyDescent="0.2">
      <c r="A46" s="143"/>
      <c r="B46" s="140"/>
      <c r="C46" s="61" t="s">
        <v>48</v>
      </c>
      <c r="D46" s="60" t="s">
        <v>47</v>
      </c>
      <c r="E46" s="59">
        <v>0.1789</v>
      </c>
      <c r="F46" s="58">
        <f t="shared" si="4"/>
        <v>0.1789</v>
      </c>
      <c r="G46" s="57" t="str">
        <f>TEXT(E46,D46)</f>
        <v>17/95</v>
      </c>
      <c r="H46" s="56" t="str">
        <f t="shared" ca="1" si="3"/>
        <v>=TEXT(D46,C46)</v>
      </c>
    </row>
    <row r="47" spans="1:8" ht="14.4" x14ac:dyDescent="0.2">
      <c r="A47" s="143"/>
      <c r="B47" s="141"/>
      <c r="C47" s="55" t="s">
        <v>46</v>
      </c>
      <c r="D47" s="54" t="s">
        <v>45</v>
      </c>
      <c r="E47" s="53">
        <v>0.1789</v>
      </c>
      <c r="F47" s="52">
        <f t="shared" si="4"/>
        <v>0.1789</v>
      </c>
      <c r="G47" s="51" t="str">
        <f>TEXT(E47,D47)</f>
        <v>39/218</v>
      </c>
      <c r="H47" s="50" t="str">
        <f t="shared" ca="1" si="3"/>
        <v>=TEXT(D47,C47)</v>
      </c>
    </row>
    <row r="48" spans="1:8" ht="14.4" outlineLevel="1" x14ac:dyDescent="0.3"/>
    <row r="49" spans="3:7" ht="14.4" outlineLevel="1" x14ac:dyDescent="0.3"/>
    <row r="50" spans="3:7" ht="15" customHeight="1" outlineLevel="1" x14ac:dyDescent="0.3"/>
    <row r="51" spans="3:7" ht="22.8" customHeight="1" outlineLevel="1" x14ac:dyDescent="0.3"/>
    <row r="52" spans="3:7" ht="60" customHeight="1" outlineLevel="1" x14ac:dyDescent="0.3"/>
    <row r="53" spans="3:7" ht="15" customHeight="1" outlineLevel="1" x14ac:dyDescent="0.3"/>
    <row r="54" spans="3:7" ht="15" customHeight="1" outlineLevel="1" x14ac:dyDescent="0.3"/>
    <row r="55" spans="3:7" ht="15" customHeight="1" outlineLevel="1" x14ac:dyDescent="0.3"/>
    <row r="56" spans="3:7" ht="15" customHeight="1" outlineLevel="1" x14ac:dyDescent="0.3">
      <c r="C56" s="46" t="s">
        <v>44</v>
      </c>
      <c r="D56" s="46" t="s">
        <v>43</v>
      </c>
      <c r="E56" s="46">
        <v>4</v>
      </c>
      <c r="F56" s="49">
        <v>4</v>
      </c>
      <c r="G56" s="43" t="str">
        <f t="shared" ref="G56:G72" si="5">TEXT(F56,D56)</f>
        <v>04</v>
      </c>
    </row>
    <row r="57" spans="3:7" ht="14.4" outlineLevel="1" x14ac:dyDescent="0.3">
      <c r="C57" s="46" t="s">
        <v>42</v>
      </c>
      <c r="D57" s="46" t="s">
        <v>41</v>
      </c>
      <c r="E57" s="46">
        <v>32025</v>
      </c>
      <c r="F57" s="48">
        <v>32025</v>
      </c>
      <c r="G57" s="43" t="str">
        <f t="shared" si="5"/>
        <v>032025</v>
      </c>
    </row>
    <row r="58" spans="3:7" ht="14.4" outlineLevel="1" x14ac:dyDescent="0.3">
      <c r="C58" s="46" t="s">
        <v>40</v>
      </c>
      <c r="D58" s="46" t="s">
        <v>39</v>
      </c>
      <c r="E58" s="46">
        <v>-80000</v>
      </c>
      <c r="F58" s="47">
        <f>E58</f>
        <v>-80000</v>
      </c>
      <c r="G58" s="43" t="str">
        <f t="shared" si="5"/>
        <v>80000</v>
      </c>
    </row>
    <row r="59" spans="3:7" ht="14.4" outlineLevel="1" x14ac:dyDescent="0.3">
      <c r="C59" s="46" t="s">
        <v>38</v>
      </c>
      <c r="D59" s="46" t="s">
        <v>37</v>
      </c>
      <c r="E59" s="45">
        <v>1399283677890</v>
      </c>
      <c r="F59" s="44">
        <v>1399283677890</v>
      </c>
      <c r="G59" s="43" t="str">
        <f t="shared" si="5"/>
        <v/>
      </c>
    </row>
    <row r="60" spans="3:7" ht="14.4" outlineLevel="1" x14ac:dyDescent="0.3">
      <c r="C60" s="38" t="s">
        <v>32</v>
      </c>
      <c r="D60" s="42" t="s">
        <v>36</v>
      </c>
      <c r="E60" s="38">
        <v>456</v>
      </c>
      <c r="F60" s="37">
        <v>456</v>
      </c>
      <c r="G60" s="37" t="str">
        <f t="shared" si="5"/>
        <v>0456</v>
      </c>
    </row>
    <row r="61" spans="3:7" ht="14.4" outlineLevel="1" x14ac:dyDescent="0.3">
      <c r="C61" s="38" t="s">
        <v>32</v>
      </c>
      <c r="D61" s="39" t="s">
        <v>35</v>
      </c>
      <c r="E61" s="38">
        <v>754595555</v>
      </c>
      <c r="F61" s="37">
        <v>754595555</v>
      </c>
      <c r="G61" s="37" t="str">
        <f t="shared" si="5"/>
        <v>07 5459 5555</v>
      </c>
    </row>
    <row r="62" spans="3:7" ht="14.4" outlineLevel="1" x14ac:dyDescent="0.3">
      <c r="C62" s="38" t="s">
        <v>32</v>
      </c>
      <c r="D62" s="39" t="s">
        <v>34</v>
      </c>
      <c r="E62" s="38">
        <v>754595555</v>
      </c>
      <c r="F62" s="37">
        <v>754595555</v>
      </c>
      <c r="G62" s="37" t="str">
        <f t="shared" si="5"/>
        <v>07-5459-5555</v>
      </c>
    </row>
    <row r="63" spans="3:7" ht="14.4" outlineLevel="1" x14ac:dyDescent="0.3">
      <c r="C63" s="38" t="s">
        <v>32</v>
      </c>
      <c r="D63" s="39" t="s">
        <v>33</v>
      </c>
      <c r="E63" s="41">
        <v>861112823408</v>
      </c>
      <c r="F63" s="40">
        <v>861112823408</v>
      </c>
      <c r="G63" s="37" t="str">
        <f t="shared" si="5"/>
        <v>86111-2823-408</v>
      </c>
    </row>
    <row r="64" spans="3:7" ht="14.4" outlineLevel="1" x14ac:dyDescent="0.3">
      <c r="C64" s="38" t="s">
        <v>32</v>
      </c>
      <c r="D64" s="39" t="s">
        <v>31</v>
      </c>
      <c r="E64" s="38">
        <v>28</v>
      </c>
      <c r="F64" s="37">
        <v>28</v>
      </c>
      <c r="G64" s="37" t="str">
        <f t="shared" si="5"/>
        <v>INV 0028</v>
      </c>
    </row>
    <row r="65" spans="3:7" ht="14.4" outlineLevel="1" x14ac:dyDescent="0.3">
      <c r="C65" s="36" t="s">
        <v>30</v>
      </c>
      <c r="D65" s="35" t="str">
        <f>"+27 (##) ### ####"</f>
        <v>+27 (##) ### ####</v>
      </c>
      <c r="E65" s="34">
        <v>794693242</v>
      </c>
      <c r="F65" s="34">
        <v>794693242</v>
      </c>
      <c r="G65" s="33" t="str">
        <f t="shared" si="5"/>
        <v>+27 (79) 469 3242</v>
      </c>
    </row>
    <row r="66" spans="3:7" ht="14.4" outlineLevel="1" x14ac:dyDescent="0.3">
      <c r="C66" s="30" t="s">
        <v>28</v>
      </c>
      <c r="D66" s="30" t="s">
        <v>29</v>
      </c>
      <c r="E66" s="30" t="s">
        <v>26</v>
      </c>
      <c r="F66" s="32" t="s">
        <v>26</v>
      </c>
      <c r="G66" s="28" t="str">
        <f t="shared" si="5"/>
        <v>Signature</v>
      </c>
    </row>
    <row r="67" spans="3:7" ht="15" customHeight="1" outlineLevel="1" x14ac:dyDescent="0.3">
      <c r="C67" s="30" t="s">
        <v>28</v>
      </c>
      <c r="D67" s="31" t="s">
        <v>27</v>
      </c>
      <c r="E67" s="30" t="s">
        <v>26</v>
      </c>
      <c r="F67" s="29" t="s">
        <v>26</v>
      </c>
      <c r="G67" s="28" t="str">
        <f t="shared" si="5"/>
        <v>Signature</v>
      </c>
    </row>
    <row r="68" spans="3:7" ht="15" customHeight="1" outlineLevel="1" x14ac:dyDescent="0.3">
      <c r="C68" s="26" t="s">
        <v>24</v>
      </c>
      <c r="D68" s="26" t="s">
        <v>25</v>
      </c>
      <c r="E68" s="11">
        <v>0.1</v>
      </c>
      <c r="F68" s="27">
        <f t="shared" ref="F68:F73" si="6">E68</f>
        <v>0.1</v>
      </c>
      <c r="G68" s="24" t="str">
        <f t="shared" si="5"/>
        <v>▲10%</v>
      </c>
    </row>
    <row r="69" spans="3:7" ht="15" customHeight="1" outlineLevel="1" x14ac:dyDescent="0.3">
      <c r="C69" s="26" t="s">
        <v>24</v>
      </c>
      <c r="D69" s="26" t="s">
        <v>23</v>
      </c>
      <c r="E69" s="11">
        <v>100</v>
      </c>
      <c r="F69" s="25">
        <f t="shared" si="6"/>
        <v>100</v>
      </c>
      <c r="G69" s="24" t="str">
        <f t="shared" si="5"/>
        <v> 100</v>
      </c>
    </row>
    <row r="70" spans="3:7" ht="15" customHeight="1" outlineLevel="1" x14ac:dyDescent="0.3">
      <c r="C70" s="18" t="s">
        <v>22</v>
      </c>
      <c r="D70" s="18" t="s">
        <v>21</v>
      </c>
      <c r="E70" s="17">
        <v>0.21892361111111111</v>
      </c>
      <c r="F70" s="23">
        <f t="shared" si="6"/>
        <v>0.21892361111111111</v>
      </c>
      <c r="G70" s="19" t="str">
        <f t="shared" si="5"/>
        <v xml:space="preserve">0 Days 5 hrs 15 mins  </v>
      </c>
    </row>
    <row r="71" spans="3:7" ht="15" customHeight="1" outlineLevel="1" x14ac:dyDescent="0.3">
      <c r="C71" s="18" t="s">
        <v>20</v>
      </c>
      <c r="D71" s="18" t="s">
        <v>19</v>
      </c>
      <c r="E71" s="17">
        <v>0.21892361111111111</v>
      </c>
      <c r="F71" s="22">
        <f t="shared" si="6"/>
        <v>0.21892361111111111</v>
      </c>
      <c r="G71" s="19" t="str">
        <f t="shared" si="5"/>
        <v>5 hrs 15 mins  15  sec</v>
      </c>
    </row>
    <row r="72" spans="3:7" ht="15" customHeight="1" outlineLevel="1" x14ac:dyDescent="0.3">
      <c r="C72" s="18" t="s">
        <v>18</v>
      </c>
      <c r="D72" s="18" t="s">
        <v>17</v>
      </c>
      <c r="E72" s="21">
        <v>45916</v>
      </c>
      <c r="F72" s="20">
        <f t="shared" si="6"/>
        <v>45916</v>
      </c>
      <c r="G72" s="19" t="str">
        <f t="shared" si="5"/>
        <v>Year  2025 Month 09 Day 16</v>
      </c>
    </row>
    <row r="73" spans="3:7" ht="15" customHeight="1" outlineLevel="1" x14ac:dyDescent="0.3">
      <c r="C73" s="18" t="s">
        <v>16</v>
      </c>
      <c r="D73" s="18" t="s">
        <v>15</v>
      </c>
      <c r="E73" s="17">
        <v>0.21892361111111111</v>
      </c>
      <c r="F73" s="16">
        <f t="shared" si="6"/>
        <v>0.21892361111111111</v>
      </c>
      <c r="G73" s="15" t="str">
        <f>TEXT(E73,D73)</f>
        <v>15.0 min 15.0 sec</v>
      </c>
    </row>
    <row r="74" spans="3:7" ht="15" customHeight="1" outlineLevel="1" x14ac:dyDescent="0.3">
      <c r="C74" s="18"/>
      <c r="D74" s="18"/>
      <c r="E74" s="17"/>
      <c r="F74" s="16"/>
      <c r="G74" s="15"/>
    </row>
    <row r="75" spans="3:7" ht="15" customHeight="1" outlineLevel="1" x14ac:dyDescent="0.3">
      <c r="C75" s="14" t="s">
        <v>14</v>
      </c>
      <c r="D75" s="13" t="s">
        <v>13</v>
      </c>
      <c r="E75" s="2"/>
      <c r="F75" s="12">
        <v>3.0924999999999998</v>
      </c>
      <c r="G75" s="11" t="str">
        <f t="shared" ref="G75:G81" si="7">TEXT(F75,D75)</f>
        <v>03</v>
      </c>
    </row>
    <row r="76" spans="3:7" ht="15" customHeight="1" outlineLevel="1" x14ac:dyDescent="0.3">
      <c r="C76" s="14" t="s">
        <v>12</v>
      </c>
      <c r="D76" s="13" t="s">
        <v>11</v>
      </c>
      <c r="E76" s="2" t="e">
        <f ca="1">_xlfn.FORMULATEXT(#REF!)</f>
        <v>#REF!</v>
      </c>
      <c r="F76" s="12">
        <v>2.0661805555555555</v>
      </c>
      <c r="G76" s="11" t="str">
        <f t="shared" si="7"/>
        <v>49</v>
      </c>
    </row>
    <row r="77" spans="3:7" ht="15" customHeight="1" outlineLevel="1" x14ac:dyDescent="0.3">
      <c r="C77" s="14" t="s">
        <v>10</v>
      </c>
      <c r="D77" s="13" t="s">
        <v>9</v>
      </c>
      <c r="E77" s="2" t="e">
        <f ca="1">_xlfn.FORMULATEXT(#REF!)</f>
        <v>#REF!</v>
      </c>
      <c r="F77" s="12">
        <v>2.0661805555555555</v>
      </c>
      <c r="G77" s="11" t="str">
        <f t="shared" si="7"/>
        <v>2975</v>
      </c>
    </row>
    <row r="78" spans="3:7" ht="15" customHeight="1" x14ac:dyDescent="0.3">
      <c r="C78" s="14" t="s">
        <v>8</v>
      </c>
      <c r="D78" s="13" t="s">
        <v>7</v>
      </c>
      <c r="E78" s="2" t="e">
        <f ca="1">_xlfn.FORMULATEXT(#REF!)</f>
        <v>#REF!</v>
      </c>
      <c r="F78" s="12">
        <v>2.0661805555555555</v>
      </c>
      <c r="G78" s="11" t="str">
        <f t="shared" si="7"/>
        <v>178518</v>
      </c>
    </row>
    <row r="79" spans="3:7" ht="15" customHeight="1" x14ac:dyDescent="0.3">
      <c r="C79" s="14" t="s">
        <v>6</v>
      </c>
      <c r="D79" s="13" t="s">
        <v>5</v>
      </c>
      <c r="F79" s="12">
        <v>2.0661805555555555</v>
      </c>
      <c r="G79" s="11" t="str">
        <f t="shared" si="7"/>
        <v>01</v>
      </c>
    </row>
    <row r="80" spans="3:7" ht="15" customHeight="1" x14ac:dyDescent="0.3">
      <c r="C80" s="14" t="s">
        <v>4</v>
      </c>
      <c r="D80" s="13" t="s">
        <v>3</v>
      </c>
      <c r="F80" s="12">
        <v>2.0661805555555555</v>
      </c>
      <c r="G80" s="11" t="str">
        <f t="shared" si="7"/>
        <v>01</v>
      </c>
    </row>
    <row r="81" spans="3:7" ht="15" customHeight="1" x14ac:dyDescent="0.3">
      <c r="C81" s="14" t="s">
        <v>2</v>
      </c>
      <c r="D81" s="13" t="s">
        <v>1</v>
      </c>
      <c r="F81" s="12">
        <v>2.0660763888888889</v>
      </c>
      <c r="G81" s="11" t="str">
        <f t="shared" si="7"/>
        <v>09</v>
      </c>
    </row>
    <row r="82" spans="3:7" ht="15" customHeight="1" x14ac:dyDescent="0.3">
      <c r="C82" s="7" t="s">
        <v>0</v>
      </c>
      <c r="D82" s="5" t="str">
        <f ca="1">_xlfn.FORMULATEXT(G82)</f>
        <v>=TEXT(E82,"""Within """&amp;"# ##0,0"&amp;""" Years""")</v>
      </c>
      <c r="F82" s="10">
        <v>10</v>
      </c>
      <c r="G82" s="5" t="str">
        <f>TEXT(F82,"""Within """&amp;"# ##0,0"&amp;""" Years""")</f>
        <v>Within  10 Years</v>
      </c>
    </row>
    <row r="83" spans="3:7" ht="15" customHeight="1" x14ac:dyDescent="0.3">
      <c r="C83" s="7" t="s">
        <v>0</v>
      </c>
      <c r="D83" s="5" t="str">
        <f ca="1">_xlfn.FORMULATEXT(G83)</f>
        <v>=TEXT(E83,"0.0%"&amp;""" Per Ann ▲""")</v>
      </c>
      <c r="E83" s="9">
        <v>-0.01</v>
      </c>
      <c r="F83" s="8">
        <v>0.03</v>
      </c>
      <c r="G83" s="5" t="str">
        <f>TEXT(F83,"0.0%"&amp;""" Per Ann ▲""")</f>
        <v>3.0% Per Ann ▲</v>
      </c>
    </row>
    <row r="84" spans="3:7" ht="15" customHeight="1" x14ac:dyDescent="0.3">
      <c r="C84" s="7" t="s">
        <v>0</v>
      </c>
      <c r="D84" s="5" t="str">
        <f ca="1">_xlfn.FORMULATEXT(G84)</f>
        <v>=TEXT(E84,"R# ##0"&amp;""" per Month""")</v>
      </c>
      <c r="E84" s="2"/>
      <c r="F84" s="6">
        <v>100000</v>
      </c>
      <c r="G84" s="5" t="str">
        <f>TEXT(F84,"R# ##0"&amp;""" per Month""")</f>
        <v>R100 000 per Month</v>
      </c>
    </row>
    <row r="122" spans="8:8" ht="15" customHeight="1" x14ac:dyDescent="0.3">
      <c r="H122" s="3"/>
    </row>
    <row r="123" spans="8:8" ht="15" customHeight="1" x14ac:dyDescent="0.3">
      <c r="H123" s="3"/>
    </row>
    <row r="124" spans="8:8" ht="15" customHeight="1" x14ac:dyDescent="0.3">
      <c r="H124" s="3"/>
    </row>
    <row r="125" spans="8:8" ht="15" customHeight="1" x14ac:dyDescent="0.3">
      <c r="H125" s="3"/>
    </row>
    <row r="126" spans="8:8" ht="15" customHeight="1" x14ac:dyDescent="0.3">
      <c r="H126" s="3"/>
    </row>
    <row r="127" spans="8:8" ht="15" customHeight="1" x14ac:dyDescent="0.3">
      <c r="H127" s="3"/>
    </row>
    <row r="128" spans="8:8" ht="15" customHeight="1" x14ac:dyDescent="0.3">
      <c r="H128" s="3"/>
    </row>
    <row r="129" spans="8:8" ht="15" customHeight="1" x14ac:dyDescent="0.3">
      <c r="H129" s="3"/>
    </row>
    <row r="149" spans="7:8" ht="15" customHeight="1" x14ac:dyDescent="0.3">
      <c r="G149" s="4">
        <v>0</v>
      </c>
      <c r="H149" s="3"/>
    </row>
  </sheetData>
  <mergeCells count="4">
    <mergeCell ref="B3:B28"/>
    <mergeCell ref="B29:B37"/>
    <mergeCell ref="D30:D37"/>
    <mergeCell ref="B39:B47"/>
  </mergeCells>
  <hyperlinks>
    <hyperlink ref="C39" r:id="rId1" display="Small Numbers % Notation" xr:uid="{90E78BEC-0411-4C06-BF35-241EF9C9887F}"/>
    <hyperlink ref="A3" r:id="rId2" display="https://www.linkedin.com/company/stratmodexcel" xr:uid="{FACF25A6-858F-496C-9C25-5B5A1BAF0973}"/>
    <hyperlink ref="A4" r:id="rId3" display="https://www.facebook.com/StratModExcel" xr:uid="{04A983BF-4BDD-4920-A552-70067EDDDA09}"/>
    <hyperlink ref="A5" r:id="rId4" display="https://www.instagram.com/stratmod_excel" xr:uid="{B81B8793-3016-44F2-853B-24EA8A685F55}"/>
    <hyperlink ref="A6" r:id="rId5" display="https://x.com/StratModExcel" xr:uid="{798F14BC-81DB-49DD-BC46-145EC1C523AC}"/>
    <hyperlink ref="A7" r:id="rId6" display="https://za.pinterest.com/stratmodexcel" xr:uid="{9E06F5FB-5CFB-4162-B4AC-C0503E65CFE8}"/>
    <hyperlink ref="A8" r:id="rId7" display="https://www.youtube.com/@StratModExcel" xr:uid="{7B1A73D0-4C83-41B8-87E9-5682FE7CBEC2}"/>
    <hyperlink ref="A9" r:id="rId8" display="https://www.tiktok.com/@stratmodexcel" xr:uid="{17570293-C61B-4B2E-B4F1-AC9B67F493D3}"/>
  </hyperlinks>
  <pageMargins left="0.29527559055118113" right="0.29527559055118113" top="0.29527559055118113" bottom="0.29527559055118113" header="0.19685039370078741" footer="0.19685039370078741"/>
  <pageSetup paperSize="9" scale="21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LargeNumbers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Handler</dc:creator>
  <cp:lastModifiedBy>Mark Handler</cp:lastModifiedBy>
  <dcterms:created xsi:type="dcterms:W3CDTF">2025-04-17T09:43:20Z</dcterms:created>
  <dcterms:modified xsi:type="dcterms:W3CDTF">2025-05-05T17:05:28Z</dcterms:modified>
</cp:coreProperties>
</file>