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a\Downloads\"/>
    </mc:Choice>
  </mc:AlternateContent>
  <xr:revisionPtr revIDLastSave="0" documentId="13_ncr:1_{4478F897-9251-4D6E-80F1-C33BD7D4ED2C}" xr6:coauthVersionLast="47" xr6:coauthVersionMax="47" xr10:uidLastSave="{00000000-0000-0000-0000-000000000000}"/>
  <bookViews>
    <workbookView xWindow="-108" yWindow="-108" windowWidth="23256" windowHeight="12456" xr2:uid="{B059759A-3388-43D9-870E-855FAEED3B3A}"/>
  </bookViews>
  <sheets>
    <sheet name="Jan" sheetId="3" r:id="rId1"/>
    <sheet name="Feb" sheetId="4" r:id="rId2"/>
    <sheet name="Mar" sheetId="5" r:id="rId3"/>
    <sheet name="Apr" sheetId="1" r:id="rId4"/>
    <sheet name="May" sheetId="6" r:id="rId5"/>
    <sheet name="Jun" sheetId="8" r:id="rId6"/>
    <sheet name="Jul" sheetId="9" r:id="rId7"/>
    <sheet name="Aug" sheetId="10" r:id="rId8"/>
    <sheet name="Sep" sheetId="11" r:id="rId9"/>
    <sheet name="Oct" sheetId="12" r:id="rId10"/>
    <sheet name="Nov" sheetId="13" r:id="rId11"/>
    <sheet name="Dec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4" l="1"/>
  <c r="F11" i="14"/>
  <c r="E11" i="14"/>
  <c r="G10" i="14"/>
  <c r="F10" i="14"/>
  <c r="E10" i="14"/>
  <c r="G9" i="14"/>
  <c r="F9" i="14"/>
  <c r="E9" i="14"/>
  <c r="G8" i="14"/>
  <c r="F8" i="14"/>
  <c r="E8" i="14"/>
  <c r="G7" i="14"/>
  <c r="F7" i="14"/>
  <c r="E7" i="14"/>
  <c r="G6" i="14"/>
  <c r="F6" i="14"/>
  <c r="E6" i="14"/>
  <c r="G5" i="14"/>
  <c r="F5" i="14"/>
  <c r="E5" i="14"/>
  <c r="G4" i="14"/>
  <c r="F4" i="14"/>
  <c r="E4" i="14"/>
  <c r="G3" i="14"/>
  <c r="F3" i="14"/>
  <c r="J3" i="14" s="1"/>
  <c r="K3" i="14" s="1"/>
  <c r="E3" i="14"/>
  <c r="J4" i="14" s="1"/>
  <c r="K4" i="14" s="1"/>
  <c r="G11" i="13"/>
  <c r="F11" i="13"/>
  <c r="E11" i="13"/>
  <c r="G10" i="13"/>
  <c r="F10" i="13"/>
  <c r="E10" i="13"/>
  <c r="G9" i="13"/>
  <c r="F9" i="13"/>
  <c r="E9" i="13"/>
  <c r="G8" i="13"/>
  <c r="F8" i="13"/>
  <c r="E8" i="13"/>
  <c r="G7" i="13"/>
  <c r="F7" i="13"/>
  <c r="E7" i="13"/>
  <c r="G6" i="13"/>
  <c r="F6" i="13"/>
  <c r="E6" i="13"/>
  <c r="G5" i="13"/>
  <c r="F5" i="13"/>
  <c r="E5" i="13"/>
  <c r="G4" i="13"/>
  <c r="F4" i="13"/>
  <c r="E4" i="13"/>
  <c r="G3" i="13"/>
  <c r="F3" i="13"/>
  <c r="E3" i="13"/>
  <c r="G11" i="12"/>
  <c r="F11" i="12"/>
  <c r="E11" i="12"/>
  <c r="G10" i="12"/>
  <c r="F10" i="12"/>
  <c r="E10" i="12"/>
  <c r="G9" i="12"/>
  <c r="F9" i="12"/>
  <c r="E9" i="12"/>
  <c r="G8" i="12"/>
  <c r="F8" i="12"/>
  <c r="E8" i="12"/>
  <c r="G7" i="12"/>
  <c r="F7" i="12"/>
  <c r="E7" i="12"/>
  <c r="G6" i="12"/>
  <c r="F6" i="12"/>
  <c r="E6" i="12"/>
  <c r="G5" i="12"/>
  <c r="F5" i="12"/>
  <c r="E5" i="12"/>
  <c r="G4" i="12"/>
  <c r="F4" i="12"/>
  <c r="E4" i="12"/>
  <c r="G3" i="12"/>
  <c r="F3" i="12"/>
  <c r="J3" i="12" s="1"/>
  <c r="K3" i="12" s="1"/>
  <c r="E3" i="12"/>
  <c r="G11" i="11"/>
  <c r="F11" i="11"/>
  <c r="E11" i="11"/>
  <c r="G10" i="11"/>
  <c r="F10" i="11"/>
  <c r="E10" i="11"/>
  <c r="G9" i="11"/>
  <c r="F9" i="11"/>
  <c r="E9" i="11"/>
  <c r="G8" i="11"/>
  <c r="F8" i="11"/>
  <c r="E8" i="11"/>
  <c r="G7" i="11"/>
  <c r="F7" i="11"/>
  <c r="E7" i="11"/>
  <c r="G6" i="11"/>
  <c r="F6" i="11"/>
  <c r="E6" i="11"/>
  <c r="G5" i="11"/>
  <c r="F5" i="11"/>
  <c r="E5" i="11"/>
  <c r="G4" i="11"/>
  <c r="F4" i="11"/>
  <c r="E4" i="11"/>
  <c r="G3" i="11"/>
  <c r="F3" i="11"/>
  <c r="J3" i="11" s="1"/>
  <c r="K3" i="11" s="1"/>
  <c r="E3" i="11"/>
  <c r="G11" i="10"/>
  <c r="F11" i="10"/>
  <c r="E11" i="10"/>
  <c r="G10" i="10"/>
  <c r="F10" i="10"/>
  <c r="E10" i="10"/>
  <c r="G9" i="10"/>
  <c r="F9" i="10"/>
  <c r="E9" i="10"/>
  <c r="G8" i="10"/>
  <c r="F8" i="10"/>
  <c r="E8" i="10"/>
  <c r="G7" i="10"/>
  <c r="F7" i="10"/>
  <c r="E7" i="10"/>
  <c r="G6" i="10"/>
  <c r="F6" i="10"/>
  <c r="E6" i="10"/>
  <c r="G5" i="10"/>
  <c r="F5" i="10"/>
  <c r="E5" i="10"/>
  <c r="G4" i="10"/>
  <c r="F4" i="10"/>
  <c r="E4" i="10"/>
  <c r="G3" i="10"/>
  <c r="F3" i="10"/>
  <c r="E3" i="10"/>
  <c r="G11" i="9"/>
  <c r="F11" i="9"/>
  <c r="E11" i="9"/>
  <c r="G10" i="9"/>
  <c r="F10" i="9"/>
  <c r="E10" i="9"/>
  <c r="G9" i="9"/>
  <c r="F9" i="9"/>
  <c r="E9" i="9"/>
  <c r="G8" i="9"/>
  <c r="F8" i="9"/>
  <c r="E8" i="9"/>
  <c r="G7" i="9"/>
  <c r="F7" i="9"/>
  <c r="E7" i="9"/>
  <c r="G6" i="9"/>
  <c r="F6" i="9"/>
  <c r="E6" i="9"/>
  <c r="G5" i="9"/>
  <c r="F5" i="9"/>
  <c r="E5" i="9"/>
  <c r="G4" i="9"/>
  <c r="F4" i="9"/>
  <c r="E4" i="9"/>
  <c r="G3" i="9"/>
  <c r="F3" i="9"/>
  <c r="E3" i="9"/>
  <c r="J4" i="9" s="1"/>
  <c r="K4" i="9" s="1"/>
  <c r="G11" i="8"/>
  <c r="F11" i="8"/>
  <c r="E11" i="8"/>
  <c r="G10" i="8"/>
  <c r="F10" i="8"/>
  <c r="E10" i="8"/>
  <c r="G9" i="8"/>
  <c r="F9" i="8"/>
  <c r="E9" i="8"/>
  <c r="G8" i="8"/>
  <c r="F8" i="8"/>
  <c r="E8" i="8"/>
  <c r="G7" i="8"/>
  <c r="F7" i="8"/>
  <c r="E7" i="8"/>
  <c r="G6" i="8"/>
  <c r="F6" i="8"/>
  <c r="E6" i="8"/>
  <c r="G5" i="8"/>
  <c r="F5" i="8"/>
  <c r="E5" i="8"/>
  <c r="G4" i="8"/>
  <c r="F4" i="8"/>
  <c r="E4" i="8"/>
  <c r="G3" i="8"/>
  <c r="F3" i="8"/>
  <c r="E3" i="8"/>
  <c r="G11" i="6"/>
  <c r="F11" i="6"/>
  <c r="E11" i="6"/>
  <c r="G10" i="6"/>
  <c r="F10" i="6"/>
  <c r="E10" i="6"/>
  <c r="G9" i="6"/>
  <c r="F9" i="6"/>
  <c r="E9" i="6"/>
  <c r="G8" i="6"/>
  <c r="F8" i="6"/>
  <c r="E8" i="6"/>
  <c r="G7" i="6"/>
  <c r="F7" i="6"/>
  <c r="E7" i="6"/>
  <c r="G6" i="6"/>
  <c r="F6" i="6"/>
  <c r="E6" i="6"/>
  <c r="G5" i="6"/>
  <c r="F5" i="6"/>
  <c r="J5" i="6" s="1"/>
  <c r="K5" i="6" s="1"/>
  <c r="E5" i="6"/>
  <c r="G4" i="6"/>
  <c r="F4" i="6"/>
  <c r="E4" i="6"/>
  <c r="G3" i="6"/>
  <c r="F3" i="6"/>
  <c r="E3" i="6"/>
  <c r="J4" i="6" s="1"/>
  <c r="K4" i="6" s="1"/>
  <c r="G11" i="5"/>
  <c r="F11" i="5"/>
  <c r="E11" i="5"/>
  <c r="G10" i="5"/>
  <c r="F10" i="5"/>
  <c r="E10" i="5"/>
  <c r="G9" i="5"/>
  <c r="F9" i="5"/>
  <c r="E9" i="5"/>
  <c r="G8" i="5"/>
  <c r="F8" i="5"/>
  <c r="E8" i="5"/>
  <c r="G7" i="5"/>
  <c r="F7" i="5"/>
  <c r="E7" i="5"/>
  <c r="G6" i="5"/>
  <c r="F6" i="5"/>
  <c r="E6" i="5"/>
  <c r="G5" i="5"/>
  <c r="F5" i="5"/>
  <c r="E5" i="5"/>
  <c r="G4" i="5"/>
  <c r="F4" i="5"/>
  <c r="E4" i="5"/>
  <c r="G3" i="5"/>
  <c r="F3" i="5"/>
  <c r="E3" i="5"/>
  <c r="G11" i="4"/>
  <c r="F11" i="4"/>
  <c r="E11" i="4"/>
  <c r="G10" i="4"/>
  <c r="F10" i="4"/>
  <c r="E10" i="4"/>
  <c r="G9" i="4"/>
  <c r="F9" i="4"/>
  <c r="E9" i="4"/>
  <c r="G8" i="4"/>
  <c r="F8" i="4"/>
  <c r="E8" i="4"/>
  <c r="G7" i="4"/>
  <c r="F7" i="4"/>
  <c r="E7" i="4"/>
  <c r="G6" i="4"/>
  <c r="F6" i="4"/>
  <c r="E6" i="4"/>
  <c r="G5" i="4"/>
  <c r="F5" i="4"/>
  <c r="E5" i="4"/>
  <c r="G4" i="4"/>
  <c r="F4" i="4"/>
  <c r="E4" i="4"/>
  <c r="G3" i="4"/>
  <c r="F3" i="4"/>
  <c r="E3" i="4"/>
  <c r="J4" i="4" s="1"/>
  <c r="K4" i="4" s="1"/>
  <c r="G11" i="3"/>
  <c r="F11" i="3"/>
  <c r="E11" i="3"/>
  <c r="G10" i="3"/>
  <c r="F10" i="3"/>
  <c r="E10" i="3"/>
  <c r="G9" i="3"/>
  <c r="F9" i="3"/>
  <c r="E9" i="3"/>
  <c r="G8" i="3"/>
  <c r="F8" i="3"/>
  <c r="E8" i="3"/>
  <c r="G7" i="3"/>
  <c r="F7" i="3"/>
  <c r="E7" i="3"/>
  <c r="G6" i="3"/>
  <c r="F6" i="3"/>
  <c r="E6" i="3"/>
  <c r="G5" i="3"/>
  <c r="F5" i="3"/>
  <c r="E5" i="3"/>
  <c r="G4" i="3"/>
  <c r="F4" i="3"/>
  <c r="E4" i="3"/>
  <c r="G3" i="3"/>
  <c r="F3" i="3"/>
  <c r="E3" i="3"/>
  <c r="E11" i="1"/>
  <c r="F11" i="1"/>
  <c r="G11" i="1"/>
  <c r="G3" i="1"/>
  <c r="G4" i="1"/>
  <c r="G5" i="1"/>
  <c r="G6" i="1"/>
  <c r="G7" i="1"/>
  <c r="G8" i="1"/>
  <c r="G9" i="1"/>
  <c r="G10" i="1"/>
  <c r="F3" i="1"/>
  <c r="F4" i="1"/>
  <c r="F5" i="1"/>
  <c r="F6" i="1"/>
  <c r="F7" i="1"/>
  <c r="F8" i="1"/>
  <c r="F9" i="1"/>
  <c r="F10" i="1"/>
  <c r="E3" i="1"/>
  <c r="E4" i="1"/>
  <c r="E5" i="1"/>
  <c r="E6" i="1"/>
  <c r="E7" i="1"/>
  <c r="E8" i="1"/>
  <c r="E9" i="1"/>
  <c r="E10" i="1"/>
  <c r="J3" i="5" l="1"/>
  <c r="K3" i="5" s="1"/>
  <c r="J4" i="10"/>
  <c r="K4" i="10" s="1"/>
  <c r="J4" i="5"/>
  <c r="K4" i="5" s="1"/>
  <c r="J4" i="8"/>
  <c r="K4" i="8" s="1"/>
  <c r="J3" i="10"/>
  <c r="K3" i="10" s="1"/>
  <c r="J4" i="13"/>
  <c r="K4" i="13" s="1"/>
  <c r="J3" i="8"/>
  <c r="K3" i="8" s="1"/>
  <c r="J3" i="13"/>
  <c r="K3" i="13" s="1"/>
  <c r="J3" i="3"/>
  <c r="K3" i="3" s="1"/>
  <c r="J4" i="11"/>
  <c r="K4" i="11" s="1"/>
  <c r="J5" i="4"/>
  <c r="K5" i="4" s="1"/>
  <c r="J3" i="9"/>
  <c r="K3" i="9" s="1"/>
  <c r="J5" i="9"/>
  <c r="K5" i="9" s="1"/>
  <c r="J3" i="6"/>
  <c r="K3" i="6" s="1"/>
  <c r="J4" i="12"/>
  <c r="K4" i="12" s="1"/>
  <c r="J5" i="14"/>
  <c r="K5" i="14" s="1"/>
  <c r="J5" i="13"/>
  <c r="K5" i="13" s="1"/>
  <c r="J5" i="12"/>
  <c r="K5" i="12" s="1"/>
  <c r="J5" i="11"/>
  <c r="K5" i="11" s="1"/>
  <c r="J5" i="10"/>
  <c r="K5" i="10" s="1"/>
  <c r="J5" i="8"/>
  <c r="K5" i="8" s="1"/>
  <c r="J5" i="5"/>
  <c r="K5" i="5" s="1"/>
  <c r="J3" i="4"/>
  <c r="K3" i="4" s="1"/>
  <c r="J4" i="3"/>
  <c r="K4" i="3" s="1"/>
  <c r="J5" i="3"/>
  <c r="K5" i="3" s="1"/>
  <c r="J4" i="1"/>
  <c r="K4" i="1" s="1"/>
  <c r="J5" i="1"/>
  <c r="K5" i="1" s="1"/>
  <c r="J3" i="1"/>
  <c r="K3" i="1" s="1"/>
</calcChain>
</file>

<file path=xl/sharedStrings.xml><?xml version="1.0" encoding="utf-8"?>
<sst xmlns="http://schemas.openxmlformats.org/spreadsheetml/2006/main" count="162" uniqueCount="21">
  <si>
    <t>GOAL</t>
  </si>
  <si>
    <t>ACTUAL</t>
  </si>
  <si>
    <t>TARGET</t>
  </si>
  <si>
    <t>DIFFERENCE</t>
  </si>
  <si>
    <t>STATUS</t>
  </si>
  <si>
    <t>PROGRESS</t>
  </si>
  <si>
    <t>Write 10 Blog Posts</t>
  </si>
  <si>
    <t>Make 4 Youtube Videos</t>
  </si>
  <si>
    <t>Add 2 Data Analytics Projects to my portfolio</t>
  </si>
  <si>
    <t>Goals Completed</t>
  </si>
  <si>
    <t>Goals Above Target</t>
  </si>
  <si>
    <t>MONTHLY GOALS</t>
  </si>
  <si>
    <t>Goals Not Completed</t>
  </si>
  <si>
    <t>Make a total of $2000 income</t>
  </si>
  <si>
    <t>Visit 5 Extended family members</t>
  </si>
  <si>
    <t>TOTAL</t>
  </si>
  <si>
    <t>Make 20 Tiktoks</t>
  </si>
  <si>
    <t>Make a total of $1000 in Passive income</t>
  </si>
  <si>
    <t>Read 4 Books on Personal Growth</t>
  </si>
  <si>
    <t>Meditate Daily</t>
  </si>
  <si>
    <t>Run 5km 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</si>
</sst>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ACE6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left"/>
    </xf>
  </cellXfs>
  <cellStyles count="1">
    <cellStyle name="Normal" xfId="0" builtinId="0"/>
  </cellStyles>
  <dxfs count="168"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/>
        <horizontal/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/>
        <horizontal/>
      </border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E4CEE8"/>
        </patternFill>
      </fill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vertical="center" textRotation="0" wrapText="0" indent="0" justifyLastLine="0" shrinkToFit="0" readingOrder="0"/>
    </dxf>
    <dxf>
      <numFmt numFmtId="13" formatCode="0%"/>
      <alignment horizontal="left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  <vertical style="thin">
          <color theme="0" tint="-0.14999847407452621"/>
        </vertical>
        <horizontal style="thin">
          <color theme="0" tint="-0.149998474074526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DACE6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DACE6"/>
      <color rgb="FFE4CEE8"/>
      <color rgb="FFDCC0E2"/>
      <color rgb="FFDAC2EC"/>
      <color rgb="FFBC8FDD"/>
      <color rgb="FFFD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Jan!$J$2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FD-4D77-B733-2D7F6BD0C048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FD-4D77-B733-2D7F6BD0C048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Jan!$I$3:$I$5</c15:sqref>
                  </c15:fullRef>
                </c:ext>
              </c:extLst>
              <c:f>(Jan!$I$3,Jan!$I$5)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Jan!$J$3:$J$5</c15:sqref>
                  </c15:fullRef>
                </c:ext>
              </c:extLst>
              <c:f>(Jan!$J$3,Jan!$J$5)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9BFD-4D77-B733-2D7F6BD0C0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Oct!$J$2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B9-407A-8D7D-347174054EC6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B9-407A-8D7D-347174054EC6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Oct!$I$3:$I$5</c15:sqref>
                  </c15:fullRef>
                </c:ext>
              </c:extLst>
              <c:f>(Oct!$I$3,Oct!$I$5)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Oct!$J$3:$J$5</c15:sqref>
                  </c15:fullRef>
                </c:ext>
              </c:extLst>
              <c:f>(Oct!$J$3,Oct!$J$5)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66B9-407A-8D7D-347174054E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Nov!$J$2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90-41CD-AB6A-DDC8497784A2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90-41CD-AB6A-DDC8497784A2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Nov!$I$3:$I$5</c15:sqref>
                  </c15:fullRef>
                </c:ext>
              </c:extLst>
              <c:f>(Nov!$I$3,Nov!$I$5)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Nov!$J$3:$J$5</c15:sqref>
                  </c15:fullRef>
                </c:ext>
              </c:extLst>
              <c:f>(Nov!$J$3,Nov!$J$5)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B090-41CD-AB6A-DDC8497784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Dec!$J$2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22-48EF-B180-E53DEC5EFD98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22-48EF-B180-E53DEC5EFD98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Dec!$I$3:$I$5</c15:sqref>
                  </c15:fullRef>
                </c:ext>
              </c:extLst>
              <c:f>(Dec!$I$3,Dec!$I$5)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Dec!$J$3:$J$5</c15:sqref>
                  </c15:fullRef>
                </c:ext>
              </c:extLst>
              <c:f>(Dec!$J$3,Dec!$J$5)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B722-48EF-B180-E53DEC5EFD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Feb!$J$2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8A-41C6-8621-5EAFE5F2C35D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8A-41C6-8621-5EAFE5F2C35D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Feb!$I$3:$I$5</c15:sqref>
                  </c15:fullRef>
                </c:ext>
              </c:extLst>
              <c:f>(Feb!$I$3,Feb!$I$5)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Feb!$J$3:$J$5</c15:sqref>
                  </c15:fullRef>
                </c:ext>
              </c:extLst>
              <c:f>(Feb!$J$3,Feb!$J$5)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508A-41C6-8621-5EAFE5F2C3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Mar!$J$2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62-4320-B19B-EC42C4BA6E6B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62-4320-B19B-EC42C4BA6E6B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Mar!$I$3:$I$5</c15:sqref>
                  </c15:fullRef>
                </c:ext>
              </c:extLst>
              <c:f>(Mar!$I$3,Mar!$I$5)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Mar!$J$3:$J$5</c15:sqref>
                  </c15:fullRef>
                </c:ext>
              </c:extLst>
              <c:f>(Mar!$J$3,Mar!$J$5)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4B62-4320-B19B-EC42C4BA6E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Apr!$J$2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7D1-4C23-8F10-669FB9CFEE6D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D1-4C23-8F10-669FB9CFEE6D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Apr!$I$3:$I$5</c15:sqref>
                  </c15:fullRef>
                </c:ext>
              </c:extLst>
              <c:f>(Apr!$I$3,Apr!$I$5)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Apr!$J$3:$J$5</c15:sqref>
                  </c15:fullRef>
                </c:ext>
              </c:extLst>
              <c:f>(Apr!$J$3,Apr!$J$5)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7D1-4C23-8F10-669FB9CFEE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May!$J$2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3D-458A-B6A5-3868D8847247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3D-458A-B6A5-3868D8847247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May!$I$3:$I$5</c15:sqref>
                  </c15:fullRef>
                </c:ext>
              </c:extLst>
              <c:f>(May!$I$3,May!$I$5)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May!$J$3:$J$5</c15:sqref>
                  </c15:fullRef>
                </c:ext>
              </c:extLst>
              <c:f>(May!$J$3,May!$J$5)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023D-458A-B6A5-3868D88472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Jun!$J$2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37-439E-A395-3A08489C3560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37-439E-A395-3A08489C3560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Jun!$I$3:$I$5</c15:sqref>
                  </c15:fullRef>
                </c:ext>
              </c:extLst>
              <c:f>(Jun!$I$3,Jun!$I$5)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Jun!$J$3:$J$5</c15:sqref>
                  </c15:fullRef>
                </c:ext>
              </c:extLst>
              <c:f>(Jun!$J$3,Jun!$J$5)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BF37-439E-A395-3A08489C35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Jul!$J$2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FC-4006-A535-01B7EEFE90F1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FC-4006-A535-01B7EEFE90F1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Jul!$I$3:$I$5</c15:sqref>
                  </c15:fullRef>
                </c:ext>
              </c:extLst>
              <c:f>(Jul!$I$3,Jul!$I$5)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Jul!$J$3:$J$5</c15:sqref>
                  </c15:fullRef>
                </c:ext>
              </c:extLst>
              <c:f>(Jul!$J$3,Jul!$J$5)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F0FC-4006-A535-01B7EEFE90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Aug!$J$2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37-44F9-91E8-A978D9508C46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37-44F9-91E8-A978D9508C46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Aug!$I$3:$I$5</c15:sqref>
                  </c15:fullRef>
                </c:ext>
              </c:extLst>
              <c:f>(Aug!$I$3,Aug!$I$5)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Aug!$J$3:$J$5</c15:sqref>
                  </c15:fullRef>
                </c:ext>
              </c:extLst>
              <c:f>(Aug!$J$3,Aug!$J$5)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FB37-44F9-91E8-A978D9508C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>
                <a:solidFill>
                  <a:schemeClr val="tx1"/>
                </a:solidFill>
                <a:latin typeface="+mn-lt"/>
              </a:rPr>
              <a:t>MONTHLY PROGRESS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32054850939632"/>
          <c:y val="0.12815889817795945"/>
          <c:w val="0.54258339488145491"/>
          <c:h val="0.75691289598989975"/>
        </c:manualLayout>
      </c:layout>
      <c:doughnutChart>
        <c:varyColors val="1"/>
        <c:ser>
          <c:idx val="0"/>
          <c:order val="0"/>
          <c:tx>
            <c:strRef>
              <c:f>Sep!$J$2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CDAC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29-4A41-988F-1B361183FDD8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29-4A41-988F-1B361183FDD8}"/>
              </c:ext>
            </c:extLst>
          </c:dPt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Sep!$I$3:$I$5</c15:sqref>
                  </c15:fullRef>
                </c:ext>
              </c:extLst>
              <c:f>(Sep!$I$3,Sep!$I$5)</c:f>
              <c:strCache>
                <c:ptCount val="2"/>
                <c:pt idx="0">
                  <c:v>Goals Completed</c:v>
                </c:pt>
                <c:pt idx="1">
                  <c:v>Goals Not Completed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Sep!$J$3:$J$5</c15:sqref>
                  </c15:fullRef>
                </c:ext>
              </c:extLst>
              <c:f>(Sep!$J$3,Sep!$J$5)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E129-4A41-988F-1B361183F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88C942-8CD6-4386-842D-42BA6716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EE8B41-4265-4513-83E3-E9F1D49D3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F27931-2F63-4F34-9C9F-5AD4C7495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BC7FB3-EBD6-44E1-A55B-056E5315A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67A3B3-A6DC-4DCD-AAE2-DBFA557C5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BF6753-DD06-49E9-8051-65C3A8760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103679-D06E-4EEF-BECC-E173068AB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60C586-D2A9-4BC5-8A39-46F0D68A2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0B6C92-F7AD-4A4E-AEFB-40D612A8C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6F4F5B-147C-4F70-812F-8E26E59E8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8E882E-742A-4507-85DD-EDDE13F20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34634</xdr:colOff>
      <xdr:row>6</xdr:row>
      <xdr:rowOff>77931</xdr:rowOff>
    </xdr:from>
    <xdr:to>
      <xdr:col>11</xdr:col>
      <xdr:colOff>337704</xdr:colOff>
      <xdr:row>19</xdr:row>
      <xdr:rowOff>34637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5A20DB-04B2-49E5-9339-7FFB7E5B2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B238DAE-6676-4C32-BA88-F99A1E05DCB9}" name="Jan_5" displayName="Jan_5" ref="B2:G11" totalsRowShown="0" headerRowDxfId="167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D672F0F-8D27-4C07-A564-D7D2D69CCC75}" name="GOAL" dataDxfId="2"/>
    <tableColumn id="2" xr3:uid="{FD4D5606-C8C1-4A55-A67B-8B1D64CFB63D}" name="TARGET" dataDxfId="1"/>
    <tableColumn id="3" xr3:uid="{01909E04-5B0D-47F3-B818-BE6FFE4940B6}" name="ACTUAL" dataDxfId="0"/>
    <tableColumn id="4" xr3:uid="{3420B374-23AD-4DCB-90FE-685FE405FE27}" name="DIFFERENCE" dataDxfId="166">
      <calculatedColumnFormula>IF(Jan_5[[#This Row],[TARGET]]=0,"Waiting", IF(Jan_5[[#This Row],[TARGET]]-Jan_5[[#This Row],[ACTUAL]]&lt;0,"Above Target",Jan_5[[#This Row],[TARGET]]-Jan_5[[#This Row],[ACTUAL]]))</calculatedColumnFormula>
    </tableColumn>
    <tableColumn id="5" xr3:uid="{BF73E09B-F48D-4DF2-8F0D-C3A3274B51E3}" name="STATUS" dataDxfId="165">
      <calculatedColumnFormula>IF(Jan_5[[#This Row],[TARGET]]=0,"Waiting", IF(Jan_5[[#This Row],[TARGET]]-Jan_5[[#This Row],[ACTUAL]]&lt;=0,"Completed","Incomplete"))</calculatedColumnFormula>
    </tableColumn>
    <tableColumn id="6" xr3:uid="{88FAE942-865C-47B2-99F4-6CEEF9FB1C39}" name="PROGRESS" dataDxfId="164">
      <calculatedColumnFormula>IFERROR(Jan_5[[#This Row],[ACTUAL]]/Jan_5[[#This Row],[TARGET]],0)</calculatedColumnFormula>
    </tableColumn>
  </tableColumns>
  <tableStyleInfo name="TableStyleLight11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66C7A1F-3659-48A4-BEFD-2D7C1B50C7A2}" name="Table3612" displayName="Table3612" ref="I2:K5" totalsRowShown="0" headerRowDxfId="119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334DB33F-F2E1-43CB-B260-9780FC67FA7C}" name="MONTHLY GOALS" dataDxfId="118"/>
    <tableColumn id="2" xr3:uid="{FC3B1059-7EB0-47F5-BFEC-932B9FC18DF1}" name="TOTAL" dataDxfId="117"/>
    <tableColumn id="3" xr3:uid="{64D7A9AF-B4FF-47B1-9BCD-27D06A1E59DE}" name="PROGRESS" dataDxfId="116">
      <calculatedColumnFormula>Table3612[[#This Row],[TOTAL]]/COUNTA(Jan_511[GOAL])</calculatedColumnFormula>
    </tableColumn>
  </tableColumns>
  <tableStyleInfo name="TableStyleLight11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5CA71EA-CA4E-4197-A855-16A42920479B}" name="Jan_51113" displayName="Jan_51113" ref="B2:G11" totalsRowShown="0" headerRowDxfId="115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0C559A7-D839-4C85-9C21-0137F8DD3B0B}" name="GOAL" dataDxfId="114"/>
    <tableColumn id="2" xr3:uid="{3048B145-7A7C-41A5-BD24-94DEC5272965}" name="TARGET" dataDxfId="113"/>
    <tableColumn id="3" xr3:uid="{0B5A3963-6757-49A0-9518-838AB7F834EF}" name="ACTUAL" dataDxfId="112"/>
    <tableColumn id="4" xr3:uid="{822713D7-18AC-4AA9-AE80-86F720160BF8}" name="DIFFERENCE" dataDxfId="111">
      <calculatedColumnFormula>IF(Jan_51113[[#This Row],[TARGET]]=0,"Waiting", IF(Jan_51113[[#This Row],[TARGET]]-Jan_51113[[#This Row],[ACTUAL]]&lt;0,"Above Target",Jan_51113[[#This Row],[TARGET]]-Jan_51113[[#This Row],[ACTUAL]]))</calculatedColumnFormula>
    </tableColumn>
    <tableColumn id="5" xr3:uid="{77C08EEF-F1E0-4509-873A-EB78D6B8FA4E}" name="STATUS" dataDxfId="110">
      <calculatedColumnFormula>IF(Jan_51113[[#This Row],[TARGET]]=0,"Waiting", IF(Jan_51113[[#This Row],[TARGET]]-Jan_51113[[#This Row],[ACTUAL]]&lt;=0,"Completed","Incomplete"))</calculatedColumnFormula>
    </tableColumn>
    <tableColumn id="6" xr3:uid="{14426167-E9C9-4035-A51D-E090B115F8D2}" name="PROGRESS" dataDxfId="109">
      <calculatedColumnFormula>IFERROR(Jan_51113[[#This Row],[ACTUAL]]/Jan_51113[[#This Row],[TARGET]],0)</calculatedColumnFormula>
    </tableColumn>
  </tableColumns>
  <tableStyleInfo name="TableStyleLight11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4C3BE63-8422-4FA3-B09E-637C4C3FE6FC}" name="Table361214" displayName="Table361214" ref="I2:K5" totalsRowShown="0" headerRowDxfId="108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14DE8757-E2BE-44B3-A001-C0971422107E}" name="MONTHLY GOALS" dataDxfId="107"/>
    <tableColumn id="2" xr3:uid="{31555F4F-D721-4E9D-98F2-EB8D5C65EFD1}" name="TOTAL" dataDxfId="106"/>
    <tableColumn id="3" xr3:uid="{767664A3-314D-4998-91B0-F3163A605BB0}" name="PROGRESS" dataDxfId="105">
      <calculatedColumnFormula>Table361214[[#This Row],[TOTAL]]/COUNTA(Jan_51113[GOAL])</calculatedColumnFormula>
    </tableColumn>
  </tableColumns>
  <tableStyleInfo name="TableStyleLight11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3F220BB-0E29-43BE-8521-AD681B8F29C2}" name="Jan_5111315" displayName="Jan_5111315" ref="B2:G11" totalsRowShown="0" headerRowDxfId="104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A788B73-3AFB-4798-A8CF-A59BB9D0517F}" name="GOAL" dataDxfId="103"/>
    <tableColumn id="2" xr3:uid="{482C9883-263E-420A-A3D1-1B5A1F57B040}" name="TARGET" dataDxfId="102"/>
    <tableColumn id="3" xr3:uid="{6E682CE0-D4F0-4EEE-9A17-B51D340B1351}" name="ACTUAL" dataDxfId="101"/>
    <tableColumn id="4" xr3:uid="{568D469E-1E09-42B8-9247-C271FB204D25}" name="DIFFERENCE" dataDxfId="100">
      <calculatedColumnFormula>IF(Jan_5111315[[#This Row],[TARGET]]=0,"Waiting", IF(Jan_5111315[[#This Row],[TARGET]]-Jan_5111315[[#This Row],[ACTUAL]]&lt;0,"Above Target",Jan_5111315[[#This Row],[TARGET]]-Jan_5111315[[#This Row],[ACTUAL]]))</calculatedColumnFormula>
    </tableColumn>
    <tableColumn id="5" xr3:uid="{37DE6CAC-F09E-4473-BD55-7F9D1C7B2C51}" name="STATUS" dataDxfId="99">
      <calculatedColumnFormula>IF(Jan_5111315[[#This Row],[TARGET]]=0,"Waiting", IF(Jan_5111315[[#This Row],[TARGET]]-Jan_5111315[[#This Row],[ACTUAL]]&lt;=0,"Completed","Incomplete"))</calculatedColumnFormula>
    </tableColumn>
    <tableColumn id="6" xr3:uid="{CCA32E04-57C5-48AD-8C14-D96A88C70B20}" name="PROGRESS" dataDxfId="98">
      <calculatedColumnFormula>IFERROR(Jan_5111315[[#This Row],[ACTUAL]]/Jan_5111315[[#This Row],[TARGET]],0)</calculatedColumnFormula>
    </tableColumn>
  </tableColumns>
  <tableStyleInfo name="TableStyleLight11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4D1658-8E5D-40B6-800D-08F0132634AE}" name="Table36121416" displayName="Table36121416" ref="I2:K5" totalsRowShown="0" headerRowDxfId="97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29A98B83-9C57-4835-B7C9-2DB7B18769C0}" name="MONTHLY GOALS" dataDxfId="96"/>
    <tableColumn id="2" xr3:uid="{6CFD9D3A-EADB-42F0-A297-8B9CB869491C}" name="TOTAL" dataDxfId="95"/>
    <tableColumn id="3" xr3:uid="{2C52D2D9-8908-49F6-8BEB-E7E54AFF3DE9}" name="PROGRESS" dataDxfId="94">
      <calculatedColumnFormula>Table36121416[[#This Row],[TOTAL]]/COUNTA(Jan_5111315[GOAL])</calculatedColumnFormula>
    </tableColumn>
  </tableColumns>
  <tableStyleInfo name="TableStyleLight11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5E32224-2FB3-42CA-A4DF-A69C62A338D1}" name="Jan_511131517" displayName="Jan_511131517" ref="B2:G11" totalsRowShown="0" headerRowDxfId="93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B0DB825-E3CC-44DB-A6FC-15FF35A79639}" name="GOAL" dataDxfId="92"/>
    <tableColumn id="2" xr3:uid="{4221AA81-3410-400D-859A-404E89BE2900}" name="TARGET" dataDxfId="91"/>
    <tableColumn id="3" xr3:uid="{00521EDB-2156-49EC-91D5-4552FEB866A6}" name="ACTUAL" dataDxfId="90"/>
    <tableColumn id="4" xr3:uid="{3A1686F9-05FE-40AA-A201-7F06EACD2C97}" name="DIFFERENCE" dataDxfId="89">
      <calculatedColumnFormula>IF(Jan_511131517[[#This Row],[TARGET]]=0,"Waiting", IF(Jan_511131517[[#This Row],[TARGET]]-Jan_511131517[[#This Row],[ACTUAL]]&lt;0,"Above Target",Jan_511131517[[#This Row],[TARGET]]-Jan_511131517[[#This Row],[ACTUAL]]))</calculatedColumnFormula>
    </tableColumn>
    <tableColumn id="5" xr3:uid="{05DB013F-3E58-4681-B453-361228E00D69}" name="STATUS" dataDxfId="88">
      <calculatedColumnFormula>IF(Jan_511131517[[#This Row],[TARGET]]=0,"Waiting", IF(Jan_511131517[[#This Row],[TARGET]]-Jan_511131517[[#This Row],[ACTUAL]]&lt;=0,"Completed","Incomplete"))</calculatedColumnFormula>
    </tableColumn>
    <tableColumn id="6" xr3:uid="{07AE4957-88F1-4672-B306-416C3BF72370}" name="PROGRESS" dataDxfId="87">
      <calculatedColumnFormula>IFERROR(Jan_511131517[[#This Row],[ACTUAL]]/Jan_511131517[[#This Row],[TARGET]],0)</calculatedColumnFormula>
    </tableColumn>
  </tableColumns>
  <tableStyleInfo name="TableStyleLight11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9D170D1-4F55-44FC-96E6-B1E3BAF208C7}" name="Table3612141618" displayName="Table3612141618" ref="I2:K5" totalsRowShown="0" headerRowDxfId="86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BFADF7F6-6616-4B11-99BC-71B9F1BCE354}" name="MONTHLY GOALS" dataDxfId="85"/>
    <tableColumn id="2" xr3:uid="{5645ED21-5489-443E-952B-5B4A3A494752}" name="TOTAL" dataDxfId="84"/>
    <tableColumn id="3" xr3:uid="{5E9F6609-109F-4972-962E-7DFE500A0D5C}" name="PROGRESS" dataDxfId="83">
      <calculatedColumnFormula>Table3612141618[[#This Row],[TOTAL]]/COUNTA(Jan_511131517[GOAL])</calculatedColumnFormula>
    </tableColumn>
  </tableColumns>
  <tableStyleInfo name="TableStyleLight11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359723B-DCF5-4925-8CEC-97A9BC7FB5C5}" name="Jan_51113151719" displayName="Jan_51113151719" ref="B2:G11" totalsRowShown="0" headerRowDxfId="82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9F0FE3E-98C2-4ABB-8013-C7ECC7AECE7B}" name="GOAL" dataDxfId="81"/>
    <tableColumn id="2" xr3:uid="{3DD82C4F-FA7F-4717-8794-E01171433E42}" name="TARGET" dataDxfId="80"/>
    <tableColumn id="3" xr3:uid="{3D9C78C6-23F2-4AB7-9D33-368014F20B12}" name="ACTUAL" dataDxfId="79"/>
    <tableColumn id="4" xr3:uid="{E7F2CF37-9A23-454E-AD9C-FEAD443E4FF1}" name="DIFFERENCE" dataDxfId="78">
      <calculatedColumnFormula>IF(Jan_51113151719[[#This Row],[TARGET]]=0,"Waiting", IF(Jan_51113151719[[#This Row],[TARGET]]-Jan_51113151719[[#This Row],[ACTUAL]]&lt;0,"Above Target",Jan_51113151719[[#This Row],[TARGET]]-Jan_51113151719[[#This Row],[ACTUAL]]))</calculatedColumnFormula>
    </tableColumn>
    <tableColumn id="5" xr3:uid="{9C087575-8C5C-4AE5-8E6A-A18EBD64FDFC}" name="STATUS" dataDxfId="77">
      <calculatedColumnFormula>IF(Jan_51113151719[[#This Row],[TARGET]]=0,"Waiting", IF(Jan_51113151719[[#This Row],[TARGET]]-Jan_51113151719[[#This Row],[ACTUAL]]&lt;=0,"Completed","Incomplete"))</calculatedColumnFormula>
    </tableColumn>
    <tableColumn id="6" xr3:uid="{8692C590-13E2-44FA-B7BB-B2702B6FE2E8}" name="PROGRESS" dataDxfId="76">
      <calculatedColumnFormula>IFERROR(Jan_51113151719[[#This Row],[ACTUAL]]/Jan_51113151719[[#This Row],[TARGET]],0)</calculatedColumnFormula>
    </tableColumn>
  </tableColumns>
  <tableStyleInfo name="TableStyleLight11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0A5E9CB-58B3-4216-A2BC-8202311577A1}" name="Table361214161820" displayName="Table361214161820" ref="I2:K5" totalsRowShown="0" headerRowDxfId="75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694341D2-CFB2-4255-8E45-F9EEB40EC4F0}" name="MONTHLY GOALS" dataDxfId="74"/>
    <tableColumn id="2" xr3:uid="{77468C6A-36BD-43ED-9ACC-54C341291DF9}" name="TOTAL" dataDxfId="73"/>
    <tableColumn id="3" xr3:uid="{1EB5C56A-5FAA-4CAC-9BB2-22F4C8D244B5}" name="PROGRESS" dataDxfId="72">
      <calculatedColumnFormula>Table361214161820[[#This Row],[TOTAL]]/COUNTA(Jan_51113151719[GOAL])</calculatedColumnFormula>
    </tableColumn>
  </tableColumns>
  <tableStyleInfo name="TableStyleLight11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19E71B7-9D55-45D6-AFCA-593541A55710}" name="Jan_5111315171921" displayName="Jan_5111315171921" ref="B2:G11" totalsRowShown="0" headerRowDxfId="71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BF7E2A9-1942-4298-8645-860E038EEF99}" name="GOAL" dataDxfId="70"/>
    <tableColumn id="2" xr3:uid="{31C0FCE3-D137-478E-83BC-477D123B1364}" name="TARGET" dataDxfId="69"/>
    <tableColumn id="3" xr3:uid="{D1E5E718-A54A-4F11-B640-3A0AE770E909}" name="ACTUAL" dataDxfId="68"/>
    <tableColumn id="4" xr3:uid="{74C0EA78-A394-4CAD-8825-BA644B97BAFA}" name="DIFFERENCE" dataDxfId="67">
      <calculatedColumnFormula>IF(Jan_5111315171921[[#This Row],[TARGET]]=0,"Waiting", IF(Jan_5111315171921[[#This Row],[TARGET]]-Jan_5111315171921[[#This Row],[ACTUAL]]&lt;0,"Above Target",Jan_5111315171921[[#This Row],[TARGET]]-Jan_5111315171921[[#This Row],[ACTUAL]]))</calculatedColumnFormula>
    </tableColumn>
    <tableColumn id="5" xr3:uid="{2CCEBCD3-AD33-4415-9256-0E3702ED753B}" name="STATUS" dataDxfId="66">
      <calculatedColumnFormula>IF(Jan_5111315171921[[#This Row],[TARGET]]=0,"Waiting", IF(Jan_5111315171921[[#This Row],[TARGET]]-Jan_5111315171921[[#This Row],[ACTUAL]]&lt;=0,"Completed","Incomplete"))</calculatedColumnFormula>
    </tableColumn>
    <tableColumn id="6" xr3:uid="{8DBE8769-B7AD-40E8-B022-E495624DF9C4}" name="PROGRESS" dataDxfId="65">
      <calculatedColumnFormula>IFERROR(Jan_5111315171921[[#This Row],[ACTUAL]]/Jan_5111315171921[[#This Row],[TARGET]],0)</calculatedColumnFormula>
    </tableColumn>
  </tableColumns>
  <tableStyleInfo name="TableStyleLight1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194325-84D4-4AA5-AEAA-4ED105BC8ED4}" name="Table36" displayName="Table36" ref="I2:K5" totalsRowShown="0" headerRowDxfId="163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DA8E83E4-916D-4A98-A5F9-FDB685DBC4A8}" name="MONTHLY GOALS" dataDxfId="162"/>
    <tableColumn id="2" xr3:uid="{C03D7B8C-9C75-4C09-B1A7-2F0A4108DEF9}" name="TOTAL" dataDxfId="161"/>
    <tableColumn id="3" xr3:uid="{6FED61CA-D752-4B6B-ACB3-DACFDC56019D}" name="PROGRESS" dataDxfId="160">
      <calculatedColumnFormula>Table36[[#This Row],[TOTAL]]/COUNTA(Jan_5[GOAL])</calculatedColumnFormula>
    </tableColumn>
  </tableColumns>
  <tableStyleInfo name="TableStyleLight11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3EE6669-9C2D-4108-9C2C-4C685473669C}" name="Table36121416182022" displayName="Table36121416182022" ref="I2:K5" totalsRowShown="0" headerRowDxfId="64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16751975-C63A-4967-8B41-7BBD3890DC6A}" name="MONTHLY GOALS" dataDxfId="63"/>
    <tableColumn id="2" xr3:uid="{D87540A7-1858-4F37-B8E2-65001F583C35}" name="TOTAL" dataDxfId="62"/>
    <tableColumn id="3" xr3:uid="{1D6E91CB-6505-4A76-B7BC-2E9CFE97D4E1}" name="PROGRESS" dataDxfId="61">
      <calculatedColumnFormula>Table36121416182022[[#This Row],[TOTAL]]/COUNTA(Jan_5111315171921[GOAL])</calculatedColumnFormula>
    </tableColumn>
  </tableColumns>
  <tableStyleInfo name="TableStyleLight11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5FC83DE-6231-4C4B-80BC-9E4B9CB4B01C}" name="Jan_511131517192123" displayName="Jan_511131517192123" ref="B2:G11" totalsRowShown="0" headerRowDxfId="60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616637F-35EC-46F4-BCCA-E38B49AEEEC9}" name="GOAL" dataDxfId="59"/>
    <tableColumn id="2" xr3:uid="{4463F349-603B-4921-9EB8-A42A0B8561E5}" name="TARGET" dataDxfId="58"/>
    <tableColumn id="3" xr3:uid="{EF6862AD-C007-4AF8-A049-41635F04C389}" name="ACTUAL" dataDxfId="57"/>
    <tableColumn id="4" xr3:uid="{2B404B52-C605-4D43-BCAB-A5B6AE896CBE}" name="DIFFERENCE" dataDxfId="56">
      <calculatedColumnFormula>IF(Jan_511131517192123[[#This Row],[TARGET]]=0,"Waiting", IF(Jan_511131517192123[[#This Row],[TARGET]]-Jan_511131517192123[[#This Row],[ACTUAL]]&lt;0,"Above Target",Jan_511131517192123[[#This Row],[TARGET]]-Jan_511131517192123[[#This Row],[ACTUAL]]))</calculatedColumnFormula>
    </tableColumn>
    <tableColumn id="5" xr3:uid="{98BEA8E2-F34F-4927-9E2F-00F66CAC25BA}" name="STATUS" dataDxfId="55">
      <calculatedColumnFormula>IF(Jan_511131517192123[[#This Row],[TARGET]]=0,"Waiting", IF(Jan_511131517192123[[#This Row],[TARGET]]-Jan_511131517192123[[#This Row],[ACTUAL]]&lt;=0,"Completed","Incomplete"))</calculatedColumnFormula>
    </tableColumn>
    <tableColumn id="6" xr3:uid="{BD8091B6-5097-4833-A33B-21BEDFA940D4}" name="PROGRESS" dataDxfId="54">
      <calculatedColumnFormula>IFERROR(Jan_511131517192123[[#This Row],[ACTUAL]]/Jan_511131517192123[[#This Row],[TARGET]],0)</calculatedColumnFormula>
    </tableColumn>
  </tableColumns>
  <tableStyleInfo name="TableStyleLight11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2E6D52D-AE0F-48B2-BF73-DBE28DE2E106}" name="Table3612141618202224" displayName="Table3612141618202224" ref="I2:K5" totalsRowShown="0" headerRowDxfId="53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9ADD387B-99E9-4CE7-9536-63B18BCD59E6}" name="MONTHLY GOALS" dataDxfId="52"/>
    <tableColumn id="2" xr3:uid="{54E74981-5E4A-46A6-A153-BBA831CA3C32}" name="TOTAL" dataDxfId="51"/>
    <tableColumn id="3" xr3:uid="{BD7A0AC7-4015-49E3-8A31-7A6E4CAD971E}" name="PROGRESS" dataDxfId="50">
      <calculatedColumnFormula>Table3612141618202224[[#This Row],[TOTAL]]/COUNTA(Jan_511131517192123[GOAL])</calculatedColumnFormula>
    </tableColumn>
  </tableColumns>
  <tableStyleInfo name="TableStyleLight11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C00570F-F189-4135-91AC-6762668AC9DA}" name="Jan_51113151719212325" displayName="Jan_51113151719212325" ref="B2:G11" totalsRowShown="0" headerRowDxfId="49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9499B5D-96DA-4A8D-91F0-2C8C9D14FD37}" name="GOAL" dataDxfId="48"/>
    <tableColumn id="2" xr3:uid="{58FB1727-3022-4658-B1FA-5372E9B907C7}" name="TARGET" dataDxfId="47"/>
    <tableColumn id="3" xr3:uid="{327EF64D-B824-44E0-824E-7E7D8B38FC6A}" name="ACTUAL" dataDxfId="46"/>
    <tableColumn id="4" xr3:uid="{DF2B0212-FFB9-44BE-A2BB-41F82EA1CD9B}" name="DIFFERENCE" dataDxfId="45">
      <calculatedColumnFormula>IF(Jan_51113151719212325[[#This Row],[TARGET]]=0,"Waiting", IF(Jan_51113151719212325[[#This Row],[TARGET]]-Jan_51113151719212325[[#This Row],[ACTUAL]]&lt;0,"Above Target",Jan_51113151719212325[[#This Row],[TARGET]]-Jan_51113151719212325[[#This Row],[ACTUAL]]))</calculatedColumnFormula>
    </tableColumn>
    <tableColumn id="5" xr3:uid="{147893B1-7990-44C4-A876-51340E97E46D}" name="STATUS" dataDxfId="44">
      <calculatedColumnFormula>IF(Jan_51113151719212325[[#This Row],[TARGET]]=0,"Waiting", IF(Jan_51113151719212325[[#This Row],[TARGET]]-Jan_51113151719212325[[#This Row],[ACTUAL]]&lt;=0,"Completed","Incomplete"))</calculatedColumnFormula>
    </tableColumn>
    <tableColumn id="6" xr3:uid="{F802F7B0-0A1C-4583-8C3A-61BECC4E6934}" name="PROGRESS" dataDxfId="43">
      <calculatedColumnFormula>IFERROR(Jan_51113151719212325[[#This Row],[ACTUAL]]/Jan_51113151719212325[[#This Row],[TARGET]],0)</calculatedColumnFormula>
    </tableColumn>
  </tableColumns>
  <tableStyleInfo name="TableStyleLight11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7DAA514-B230-4249-8C5A-ED127AB86C37}" name="Table361214161820222426" displayName="Table361214161820222426" ref="I2:K5" totalsRowShown="0" headerRowDxfId="42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2F68D405-CC45-4939-B592-A495B14F2A40}" name="MONTHLY GOALS" dataDxfId="41"/>
    <tableColumn id="2" xr3:uid="{F92ACCCE-1787-48DC-A29A-847C84EB0725}" name="TOTAL" dataDxfId="40"/>
    <tableColumn id="3" xr3:uid="{270192F3-B6CB-4BFF-8700-548514B2F237}" name="PROGRESS" dataDxfId="39">
      <calculatedColumnFormula>Table361214161820222426[[#This Row],[TOTAL]]/COUNTA(Jan_51113151719212325[GOAL])</calculatedColumnFormula>
    </tableColumn>
  </tableColumns>
  <tableStyleInfo name="TableStyleLight1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4EE2706-A371-4D6D-8CF7-8EFAF0EA0706}" name="Jan_57" displayName="Jan_57" ref="B2:G11" totalsRowShown="0" headerRowDxfId="159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CFCD606-F5C7-4084-BF6E-0CEA01199DBA}" name="GOAL" dataDxfId="158"/>
    <tableColumn id="2" xr3:uid="{66174FD5-E79E-40C0-8A29-DFA12CD2F2C9}" name="TARGET" dataDxfId="157"/>
    <tableColumn id="3" xr3:uid="{8D6E00FA-A70D-48FA-B4DF-1EE71E309448}" name="ACTUAL" dataDxfId="156"/>
    <tableColumn id="4" xr3:uid="{A3603131-6D12-4D58-BD01-2EAEED6516C9}" name="DIFFERENCE" dataDxfId="155">
      <calculatedColumnFormula>IF(Jan_57[[#This Row],[TARGET]]=0,"Waiting", IF(Jan_57[[#This Row],[TARGET]]-Jan_57[[#This Row],[ACTUAL]]&lt;0,"Above Target",Jan_57[[#This Row],[TARGET]]-Jan_57[[#This Row],[ACTUAL]]))</calculatedColumnFormula>
    </tableColumn>
    <tableColumn id="5" xr3:uid="{4E5F9782-9C73-49E2-BBE2-E2A5678063E9}" name="STATUS" dataDxfId="154">
      <calculatedColumnFormula>IF(Jan_57[[#This Row],[TARGET]]=0,"Waiting", IF(Jan_57[[#This Row],[TARGET]]-Jan_57[[#This Row],[ACTUAL]]&lt;=0,"Completed","Incomplete"))</calculatedColumnFormula>
    </tableColumn>
    <tableColumn id="6" xr3:uid="{A71D0079-D5D7-4AE4-97A1-776BC47CDC2C}" name="PROGRESS" dataDxfId="153">
      <calculatedColumnFormula>IFERROR(Jan_57[[#This Row],[ACTUAL]]/Jan_57[[#This Row],[TARGET]],0)</calculatedColumnFormula>
    </tableColumn>
  </tableColumns>
  <tableStyleInfo name="TableStyleLight1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ABA6195-8288-4512-A198-366111588B17}" name="Table368" displayName="Table368" ref="I2:K5" totalsRowShown="0" headerRowDxfId="152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2B2A48CC-00E3-4173-9893-C9A90988B363}" name="MONTHLY GOALS" dataDxfId="151"/>
    <tableColumn id="2" xr3:uid="{1130C2B4-1C34-4A06-BD96-C0D30FAFA8F3}" name="TOTAL" dataDxfId="150"/>
    <tableColumn id="3" xr3:uid="{78C80E95-58A2-4F53-A03E-0EE802ECE3E0}" name="PROGRESS" dataDxfId="149">
      <calculatedColumnFormula>Table368[[#This Row],[TOTAL]]/COUNTA(Jan_57[GOAL])</calculatedColumnFormula>
    </tableColumn>
  </tableColumns>
  <tableStyleInfo name="TableStyleLight1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5B80C9A-322D-40F4-AF56-7E7EA624C863}" name="Jan_579" displayName="Jan_579" ref="B2:G11" totalsRowShown="0" headerRowDxfId="148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7276F0A-08A5-4110-8192-2698441D9F26}" name="GOAL" dataDxfId="147"/>
    <tableColumn id="2" xr3:uid="{D184E929-BF11-4029-88DD-84ACFBD5A6BC}" name="TARGET" dataDxfId="146"/>
    <tableColumn id="3" xr3:uid="{D54EB529-7AE1-4B8E-9844-1C2827DB6A2A}" name="ACTUAL" dataDxfId="145"/>
    <tableColumn id="4" xr3:uid="{9DDB9340-21C9-4F8B-8C36-46CB339A9DA7}" name="DIFFERENCE" dataDxfId="144">
      <calculatedColumnFormula>IF(Jan_579[[#This Row],[TARGET]]=0,"Waiting", IF(Jan_579[[#This Row],[TARGET]]-Jan_579[[#This Row],[ACTUAL]]&lt;0,"Above Target",Jan_579[[#This Row],[TARGET]]-Jan_579[[#This Row],[ACTUAL]]))</calculatedColumnFormula>
    </tableColumn>
    <tableColumn id="5" xr3:uid="{95DDE31D-BC4A-41D6-94CB-CA0F54AC9324}" name="STATUS" dataDxfId="143">
      <calculatedColumnFormula>IF(Jan_579[[#This Row],[TARGET]]=0,"Waiting", IF(Jan_579[[#This Row],[TARGET]]-Jan_579[[#This Row],[ACTUAL]]&lt;=0,"Completed","Incomplete"))</calculatedColumnFormula>
    </tableColumn>
    <tableColumn id="6" xr3:uid="{0B804518-C793-4F9F-A25F-E7E23C3E7E8C}" name="PROGRESS" dataDxfId="142">
      <calculatedColumnFormula>IFERROR(Jan_579[[#This Row],[ACTUAL]]/Jan_579[[#This Row],[TARGET]],0)</calculatedColumnFormula>
    </tableColumn>
  </tableColumns>
  <tableStyleInfo name="TableStyleLight11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C1FEF99-6EAB-4022-BC4D-E5C7220FE2E0}" name="Table36810" displayName="Table36810" ref="I2:K5" totalsRowShown="0" headerRowDxfId="141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46242BA7-C748-45F1-85AD-C0E0A14CA3BE}" name="MONTHLY GOALS" dataDxfId="140"/>
    <tableColumn id="2" xr3:uid="{FEF4D9E4-CDB7-4406-9995-394B86EA356A}" name="TOTAL" dataDxfId="139"/>
    <tableColumn id="3" xr3:uid="{C9DB9FB2-33EC-4AB2-9DCF-4B8D29A42BBC}" name="PROGRESS" dataDxfId="138">
      <calculatedColumnFormula>Table36810[[#This Row],[TOTAL]]/COUNTA(Jan_579[GOAL])</calculatedColumnFormula>
    </tableColumn>
  </tableColumns>
  <tableStyleInfo name="TableStyleLight11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80513C-411D-44F7-8316-480AF0B1F589}" name="Jan" displayName="Jan" ref="B2:G11" totalsRowShown="0" headerRowDxfId="137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7FCE5DC-0DCA-44B0-B18C-6A956944D601}" name="GOAL" dataDxfId="136"/>
    <tableColumn id="2" xr3:uid="{38BDABE4-0C59-42CA-A90A-DD3F2EF805C8}" name="TARGET" dataDxfId="135"/>
    <tableColumn id="3" xr3:uid="{2F4902A8-B762-4242-A1EA-387CABF7E50D}" name="ACTUAL" dataDxfId="134"/>
    <tableColumn id="4" xr3:uid="{2E0E9629-8F8C-404B-865D-1876C4493710}" name="DIFFERENCE" dataDxfId="133">
      <calculatedColumnFormula>IF(Jan[[#This Row],[TARGET]]=0,"Waiting", IF(Jan[[#This Row],[TARGET]]-Jan[[#This Row],[ACTUAL]]&lt;0,"Above Target",Jan[[#This Row],[TARGET]]-Jan[[#This Row],[ACTUAL]]))</calculatedColumnFormula>
    </tableColumn>
    <tableColumn id="5" xr3:uid="{844EFDB1-CEBB-4C57-8850-121A57E5F0BE}" name="STATUS" dataDxfId="132">
      <calculatedColumnFormula>IF(Jan[[#This Row],[TARGET]]=0,"Waiting", IF(Jan[[#This Row],[TARGET]]-Jan[[#This Row],[ACTUAL]]&lt;=0,"Completed","Incomplete"))</calculatedColumnFormula>
    </tableColumn>
    <tableColumn id="6" xr3:uid="{C2EE4FD3-A9D4-49B3-8BB4-39FAEF83BC20}" name="PROGRESS" dataDxfId="131">
      <calculatedColumnFormula>IFERROR(Jan[[#This Row],[ACTUAL]]/Jan[[#This Row],[TARGET]],0)</calculatedColumnFormula>
    </tableColumn>
  </tableColumns>
  <tableStyleInfo name="TableStyleLight1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5618DB-3B1E-4E92-83DB-2C6AE8606D72}" name="Table3" displayName="Table3" ref="I2:K5" totalsRowShown="0" headerRowDxfId="130">
  <autoFilter ref="I2:K5" xr:uid="{895618DB-3B1E-4E92-83DB-2C6AE8606D72}">
    <filterColumn colId="0" hiddenButton="1"/>
    <filterColumn colId="1" hiddenButton="1"/>
    <filterColumn colId="2" hiddenButton="1"/>
  </autoFilter>
  <tableColumns count="3">
    <tableColumn id="1" xr3:uid="{2060E2C1-A7D9-449A-9CD2-7E15D2D77C0E}" name="MONTHLY GOALS" dataDxfId="129"/>
    <tableColumn id="2" xr3:uid="{CAD2A290-29EF-4707-AD42-4DA4DDA6305D}" name="TOTAL" dataDxfId="128"/>
    <tableColumn id="3" xr3:uid="{78D7B2CD-C649-4A95-A69C-1966E20C0ABE}" name="PROGRESS" dataDxfId="127">
      <calculatedColumnFormula>Table3[[#This Row],[TOTAL]]/COUNTA(Jan[GOAL])</calculatedColumnFormula>
    </tableColumn>
  </tableColumns>
  <tableStyleInfo name="TableStyleLight11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9750D81-DD97-44ED-AAEA-82D0C9F58E44}" name="Jan_511" displayName="Jan_511" ref="B2:G11" totalsRowShown="0" headerRowDxfId="126">
  <autoFilter ref="B2:G11" xr:uid="{E680513C-411D-44F7-8316-480AF0B1F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BA88323-C970-4175-8B96-F5B617AA5517}" name="GOAL" dataDxfId="125"/>
    <tableColumn id="2" xr3:uid="{B63E87AE-5ABF-49EF-A854-FFE4C2CC049A}" name="TARGET" dataDxfId="124"/>
    <tableColumn id="3" xr3:uid="{8992D09F-EB4A-4E26-8E68-EA4651430312}" name="ACTUAL" dataDxfId="123"/>
    <tableColumn id="4" xr3:uid="{4A1905FA-EC2D-4C95-B2A9-BA690AE9BA1A}" name="DIFFERENCE" dataDxfId="122">
      <calculatedColumnFormula>IF(Jan_511[[#This Row],[TARGET]]=0,"Waiting", IF(Jan_511[[#This Row],[TARGET]]-Jan_511[[#This Row],[ACTUAL]]&lt;0,"Above Target",Jan_511[[#This Row],[TARGET]]-Jan_511[[#This Row],[ACTUAL]]))</calculatedColumnFormula>
    </tableColumn>
    <tableColumn id="5" xr3:uid="{65CBB23F-C224-42E9-BF21-278D253A97E4}" name="STATUS" dataDxfId="121">
      <calculatedColumnFormula>IF(Jan_511[[#This Row],[TARGET]]=0,"Waiting", IF(Jan_511[[#This Row],[TARGET]]-Jan_511[[#This Row],[ACTUAL]]&lt;=0,"Completed","Incomplete"))</calculatedColumnFormula>
    </tableColumn>
    <tableColumn id="6" xr3:uid="{26BEE282-EACD-4D06-96F8-BC6631335A0C}" name="PROGRESS" dataDxfId="120">
      <calculatedColumnFormula>IFERROR(Jan_511[[#This Row],[ACTUAL]]/Jan_511[[#This Row],[TARGET]],0)</calculatedColumnFormula>
    </tableColumn>
  </tableColumns>
  <tableStyleInfo name="TableStyleLight11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2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2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1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1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32637-545C-44D0-B01F-F65FA78579EF}">
  <dimension ref="B2:K16"/>
  <sheetViews>
    <sheetView showGridLines="0" tabSelected="1" zoomScale="110" zoomScaleNormal="110" workbookViewId="0">
      <selection activeCell="E19" sqref="E19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 t="s">
        <v>17</v>
      </c>
      <c r="C3" s="7">
        <v>2000</v>
      </c>
      <c r="D3" s="7">
        <v>1500</v>
      </c>
      <c r="E3" s="7">
        <f>IF(Jan_5[[#This Row],[TARGET]]=0,"Waiting", IF(Jan_5[[#This Row],[TARGET]]-Jan_5[[#This Row],[ACTUAL]]&lt;0,"Above Target",Jan_5[[#This Row],[TARGET]]-Jan_5[[#This Row],[ACTUAL]]))</f>
        <v>500</v>
      </c>
      <c r="F3" s="7" t="str">
        <f>IF(Jan_5[[#This Row],[TARGET]]=0,"Waiting", IF(Jan_5[[#This Row],[TARGET]]-Jan_5[[#This Row],[ACTUAL]]&lt;=0,"Completed","Incomplete"))</f>
        <v>Incomplete</v>
      </c>
      <c r="G3" s="8">
        <f>IFERROR(Jan_5[[#This Row],[ACTUAL]]/Jan_5[[#This Row],[TARGET]],0)</f>
        <v>0.75</v>
      </c>
      <c r="I3" s="6" t="s">
        <v>9</v>
      </c>
      <c r="J3" s="7">
        <f>COUNTIF(Jan_5[STATUS],"Completed")</f>
        <v>6</v>
      </c>
      <c r="K3" s="8">
        <f>Table36[[#This Row],[TOTAL]]/COUNTA(Jan_5[GOAL])</f>
        <v>0.66666666666666663</v>
      </c>
    </row>
    <row r="4" spans="2:11" x14ac:dyDescent="0.3">
      <c r="B4" s="6" t="s">
        <v>18</v>
      </c>
      <c r="C4" s="7">
        <v>4</v>
      </c>
      <c r="D4" s="7">
        <v>3</v>
      </c>
      <c r="E4" s="7">
        <f>IF(Jan_5[[#This Row],[TARGET]]=0,"Waiting", IF(Jan_5[[#This Row],[TARGET]]-Jan_5[[#This Row],[ACTUAL]]&lt;0,"Above Target",Jan_5[[#This Row],[TARGET]]-Jan_5[[#This Row],[ACTUAL]]))</f>
        <v>1</v>
      </c>
      <c r="F4" s="7" t="str">
        <f>IF(Jan_5[[#This Row],[TARGET]]=0,"Waiting", IF(Jan_5[[#This Row],[TARGET]]-Jan_5[[#This Row],[ACTUAL]]&lt;=0,"Completed","Incomplete"))</f>
        <v>Incomplete</v>
      </c>
      <c r="G4" s="8">
        <f>IFERROR(Jan_5[[#This Row],[ACTUAL]]/Jan_5[[#This Row],[TARGET]],0)</f>
        <v>0.75</v>
      </c>
      <c r="I4" s="6" t="s">
        <v>10</v>
      </c>
      <c r="J4" s="7">
        <f>COUNTIF(Jan_5[DIFFERENCE], "Above Target")</f>
        <v>2</v>
      </c>
      <c r="K4" s="8">
        <f>Table36[[#This Row],[TOTAL]]/COUNTA(Jan_5[GOAL])</f>
        <v>0.22222222222222221</v>
      </c>
    </row>
    <row r="5" spans="2:11" x14ac:dyDescent="0.3">
      <c r="B5" s="6" t="s">
        <v>6</v>
      </c>
      <c r="C5" s="7">
        <v>10</v>
      </c>
      <c r="D5" s="7">
        <v>12</v>
      </c>
      <c r="E5" s="7" t="str">
        <f>IF(Jan_5[[#This Row],[TARGET]]=0,"Waiting", IF(Jan_5[[#This Row],[TARGET]]-Jan_5[[#This Row],[ACTUAL]]&lt;0,"Above Target",Jan_5[[#This Row],[TARGET]]-Jan_5[[#This Row],[ACTUAL]]))</f>
        <v>Above Target</v>
      </c>
      <c r="F5" s="7" t="str">
        <f>IF(Jan_5[[#This Row],[TARGET]]=0,"Waiting", IF(Jan_5[[#This Row],[TARGET]]-Jan_5[[#This Row],[ACTUAL]]&lt;=0,"Completed","Incomplete"))</f>
        <v>Completed</v>
      </c>
      <c r="G5" s="8">
        <f>IFERROR(Jan_5[[#This Row],[ACTUAL]]/Jan_5[[#This Row],[TARGET]],0)</f>
        <v>1.2</v>
      </c>
      <c r="I5" s="6" t="s">
        <v>12</v>
      </c>
      <c r="J5" s="7">
        <f>COUNTIF(Jan_5[STATUS],"Incomplete")</f>
        <v>3</v>
      </c>
      <c r="K5" s="8">
        <f>Table36[[#This Row],[TOTAL]]/COUNTA(Jan_5[GOAL])</f>
        <v>0.33333333333333331</v>
      </c>
    </row>
    <row r="6" spans="2:11" x14ac:dyDescent="0.3">
      <c r="B6" s="6" t="s">
        <v>19</v>
      </c>
      <c r="C6" s="7">
        <v>30</v>
      </c>
      <c r="D6" s="7">
        <v>30</v>
      </c>
      <c r="E6" s="7">
        <f>IF(Jan_5[[#This Row],[TARGET]]=0,"Waiting", IF(Jan_5[[#This Row],[TARGET]]-Jan_5[[#This Row],[ACTUAL]]&lt;0,"Above Target",Jan_5[[#This Row],[TARGET]]-Jan_5[[#This Row],[ACTUAL]]))</f>
        <v>0</v>
      </c>
      <c r="F6" s="7" t="str">
        <f>IF(Jan_5[[#This Row],[TARGET]]=0,"Waiting", IF(Jan_5[[#This Row],[TARGET]]-Jan_5[[#This Row],[ACTUAL]]&lt;=0,"Completed","Incomplete"))</f>
        <v>Completed</v>
      </c>
      <c r="G6" s="8">
        <f>IFERROR(Jan_5[[#This Row],[ACTUAL]]/Jan_5[[#This Row],[TARGET]],0)</f>
        <v>1</v>
      </c>
    </row>
    <row r="7" spans="2:11" x14ac:dyDescent="0.3">
      <c r="B7" s="6" t="s">
        <v>7</v>
      </c>
      <c r="C7" s="7">
        <v>4</v>
      </c>
      <c r="D7" s="7">
        <v>3</v>
      </c>
      <c r="E7" s="7">
        <f>IF(Jan_5[[#This Row],[TARGET]]=0,"Waiting", IF(Jan_5[[#This Row],[TARGET]]-Jan_5[[#This Row],[ACTUAL]]&lt;0,"Above Target",Jan_5[[#This Row],[TARGET]]-Jan_5[[#This Row],[ACTUAL]]))</f>
        <v>1</v>
      </c>
      <c r="F7" s="7" t="str">
        <f>IF(Jan_5[[#This Row],[TARGET]]=0,"Waiting", IF(Jan_5[[#This Row],[TARGET]]-Jan_5[[#This Row],[ACTUAL]]&lt;=0,"Completed","Incomplete"))</f>
        <v>Incomplete</v>
      </c>
      <c r="G7" s="8">
        <f>IFERROR(Jan_5[[#This Row],[ACTUAL]]/Jan_5[[#This Row],[TARGET]],0)</f>
        <v>0.75</v>
      </c>
    </row>
    <row r="8" spans="2:11" x14ac:dyDescent="0.3">
      <c r="B8" s="6" t="s">
        <v>8</v>
      </c>
      <c r="C8" s="7">
        <v>2</v>
      </c>
      <c r="D8" s="7">
        <v>2</v>
      </c>
      <c r="E8" s="7">
        <f>IF(Jan_5[[#This Row],[TARGET]]=0,"Waiting", IF(Jan_5[[#This Row],[TARGET]]-Jan_5[[#This Row],[ACTUAL]]&lt;0,"Above Target",Jan_5[[#This Row],[TARGET]]-Jan_5[[#This Row],[ACTUAL]]))</f>
        <v>0</v>
      </c>
      <c r="F8" s="7" t="str">
        <f>IF(Jan_5[[#This Row],[TARGET]]=0,"Waiting", IF(Jan_5[[#This Row],[TARGET]]-Jan_5[[#This Row],[ACTUAL]]&lt;=0,"Completed","Incomplete"))</f>
        <v>Completed</v>
      </c>
      <c r="G8" s="8">
        <f>IFERROR(Jan_5[[#This Row],[ACTUAL]]/Jan_5[[#This Row],[TARGET]],0)</f>
        <v>1</v>
      </c>
    </row>
    <row r="9" spans="2:11" x14ac:dyDescent="0.3">
      <c r="B9" s="6" t="s">
        <v>14</v>
      </c>
      <c r="C9" s="7">
        <v>5</v>
      </c>
      <c r="D9" s="7">
        <v>6</v>
      </c>
      <c r="E9" s="7" t="str">
        <f>IF(Jan_5[[#This Row],[TARGET]]=0,"Waiting", IF(Jan_5[[#This Row],[TARGET]]-Jan_5[[#This Row],[ACTUAL]]&lt;0,"Above Target",Jan_5[[#This Row],[TARGET]]-Jan_5[[#This Row],[ACTUAL]]))</f>
        <v>Above Target</v>
      </c>
      <c r="F9" s="7" t="str">
        <f>IF(Jan_5[[#This Row],[TARGET]]=0,"Waiting", IF(Jan_5[[#This Row],[TARGET]]-Jan_5[[#This Row],[ACTUAL]]&lt;=0,"Completed","Incomplete"))</f>
        <v>Completed</v>
      </c>
      <c r="G9" s="8">
        <f>IFERROR(Jan_5[[#This Row],[ACTUAL]]/Jan_5[[#This Row],[TARGET]],0)</f>
        <v>1.2</v>
      </c>
    </row>
    <row r="10" spans="2:11" x14ac:dyDescent="0.3">
      <c r="B10" s="6" t="s">
        <v>20</v>
      </c>
      <c r="C10" s="7">
        <v>30</v>
      </c>
      <c r="D10" s="7">
        <v>30</v>
      </c>
      <c r="E10" s="7">
        <f>IF(Jan_5[[#This Row],[TARGET]]=0,"Waiting", IF(Jan_5[[#This Row],[TARGET]]-Jan_5[[#This Row],[ACTUAL]]&lt;0,"Above Target",Jan_5[[#This Row],[TARGET]]-Jan_5[[#This Row],[ACTUAL]]))</f>
        <v>0</v>
      </c>
      <c r="F10" s="7" t="str">
        <f>IF(Jan_5[[#This Row],[TARGET]]=0,"Waiting", IF(Jan_5[[#This Row],[TARGET]]-Jan_5[[#This Row],[ACTUAL]]&lt;=0,"Completed","Incomplete"))</f>
        <v>Completed</v>
      </c>
      <c r="G10" s="8">
        <f>IFERROR(Jan_5[[#This Row],[ACTUAL]]/Jan_5[[#This Row],[TARGET]],0)</f>
        <v>1</v>
      </c>
    </row>
    <row r="11" spans="2:11" x14ac:dyDescent="0.3">
      <c r="B11" s="9" t="s">
        <v>16</v>
      </c>
      <c r="C11" s="10">
        <v>20</v>
      </c>
      <c r="D11" s="10">
        <v>20</v>
      </c>
      <c r="E11" s="10">
        <f>IF(Jan_5[[#This Row],[TARGET]]=0,"Waiting", IF(Jan_5[[#This Row],[TARGET]]-Jan_5[[#This Row],[ACTUAL]]&lt;0,"Above Target",Jan_5[[#This Row],[TARGET]]-Jan_5[[#This Row],[ACTUAL]]))</f>
        <v>0</v>
      </c>
      <c r="F11" s="10" t="str">
        <f>IF(Jan_5[[#This Row],[TARGET]]=0,"Waiting", IF(Jan_5[[#This Row],[TARGET]]-Jan_5[[#This Row],[ACTUAL]]&lt;=0,"Completed","Incomplete"))</f>
        <v>Completed</v>
      </c>
      <c r="G11" s="11">
        <f>IFERROR(Jan_5[[#This Row],[ACTUAL]]/Jan_5[[#This Row],[TARGET]],0)</f>
        <v>1</v>
      </c>
    </row>
    <row r="16" spans="2:11" x14ac:dyDescent="0.3">
      <c r="B16" s="1"/>
    </row>
  </sheetData>
  <conditionalFormatting sqref="E3:E11">
    <cfRule type="expression" dxfId="38" priority="2">
      <formula>$E3="Above Target"</formula>
    </cfRule>
  </conditionalFormatting>
  <conditionalFormatting sqref="F3:F11">
    <cfRule type="expression" dxfId="37" priority="3">
      <formula>$F3="Completed"</formula>
    </cfRule>
    <cfRule type="expression" dxfId="36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{EF97D0C5-25CB-4F8B-AC5F-A7910898FA57}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{8679C13D-0953-43CE-9BCB-D3FD9DAC80E9}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{C66F27C7-C76E-4B48-A40A-436612BAC0D7}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97D0C5-25CB-4F8B-AC5F-A7910898FA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8679C13D-0953-43CE-9BCB-D3FD9DAC80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6F27C7-C76E-4B48-A40A-436612BAC0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7D07-A46E-4CFC-860C-816B6C7A3CE1}">
  <dimension ref="B2:K16"/>
  <sheetViews>
    <sheetView showGridLines="0" zoomScale="110" zoomScaleNormal="110" workbookViewId="0">
      <selection activeCell="E11" sqref="E11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 t="s">
        <v>13</v>
      </c>
      <c r="C3" s="7">
        <v>2000</v>
      </c>
      <c r="D3" s="7">
        <v>1800</v>
      </c>
      <c r="E3" s="7">
        <f>IF(Jan_5111315171921[[#This Row],[TARGET]]=0,"Waiting", IF(Jan_5111315171921[[#This Row],[TARGET]]-Jan_5111315171921[[#This Row],[ACTUAL]]&lt;0,"Above Target",Jan_5111315171921[[#This Row],[TARGET]]-Jan_5111315171921[[#This Row],[ACTUAL]]))</f>
        <v>200</v>
      </c>
      <c r="F3" s="7" t="str">
        <f>IF(Jan_5111315171921[[#This Row],[TARGET]]=0,"Waiting", IF(Jan_5111315171921[[#This Row],[TARGET]]-Jan_5111315171921[[#This Row],[ACTUAL]]&lt;=0,"Completed","Incomplete"))</f>
        <v>Incomplete</v>
      </c>
      <c r="G3" s="8">
        <f>IFERROR(Jan_5111315171921[[#This Row],[ACTUAL]]/Jan_5111315171921[[#This Row],[TARGET]],0)</f>
        <v>0.9</v>
      </c>
      <c r="I3" s="6" t="s">
        <v>9</v>
      </c>
      <c r="J3" s="7">
        <f>COUNTIF(Jan_5111315171921[STATUS],"Completed")</f>
        <v>0</v>
      </c>
      <c r="K3" s="8">
        <f>Table36121416182022[[#This Row],[TOTAL]]/COUNTA(Jan_5111315171921[GOAL])</f>
        <v>0</v>
      </c>
    </row>
    <row r="4" spans="2:11" x14ac:dyDescent="0.3">
      <c r="B4" s="6"/>
      <c r="C4" s="7"/>
      <c r="D4" s="7"/>
      <c r="E4" s="7" t="str">
        <f>IF(Jan_5111315171921[[#This Row],[TARGET]]=0,"Waiting", IF(Jan_5111315171921[[#This Row],[TARGET]]-Jan_5111315171921[[#This Row],[ACTUAL]]&lt;0,"Above Target",Jan_5111315171921[[#This Row],[TARGET]]-Jan_5111315171921[[#This Row],[ACTUAL]]))</f>
        <v>Waiting</v>
      </c>
      <c r="F4" s="7" t="str">
        <f>IF(Jan_5111315171921[[#This Row],[TARGET]]=0,"Waiting", IF(Jan_5111315171921[[#This Row],[TARGET]]-Jan_5111315171921[[#This Row],[ACTUAL]]&lt;=0,"Completed","Incomplete"))</f>
        <v>Waiting</v>
      </c>
      <c r="G4" s="8">
        <f>IFERROR(Jan_5111315171921[[#This Row],[ACTUAL]]/Jan_5111315171921[[#This Row],[TARGET]],0)</f>
        <v>0</v>
      </c>
      <c r="I4" s="6" t="s">
        <v>10</v>
      </c>
      <c r="J4" s="7">
        <f>COUNTIF(Jan_5111315171921[DIFFERENCE], "Above Target")</f>
        <v>0</v>
      </c>
      <c r="K4" s="8">
        <f>Table36121416182022[[#This Row],[TOTAL]]/COUNTA(Jan_5111315171921[GOAL])</f>
        <v>0</v>
      </c>
    </row>
    <row r="5" spans="2:11" x14ac:dyDescent="0.3">
      <c r="B5" s="6"/>
      <c r="C5" s="7"/>
      <c r="D5" s="7"/>
      <c r="E5" s="7" t="str">
        <f>IF(Jan_5111315171921[[#This Row],[TARGET]]=0,"Waiting", IF(Jan_5111315171921[[#This Row],[TARGET]]-Jan_5111315171921[[#This Row],[ACTUAL]]&lt;0,"Above Target",Jan_5111315171921[[#This Row],[TARGET]]-Jan_5111315171921[[#This Row],[ACTUAL]]))</f>
        <v>Waiting</v>
      </c>
      <c r="F5" s="7" t="str">
        <f>IF(Jan_5111315171921[[#This Row],[TARGET]]=0,"Waiting", IF(Jan_5111315171921[[#This Row],[TARGET]]-Jan_5111315171921[[#This Row],[ACTUAL]]&lt;=0,"Completed","Incomplete"))</f>
        <v>Waiting</v>
      </c>
      <c r="G5" s="8">
        <f>IFERROR(Jan_5111315171921[[#This Row],[ACTUAL]]/Jan_5111315171921[[#This Row],[TARGET]],0)</f>
        <v>0</v>
      </c>
      <c r="I5" s="6" t="s">
        <v>12</v>
      </c>
      <c r="J5" s="7">
        <f>COUNTIF(Jan_5111315171921[STATUS],"Incomplete")</f>
        <v>1</v>
      </c>
      <c r="K5" s="8">
        <f>Table36121416182022[[#This Row],[TOTAL]]/COUNTA(Jan_5111315171921[GOAL])</f>
        <v>1</v>
      </c>
    </row>
    <row r="6" spans="2:11" x14ac:dyDescent="0.3">
      <c r="B6" s="6"/>
      <c r="C6" s="7"/>
      <c r="D6" s="7"/>
      <c r="E6" s="7" t="str">
        <f>IF(Jan_5111315171921[[#This Row],[TARGET]]=0,"Waiting", IF(Jan_5111315171921[[#This Row],[TARGET]]-Jan_5111315171921[[#This Row],[ACTUAL]]&lt;0,"Above Target",Jan_5111315171921[[#This Row],[TARGET]]-Jan_5111315171921[[#This Row],[ACTUAL]]))</f>
        <v>Waiting</v>
      </c>
      <c r="F6" s="7" t="str">
        <f>IF(Jan_5111315171921[[#This Row],[TARGET]]=0,"Waiting", IF(Jan_5111315171921[[#This Row],[TARGET]]-Jan_5111315171921[[#This Row],[ACTUAL]]&lt;=0,"Completed","Incomplete"))</f>
        <v>Waiting</v>
      </c>
      <c r="G6" s="8">
        <f>IFERROR(Jan_5111315171921[[#This Row],[ACTUAL]]/Jan_5111315171921[[#This Row],[TARGET]],0)</f>
        <v>0</v>
      </c>
    </row>
    <row r="7" spans="2:11" x14ac:dyDescent="0.3">
      <c r="B7" s="6"/>
      <c r="C7" s="7"/>
      <c r="D7" s="7"/>
      <c r="E7" s="7" t="str">
        <f>IF(Jan_5111315171921[[#This Row],[TARGET]]=0,"Waiting", IF(Jan_5111315171921[[#This Row],[TARGET]]-Jan_5111315171921[[#This Row],[ACTUAL]]&lt;0,"Above Target",Jan_5111315171921[[#This Row],[TARGET]]-Jan_5111315171921[[#This Row],[ACTUAL]]))</f>
        <v>Waiting</v>
      </c>
      <c r="F7" s="7" t="str">
        <f>IF(Jan_5111315171921[[#This Row],[TARGET]]=0,"Waiting", IF(Jan_5111315171921[[#This Row],[TARGET]]-Jan_5111315171921[[#This Row],[ACTUAL]]&lt;=0,"Completed","Incomplete"))</f>
        <v>Waiting</v>
      </c>
      <c r="G7" s="8">
        <f>IFERROR(Jan_5111315171921[[#This Row],[ACTUAL]]/Jan_5111315171921[[#This Row],[TARGET]],0)</f>
        <v>0</v>
      </c>
    </row>
    <row r="8" spans="2:11" x14ac:dyDescent="0.3">
      <c r="B8" s="6"/>
      <c r="C8" s="7"/>
      <c r="D8" s="7"/>
      <c r="E8" s="7" t="str">
        <f>IF(Jan_5111315171921[[#This Row],[TARGET]]=0,"Waiting", IF(Jan_5111315171921[[#This Row],[TARGET]]-Jan_5111315171921[[#This Row],[ACTUAL]]&lt;0,"Above Target",Jan_5111315171921[[#This Row],[TARGET]]-Jan_5111315171921[[#This Row],[ACTUAL]]))</f>
        <v>Waiting</v>
      </c>
      <c r="F8" s="7" t="str">
        <f>IF(Jan_5111315171921[[#This Row],[TARGET]]=0,"Waiting", IF(Jan_5111315171921[[#This Row],[TARGET]]-Jan_5111315171921[[#This Row],[ACTUAL]]&lt;=0,"Completed","Incomplete"))</f>
        <v>Waiting</v>
      </c>
      <c r="G8" s="8">
        <f>IFERROR(Jan_5111315171921[[#This Row],[ACTUAL]]/Jan_5111315171921[[#This Row],[TARGET]],0)</f>
        <v>0</v>
      </c>
    </row>
    <row r="9" spans="2:11" x14ac:dyDescent="0.3">
      <c r="B9" s="6"/>
      <c r="C9" s="7"/>
      <c r="D9" s="7"/>
      <c r="E9" s="7" t="str">
        <f>IF(Jan_5111315171921[[#This Row],[TARGET]]=0,"Waiting", IF(Jan_5111315171921[[#This Row],[TARGET]]-Jan_5111315171921[[#This Row],[ACTUAL]]&lt;0,"Above Target",Jan_5111315171921[[#This Row],[TARGET]]-Jan_5111315171921[[#This Row],[ACTUAL]]))</f>
        <v>Waiting</v>
      </c>
      <c r="F9" s="7" t="str">
        <f>IF(Jan_5111315171921[[#This Row],[TARGET]]=0,"Waiting", IF(Jan_5111315171921[[#This Row],[TARGET]]-Jan_5111315171921[[#This Row],[ACTUAL]]&lt;=0,"Completed","Incomplete"))</f>
        <v>Waiting</v>
      </c>
      <c r="G9" s="8">
        <f>IFERROR(Jan_5111315171921[[#This Row],[ACTUAL]]/Jan_5111315171921[[#This Row],[TARGET]],0)</f>
        <v>0</v>
      </c>
    </row>
    <row r="10" spans="2:11" x14ac:dyDescent="0.3">
      <c r="B10" s="6"/>
      <c r="C10" s="7"/>
      <c r="D10" s="7"/>
      <c r="E10" s="7" t="str">
        <f>IF(Jan_5111315171921[[#This Row],[TARGET]]=0,"Waiting", IF(Jan_5111315171921[[#This Row],[TARGET]]-Jan_5111315171921[[#This Row],[ACTUAL]]&lt;0,"Above Target",Jan_5111315171921[[#This Row],[TARGET]]-Jan_5111315171921[[#This Row],[ACTUAL]]))</f>
        <v>Waiting</v>
      </c>
      <c r="F10" s="7" t="str">
        <f>IF(Jan_5111315171921[[#This Row],[TARGET]]=0,"Waiting", IF(Jan_5111315171921[[#This Row],[TARGET]]-Jan_5111315171921[[#This Row],[ACTUAL]]&lt;=0,"Completed","Incomplete"))</f>
        <v>Waiting</v>
      </c>
      <c r="G10" s="8">
        <f>IFERROR(Jan_5111315171921[[#This Row],[ACTUAL]]/Jan_5111315171921[[#This Row],[TARGET]],0)</f>
        <v>0</v>
      </c>
    </row>
    <row r="11" spans="2:11" x14ac:dyDescent="0.3">
      <c r="B11" s="9"/>
      <c r="C11" s="10"/>
      <c r="D11" s="10"/>
      <c r="E11" s="10" t="str">
        <f>IF(Jan_5111315171921[[#This Row],[TARGET]]=0,"Waiting", IF(Jan_5111315171921[[#This Row],[TARGET]]-Jan_5111315171921[[#This Row],[ACTUAL]]&lt;0,"Above Target",Jan_5111315171921[[#This Row],[TARGET]]-Jan_5111315171921[[#This Row],[ACTUAL]]))</f>
        <v>Waiting</v>
      </c>
      <c r="F11" s="10" t="str">
        <f>IF(Jan_5111315171921[[#This Row],[TARGET]]=0,"Waiting", IF(Jan_5111315171921[[#This Row],[TARGET]]-Jan_5111315171921[[#This Row],[ACTUAL]]&lt;=0,"Completed","Incomplete"))</f>
        <v>Waiting</v>
      </c>
      <c r="G11" s="11">
        <f>IFERROR(Jan_5111315171921[[#This Row],[ACTUAL]]/Jan_5111315171921[[#This Row],[TARGET]],0)</f>
        <v>0</v>
      </c>
    </row>
    <row r="16" spans="2:11" x14ac:dyDescent="0.3">
      <c r="B16" s="1"/>
    </row>
  </sheetData>
  <conditionalFormatting sqref="E3:E11">
    <cfRule type="expression" dxfId="11" priority="2">
      <formula>$E3="Above Target"</formula>
    </cfRule>
  </conditionalFormatting>
  <conditionalFormatting sqref="F3:F11">
    <cfRule type="expression" dxfId="10" priority="3">
      <formula>$F3="Completed"</formula>
    </cfRule>
    <cfRule type="expression" dxfId="9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{AEEA0843-0F31-4BD4-B8BF-54DD7234E34A}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{F015DAD9-1E6D-4818-BA18-F16973211821}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{DA426059-1B44-4E14-9056-CF8529ED64A8}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EA0843-0F31-4BD4-B8BF-54DD7234E3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F015DAD9-1E6D-4818-BA18-F169732118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426059-1B44-4E14-9056-CF8529ED64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49E8D-4B8B-4DAE-9B7F-3D02B7F78DE4}">
  <dimension ref="B2:K16"/>
  <sheetViews>
    <sheetView showGridLines="0" zoomScale="110" zoomScaleNormal="110" workbookViewId="0">
      <selection activeCell="E11" sqref="E11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 t="s">
        <v>13</v>
      </c>
      <c r="C3" s="7">
        <v>2000</v>
      </c>
      <c r="D3" s="7">
        <v>1800</v>
      </c>
      <c r="E3" s="7">
        <f>IF(Jan_511131517192123[[#This Row],[TARGET]]=0,"Waiting", IF(Jan_511131517192123[[#This Row],[TARGET]]-Jan_511131517192123[[#This Row],[ACTUAL]]&lt;0,"Above Target",Jan_511131517192123[[#This Row],[TARGET]]-Jan_511131517192123[[#This Row],[ACTUAL]]))</f>
        <v>200</v>
      </c>
      <c r="F3" s="7" t="str">
        <f>IF(Jan_511131517192123[[#This Row],[TARGET]]=0,"Waiting", IF(Jan_511131517192123[[#This Row],[TARGET]]-Jan_511131517192123[[#This Row],[ACTUAL]]&lt;=0,"Completed","Incomplete"))</f>
        <v>Incomplete</v>
      </c>
      <c r="G3" s="8">
        <f>IFERROR(Jan_511131517192123[[#This Row],[ACTUAL]]/Jan_511131517192123[[#This Row],[TARGET]],0)</f>
        <v>0.9</v>
      </c>
      <c r="I3" s="6" t="s">
        <v>9</v>
      </c>
      <c r="J3" s="7">
        <f>COUNTIF(Jan_511131517192123[STATUS],"Completed")</f>
        <v>0</v>
      </c>
      <c r="K3" s="8">
        <f>Table3612141618202224[[#This Row],[TOTAL]]/COUNTA(Jan_511131517192123[GOAL])</f>
        <v>0</v>
      </c>
    </row>
    <row r="4" spans="2:11" x14ac:dyDescent="0.3">
      <c r="B4" s="6"/>
      <c r="C4" s="7"/>
      <c r="D4" s="7"/>
      <c r="E4" s="7" t="str">
        <f>IF(Jan_511131517192123[[#This Row],[TARGET]]=0,"Waiting", IF(Jan_511131517192123[[#This Row],[TARGET]]-Jan_511131517192123[[#This Row],[ACTUAL]]&lt;0,"Above Target",Jan_511131517192123[[#This Row],[TARGET]]-Jan_511131517192123[[#This Row],[ACTUAL]]))</f>
        <v>Waiting</v>
      </c>
      <c r="F4" s="7" t="str">
        <f>IF(Jan_511131517192123[[#This Row],[TARGET]]=0,"Waiting", IF(Jan_511131517192123[[#This Row],[TARGET]]-Jan_511131517192123[[#This Row],[ACTUAL]]&lt;=0,"Completed","Incomplete"))</f>
        <v>Waiting</v>
      </c>
      <c r="G4" s="8">
        <f>IFERROR(Jan_511131517192123[[#This Row],[ACTUAL]]/Jan_511131517192123[[#This Row],[TARGET]],0)</f>
        <v>0</v>
      </c>
      <c r="I4" s="6" t="s">
        <v>10</v>
      </c>
      <c r="J4" s="7">
        <f>COUNTIF(Jan_511131517192123[DIFFERENCE], "Above Target")</f>
        <v>0</v>
      </c>
      <c r="K4" s="8">
        <f>Table3612141618202224[[#This Row],[TOTAL]]/COUNTA(Jan_511131517192123[GOAL])</f>
        <v>0</v>
      </c>
    </row>
    <row r="5" spans="2:11" x14ac:dyDescent="0.3">
      <c r="B5" s="6"/>
      <c r="C5" s="7"/>
      <c r="D5" s="7"/>
      <c r="E5" s="7" t="str">
        <f>IF(Jan_511131517192123[[#This Row],[TARGET]]=0,"Waiting", IF(Jan_511131517192123[[#This Row],[TARGET]]-Jan_511131517192123[[#This Row],[ACTUAL]]&lt;0,"Above Target",Jan_511131517192123[[#This Row],[TARGET]]-Jan_511131517192123[[#This Row],[ACTUAL]]))</f>
        <v>Waiting</v>
      </c>
      <c r="F5" s="7" t="str">
        <f>IF(Jan_511131517192123[[#This Row],[TARGET]]=0,"Waiting", IF(Jan_511131517192123[[#This Row],[TARGET]]-Jan_511131517192123[[#This Row],[ACTUAL]]&lt;=0,"Completed","Incomplete"))</f>
        <v>Waiting</v>
      </c>
      <c r="G5" s="8">
        <f>IFERROR(Jan_511131517192123[[#This Row],[ACTUAL]]/Jan_511131517192123[[#This Row],[TARGET]],0)</f>
        <v>0</v>
      </c>
      <c r="I5" s="6" t="s">
        <v>12</v>
      </c>
      <c r="J5" s="7">
        <f>COUNTIF(Jan_511131517192123[STATUS],"Incomplete")</f>
        <v>1</v>
      </c>
      <c r="K5" s="8">
        <f>Table3612141618202224[[#This Row],[TOTAL]]/COUNTA(Jan_511131517192123[GOAL])</f>
        <v>1</v>
      </c>
    </row>
    <row r="6" spans="2:11" x14ac:dyDescent="0.3">
      <c r="B6" s="6"/>
      <c r="C6" s="7"/>
      <c r="D6" s="7"/>
      <c r="E6" s="7" t="str">
        <f>IF(Jan_511131517192123[[#This Row],[TARGET]]=0,"Waiting", IF(Jan_511131517192123[[#This Row],[TARGET]]-Jan_511131517192123[[#This Row],[ACTUAL]]&lt;0,"Above Target",Jan_511131517192123[[#This Row],[TARGET]]-Jan_511131517192123[[#This Row],[ACTUAL]]))</f>
        <v>Waiting</v>
      </c>
      <c r="F6" s="7" t="str">
        <f>IF(Jan_511131517192123[[#This Row],[TARGET]]=0,"Waiting", IF(Jan_511131517192123[[#This Row],[TARGET]]-Jan_511131517192123[[#This Row],[ACTUAL]]&lt;=0,"Completed","Incomplete"))</f>
        <v>Waiting</v>
      </c>
      <c r="G6" s="8">
        <f>IFERROR(Jan_511131517192123[[#This Row],[ACTUAL]]/Jan_511131517192123[[#This Row],[TARGET]],0)</f>
        <v>0</v>
      </c>
    </row>
    <row r="7" spans="2:11" x14ac:dyDescent="0.3">
      <c r="B7" s="6"/>
      <c r="C7" s="7"/>
      <c r="D7" s="7"/>
      <c r="E7" s="7" t="str">
        <f>IF(Jan_511131517192123[[#This Row],[TARGET]]=0,"Waiting", IF(Jan_511131517192123[[#This Row],[TARGET]]-Jan_511131517192123[[#This Row],[ACTUAL]]&lt;0,"Above Target",Jan_511131517192123[[#This Row],[TARGET]]-Jan_511131517192123[[#This Row],[ACTUAL]]))</f>
        <v>Waiting</v>
      </c>
      <c r="F7" s="7" t="str">
        <f>IF(Jan_511131517192123[[#This Row],[TARGET]]=0,"Waiting", IF(Jan_511131517192123[[#This Row],[TARGET]]-Jan_511131517192123[[#This Row],[ACTUAL]]&lt;=0,"Completed","Incomplete"))</f>
        <v>Waiting</v>
      </c>
      <c r="G7" s="8">
        <f>IFERROR(Jan_511131517192123[[#This Row],[ACTUAL]]/Jan_511131517192123[[#This Row],[TARGET]],0)</f>
        <v>0</v>
      </c>
    </row>
    <row r="8" spans="2:11" x14ac:dyDescent="0.3">
      <c r="B8" s="6"/>
      <c r="C8" s="7"/>
      <c r="D8" s="7"/>
      <c r="E8" s="7" t="str">
        <f>IF(Jan_511131517192123[[#This Row],[TARGET]]=0,"Waiting", IF(Jan_511131517192123[[#This Row],[TARGET]]-Jan_511131517192123[[#This Row],[ACTUAL]]&lt;0,"Above Target",Jan_511131517192123[[#This Row],[TARGET]]-Jan_511131517192123[[#This Row],[ACTUAL]]))</f>
        <v>Waiting</v>
      </c>
      <c r="F8" s="7" t="str">
        <f>IF(Jan_511131517192123[[#This Row],[TARGET]]=0,"Waiting", IF(Jan_511131517192123[[#This Row],[TARGET]]-Jan_511131517192123[[#This Row],[ACTUAL]]&lt;=0,"Completed","Incomplete"))</f>
        <v>Waiting</v>
      </c>
      <c r="G8" s="8">
        <f>IFERROR(Jan_511131517192123[[#This Row],[ACTUAL]]/Jan_511131517192123[[#This Row],[TARGET]],0)</f>
        <v>0</v>
      </c>
    </row>
    <row r="9" spans="2:11" x14ac:dyDescent="0.3">
      <c r="B9" s="6"/>
      <c r="C9" s="7"/>
      <c r="D9" s="7"/>
      <c r="E9" s="7" t="str">
        <f>IF(Jan_511131517192123[[#This Row],[TARGET]]=0,"Waiting", IF(Jan_511131517192123[[#This Row],[TARGET]]-Jan_511131517192123[[#This Row],[ACTUAL]]&lt;0,"Above Target",Jan_511131517192123[[#This Row],[TARGET]]-Jan_511131517192123[[#This Row],[ACTUAL]]))</f>
        <v>Waiting</v>
      </c>
      <c r="F9" s="7" t="str">
        <f>IF(Jan_511131517192123[[#This Row],[TARGET]]=0,"Waiting", IF(Jan_511131517192123[[#This Row],[TARGET]]-Jan_511131517192123[[#This Row],[ACTUAL]]&lt;=0,"Completed","Incomplete"))</f>
        <v>Waiting</v>
      </c>
      <c r="G9" s="8">
        <f>IFERROR(Jan_511131517192123[[#This Row],[ACTUAL]]/Jan_511131517192123[[#This Row],[TARGET]],0)</f>
        <v>0</v>
      </c>
    </row>
    <row r="10" spans="2:11" x14ac:dyDescent="0.3">
      <c r="B10" s="6"/>
      <c r="C10" s="7"/>
      <c r="D10" s="7"/>
      <c r="E10" s="7" t="str">
        <f>IF(Jan_511131517192123[[#This Row],[TARGET]]=0,"Waiting", IF(Jan_511131517192123[[#This Row],[TARGET]]-Jan_511131517192123[[#This Row],[ACTUAL]]&lt;0,"Above Target",Jan_511131517192123[[#This Row],[TARGET]]-Jan_511131517192123[[#This Row],[ACTUAL]]))</f>
        <v>Waiting</v>
      </c>
      <c r="F10" s="7" t="str">
        <f>IF(Jan_511131517192123[[#This Row],[TARGET]]=0,"Waiting", IF(Jan_511131517192123[[#This Row],[TARGET]]-Jan_511131517192123[[#This Row],[ACTUAL]]&lt;=0,"Completed","Incomplete"))</f>
        <v>Waiting</v>
      </c>
      <c r="G10" s="8">
        <f>IFERROR(Jan_511131517192123[[#This Row],[ACTUAL]]/Jan_511131517192123[[#This Row],[TARGET]],0)</f>
        <v>0</v>
      </c>
    </row>
    <row r="11" spans="2:11" x14ac:dyDescent="0.3">
      <c r="B11" s="9"/>
      <c r="C11" s="10"/>
      <c r="D11" s="10"/>
      <c r="E11" s="10" t="str">
        <f>IF(Jan_511131517192123[[#This Row],[TARGET]]=0,"Waiting", IF(Jan_511131517192123[[#This Row],[TARGET]]-Jan_511131517192123[[#This Row],[ACTUAL]]&lt;0,"Above Target",Jan_511131517192123[[#This Row],[TARGET]]-Jan_511131517192123[[#This Row],[ACTUAL]]))</f>
        <v>Waiting</v>
      </c>
      <c r="F11" s="10" t="str">
        <f>IF(Jan_511131517192123[[#This Row],[TARGET]]=0,"Waiting", IF(Jan_511131517192123[[#This Row],[TARGET]]-Jan_511131517192123[[#This Row],[ACTUAL]]&lt;=0,"Completed","Incomplete"))</f>
        <v>Waiting</v>
      </c>
      <c r="G11" s="11">
        <f>IFERROR(Jan_511131517192123[[#This Row],[ACTUAL]]/Jan_511131517192123[[#This Row],[TARGET]],0)</f>
        <v>0</v>
      </c>
    </row>
    <row r="16" spans="2:11" x14ac:dyDescent="0.3">
      <c r="B16" s="1"/>
    </row>
  </sheetData>
  <conditionalFormatting sqref="E3:E11">
    <cfRule type="expression" dxfId="8" priority="2">
      <formula>$E3="Above Target"</formula>
    </cfRule>
  </conditionalFormatting>
  <conditionalFormatting sqref="F3:F11">
    <cfRule type="expression" dxfId="7" priority="3">
      <formula>$F3="Completed"</formula>
    </cfRule>
    <cfRule type="expression" dxfId="6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{904931E6-7468-4E66-A0E1-D923AF4FDC8F}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{E2C56EDD-5DCC-449B-A2DB-1BFE2EF92146}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{4703FDAF-DE1C-404F-B5F0-BABFAAEB793B}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4931E6-7468-4E66-A0E1-D923AF4FDC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E2C56EDD-5DCC-449B-A2DB-1BFE2EF921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03FDAF-DE1C-404F-B5F0-BABFAAEB793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146D1-D4F5-4860-80E7-223D5920C90E}">
  <dimension ref="B2:K16"/>
  <sheetViews>
    <sheetView showGridLines="0" zoomScale="110" zoomScaleNormal="110" workbookViewId="0">
      <selection activeCell="E11" sqref="E11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 t="s">
        <v>13</v>
      </c>
      <c r="C3" s="7">
        <v>2000</v>
      </c>
      <c r="D3" s="7">
        <v>1800</v>
      </c>
      <c r="E3" s="7">
        <f>IF(Jan_51113151719212325[[#This Row],[TARGET]]=0,"Waiting", IF(Jan_51113151719212325[[#This Row],[TARGET]]-Jan_51113151719212325[[#This Row],[ACTUAL]]&lt;0,"Above Target",Jan_51113151719212325[[#This Row],[TARGET]]-Jan_51113151719212325[[#This Row],[ACTUAL]]))</f>
        <v>200</v>
      </c>
      <c r="F3" s="7" t="str">
        <f>IF(Jan_51113151719212325[[#This Row],[TARGET]]=0,"Waiting", IF(Jan_51113151719212325[[#This Row],[TARGET]]-Jan_51113151719212325[[#This Row],[ACTUAL]]&lt;=0,"Completed","Incomplete"))</f>
        <v>Incomplete</v>
      </c>
      <c r="G3" s="8">
        <f>IFERROR(Jan_51113151719212325[[#This Row],[ACTUAL]]/Jan_51113151719212325[[#This Row],[TARGET]],0)</f>
        <v>0.9</v>
      </c>
      <c r="I3" s="6" t="s">
        <v>9</v>
      </c>
      <c r="J3" s="7">
        <f>COUNTIF(Jan_51113151719212325[STATUS],"Completed")</f>
        <v>0</v>
      </c>
      <c r="K3" s="8">
        <f>Table361214161820222426[[#This Row],[TOTAL]]/COUNTA(Jan_51113151719212325[GOAL])</f>
        <v>0</v>
      </c>
    </row>
    <row r="4" spans="2:11" x14ac:dyDescent="0.3">
      <c r="B4" s="6"/>
      <c r="C4" s="7"/>
      <c r="D4" s="7"/>
      <c r="E4" s="7" t="str">
        <f>IF(Jan_51113151719212325[[#This Row],[TARGET]]=0,"Waiting", IF(Jan_51113151719212325[[#This Row],[TARGET]]-Jan_51113151719212325[[#This Row],[ACTUAL]]&lt;0,"Above Target",Jan_51113151719212325[[#This Row],[TARGET]]-Jan_51113151719212325[[#This Row],[ACTUAL]]))</f>
        <v>Waiting</v>
      </c>
      <c r="F4" s="7" t="str">
        <f>IF(Jan_51113151719212325[[#This Row],[TARGET]]=0,"Waiting", IF(Jan_51113151719212325[[#This Row],[TARGET]]-Jan_51113151719212325[[#This Row],[ACTUAL]]&lt;=0,"Completed","Incomplete"))</f>
        <v>Waiting</v>
      </c>
      <c r="G4" s="8">
        <f>IFERROR(Jan_51113151719212325[[#This Row],[ACTUAL]]/Jan_51113151719212325[[#This Row],[TARGET]],0)</f>
        <v>0</v>
      </c>
      <c r="I4" s="6" t="s">
        <v>10</v>
      </c>
      <c r="J4" s="7">
        <f>COUNTIF(Jan_51113151719212325[DIFFERENCE], "Above Target")</f>
        <v>0</v>
      </c>
      <c r="K4" s="8">
        <f>Table361214161820222426[[#This Row],[TOTAL]]/COUNTA(Jan_51113151719212325[GOAL])</f>
        <v>0</v>
      </c>
    </row>
    <row r="5" spans="2:11" x14ac:dyDescent="0.3">
      <c r="B5" s="6"/>
      <c r="C5" s="7"/>
      <c r="D5" s="7"/>
      <c r="E5" s="7" t="str">
        <f>IF(Jan_51113151719212325[[#This Row],[TARGET]]=0,"Waiting", IF(Jan_51113151719212325[[#This Row],[TARGET]]-Jan_51113151719212325[[#This Row],[ACTUAL]]&lt;0,"Above Target",Jan_51113151719212325[[#This Row],[TARGET]]-Jan_51113151719212325[[#This Row],[ACTUAL]]))</f>
        <v>Waiting</v>
      </c>
      <c r="F5" s="7" t="str">
        <f>IF(Jan_51113151719212325[[#This Row],[TARGET]]=0,"Waiting", IF(Jan_51113151719212325[[#This Row],[TARGET]]-Jan_51113151719212325[[#This Row],[ACTUAL]]&lt;=0,"Completed","Incomplete"))</f>
        <v>Waiting</v>
      </c>
      <c r="G5" s="8">
        <f>IFERROR(Jan_51113151719212325[[#This Row],[ACTUAL]]/Jan_51113151719212325[[#This Row],[TARGET]],0)</f>
        <v>0</v>
      </c>
      <c r="I5" s="6" t="s">
        <v>12</v>
      </c>
      <c r="J5" s="7">
        <f>COUNTIF(Jan_51113151719212325[STATUS],"Incomplete")</f>
        <v>1</v>
      </c>
      <c r="K5" s="8">
        <f>Table361214161820222426[[#This Row],[TOTAL]]/COUNTA(Jan_51113151719212325[GOAL])</f>
        <v>1</v>
      </c>
    </row>
    <row r="6" spans="2:11" x14ac:dyDescent="0.3">
      <c r="B6" s="6"/>
      <c r="C6" s="7"/>
      <c r="D6" s="7"/>
      <c r="E6" s="7" t="str">
        <f>IF(Jan_51113151719212325[[#This Row],[TARGET]]=0,"Waiting", IF(Jan_51113151719212325[[#This Row],[TARGET]]-Jan_51113151719212325[[#This Row],[ACTUAL]]&lt;0,"Above Target",Jan_51113151719212325[[#This Row],[TARGET]]-Jan_51113151719212325[[#This Row],[ACTUAL]]))</f>
        <v>Waiting</v>
      </c>
      <c r="F6" s="7" t="str">
        <f>IF(Jan_51113151719212325[[#This Row],[TARGET]]=0,"Waiting", IF(Jan_51113151719212325[[#This Row],[TARGET]]-Jan_51113151719212325[[#This Row],[ACTUAL]]&lt;=0,"Completed","Incomplete"))</f>
        <v>Waiting</v>
      </c>
      <c r="G6" s="8">
        <f>IFERROR(Jan_51113151719212325[[#This Row],[ACTUAL]]/Jan_51113151719212325[[#This Row],[TARGET]],0)</f>
        <v>0</v>
      </c>
    </row>
    <row r="7" spans="2:11" x14ac:dyDescent="0.3">
      <c r="B7" s="6"/>
      <c r="C7" s="7"/>
      <c r="D7" s="7"/>
      <c r="E7" s="7" t="str">
        <f>IF(Jan_51113151719212325[[#This Row],[TARGET]]=0,"Waiting", IF(Jan_51113151719212325[[#This Row],[TARGET]]-Jan_51113151719212325[[#This Row],[ACTUAL]]&lt;0,"Above Target",Jan_51113151719212325[[#This Row],[TARGET]]-Jan_51113151719212325[[#This Row],[ACTUAL]]))</f>
        <v>Waiting</v>
      </c>
      <c r="F7" s="7" t="str">
        <f>IF(Jan_51113151719212325[[#This Row],[TARGET]]=0,"Waiting", IF(Jan_51113151719212325[[#This Row],[TARGET]]-Jan_51113151719212325[[#This Row],[ACTUAL]]&lt;=0,"Completed","Incomplete"))</f>
        <v>Waiting</v>
      </c>
      <c r="G7" s="8">
        <f>IFERROR(Jan_51113151719212325[[#This Row],[ACTUAL]]/Jan_51113151719212325[[#This Row],[TARGET]],0)</f>
        <v>0</v>
      </c>
    </row>
    <row r="8" spans="2:11" x14ac:dyDescent="0.3">
      <c r="B8" s="6"/>
      <c r="C8" s="7"/>
      <c r="D8" s="7"/>
      <c r="E8" s="7" t="str">
        <f>IF(Jan_51113151719212325[[#This Row],[TARGET]]=0,"Waiting", IF(Jan_51113151719212325[[#This Row],[TARGET]]-Jan_51113151719212325[[#This Row],[ACTUAL]]&lt;0,"Above Target",Jan_51113151719212325[[#This Row],[TARGET]]-Jan_51113151719212325[[#This Row],[ACTUAL]]))</f>
        <v>Waiting</v>
      </c>
      <c r="F8" s="7" t="str">
        <f>IF(Jan_51113151719212325[[#This Row],[TARGET]]=0,"Waiting", IF(Jan_51113151719212325[[#This Row],[TARGET]]-Jan_51113151719212325[[#This Row],[ACTUAL]]&lt;=0,"Completed","Incomplete"))</f>
        <v>Waiting</v>
      </c>
      <c r="G8" s="8">
        <f>IFERROR(Jan_51113151719212325[[#This Row],[ACTUAL]]/Jan_51113151719212325[[#This Row],[TARGET]],0)</f>
        <v>0</v>
      </c>
    </row>
    <row r="9" spans="2:11" x14ac:dyDescent="0.3">
      <c r="B9" s="6"/>
      <c r="C9" s="7"/>
      <c r="D9" s="7"/>
      <c r="E9" s="7" t="str">
        <f>IF(Jan_51113151719212325[[#This Row],[TARGET]]=0,"Waiting", IF(Jan_51113151719212325[[#This Row],[TARGET]]-Jan_51113151719212325[[#This Row],[ACTUAL]]&lt;0,"Above Target",Jan_51113151719212325[[#This Row],[TARGET]]-Jan_51113151719212325[[#This Row],[ACTUAL]]))</f>
        <v>Waiting</v>
      </c>
      <c r="F9" s="7" t="str">
        <f>IF(Jan_51113151719212325[[#This Row],[TARGET]]=0,"Waiting", IF(Jan_51113151719212325[[#This Row],[TARGET]]-Jan_51113151719212325[[#This Row],[ACTUAL]]&lt;=0,"Completed","Incomplete"))</f>
        <v>Waiting</v>
      </c>
      <c r="G9" s="8">
        <f>IFERROR(Jan_51113151719212325[[#This Row],[ACTUAL]]/Jan_51113151719212325[[#This Row],[TARGET]],0)</f>
        <v>0</v>
      </c>
    </row>
    <row r="10" spans="2:11" x14ac:dyDescent="0.3">
      <c r="B10" s="6"/>
      <c r="C10" s="7"/>
      <c r="D10" s="7"/>
      <c r="E10" s="7" t="str">
        <f>IF(Jan_51113151719212325[[#This Row],[TARGET]]=0,"Waiting", IF(Jan_51113151719212325[[#This Row],[TARGET]]-Jan_51113151719212325[[#This Row],[ACTUAL]]&lt;0,"Above Target",Jan_51113151719212325[[#This Row],[TARGET]]-Jan_51113151719212325[[#This Row],[ACTUAL]]))</f>
        <v>Waiting</v>
      </c>
      <c r="F10" s="7" t="str">
        <f>IF(Jan_51113151719212325[[#This Row],[TARGET]]=0,"Waiting", IF(Jan_51113151719212325[[#This Row],[TARGET]]-Jan_51113151719212325[[#This Row],[ACTUAL]]&lt;=0,"Completed","Incomplete"))</f>
        <v>Waiting</v>
      </c>
      <c r="G10" s="8">
        <f>IFERROR(Jan_51113151719212325[[#This Row],[ACTUAL]]/Jan_51113151719212325[[#This Row],[TARGET]],0)</f>
        <v>0</v>
      </c>
    </row>
    <row r="11" spans="2:11" x14ac:dyDescent="0.3">
      <c r="B11" s="9"/>
      <c r="C11" s="10"/>
      <c r="D11" s="10"/>
      <c r="E11" s="10" t="str">
        <f>IF(Jan_51113151719212325[[#This Row],[TARGET]]=0,"Waiting", IF(Jan_51113151719212325[[#This Row],[TARGET]]-Jan_51113151719212325[[#This Row],[ACTUAL]]&lt;0,"Above Target",Jan_51113151719212325[[#This Row],[TARGET]]-Jan_51113151719212325[[#This Row],[ACTUAL]]))</f>
        <v>Waiting</v>
      </c>
      <c r="F11" s="10" t="str">
        <f>IF(Jan_51113151719212325[[#This Row],[TARGET]]=0,"Waiting", IF(Jan_51113151719212325[[#This Row],[TARGET]]-Jan_51113151719212325[[#This Row],[ACTUAL]]&lt;=0,"Completed","Incomplete"))</f>
        <v>Waiting</v>
      </c>
      <c r="G11" s="11">
        <f>IFERROR(Jan_51113151719212325[[#This Row],[ACTUAL]]/Jan_51113151719212325[[#This Row],[TARGET]],0)</f>
        <v>0</v>
      </c>
    </row>
    <row r="16" spans="2:11" x14ac:dyDescent="0.3">
      <c r="B16" s="1"/>
    </row>
  </sheetData>
  <conditionalFormatting sqref="E3:E11">
    <cfRule type="expression" dxfId="5" priority="2">
      <formula>$E3="Above Target"</formula>
    </cfRule>
  </conditionalFormatting>
  <conditionalFormatting sqref="F3:F11">
    <cfRule type="expression" dxfId="4" priority="3">
      <formula>$F3="Completed"</formula>
    </cfRule>
    <cfRule type="expression" dxfId="3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{86059D34-0FFE-43D5-B124-AF65140867C6}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{F6AE1B7D-6491-4EEF-8A38-77CB36820497}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{7CBBC5DA-D07C-488F-ABF4-435B6FB9B8A3}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6059D34-0FFE-43D5-B124-AF65140867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F6AE1B7D-6491-4EEF-8A38-77CB368204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BBC5DA-D07C-488F-ABF4-435B6FB9B8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09690-C2F2-46F3-A629-22F9D7851188}">
  <dimension ref="B2:K16"/>
  <sheetViews>
    <sheetView showGridLines="0" zoomScale="110" zoomScaleNormal="110" workbookViewId="0">
      <selection activeCell="B16" sqref="B16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 t="s">
        <v>13</v>
      </c>
      <c r="C3" s="7">
        <v>2000</v>
      </c>
      <c r="D3" s="7">
        <v>1800</v>
      </c>
      <c r="E3" s="7">
        <f>IF(Jan_57[[#This Row],[TARGET]]=0,"Waiting", IF(Jan_57[[#This Row],[TARGET]]-Jan_57[[#This Row],[ACTUAL]]&lt;0,"Above Target",Jan_57[[#This Row],[TARGET]]-Jan_57[[#This Row],[ACTUAL]]))</f>
        <v>200</v>
      </c>
      <c r="F3" s="7" t="str">
        <f>IF(Jan_57[[#This Row],[TARGET]]=0,"Waiting", IF(Jan_57[[#This Row],[TARGET]]-Jan_57[[#This Row],[ACTUAL]]&lt;=0,"Completed","Incomplete"))</f>
        <v>Incomplete</v>
      </c>
      <c r="G3" s="8">
        <f>IFERROR(Jan_57[[#This Row],[ACTUAL]]/Jan_57[[#This Row],[TARGET]],0)</f>
        <v>0.9</v>
      </c>
      <c r="I3" s="6" t="s">
        <v>9</v>
      </c>
      <c r="J3" s="7">
        <f>COUNTIF(Jan_57[STATUS],"Completed")</f>
        <v>0</v>
      </c>
      <c r="K3" s="8">
        <f>Table368[[#This Row],[TOTAL]]/COUNTA(Jan_57[GOAL])</f>
        <v>0</v>
      </c>
    </row>
    <row r="4" spans="2:11" x14ac:dyDescent="0.3">
      <c r="B4" s="6"/>
      <c r="C4" s="7"/>
      <c r="D4" s="7"/>
      <c r="E4" s="7" t="str">
        <f>IF(Jan_57[[#This Row],[TARGET]]=0,"Waiting", IF(Jan_57[[#This Row],[TARGET]]-Jan_57[[#This Row],[ACTUAL]]&lt;0,"Above Target",Jan_57[[#This Row],[TARGET]]-Jan_57[[#This Row],[ACTUAL]]))</f>
        <v>Waiting</v>
      </c>
      <c r="F4" s="7" t="str">
        <f>IF(Jan_57[[#This Row],[TARGET]]=0,"Waiting", IF(Jan_57[[#This Row],[TARGET]]-Jan_57[[#This Row],[ACTUAL]]&lt;=0,"Completed","Incomplete"))</f>
        <v>Waiting</v>
      </c>
      <c r="G4" s="8">
        <f>IFERROR(Jan_57[[#This Row],[ACTUAL]]/Jan_57[[#This Row],[TARGET]],0)</f>
        <v>0</v>
      </c>
      <c r="I4" s="6" t="s">
        <v>10</v>
      </c>
      <c r="J4" s="7">
        <f>COUNTIF(Jan_57[DIFFERENCE], "Above Target")</f>
        <v>0</v>
      </c>
      <c r="K4" s="8">
        <f>Table368[[#This Row],[TOTAL]]/COUNTA(Jan_57[GOAL])</f>
        <v>0</v>
      </c>
    </row>
    <row r="5" spans="2:11" x14ac:dyDescent="0.3">
      <c r="B5" s="6"/>
      <c r="C5" s="7"/>
      <c r="D5" s="7"/>
      <c r="E5" s="7" t="str">
        <f>IF(Jan_57[[#This Row],[TARGET]]=0,"Waiting", IF(Jan_57[[#This Row],[TARGET]]-Jan_57[[#This Row],[ACTUAL]]&lt;0,"Above Target",Jan_57[[#This Row],[TARGET]]-Jan_57[[#This Row],[ACTUAL]]))</f>
        <v>Waiting</v>
      </c>
      <c r="F5" s="7" t="str">
        <f>IF(Jan_57[[#This Row],[TARGET]]=0,"Waiting", IF(Jan_57[[#This Row],[TARGET]]-Jan_57[[#This Row],[ACTUAL]]&lt;=0,"Completed","Incomplete"))</f>
        <v>Waiting</v>
      </c>
      <c r="G5" s="8">
        <f>IFERROR(Jan_57[[#This Row],[ACTUAL]]/Jan_57[[#This Row],[TARGET]],0)</f>
        <v>0</v>
      </c>
      <c r="I5" s="6" t="s">
        <v>12</v>
      </c>
      <c r="J5" s="7">
        <f>COUNTIF(Jan_57[STATUS],"Incomplete")</f>
        <v>1</v>
      </c>
      <c r="K5" s="8">
        <f>Table368[[#This Row],[TOTAL]]/COUNTA(Jan_57[GOAL])</f>
        <v>1</v>
      </c>
    </row>
    <row r="6" spans="2:11" x14ac:dyDescent="0.3">
      <c r="B6" s="6"/>
      <c r="C6" s="7"/>
      <c r="D6" s="7"/>
      <c r="E6" s="7" t="str">
        <f>IF(Jan_57[[#This Row],[TARGET]]=0,"Waiting", IF(Jan_57[[#This Row],[TARGET]]-Jan_57[[#This Row],[ACTUAL]]&lt;0,"Above Target",Jan_57[[#This Row],[TARGET]]-Jan_57[[#This Row],[ACTUAL]]))</f>
        <v>Waiting</v>
      </c>
      <c r="F6" s="7" t="str">
        <f>IF(Jan_57[[#This Row],[TARGET]]=0,"Waiting", IF(Jan_57[[#This Row],[TARGET]]-Jan_57[[#This Row],[ACTUAL]]&lt;=0,"Completed","Incomplete"))</f>
        <v>Waiting</v>
      </c>
      <c r="G6" s="8">
        <f>IFERROR(Jan_57[[#This Row],[ACTUAL]]/Jan_57[[#This Row],[TARGET]],0)</f>
        <v>0</v>
      </c>
    </row>
    <row r="7" spans="2:11" x14ac:dyDescent="0.3">
      <c r="B7" s="6"/>
      <c r="C7" s="7"/>
      <c r="D7" s="7"/>
      <c r="E7" s="7" t="str">
        <f>IF(Jan_57[[#This Row],[TARGET]]=0,"Waiting", IF(Jan_57[[#This Row],[TARGET]]-Jan_57[[#This Row],[ACTUAL]]&lt;0,"Above Target",Jan_57[[#This Row],[TARGET]]-Jan_57[[#This Row],[ACTUAL]]))</f>
        <v>Waiting</v>
      </c>
      <c r="F7" s="7" t="str">
        <f>IF(Jan_57[[#This Row],[TARGET]]=0,"Waiting", IF(Jan_57[[#This Row],[TARGET]]-Jan_57[[#This Row],[ACTUAL]]&lt;=0,"Completed","Incomplete"))</f>
        <v>Waiting</v>
      </c>
      <c r="G7" s="8">
        <f>IFERROR(Jan_57[[#This Row],[ACTUAL]]/Jan_57[[#This Row],[TARGET]],0)</f>
        <v>0</v>
      </c>
    </row>
    <row r="8" spans="2:11" x14ac:dyDescent="0.3">
      <c r="B8" s="6"/>
      <c r="C8" s="7"/>
      <c r="D8" s="7"/>
      <c r="E8" s="7" t="str">
        <f>IF(Jan_57[[#This Row],[TARGET]]=0,"Waiting", IF(Jan_57[[#This Row],[TARGET]]-Jan_57[[#This Row],[ACTUAL]]&lt;0,"Above Target",Jan_57[[#This Row],[TARGET]]-Jan_57[[#This Row],[ACTUAL]]))</f>
        <v>Waiting</v>
      </c>
      <c r="F8" s="7" t="str">
        <f>IF(Jan_57[[#This Row],[TARGET]]=0,"Waiting", IF(Jan_57[[#This Row],[TARGET]]-Jan_57[[#This Row],[ACTUAL]]&lt;=0,"Completed","Incomplete"))</f>
        <v>Waiting</v>
      </c>
      <c r="G8" s="8">
        <f>IFERROR(Jan_57[[#This Row],[ACTUAL]]/Jan_57[[#This Row],[TARGET]],0)</f>
        <v>0</v>
      </c>
    </row>
    <row r="9" spans="2:11" x14ac:dyDescent="0.3">
      <c r="B9" s="6"/>
      <c r="C9" s="7"/>
      <c r="D9" s="7"/>
      <c r="E9" s="7" t="str">
        <f>IF(Jan_57[[#This Row],[TARGET]]=0,"Waiting", IF(Jan_57[[#This Row],[TARGET]]-Jan_57[[#This Row],[ACTUAL]]&lt;0,"Above Target",Jan_57[[#This Row],[TARGET]]-Jan_57[[#This Row],[ACTUAL]]))</f>
        <v>Waiting</v>
      </c>
      <c r="F9" s="7" t="str">
        <f>IF(Jan_57[[#This Row],[TARGET]]=0,"Waiting", IF(Jan_57[[#This Row],[TARGET]]-Jan_57[[#This Row],[ACTUAL]]&lt;=0,"Completed","Incomplete"))</f>
        <v>Waiting</v>
      </c>
      <c r="G9" s="8">
        <f>IFERROR(Jan_57[[#This Row],[ACTUAL]]/Jan_57[[#This Row],[TARGET]],0)</f>
        <v>0</v>
      </c>
    </row>
    <row r="10" spans="2:11" x14ac:dyDescent="0.3">
      <c r="B10" s="6"/>
      <c r="C10" s="7"/>
      <c r="D10" s="7"/>
      <c r="E10" s="7" t="str">
        <f>IF(Jan_57[[#This Row],[TARGET]]=0,"Waiting", IF(Jan_57[[#This Row],[TARGET]]-Jan_57[[#This Row],[ACTUAL]]&lt;0,"Above Target",Jan_57[[#This Row],[TARGET]]-Jan_57[[#This Row],[ACTUAL]]))</f>
        <v>Waiting</v>
      </c>
      <c r="F10" s="7" t="str">
        <f>IF(Jan_57[[#This Row],[TARGET]]=0,"Waiting", IF(Jan_57[[#This Row],[TARGET]]-Jan_57[[#This Row],[ACTUAL]]&lt;=0,"Completed","Incomplete"))</f>
        <v>Waiting</v>
      </c>
      <c r="G10" s="8">
        <f>IFERROR(Jan_57[[#This Row],[ACTUAL]]/Jan_57[[#This Row],[TARGET]],0)</f>
        <v>0</v>
      </c>
    </row>
    <row r="11" spans="2:11" x14ac:dyDescent="0.3">
      <c r="B11" s="9"/>
      <c r="C11" s="10"/>
      <c r="D11" s="10"/>
      <c r="E11" s="10" t="str">
        <f>IF(Jan_57[[#This Row],[TARGET]]=0,"Waiting", IF(Jan_57[[#This Row],[TARGET]]-Jan_57[[#This Row],[ACTUAL]]&lt;0,"Above Target",Jan_57[[#This Row],[TARGET]]-Jan_57[[#This Row],[ACTUAL]]))</f>
        <v>Waiting</v>
      </c>
      <c r="F11" s="10" t="str">
        <f>IF(Jan_57[[#This Row],[TARGET]]=0,"Waiting", IF(Jan_57[[#This Row],[TARGET]]-Jan_57[[#This Row],[ACTUAL]]&lt;=0,"Completed","Incomplete"))</f>
        <v>Waiting</v>
      </c>
      <c r="G11" s="11">
        <f>IFERROR(Jan_57[[#This Row],[ACTUAL]]/Jan_57[[#This Row],[TARGET]],0)</f>
        <v>0</v>
      </c>
    </row>
    <row r="16" spans="2:11" x14ac:dyDescent="0.3">
      <c r="B16" s="1"/>
    </row>
  </sheetData>
  <conditionalFormatting sqref="E3:E11">
    <cfRule type="expression" dxfId="35" priority="2">
      <formula>$E3="Above Target"</formula>
    </cfRule>
  </conditionalFormatting>
  <conditionalFormatting sqref="F3:F11">
    <cfRule type="expression" dxfId="34" priority="3">
      <formula>$F3="Completed"</formula>
    </cfRule>
    <cfRule type="expression" dxfId="33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{B30C3BF2-7C9A-4446-A89E-0ED1615B19A6}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{1CC08024-49A6-4F4B-B07D-AA33FEB343DE}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{C2C00FB6-64F8-46CF-884E-3787AB1896F2}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0C3BF2-7C9A-4446-A89E-0ED1615B19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1CC08024-49A6-4F4B-B07D-AA33FEB343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C00FB6-64F8-46CF-884E-3787AB1896F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EB84-63E3-45FB-BD57-5EA6D2BC6212}">
  <dimension ref="B2:K16"/>
  <sheetViews>
    <sheetView showGridLines="0" zoomScale="110" zoomScaleNormal="110" workbookViewId="0">
      <selection activeCell="B16" sqref="B16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 t="s">
        <v>13</v>
      </c>
      <c r="C3" s="7">
        <v>2000</v>
      </c>
      <c r="D3" s="7">
        <v>1800</v>
      </c>
      <c r="E3" s="7">
        <f>IF(Jan_579[[#This Row],[TARGET]]=0,"Waiting", IF(Jan_579[[#This Row],[TARGET]]-Jan_579[[#This Row],[ACTUAL]]&lt;0,"Above Target",Jan_579[[#This Row],[TARGET]]-Jan_579[[#This Row],[ACTUAL]]))</f>
        <v>200</v>
      </c>
      <c r="F3" s="7" t="str">
        <f>IF(Jan_579[[#This Row],[TARGET]]=0,"Waiting", IF(Jan_579[[#This Row],[TARGET]]-Jan_579[[#This Row],[ACTUAL]]&lt;=0,"Completed","Incomplete"))</f>
        <v>Incomplete</v>
      </c>
      <c r="G3" s="8">
        <f>IFERROR(Jan_579[[#This Row],[ACTUAL]]/Jan_579[[#This Row],[TARGET]],0)</f>
        <v>0.9</v>
      </c>
      <c r="I3" s="6" t="s">
        <v>9</v>
      </c>
      <c r="J3" s="7">
        <f>COUNTIF(Jan_579[STATUS],"Completed")</f>
        <v>0</v>
      </c>
      <c r="K3" s="8">
        <f>Table36810[[#This Row],[TOTAL]]/COUNTA(Jan_579[GOAL])</f>
        <v>0</v>
      </c>
    </row>
    <row r="4" spans="2:11" x14ac:dyDescent="0.3">
      <c r="B4" s="6"/>
      <c r="C4" s="7"/>
      <c r="D4" s="7"/>
      <c r="E4" s="7" t="str">
        <f>IF(Jan_579[[#This Row],[TARGET]]=0,"Waiting", IF(Jan_579[[#This Row],[TARGET]]-Jan_579[[#This Row],[ACTUAL]]&lt;0,"Above Target",Jan_579[[#This Row],[TARGET]]-Jan_579[[#This Row],[ACTUAL]]))</f>
        <v>Waiting</v>
      </c>
      <c r="F4" s="7" t="str">
        <f>IF(Jan_579[[#This Row],[TARGET]]=0,"Waiting", IF(Jan_579[[#This Row],[TARGET]]-Jan_579[[#This Row],[ACTUAL]]&lt;=0,"Completed","Incomplete"))</f>
        <v>Waiting</v>
      </c>
      <c r="G4" s="8">
        <f>IFERROR(Jan_579[[#This Row],[ACTUAL]]/Jan_579[[#This Row],[TARGET]],0)</f>
        <v>0</v>
      </c>
      <c r="I4" s="6" t="s">
        <v>10</v>
      </c>
      <c r="J4" s="7">
        <f>COUNTIF(Jan_579[DIFFERENCE], "Above Target")</f>
        <v>0</v>
      </c>
      <c r="K4" s="8">
        <f>Table36810[[#This Row],[TOTAL]]/COUNTA(Jan_579[GOAL])</f>
        <v>0</v>
      </c>
    </row>
    <row r="5" spans="2:11" x14ac:dyDescent="0.3">
      <c r="B5" s="6"/>
      <c r="C5" s="7"/>
      <c r="D5" s="7"/>
      <c r="E5" s="7" t="str">
        <f>IF(Jan_579[[#This Row],[TARGET]]=0,"Waiting", IF(Jan_579[[#This Row],[TARGET]]-Jan_579[[#This Row],[ACTUAL]]&lt;0,"Above Target",Jan_579[[#This Row],[TARGET]]-Jan_579[[#This Row],[ACTUAL]]))</f>
        <v>Waiting</v>
      </c>
      <c r="F5" s="7" t="str">
        <f>IF(Jan_579[[#This Row],[TARGET]]=0,"Waiting", IF(Jan_579[[#This Row],[TARGET]]-Jan_579[[#This Row],[ACTUAL]]&lt;=0,"Completed","Incomplete"))</f>
        <v>Waiting</v>
      </c>
      <c r="G5" s="8">
        <f>IFERROR(Jan_579[[#This Row],[ACTUAL]]/Jan_579[[#This Row],[TARGET]],0)</f>
        <v>0</v>
      </c>
      <c r="I5" s="6" t="s">
        <v>12</v>
      </c>
      <c r="J5" s="7">
        <f>COUNTIF(Jan_579[STATUS],"Incomplete")</f>
        <v>1</v>
      </c>
      <c r="K5" s="8">
        <f>Table36810[[#This Row],[TOTAL]]/COUNTA(Jan_579[GOAL])</f>
        <v>1</v>
      </c>
    </row>
    <row r="6" spans="2:11" x14ac:dyDescent="0.3">
      <c r="B6" s="6"/>
      <c r="C6" s="7"/>
      <c r="D6" s="7"/>
      <c r="E6" s="7" t="str">
        <f>IF(Jan_579[[#This Row],[TARGET]]=0,"Waiting", IF(Jan_579[[#This Row],[TARGET]]-Jan_579[[#This Row],[ACTUAL]]&lt;0,"Above Target",Jan_579[[#This Row],[TARGET]]-Jan_579[[#This Row],[ACTUAL]]))</f>
        <v>Waiting</v>
      </c>
      <c r="F6" s="7" t="str">
        <f>IF(Jan_579[[#This Row],[TARGET]]=0,"Waiting", IF(Jan_579[[#This Row],[TARGET]]-Jan_579[[#This Row],[ACTUAL]]&lt;=0,"Completed","Incomplete"))</f>
        <v>Waiting</v>
      </c>
      <c r="G6" s="8">
        <f>IFERROR(Jan_579[[#This Row],[ACTUAL]]/Jan_579[[#This Row],[TARGET]],0)</f>
        <v>0</v>
      </c>
    </row>
    <row r="7" spans="2:11" x14ac:dyDescent="0.3">
      <c r="B7" s="6"/>
      <c r="C7" s="7"/>
      <c r="D7" s="7"/>
      <c r="E7" s="7" t="str">
        <f>IF(Jan_579[[#This Row],[TARGET]]=0,"Waiting", IF(Jan_579[[#This Row],[TARGET]]-Jan_579[[#This Row],[ACTUAL]]&lt;0,"Above Target",Jan_579[[#This Row],[TARGET]]-Jan_579[[#This Row],[ACTUAL]]))</f>
        <v>Waiting</v>
      </c>
      <c r="F7" s="7" t="str">
        <f>IF(Jan_579[[#This Row],[TARGET]]=0,"Waiting", IF(Jan_579[[#This Row],[TARGET]]-Jan_579[[#This Row],[ACTUAL]]&lt;=0,"Completed","Incomplete"))</f>
        <v>Waiting</v>
      </c>
      <c r="G7" s="8">
        <f>IFERROR(Jan_579[[#This Row],[ACTUAL]]/Jan_579[[#This Row],[TARGET]],0)</f>
        <v>0</v>
      </c>
    </row>
    <row r="8" spans="2:11" x14ac:dyDescent="0.3">
      <c r="B8" s="6"/>
      <c r="C8" s="7"/>
      <c r="D8" s="7"/>
      <c r="E8" s="7" t="str">
        <f>IF(Jan_579[[#This Row],[TARGET]]=0,"Waiting", IF(Jan_579[[#This Row],[TARGET]]-Jan_579[[#This Row],[ACTUAL]]&lt;0,"Above Target",Jan_579[[#This Row],[TARGET]]-Jan_579[[#This Row],[ACTUAL]]))</f>
        <v>Waiting</v>
      </c>
      <c r="F8" s="7" t="str">
        <f>IF(Jan_579[[#This Row],[TARGET]]=0,"Waiting", IF(Jan_579[[#This Row],[TARGET]]-Jan_579[[#This Row],[ACTUAL]]&lt;=0,"Completed","Incomplete"))</f>
        <v>Waiting</v>
      </c>
      <c r="G8" s="8">
        <f>IFERROR(Jan_579[[#This Row],[ACTUAL]]/Jan_579[[#This Row],[TARGET]],0)</f>
        <v>0</v>
      </c>
    </row>
    <row r="9" spans="2:11" x14ac:dyDescent="0.3">
      <c r="B9" s="6"/>
      <c r="C9" s="7"/>
      <c r="D9" s="7"/>
      <c r="E9" s="7" t="str">
        <f>IF(Jan_579[[#This Row],[TARGET]]=0,"Waiting", IF(Jan_579[[#This Row],[TARGET]]-Jan_579[[#This Row],[ACTUAL]]&lt;0,"Above Target",Jan_579[[#This Row],[TARGET]]-Jan_579[[#This Row],[ACTUAL]]))</f>
        <v>Waiting</v>
      </c>
      <c r="F9" s="7" t="str">
        <f>IF(Jan_579[[#This Row],[TARGET]]=0,"Waiting", IF(Jan_579[[#This Row],[TARGET]]-Jan_579[[#This Row],[ACTUAL]]&lt;=0,"Completed","Incomplete"))</f>
        <v>Waiting</v>
      </c>
      <c r="G9" s="8">
        <f>IFERROR(Jan_579[[#This Row],[ACTUAL]]/Jan_579[[#This Row],[TARGET]],0)</f>
        <v>0</v>
      </c>
    </row>
    <row r="10" spans="2:11" x14ac:dyDescent="0.3">
      <c r="B10" s="6"/>
      <c r="C10" s="7"/>
      <c r="D10" s="7"/>
      <c r="E10" s="7" t="str">
        <f>IF(Jan_579[[#This Row],[TARGET]]=0,"Waiting", IF(Jan_579[[#This Row],[TARGET]]-Jan_579[[#This Row],[ACTUAL]]&lt;0,"Above Target",Jan_579[[#This Row],[TARGET]]-Jan_579[[#This Row],[ACTUAL]]))</f>
        <v>Waiting</v>
      </c>
      <c r="F10" s="7" t="str">
        <f>IF(Jan_579[[#This Row],[TARGET]]=0,"Waiting", IF(Jan_579[[#This Row],[TARGET]]-Jan_579[[#This Row],[ACTUAL]]&lt;=0,"Completed","Incomplete"))</f>
        <v>Waiting</v>
      </c>
      <c r="G10" s="8">
        <f>IFERROR(Jan_579[[#This Row],[ACTUAL]]/Jan_579[[#This Row],[TARGET]],0)</f>
        <v>0</v>
      </c>
    </row>
    <row r="11" spans="2:11" x14ac:dyDescent="0.3">
      <c r="B11" s="9"/>
      <c r="C11" s="10"/>
      <c r="D11" s="10"/>
      <c r="E11" s="10" t="str">
        <f>IF(Jan_579[[#This Row],[TARGET]]=0,"Waiting", IF(Jan_579[[#This Row],[TARGET]]-Jan_579[[#This Row],[ACTUAL]]&lt;0,"Above Target",Jan_579[[#This Row],[TARGET]]-Jan_579[[#This Row],[ACTUAL]]))</f>
        <v>Waiting</v>
      </c>
      <c r="F11" s="10" t="str">
        <f>IF(Jan_579[[#This Row],[TARGET]]=0,"Waiting", IF(Jan_579[[#This Row],[TARGET]]-Jan_579[[#This Row],[ACTUAL]]&lt;=0,"Completed","Incomplete"))</f>
        <v>Waiting</v>
      </c>
      <c r="G11" s="11">
        <f>IFERROR(Jan_579[[#This Row],[ACTUAL]]/Jan_579[[#This Row],[TARGET]],0)</f>
        <v>0</v>
      </c>
    </row>
    <row r="16" spans="2:11" x14ac:dyDescent="0.3">
      <c r="B16" s="1"/>
    </row>
  </sheetData>
  <conditionalFormatting sqref="E3:E11">
    <cfRule type="expression" dxfId="32" priority="2">
      <formula>$E3="Above Target"</formula>
    </cfRule>
  </conditionalFormatting>
  <conditionalFormatting sqref="F3:F11">
    <cfRule type="expression" dxfId="31" priority="3">
      <formula>$F3="Completed"</formula>
    </cfRule>
    <cfRule type="expression" dxfId="30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{B1A14171-AFD0-42B8-8556-ED10DBC46C7E}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{BD066225-74B7-4CED-9D34-7369BE7C7CB6}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{1C3230E7-B884-4291-AA5A-C88CD7FA0AFB}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A14171-AFD0-42B8-8556-ED10DBC46C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BD066225-74B7-4CED-9D34-7369BE7C7C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3230E7-B884-4291-AA5A-C88CD7FA0A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DD4F-F6EF-4D00-A2EF-6A9C36085E18}">
  <dimension ref="B2:K16"/>
  <sheetViews>
    <sheetView showGridLines="0" zoomScale="110" zoomScaleNormal="110" workbookViewId="0">
      <selection activeCell="D14" sqref="D14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/>
      <c r="C3" s="7"/>
      <c r="D3" s="7"/>
      <c r="E3" s="7" t="str">
        <f>IF(Jan[[#This Row],[TARGET]]=0,"Waiting", IF(Jan[[#This Row],[TARGET]]-Jan[[#This Row],[ACTUAL]]&lt;0,"Above Target",Jan[[#This Row],[TARGET]]-Jan[[#This Row],[ACTUAL]]))</f>
        <v>Waiting</v>
      </c>
      <c r="F3" s="7" t="str">
        <f>IF(Jan[[#This Row],[TARGET]]=0,"Waiting", IF(Jan[[#This Row],[TARGET]]-Jan[[#This Row],[ACTUAL]]&lt;=0,"Completed","Incomplete"))</f>
        <v>Waiting</v>
      </c>
      <c r="G3" s="8">
        <f>IFERROR(Jan[[#This Row],[ACTUAL]]/Jan[[#This Row],[TARGET]],0)</f>
        <v>0</v>
      </c>
      <c r="I3" s="6" t="s">
        <v>9</v>
      </c>
      <c r="J3" s="7">
        <f>COUNTIF(Jan[STATUS],"Completed")</f>
        <v>0</v>
      </c>
      <c r="K3" s="8" t="e">
        <f>Table3[[#This Row],[TOTAL]]/COUNTA(Jan[GOAL])</f>
        <v>#DIV/0!</v>
      </c>
    </row>
    <row r="4" spans="2:11" x14ac:dyDescent="0.3">
      <c r="B4" s="6"/>
      <c r="C4" s="7"/>
      <c r="D4" s="7"/>
      <c r="E4" s="7" t="str">
        <f>IF(Jan[[#This Row],[TARGET]]=0,"Waiting", IF(Jan[[#This Row],[TARGET]]-Jan[[#This Row],[ACTUAL]]&lt;0,"Above Target",Jan[[#This Row],[TARGET]]-Jan[[#This Row],[ACTUAL]]))</f>
        <v>Waiting</v>
      </c>
      <c r="F4" s="7" t="str">
        <f>IF(Jan[[#This Row],[TARGET]]=0,"Waiting", IF(Jan[[#This Row],[TARGET]]-Jan[[#This Row],[ACTUAL]]&lt;=0,"Completed","Incomplete"))</f>
        <v>Waiting</v>
      </c>
      <c r="G4" s="8">
        <f>IFERROR(Jan[[#This Row],[ACTUAL]]/Jan[[#This Row],[TARGET]],0)</f>
        <v>0</v>
      </c>
      <c r="I4" s="6" t="s">
        <v>10</v>
      </c>
      <c r="J4" s="7">
        <f>COUNTIF(Jan[DIFFERENCE], "Above Target")</f>
        <v>0</v>
      </c>
      <c r="K4" s="8" t="e">
        <f>Table3[[#This Row],[TOTAL]]/COUNTA(Jan[GOAL])</f>
        <v>#DIV/0!</v>
      </c>
    </row>
    <row r="5" spans="2:11" x14ac:dyDescent="0.3">
      <c r="B5" s="6"/>
      <c r="C5" s="7"/>
      <c r="D5" s="7"/>
      <c r="E5" s="7" t="str">
        <f>IF(Jan[[#This Row],[TARGET]]=0,"Waiting", IF(Jan[[#This Row],[TARGET]]-Jan[[#This Row],[ACTUAL]]&lt;0,"Above Target",Jan[[#This Row],[TARGET]]-Jan[[#This Row],[ACTUAL]]))</f>
        <v>Waiting</v>
      </c>
      <c r="F5" s="7" t="str">
        <f>IF(Jan[[#This Row],[TARGET]]=0,"Waiting", IF(Jan[[#This Row],[TARGET]]-Jan[[#This Row],[ACTUAL]]&lt;=0,"Completed","Incomplete"))</f>
        <v>Waiting</v>
      </c>
      <c r="G5" s="8">
        <f>IFERROR(Jan[[#This Row],[ACTUAL]]/Jan[[#This Row],[TARGET]],0)</f>
        <v>0</v>
      </c>
      <c r="I5" s="6" t="s">
        <v>12</v>
      </c>
      <c r="J5" s="7">
        <f>COUNTIF(Jan[STATUS],"Incomplete")</f>
        <v>0</v>
      </c>
      <c r="K5" s="8" t="e">
        <f>Table3[[#This Row],[TOTAL]]/COUNTA(Jan[GOAL])</f>
        <v>#DIV/0!</v>
      </c>
    </row>
    <row r="6" spans="2:11" x14ac:dyDescent="0.3">
      <c r="B6" s="6"/>
      <c r="C6" s="7"/>
      <c r="D6" s="7"/>
      <c r="E6" s="7" t="str">
        <f>IF(Jan[[#This Row],[TARGET]]=0,"Waiting", IF(Jan[[#This Row],[TARGET]]-Jan[[#This Row],[ACTUAL]]&lt;0,"Above Target",Jan[[#This Row],[TARGET]]-Jan[[#This Row],[ACTUAL]]))</f>
        <v>Waiting</v>
      </c>
      <c r="F6" s="7" t="str">
        <f>IF(Jan[[#This Row],[TARGET]]=0,"Waiting", IF(Jan[[#This Row],[TARGET]]-Jan[[#This Row],[ACTUAL]]&lt;=0,"Completed","Incomplete"))</f>
        <v>Waiting</v>
      </c>
      <c r="G6" s="8">
        <f>IFERROR(Jan[[#This Row],[ACTUAL]]/Jan[[#This Row],[TARGET]],0)</f>
        <v>0</v>
      </c>
    </row>
    <row r="7" spans="2:11" x14ac:dyDescent="0.3">
      <c r="B7" s="6"/>
      <c r="C7" s="7"/>
      <c r="D7" s="7"/>
      <c r="E7" s="7" t="str">
        <f>IF(Jan[[#This Row],[TARGET]]=0,"Waiting", IF(Jan[[#This Row],[TARGET]]-Jan[[#This Row],[ACTUAL]]&lt;0,"Above Target",Jan[[#This Row],[TARGET]]-Jan[[#This Row],[ACTUAL]]))</f>
        <v>Waiting</v>
      </c>
      <c r="F7" s="7" t="str">
        <f>IF(Jan[[#This Row],[TARGET]]=0,"Waiting", IF(Jan[[#This Row],[TARGET]]-Jan[[#This Row],[ACTUAL]]&lt;=0,"Completed","Incomplete"))</f>
        <v>Waiting</v>
      </c>
      <c r="G7" s="8">
        <f>IFERROR(Jan[[#This Row],[ACTUAL]]/Jan[[#This Row],[TARGET]],0)</f>
        <v>0</v>
      </c>
    </row>
    <row r="8" spans="2:11" x14ac:dyDescent="0.3">
      <c r="B8" s="6"/>
      <c r="C8" s="7"/>
      <c r="D8" s="7"/>
      <c r="E8" s="7" t="str">
        <f>IF(Jan[[#This Row],[TARGET]]=0,"Waiting", IF(Jan[[#This Row],[TARGET]]-Jan[[#This Row],[ACTUAL]]&lt;0,"Above Target",Jan[[#This Row],[TARGET]]-Jan[[#This Row],[ACTUAL]]))</f>
        <v>Waiting</v>
      </c>
      <c r="F8" s="7" t="str">
        <f>IF(Jan[[#This Row],[TARGET]]=0,"Waiting", IF(Jan[[#This Row],[TARGET]]-Jan[[#This Row],[ACTUAL]]&lt;=0,"Completed","Incomplete"))</f>
        <v>Waiting</v>
      </c>
      <c r="G8" s="8">
        <f>IFERROR(Jan[[#This Row],[ACTUAL]]/Jan[[#This Row],[TARGET]],0)</f>
        <v>0</v>
      </c>
    </row>
    <row r="9" spans="2:11" x14ac:dyDescent="0.3">
      <c r="B9" s="6"/>
      <c r="C9" s="7"/>
      <c r="D9" s="7"/>
      <c r="E9" s="7" t="str">
        <f>IF(Jan[[#This Row],[TARGET]]=0,"Waiting", IF(Jan[[#This Row],[TARGET]]-Jan[[#This Row],[ACTUAL]]&lt;0,"Above Target",Jan[[#This Row],[TARGET]]-Jan[[#This Row],[ACTUAL]]))</f>
        <v>Waiting</v>
      </c>
      <c r="F9" s="7" t="str">
        <f>IF(Jan[[#This Row],[TARGET]]=0,"Waiting", IF(Jan[[#This Row],[TARGET]]-Jan[[#This Row],[ACTUAL]]&lt;=0,"Completed","Incomplete"))</f>
        <v>Waiting</v>
      </c>
      <c r="G9" s="8">
        <f>IFERROR(Jan[[#This Row],[ACTUAL]]/Jan[[#This Row],[TARGET]],0)</f>
        <v>0</v>
      </c>
    </row>
    <row r="10" spans="2:11" x14ac:dyDescent="0.3">
      <c r="B10" s="6"/>
      <c r="C10" s="7"/>
      <c r="D10" s="7"/>
      <c r="E10" s="7" t="str">
        <f>IF(Jan[[#This Row],[TARGET]]=0,"Waiting", IF(Jan[[#This Row],[TARGET]]-Jan[[#This Row],[ACTUAL]]&lt;0,"Above Target",Jan[[#This Row],[TARGET]]-Jan[[#This Row],[ACTUAL]]))</f>
        <v>Waiting</v>
      </c>
      <c r="F10" s="7" t="str">
        <f>IF(Jan[[#This Row],[TARGET]]=0,"Waiting", IF(Jan[[#This Row],[TARGET]]-Jan[[#This Row],[ACTUAL]]&lt;=0,"Completed","Incomplete"))</f>
        <v>Waiting</v>
      </c>
      <c r="G10" s="8">
        <f>IFERROR(Jan[[#This Row],[ACTUAL]]/Jan[[#This Row],[TARGET]],0)</f>
        <v>0</v>
      </c>
    </row>
    <row r="11" spans="2:11" x14ac:dyDescent="0.3">
      <c r="B11" s="9"/>
      <c r="C11" s="10"/>
      <c r="D11" s="10"/>
      <c r="E11" s="10" t="str">
        <f>IF(Jan[[#This Row],[TARGET]]=0,"Waiting", IF(Jan[[#This Row],[TARGET]]-Jan[[#This Row],[ACTUAL]]&lt;0,"Above Target",Jan[[#This Row],[TARGET]]-Jan[[#This Row],[ACTUAL]]))</f>
        <v>Waiting</v>
      </c>
      <c r="F11" s="10" t="str">
        <f>IF(Jan[[#This Row],[TARGET]]=0,"Waiting", IF(Jan[[#This Row],[TARGET]]-Jan[[#This Row],[ACTUAL]]&lt;=0,"Completed","Incomplete"))</f>
        <v>Waiting</v>
      </c>
      <c r="G11" s="11">
        <f>IFERROR(Jan[[#This Row],[ACTUAL]]/Jan[[#This Row],[TARGET]],0)</f>
        <v>0</v>
      </c>
    </row>
    <row r="16" spans="2:11" x14ac:dyDescent="0.3">
      <c r="B16" s="1"/>
    </row>
  </sheetData>
  <conditionalFormatting sqref="E3:E11">
    <cfRule type="expression" dxfId="29" priority="2">
      <formula>$E3="Above Target"</formula>
    </cfRule>
  </conditionalFormatting>
  <conditionalFormatting sqref="F3:F11">
    <cfRule type="expression" dxfId="28" priority="3">
      <formula>$F3="Completed"</formula>
    </cfRule>
    <cfRule type="expression" dxfId="27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{D8BFFF75-A87D-4EE8-B925-461FB7AC8270}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{5F3B2CCA-5DDE-4343-A4DD-D7072AF6BD91}</x14:id>
        </ext>
      </extLst>
    </cfRule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{A1AE7C26-29E6-45C2-9C60-56A14825FA82}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BFFF75-A87D-4EE8-B925-461FB7AC82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5F3B2CCA-5DDE-4343-A4DD-D7072AF6BD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AE7C26-29E6-45C2-9C60-56A14825FA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371C-1584-4692-9281-32A90B8F0625}">
  <dimension ref="B2:K16"/>
  <sheetViews>
    <sheetView showGridLines="0" zoomScale="110" zoomScaleNormal="110" workbookViewId="0">
      <selection activeCell="B16" sqref="B16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 t="s">
        <v>13</v>
      </c>
      <c r="C3" s="7">
        <v>2000</v>
      </c>
      <c r="D3" s="7">
        <v>1800</v>
      </c>
      <c r="E3" s="7">
        <f>IF(Jan_511[[#This Row],[TARGET]]=0,"Waiting", IF(Jan_511[[#This Row],[TARGET]]-Jan_511[[#This Row],[ACTUAL]]&lt;0,"Above Target",Jan_511[[#This Row],[TARGET]]-Jan_511[[#This Row],[ACTUAL]]))</f>
        <v>200</v>
      </c>
      <c r="F3" s="7" t="str">
        <f>IF(Jan_511[[#This Row],[TARGET]]=0,"Waiting", IF(Jan_511[[#This Row],[TARGET]]-Jan_511[[#This Row],[ACTUAL]]&lt;=0,"Completed","Incomplete"))</f>
        <v>Incomplete</v>
      </c>
      <c r="G3" s="8">
        <f>IFERROR(Jan_511[[#This Row],[ACTUAL]]/Jan_511[[#This Row],[TARGET]],0)</f>
        <v>0.9</v>
      </c>
      <c r="I3" s="6" t="s">
        <v>9</v>
      </c>
      <c r="J3" s="7">
        <f>COUNTIF(Jan_511[STATUS],"Completed")</f>
        <v>0</v>
      </c>
      <c r="K3" s="8">
        <f>Table3612[[#This Row],[TOTAL]]/COUNTA(Jan_511[GOAL])</f>
        <v>0</v>
      </c>
    </row>
    <row r="4" spans="2:11" x14ac:dyDescent="0.3">
      <c r="B4" s="6"/>
      <c r="C4" s="7"/>
      <c r="D4" s="7"/>
      <c r="E4" s="7" t="str">
        <f>IF(Jan_511[[#This Row],[TARGET]]=0,"Waiting", IF(Jan_511[[#This Row],[TARGET]]-Jan_511[[#This Row],[ACTUAL]]&lt;0,"Above Target",Jan_511[[#This Row],[TARGET]]-Jan_511[[#This Row],[ACTUAL]]))</f>
        <v>Waiting</v>
      </c>
      <c r="F4" s="7" t="str">
        <f>IF(Jan_511[[#This Row],[TARGET]]=0,"Waiting", IF(Jan_511[[#This Row],[TARGET]]-Jan_511[[#This Row],[ACTUAL]]&lt;=0,"Completed","Incomplete"))</f>
        <v>Waiting</v>
      </c>
      <c r="G4" s="8">
        <f>IFERROR(Jan_511[[#This Row],[ACTUAL]]/Jan_511[[#This Row],[TARGET]],0)</f>
        <v>0</v>
      </c>
      <c r="I4" s="6" t="s">
        <v>10</v>
      </c>
      <c r="J4" s="7">
        <f>COUNTIF(Jan_511[DIFFERENCE], "Above Target")</f>
        <v>0</v>
      </c>
      <c r="K4" s="8">
        <f>Table3612[[#This Row],[TOTAL]]/COUNTA(Jan_511[GOAL])</f>
        <v>0</v>
      </c>
    </row>
    <row r="5" spans="2:11" x14ac:dyDescent="0.3">
      <c r="B5" s="6"/>
      <c r="C5" s="7"/>
      <c r="D5" s="7"/>
      <c r="E5" s="7" t="str">
        <f>IF(Jan_511[[#This Row],[TARGET]]=0,"Waiting", IF(Jan_511[[#This Row],[TARGET]]-Jan_511[[#This Row],[ACTUAL]]&lt;0,"Above Target",Jan_511[[#This Row],[TARGET]]-Jan_511[[#This Row],[ACTUAL]]))</f>
        <v>Waiting</v>
      </c>
      <c r="F5" s="7" t="str">
        <f>IF(Jan_511[[#This Row],[TARGET]]=0,"Waiting", IF(Jan_511[[#This Row],[TARGET]]-Jan_511[[#This Row],[ACTUAL]]&lt;=0,"Completed","Incomplete"))</f>
        <v>Waiting</v>
      </c>
      <c r="G5" s="8">
        <f>IFERROR(Jan_511[[#This Row],[ACTUAL]]/Jan_511[[#This Row],[TARGET]],0)</f>
        <v>0</v>
      </c>
      <c r="I5" s="6" t="s">
        <v>12</v>
      </c>
      <c r="J5" s="7">
        <f>COUNTIF(Jan_511[STATUS],"Incomplete")</f>
        <v>1</v>
      </c>
      <c r="K5" s="8">
        <f>Table3612[[#This Row],[TOTAL]]/COUNTA(Jan_511[GOAL])</f>
        <v>1</v>
      </c>
    </row>
    <row r="6" spans="2:11" x14ac:dyDescent="0.3">
      <c r="B6" s="6"/>
      <c r="C6" s="7"/>
      <c r="D6" s="7"/>
      <c r="E6" s="7" t="str">
        <f>IF(Jan_511[[#This Row],[TARGET]]=0,"Waiting", IF(Jan_511[[#This Row],[TARGET]]-Jan_511[[#This Row],[ACTUAL]]&lt;0,"Above Target",Jan_511[[#This Row],[TARGET]]-Jan_511[[#This Row],[ACTUAL]]))</f>
        <v>Waiting</v>
      </c>
      <c r="F6" s="7" t="str">
        <f>IF(Jan_511[[#This Row],[TARGET]]=0,"Waiting", IF(Jan_511[[#This Row],[TARGET]]-Jan_511[[#This Row],[ACTUAL]]&lt;=0,"Completed","Incomplete"))</f>
        <v>Waiting</v>
      </c>
      <c r="G6" s="8">
        <f>IFERROR(Jan_511[[#This Row],[ACTUAL]]/Jan_511[[#This Row],[TARGET]],0)</f>
        <v>0</v>
      </c>
    </row>
    <row r="7" spans="2:11" x14ac:dyDescent="0.3">
      <c r="B7" s="6"/>
      <c r="C7" s="7"/>
      <c r="D7" s="7"/>
      <c r="E7" s="7" t="str">
        <f>IF(Jan_511[[#This Row],[TARGET]]=0,"Waiting", IF(Jan_511[[#This Row],[TARGET]]-Jan_511[[#This Row],[ACTUAL]]&lt;0,"Above Target",Jan_511[[#This Row],[TARGET]]-Jan_511[[#This Row],[ACTUAL]]))</f>
        <v>Waiting</v>
      </c>
      <c r="F7" s="7" t="str">
        <f>IF(Jan_511[[#This Row],[TARGET]]=0,"Waiting", IF(Jan_511[[#This Row],[TARGET]]-Jan_511[[#This Row],[ACTUAL]]&lt;=0,"Completed","Incomplete"))</f>
        <v>Waiting</v>
      </c>
      <c r="G7" s="8">
        <f>IFERROR(Jan_511[[#This Row],[ACTUAL]]/Jan_511[[#This Row],[TARGET]],0)</f>
        <v>0</v>
      </c>
    </row>
    <row r="8" spans="2:11" x14ac:dyDescent="0.3">
      <c r="B8" s="6"/>
      <c r="C8" s="7"/>
      <c r="D8" s="7"/>
      <c r="E8" s="7" t="str">
        <f>IF(Jan_511[[#This Row],[TARGET]]=0,"Waiting", IF(Jan_511[[#This Row],[TARGET]]-Jan_511[[#This Row],[ACTUAL]]&lt;0,"Above Target",Jan_511[[#This Row],[TARGET]]-Jan_511[[#This Row],[ACTUAL]]))</f>
        <v>Waiting</v>
      </c>
      <c r="F8" s="7" t="str">
        <f>IF(Jan_511[[#This Row],[TARGET]]=0,"Waiting", IF(Jan_511[[#This Row],[TARGET]]-Jan_511[[#This Row],[ACTUAL]]&lt;=0,"Completed","Incomplete"))</f>
        <v>Waiting</v>
      </c>
      <c r="G8" s="8">
        <f>IFERROR(Jan_511[[#This Row],[ACTUAL]]/Jan_511[[#This Row],[TARGET]],0)</f>
        <v>0</v>
      </c>
    </row>
    <row r="9" spans="2:11" x14ac:dyDescent="0.3">
      <c r="B9" s="6"/>
      <c r="C9" s="7"/>
      <c r="D9" s="7"/>
      <c r="E9" s="7" t="str">
        <f>IF(Jan_511[[#This Row],[TARGET]]=0,"Waiting", IF(Jan_511[[#This Row],[TARGET]]-Jan_511[[#This Row],[ACTUAL]]&lt;0,"Above Target",Jan_511[[#This Row],[TARGET]]-Jan_511[[#This Row],[ACTUAL]]))</f>
        <v>Waiting</v>
      </c>
      <c r="F9" s="7" t="str">
        <f>IF(Jan_511[[#This Row],[TARGET]]=0,"Waiting", IF(Jan_511[[#This Row],[TARGET]]-Jan_511[[#This Row],[ACTUAL]]&lt;=0,"Completed","Incomplete"))</f>
        <v>Waiting</v>
      </c>
      <c r="G9" s="8">
        <f>IFERROR(Jan_511[[#This Row],[ACTUAL]]/Jan_511[[#This Row],[TARGET]],0)</f>
        <v>0</v>
      </c>
    </row>
    <row r="10" spans="2:11" x14ac:dyDescent="0.3">
      <c r="B10" s="6"/>
      <c r="C10" s="7"/>
      <c r="D10" s="7"/>
      <c r="E10" s="7" t="str">
        <f>IF(Jan_511[[#This Row],[TARGET]]=0,"Waiting", IF(Jan_511[[#This Row],[TARGET]]-Jan_511[[#This Row],[ACTUAL]]&lt;0,"Above Target",Jan_511[[#This Row],[TARGET]]-Jan_511[[#This Row],[ACTUAL]]))</f>
        <v>Waiting</v>
      </c>
      <c r="F10" s="7" t="str">
        <f>IF(Jan_511[[#This Row],[TARGET]]=0,"Waiting", IF(Jan_511[[#This Row],[TARGET]]-Jan_511[[#This Row],[ACTUAL]]&lt;=0,"Completed","Incomplete"))</f>
        <v>Waiting</v>
      </c>
      <c r="G10" s="8">
        <f>IFERROR(Jan_511[[#This Row],[ACTUAL]]/Jan_511[[#This Row],[TARGET]],0)</f>
        <v>0</v>
      </c>
    </row>
    <row r="11" spans="2:11" x14ac:dyDescent="0.3">
      <c r="B11" s="9"/>
      <c r="C11" s="10"/>
      <c r="D11" s="10"/>
      <c r="E11" s="10" t="str">
        <f>IF(Jan_511[[#This Row],[TARGET]]=0,"Waiting", IF(Jan_511[[#This Row],[TARGET]]-Jan_511[[#This Row],[ACTUAL]]&lt;0,"Above Target",Jan_511[[#This Row],[TARGET]]-Jan_511[[#This Row],[ACTUAL]]))</f>
        <v>Waiting</v>
      </c>
      <c r="F11" s="10" t="str">
        <f>IF(Jan_511[[#This Row],[TARGET]]=0,"Waiting", IF(Jan_511[[#This Row],[TARGET]]-Jan_511[[#This Row],[ACTUAL]]&lt;=0,"Completed","Incomplete"))</f>
        <v>Waiting</v>
      </c>
      <c r="G11" s="11">
        <f>IFERROR(Jan_511[[#This Row],[ACTUAL]]/Jan_511[[#This Row],[TARGET]],0)</f>
        <v>0</v>
      </c>
    </row>
    <row r="16" spans="2:11" x14ac:dyDescent="0.3">
      <c r="B16" s="1"/>
    </row>
  </sheetData>
  <conditionalFormatting sqref="E3:E11">
    <cfRule type="expression" dxfId="26" priority="2">
      <formula>$E3="Above Target"</formula>
    </cfRule>
  </conditionalFormatting>
  <conditionalFormatting sqref="F3:F11">
    <cfRule type="expression" dxfId="25" priority="3">
      <formula>$F3="Completed"</formula>
    </cfRule>
    <cfRule type="expression" dxfId="24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{75A23905-FAE9-485B-9C79-0A57337DECFC}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{1CCE496F-A552-46FD-A89C-E399498E99B8}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{8D12F091-F2A5-4D17-BD17-1DE9989C0F62}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A23905-FAE9-485B-9C79-0A57337DEC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1CCE496F-A552-46FD-A89C-E399498E99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12F091-F2A5-4D17-BD17-1DE9989C0F6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7BC18-3C0A-42DC-9EEA-373A2229F7F6}">
  <dimension ref="B2:K16"/>
  <sheetViews>
    <sheetView showGridLines="0" zoomScale="110" zoomScaleNormal="110" workbookViewId="0">
      <selection activeCell="B16" sqref="B16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 t="s">
        <v>13</v>
      </c>
      <c r="C3" s="7">
        <v>2000</v>
      </c>
      <c r="D3" s="7">
        <v>1800</v>
      </c>
      <c r="E3" s="7">
        <f>IF(Jan_51113[[#This Row],[TARGET]]=0,"Waiting", IF(Jan_51113[[#This Row],[TARGET]]-Jan_51113[[#This Row],[ACTUAL]]&lt;0,"Above Target",Jan_51113[[#This Row],[TARGET]]-Jan_51113[[#This Row],[ACTUAL]]))</f>
        <v>200</v>
      </c>
      <c r="F3" s="7" t="str">
        <f>IF(Jan_51113[[#This Row],[TARGET]]=0,"Waiting", IF(Jan_51113[[#This Row],[TARGET]]-Jan_51113[[#This Row],[ACTUAL]]&lt;=0,"Completed","Incomplete"))</f>
        <v>Incomplete</v>
      </c>
      <c r="G3" s="8">
        <f>IFERROR(Jan_51113[[#This Row],[ACTUAL]]/Jan_51113[[#This Row],[TARGET]],0)</f>
        <v>0.9</v>
      </c>
      <c r="I3" s="6" t="s">
        <v>9</v>
      </c>
      <c r="J3" s="7">
        <f>COUNTIF(Jan_51113[STATUS],"Completed")</f>
        <v>0</v>
      </c>
      <c r="K3" s="8">
        <f>Table361214[[#This Row],[TOTAL]]/COUNTA(Jan_51113[GOAL])</f>
        <v>0</v>
      </c>
    </row>
    <row r="4" spans="2:11" x14ac:dyDescent="0.3">
      <c r="B4" s="6"/>
      <c r="C4" s="7"/>
      <c r="D4" s="7"/>
      <c r="E4" s="7" t="str">
        <f>IF(Jan_51113[[#This Row],[TARGET]]=0,"Waiting", IF(Jan_51113[[#This Row],[TARGET]]-Jan_51113[[#This Row],[ACTUAL]]&lt;0,"Above Target",Jan_51113[[#This Row],[TARGET]]-Jan_51113[[#This Row],[ACTUAL]]))</f>
        <v>Waiting</v>
      </c>
      <c r="F4" s="7" t="str">
        <f>IF(Jan_51113[[#This Row],[TARGET]]=0,"Waiting", IF(Jan_51113[[#This Row],[TARGET]]-Jan_51113[[#This Row],[ACTUAL]]&lt;=0,"Completed","Incomplete"))</f>
        <v>Waiting</v>
      </c>
      <c r="G4" s="8">
        <f>IFERROR(Jan_51113[[#This Row],[ACTUAL]]/Jan_51113[[#This Row],[TARGET]],0)</f>
        <v>0</v>
      </c>
      <c r="I4" s="6" t="s">
        <v>10</v>
      </c>
      <c r="J4" s="7">
        <f>COUNTIF(Jan_51113[DIFFERENCE], "Above Target")</f>
        <v>0</v>
      </c>
      <c r="K4" s="8">
        <f>Table361214[[#This Row],[TOTAL]]/COUNTA(Jan_51113[GOAL])</f>
        <v>0</v>
      </c>
    </row>
    <row r="5" spans="2:11" x14ac:dyDescent="0.3">
      <c r="B5" s="6"/>
      <c r="C5" s="7"/>
      <c r="D5" s="7"/>
      <c r="E5" s="7" t="str">
        <f>IF(Jan_51113[[#This Row],[TARGET]]=0,"Waiting", IF(Jan_51113[[#This Row],[TARGET]]-Jan_51113[[#This Row],[ACTUAL]]&lt;0,"Above Target",Jan_51113[[#This Row],[TARGET]]-Jan_51113[[#This Row],[ACTUAL]]))</f>
        <v>Waiting</v>
      </c>
      <c r="F5" s="7" t="str">
        <f>IF(Jan_51113[[#This Row],[TARGET]]=0,"Waiting", IF(Jan_51113[[#This Row],[TARGET]]-Jan_51113[[#This Row],[ACTUAL]]&lt;=0,"Completed","Incomplete"))</f>
        <v>Waiting</v>
      </c>
      <c r="G5" s="8">
        <f>IFERROR(Jan_51113[[#This Row],[ACTUAL]]/Jan_51113[[#This Row],[TARGET]],0)</f>
        <v>0</v>
      </c>
      <c r="I5" s="6" t="s">
        <v>12</v>
      </c>
      <c r="J5" s="7">
        <f>COUNTIF(Jan_51113[STATUS],"Incomplete")</f>
        <v>1</v>
      </c>
      <c r="K5" s="8">
        <f>Table361214[[#This Row],[TOTAL]]/COUNTA(Jan_51113[GOAL])</f>
        <v>1</v>
      </c>
    </row>
    <row r="6" spans="2:11" x14ac:dyDescent="0.3">
      <c r="B6" s="6"/>
      <c r="C6" s="7"/>
      <c r="D6" s="7"/>
      <c r="E6" s="7" t="str">
        <f>IF(Jan_51113[[#This Row],[TARGET]]=0,"Waiting", IF(Jan_51113[[#This Row],[TARGET]]-Jan_51113[[#This Row],[ACTUAL]]&lt;0,"Above Target",Jan_51113[[#This Row],[TARGET]]-Jan_51113[[#This Row],[ACTUAL]]))</f>
        <v>Waiting</v>
      </c>
      <c r="F6" s="7" t="str">
        <f>IF(Jan_51113[[#This Row],[TARGET]]=0,"Waiting", IF(Jan_51113[[#This Row],[TARGET]]-Jan_51113[[#This Row],[ACTUAL]]&lt;=0,"Completed","Incomplete"))</f>
        <v>Waiting</v>
      </c>
      <c r="G6" s="8">
        <f>IFERROR(Jan_51113[[#This Row],[ACTUAL]]/Jan_51113[[#This Row],[TARGET]],0)</f>
        <v>0</v>
      </c>
    </row>
    <row r="7" spans="2:11" x14ac:dyDescent="0.3">
      <c r="B7" s="6"/>
      <c r="C7" s="7"/>
      <c r="D7" s="7"/>
      <c r="E7" s="7" t="str">
        <f>IF(Jan_51113[[#This Row],[TARGET]]=0,"Waiting", IF(Jan_51113[[#This Row],[TARGET]]-Jan_51113[[#This Row],[ACTUAL]]&lt;0,"Above Target",Jan_51113[[#This Row],[TARGET]]-Jan_51113[[#This Row],[ACTUAL]]))</f>
        <v>Waiting</v>
      </c>
      <c r="F7" s="7" t="str">
        <f>IF(Jan_51113[[#This Row],[TARGET]]=0,"Waiting", IF(Jan_51113[[#This Row],[TARGET]]-Jan_51113[[#This Row],[ACTUAL]]&lt;=0,"Completed","Incomplete"))</f>
        <v>Waiting</v>
      </c>
      <c r="G7" s="8">
        <f>IFERROR(Jan_51113[[#This Row],[ACTUAL]]/Jan_51113[[#This Row],[TARGET]],0)</f>
        <v>0</v>
      </c>
    </row>
    <row r="8" spans="2:11" x14ac:dyDescent="0.3">
      <c r="B8" s="6"/>
      <c r="C8" s="7"/>
      <c r="D8" s="7"/>
      <c r="E8" s="7" t="str">
        <f>IF(Jan_51113[[#This Row],[TARGET]]=0,"Waiting", IF(Jan_51113[[#This Row],[TARGET]]-Jan_51113[[#This Row],[ACTUAL]]&lt;0,"Above Target",Jan_51113[[#This Row],[TARGET]]-Jan_51113[[#This Row],[ACTUAL]]))</f>
        <v>Waiting</v>
      </c>
      <c r="F8" s="7" t="str">
        <f>IF(Jan_51113[[#This Row],[TARGET]]=0,"Waiting", IF(Jan_51113[[#This Row],[TARGET]]-Jan_51113[[#This Row],[ACTUAL]]&lt;=0,"Completed","Incomplete"))</f>
        <v>Waiting</v>
      </c>
      <c r="G8" s="8">
        <f>IFERROR(Jan_51113[[#This Row],[ACTUAL]]/Jan_51113[[#This Row],[TARGET]],0)</f>
        <v>0</v>
      </c>
    </row>
    <row r="9" spans="2:11" x14ac:dyDescent="0.3">
      <c r="B9" s="6"/>
      <c r="C9" s="7"/>
      <c r="D9" s="7"/>
      <c r="E9" s="7" t="str">
        <f>IF(Jan_51113[[#This Row],[TARGET]]=0,"Waiting", IF(Jan_51113[[#This Row],[TARGET]]-Jan_51113[[#This Row],[ACTUAL]]&lt;0,"Above Target",Jan_51113[[#This Row],[TARGET]]-Jan_51113[[#This Row],[ACTUAL]]))</f>
        <v>Waiting</v>
      </c>
      <c r="F9" s="7" t="str">
        <f>IF(Jan_51113[[#This Row],[TARGET]]=0,"Waiting", IF(Jan_51113[[#This Row],[TARGET]]-Jan_51113[[#This Row],[ACTUAL]]&lt;=0,"Completed","Incomplete"))</f>
        <v>Waiting</v>
      </c>
      <c r="G9" s="8">
        <f>IFERROR(Jan_51113[[#This Row],[ACTUAL]]/Jan_51113[[#This Row],[TARGET]],0)</f>
        <v>0</v>
      </c>
    </row>
    <row r="10" spans="2:11" x14ac:dyDescent="0.3">
      <c r="B10" s="6"/>
      <c r="C10" s="7"/>
      <c r="D10" s="7"/>
      <c r="E10" s="7" t="str">
        <f>IF(Jan_51113[[#This Row],[TARGET]]=0,"Waiting", IF(Jan_51113[[#This Row],[TARGET]]-Jan_51113[[#This Row],[ACTUAL]]&lt;0,"Above Target",Jan_51113[[#This Row],[TARGET]]-Jan_51113[[#This Row],[ACTUAL]]))</f>
        <v>Waiting</v>
      </c>
      <c r="F10" s="7" t="str">
        <f>IF(Jan_51113[[#This Row],[TARGET]]=0,"Waiting", IF(Jan_51113[[#This Row],[TARGET]]-Jan_51113[[#This Row],[ACTUAL]]&lt;=0,"Completed","Incomplete"))</f>
        <v>Waiting</v>
      </c>
      <c r="G10" s="8">
        <f>IFERROR(Jan_51113[[#This Row],[ACTUAL]]/Jan_51113[[#This Row],[TARGET]],0)</f>
        <v>0</v>
      </c>
    </row>
    <row r="11" spans="2:11" x14ac:dyDescent="0.3">
      <c r="B11" s="9"/>
      <c r="C11" s="10"/>
      <c r="D11" s="10"/>
      <c r="E11" s="10" t="str">
        <f>IF(Jan_51113[[#This Row],[TARGET]]=0,"Waiting", IF(Jan_51113[[#This Row],[TARGET]]-Jan_51113[[#This Row],[ACTUAL]]&lt;0,"Above Target",Jan_51113[[#This Row],[TARGET]]-Jan_51113[[#This Row],[ACTUAL]]))</f>
        <v>Waiting</v>
      </c>
      <c r="F11" s="10" t="str">
        <f>IF(Jan_51113[[#This Row],[TARGET]]=0,"Waiting", IF(Jan_51113[[#This Row],[TARGET]]-Jan_51113[[#This Row],[ACTUAL]]&lt;=0,"Completed","Incomplete"))</f>
        <v>Waiting</v>
      </c>
      <c r="G11" s="11">
        <f>IFERROR(Jan_51113[[#This Row],[ACTUAL]]/Jan_51113[[#This Row],[TARGET]],0)</f>
        <v>0</v>
      </c>
    </row>
    <row r="16" spans="2:11" x14ac:dyDescent="0.3">
      <c r="B16" s="1"/>
    </row>
  </sheetData>
  <conditionalFormatting sqref="E3:E11">
    <cfRule type="expression" dxfId="23" priority="2">
      <formula>$E3="Above Target"</formula>
    </cfRule>
  </conditionalFormatting>
  <conditionalFormatting sqref="F3:F11">
    <cfRule type="expression" dxfId="22" priority="3">
      <formula>$F3="Completed"</formula>
    </cfRule>
    <cfRule type="expression" dxfId="21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{8E3534F4-B248-46BA-BE27-3C53D85C0EFD}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{51D67FD5-A2C3-4C93-AA75-DBE0B4037C65}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{6B082D54-C61B-40FB-A652-D2B65B96405A}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3534F4-B248-46BA-BE27-3C53D85C0E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51D67FD5-A2C3-4C93-AA75-DBE0B4037C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082D54-C61B-40FB-A652-D2B65B96405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E178-E974-4E92-99DF-3DC3396BD453}">
  <dimension ref="B2:K16"/>
  <sheetViews>
    <sheetView showGridLines="0" zoomScale="110" zoomScaleNormal="110" workbookViewId="0">
      <selection activeCell="B16" sqref="B16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 t="s">
        <v>13</v>
      </c>
      <c r="C3" s="7">
        <v>2000</v>
      </c>
      <c r="D3" s="7">
        <v>1800</v>
      </c>
      <c r="E3" s="7">
        <f>IF(Jan_5111315[[#This Row],[TARGET]]=0,"Waiting", IF(Jan_5111315[[#This Row],[TARGET]]-Jan_5111315[[#This Row],[ACTUAL]]&lt;0,"Above Target",Jan_5111315[[#This Row],[TARGET]]-Jan_5111315[[#This Row],[ACTUAL]]))</f>
        <v>200</v>
      </c>
      <c r="F3" s="7" t="str">
        <f>IF(Jan_5111315[[#This Row],[TARGET]]=0,"Waiting", IF(Jan_5111315[[#This Row],[TARGET]]-Jan_5111315[[#This Row],[ACTUAL]]&lt;=0,"Completed","Incomplete"))</f>
        <v>Incomplete</v>
      </c>
      <c r="G3" s="8">
        <f>IFERROR(Jan_5111315[[#This Row],[ACTUAL]]/Jan_5111315[[#This Row],[TARGET]],0)</f>
        <v>0.9</v>
      </c>
      <c r="I3" s="6" t="s">
        <v>9</v>
      </c>
      <c r="J3" s="7">
        <f>COUNTIF(Jan_5111315[STATUS],"Completed")</f>
        <v>0</v>
      </c>
      <c r="K3" s="8">
        <f>Table36121416[[#This Row],[TOTAL]]/COUNTA(Jan_5111315[GOAL])</f>
        <v>0</v>
      </c>
    </row>
    <row r="4" spans="2:11" x14ac:dyDescent="0.3">
      <c r="B4" s="6"/>
      <c r="C4" s="7"/>
      <c r="D4" s="7"/>
      <c r="E4" s="7" t="str">
        <f>IF(Jan_5111315[[#This Row],[TARGET]]=0,"Waiting", IF(Jan_5111315[[#This Row],[TARGET]]-Jan_5111315[[#This Row],[ACTUAL]]&lt;0,"Above Target",Jan_5111315[[#This Row],[TARGET]]-Jan_5111315[[#This Row],[ACTUAL]]))</f>
        <v>Waiting</v>
      </c>
      <c r="F4" s="7" t="str">
        <f>IF(Jan_5111315[[#This Row],[TARGET]]=0,"Waiting", IF(Jan_5111315[[#This Row],[TARGET]]-Jan_5111315[[#This Row],[ACTUAL]]&lt;=0,"Completed","Incomplete"))</f>
        <v>Waiting</v>
      </c>
      <c r="G4" s="8">
        <f>IFERROR(Jan_5111315[[#This Row],[ACTUAL]]/Jan_5111315[[#This Row],[TARGET]],0)</f>
        <v>0</v>
      </c>
      <c r="I4" s="6" t="s">
        <v>10</v>
      </c>
      <c r="J4" s="7">
        <f>COUNTIF(Jan_5111315[DIFFERENCE], "Above Target")</f>
        <v>0</v>
      </c>
      <c r="K4" s="8">
        <f>Table36121416[[#This Row],[TOTAL]]/COUNTA(Jan_5111315[GOAL])</f>
        <v>0</v>
      </c>
    </row>
    <row r="5" spans="2:11" x14ac:dyDescent="0.3">
      <c r="B5" s="6"/>
      <c r="C5" s="7"/>
      <c r="D5" s="7"/>
      <c r="E5" s="7" t="str">
        <f>IF(Jan_5111315[[#This Row],[TARGET]]=0,"Waiting", IF(Jan_5111315[[#This Row],[TARGET]]-Jan_5111315[[#This Row],[ACTUAL]]&lt;0,"Above Target",Jan_5111315[[#This Row],[TARGET]]-Jan_5111315[[#This Row],[ACTUAL]]))</f>
        <v>Waiting</v>
      </c>
      <c r="F5" s="7" t="str">
        <f>IF(Jan_5111315[[#This Row],[TARGET]]=0,"Waiting", IF(Jan_5111315[[#This Row],[TARGET]]-Jan_5111315[[#This Row],[ACTUAL]]&lt;=0,"Completed","Incomplete"))</f>
        <v>Waiting</v>
      </c>
      <c r="G5" s="8">
        <f>IFERROR(Jan_5111315[[#This Row],[ACTUAL]]/Jan_5111315[[#This Row],[TARGET]],0)</f>
        <v>0</v>
      </c>
      <c r="I5" s="6" t="s">
        <v>12</v>
      </c>
      <c r="J5" s="7">
        <f>COUNTIF(Jan_5111315[STATUS],"Incomplete")</f>
        <v>1</v>
      </c>
      <c r="K5" s="8">
        <f>Table36121416[[#This Row],[TOTAL]]/COUNTA(Jan_5111315[GOAL])</f>
        <v>1</v>
      </c>
    </row>
    <row r="6" spans="2:11" x14ac:dyDescent="0.3">
      <c r="B6" s="6"/>
      <c r="C6" s="7"/>
      <c r="D6" s="7"/>
      <c r="E6" s="7" t="str">
        <f>IF(Jan_5111315[[#This Row],[TARGET]]=0,"Waiting", IF(Jan_5111315[[#This Row],[TARGET]]-Jan_5111315[[#This Row],[ACTUAL]]&lt;0,"Above Target",Jan_5111315[[#This Row],[TARGET]]-Jan_5111315[[#This Row],[ACTUAL]]))</f>
        <v>Waiting</v>
      </c>
      <c r="F6" s="7" t="str">
        <f>IF(Jan_5111315[[#This Row],[TARGET]]=0,"Waiting", IF(Jan_5111315[[#This Row],[TARGET]]-Jan_5111315[[#This Row],[ACTUAL]]&lt;=0,"Completed","Incomplete"))</f>
        <v>Waiting</v>
      </c>
      <c r="G6" s="8">
        <f>IFERROR(Jan_5111315[[#This Row],[ACTUAL]]/Jan_5111315[[#This Row],[TARGET]],0)</f>
        <v>0</v>
      </c>
    </row>
    <row r="7" spans="2:11" x14ac:dyDescent="0.3">
      <c r="B7" s="6"/>
      <c r="C7" s="7"/>
      <c r="D7" s="7"/>
      <c r="E7" s="7" t="str">
        <f>IF(Jan_5111315[[#This Row],[TARGET]]=0,"Waiting", IF(Jan_5111315[[#This Row],[TARGET]]-Jan_5111315[[#This Row],[ACTUAL]]&lt;0,"Above Target",Jan_5111315[[#This Row],[TARGET]]-Jan_5111315[[#This Row],[ACTUAL]]))</f>
        <v>Waiting</v>
      </c>
      <c r="F7" s="7" t="str">
        <f>IF(Jan_5111315[[#This Row],[TARGET]]=0,"Waiting", IF(Jan_5111315[[#This Row],[TARGET]]-Jan_5111315[[#This Row],[ACTUAL]]&lt;=0,"Completed","Incomplete"))</f>
        <v>Waiting</v>
      </c>
      <c r="G7" s="8">
        <f>IFERROR(Jan_5111315[[#This Row],[ACTUAL]]/Jan_5111315[[#This Row],[TARGET]],0)</f>
        <v>0</v>
      </c>
    </row>
    <row r="8" spans="2:11" x14ac:dyDescent="0.3">
      <c r="B8" s="6"/>
      <c r="C8" s="7"/>
      <c r="D8" s="7"/>
      <c r="E8" s="7" t="str">
        <f>IF(Jan_5111315[[#This Row],[TARGET]]=0,"Waiting", IF(Jan_5111315[[#This Row],[TARGET]]-Jan_5111315[[#This Row],[ACTUAL]]&lt;0,"Above Target",Jan_5111315[[#This Row],[TARGET]]-Jan_5111315[[#This Row],[ACTUAL]]))</f>
        <v>Waiting</v>
      </c>
      <c r="F8" s="7" t="str">
        <f>IF(Jan_5111315[[#This Row],[TARGET]]=0,"Waiting", IF(Jan_5111315[[#This Row],[TARGET]]-Jan_5111315[[#This Row],[ACTUAL]]&lt;=0,"Completed","Incomplete"))</f>
        <v>Waiting</v>
      </c>
      <c r="G8" s="8">
        <f>IFERROR(Jan_5111315[[#This Row],[ACTUAL]]/Jan_5111315[[#This Row],[TARGET]],0)</f>
        <v>0</v>
      </c>
    </row>
    <row r="9" spans="2:11" x14ac:dyDescent="0.3">
      <c r="B9" s="6"/>
      <c r="C9" s="7"/>
      <c r="D9" s="7"/>
      <c r="E9" s="7" t="str">
        <f>IF(Jan_5111315[[#This Row],[TARGET]]=0,"Waiting", IF(Jan_5111315[[#This Row],[TARGET]]-Jan_5111315[[#This Row],[ACTUAL]]&lt;0,"Above Target",Jan_5111315[[#This Row],[TARGET]]-Jan_5111315[[#This Row],[ACTUAL]]))</f>
        <v>Waiting</v>
      </c>
      <c r="F9" s="7" t="str">
        <f>IF(Jan_5111315[[#This Row],[TARGET]]=0,"Waiting", IF(Jan_5111315[[#This Row],[TARGET]]-Jan_5111315[[#This Row],[ACTUAL]]&lt;=0,"Completed","Incomplete"))</f>
        <v>Waiting</v>
      </c>
      <c r="G9" s="8">
        <f>IFERROR(Jan_5111315[[#This Row],[ACTUAL]]/Jan_5111315[[#This Row],[TARGET]],0)</f>
        <v>0</v>
      </c>
    </row>
    <row r="10" spans="2:11" x14ac:dyDescent="0.3">
      <c r="B10" s="6"/>
      <c r="C10" s="7"/>
      <c r="D10" s="7"/>
      <c r="E10" s="7" t="str">
        <f>IF(Jan_5111315[[#This Row],[TARGET]]=0,"Waiting", IF(Jan_5111315[[#This Row],[TARGET]]-Jan_5111315[[#This Row],[ACTUAL]]&lt;0,"Above Target",Jan_5111315[[#This Row],[TARGET]]-Jan_5111315[[#This Row],[ACTUAL]]))</f>
        <v>Waiting</v>
      </c>
      <c r="F10" s="7" t="str">
        <f>IF(Jan_5111315[[#This Row],[TARGET]]=0,"Waiting", IF(Jan_5111315[[#This Row],[TARGET]]-Jan_5111315[[#This Row],[ACTUAL]]&lt;=0,"Completed","Incomplete"))</f>
        <v>Waiting</v>
      </c>
      <c r="G10" s="8">
        <f>IFERROR(Jan_5111315[[#This Row],[ACTUAL]]/Jan_5111315[[#This Row],[TARGET]],0)</f>
        <v>0</v>
      </c>
    </row>
    <row r="11" spans="2:11" x14ac:dyDescent="0.3">
      <c r="B11" s="9"/>
      <c r="C11" s="10"/>
      <c r="D11" s="10"/>
      <c r="E11" s="10" t="str">
        <f>IF(Jan_5111315[[#This Row],[TARGET]]=0,"Waiting", IF(Jan_5111315[[#This Row],[TARGET]]-Jan_5111315[[#This Row],[ACTUAL]]&lt;0,"Above Target",Jan_5111315[[#This Row],[TARGET]]-Jan_5111315[[#This Row],[ACTUAL]]))</f>
        <v>Waiting</v>
      </c>
      <c r="F11" s="10" t="str">
        <f>IF(Jan_5111315[[#This Row],[TARGET]]=0,"Waiting", IF(Jan_5111315[[#This Row],[TARGET]]-Jan_5111315[[#This Row],[ACTUAL]]&lt;=0,"Completed","Incomplete"))</f>
        <v>Waiting</v>
      </c>
      <c r="G11" s="11">
        <f>IFERROR(Jan_5111315[[#This Row],[ACTUAL]]/Jan_5111315[[#This Row],[TARGET]],0)</f>
        <v>0</v>
      </c>
    </row>
    <row r="16" spans="2:11" x14ac:dyDescent="0.3">
      <c r="B16" s="1"/>
    </row>
  </sheetData>
  <conditionalFormatting sqref="E3:E11">
    <cfRule type="expression" dxfId="20" priority="2">
      <formula>$E3="Above Target"</formula>
    </cfRule>
  </conditionalFormatting>
  <conditionalFormatting sqref="F3:F11">
    <cfRule type="expression" dxfId="19" priority="3">
      <formula>$F3="Completed"</formula>
    </cfRule>
    <cfRule type="expression" dxfId="18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{712BFE69-EE6A-48AB-BB23-7ADDE9B4C28F}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{E52F2244-FFA0-402A-B5DC-700D128BAB4B}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{695C6BE2-5A3E-4BA1-A3A7-DB33875E21D8}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2BFE69-EE6A-48AB-BB23-7ADDE9B4C2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E52F2244-FFA0-402A-B5DC-700D128BAB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5C6BE2-5A3E-4BA1-A3A7-DB33875E21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67BC0-D5EC-4172-B1C8-9F5F398D5E1D}">
  <dimension ref="B2:K16"/>
  <sheetViews>
    <sheetView showGridLines="0" zoomScale="110" zoomScaleNormal="110" workbookViewId="0">
      <selection activeCell="D13" sqref="D13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/>
      <c r="C3" s="7"/>
      <c r="D3" s="7"/>
      <c r="E3" s="7" t="str">
        <f>IF(Jan_511131517[[#This Row],[TARGET]]=0,"Waiting", IF(Jan_511131517[[#This Row],[TARGET]]-Jan_511131517[[#This Row],[ACTUAL]]&lt;0,"Above Target",Jan_511131517[[#This Row],[TARGET]]-Jan_511131517[[#This Row],[ACTUAL]]))</f>
        <v>Waiting</v>
      </c>
      <c r="F3" s="7" t="str">
        <f>IF(Jan_511131517[[#This Row],[TARGET]]=0,"Waiting", IF(Jan_511131517[[#This Row],[TARGET]]-Jan_511131517[[#This Row],[ACTUAL]]&lt;=0,"Completed","Incomplete"))</f>
        <v>Waiting</v>
      </c>
      <c r="G3" s="8">
        <f>IFERROR(Jan_511131517[[#This Row],[ACTUAL]]/Jan_511131517[[#This Row],[TARGET]],0)</f>
        <v>0</v>
      </c>
      <c r="I3" s="6" t="s">
        <v>9</v>
      </c>
      <c r="J3" s="7">
        <f>COUNTIF(Jan_511131517[STATUS],"Completed")</f>
        <v>0</v>
      </c>
      <c r="K3" s="8" t="e">
        <f>Table3612141618[[#This Row],[TOTAL]]/COUNTA(Jan_511131517[GOAL])</f>
        <v>#DIV/0!</v>
      </c>
    </row>
    <row r="4" spans="2:11" x14ac:dyDescent="0.3">
      <c r="B4" s="6"/>
      <c r="C4" s="7"/>
      <c r="D4" s="7"/>
      <c r="E4" s="7" t="str">
        <f>IF(Jan_511131517[[#This Row],[TARGET]]=0,"Waiting", IF(Jan_511131517[[#This Row],[TARGET]]-Jan_511131517[[#This Row],[ACTUAL]]&lt;0,"Above Target",Jan_511131517[[#This Row],[TARGET]]-Jan_511131517[[#This Row],[ACTUAL]]))</f>
        <v>Waiting</v>
      </c>
      <c r="F4" s="7" t="str">
        <f>IF(Jan_511131517[[#This Row],[TARGET]]=0,"Waiting", IF(Jan_511131517[[#This Row],[TARGET]]-Jan_511131517[[#This Row],[ACTUAL]]&lt;=0,"Completed","Incomplete"))</f>
        <v>Waiting</v>
      </c>
      <c r="G4" s="8">
        <f>IFERROR(Jan_511131517[[#This Row],[ACTUAL]]/Jan_511131517[[#This Row],[TARGET]],0)</f>
        <v>0</v>
      </c>
      <c r="I4" s="6" t="s">
        <v>10</v>
      </c>
      <c r="J4" s="7">
        <f>COUNTIF(Jan_511131517[DIFFERENCE], "Above Target")</f>
        <v>0</v>
      </c>
      <c r="K4" s="8" t="e">
        <f>Table3612141618[[#This Row],[TOTAL]]/COUNTA(Jan_511131517[GOAL])</f>
        <v>#DIV/0!</v>
      </c>
    </row>
    <row r="5" spans="2:11" x14ac:dyDescent="0.3">
      <c r="B5" s="6"/>
      <c r="C5" s="7"/>
      <c r="D5" s="7"/>
      <c r="E5" s="7" t="str">
        <f>IF(Jan_511131517[[#This Row],[TARGET]]=0,"Waiting", IF(Jan_511131517[[#This Row],[TARGET]]-Jan_511131517[[#This Row],[ACTUAL]]&lt;0,"Above Target",Jan_511131517[[#This Row],[TARGET]]-Jan_511131517[[#This Row],[ACTUAL]]))</f>
        <v>Waiting</v>
      </c>
      <c r="F5" s="7" t="str">
        <f>IF(Jan_511131517[[#This Row],[TARGET]]=0,"Waiting", IF(Jan_511131517[[#This Row],[TARGET]]-Jan_511131517[[#This Row],[ACTUAL]]&lt;=0,"Completed","Incomplete"))</f>
        <v>Waiting</v>
      </c>
      <c r="G5" s="8">
        <f>IFERROR(Jan_511131517[[#This Row],[ACTUAL]]/Jan_511131517[[#This Row],[TARGET]],0)</f>
        <v>0</v>
      </c>
      <c r="I5" s="6" t="s">
        <v>12</v>
      </c>
      <c r="J5" s="7">
        <f>COUNTIF(Jan_511131517[STATUS],"Incomplete")</f>
        <v>0</v>
      </c>
      <c r="K5" s="8" t="e">
        <f>Table3612141618[[#This Row],[TOTAL]]/COUNTA(Jan_511131517[GOAL])</f>
        <v>#DIV/0!</v>
      </c>
    </row>
    <row r="6" spans="2:11" x14ac:dyDescent="0.3">
      <c r="B6" s="6"/>
      <c r="C6" s="7"/>
      <c r="D6" s="7"/>
      <c r="E6" s="7" t="str">
        <f>IF(Jan_511131517[[#This Row],[TARGET]]=0,"Waiting", IF(Jan_511131517[[#This Row],[TARGET]]-Jan_511131517[[#This Row],[ACTUAL]]&lt;0,"Above Target",Jan_511131517[[#This Row],[TARGET]]-Jan_511131517[[#This Row],[ACTUAL]]))</f>
        <v>Waiting</v>
      </c>
      <c r="F6" s="7" t="str">
        <f>IF(Jan_511131517[[#This Row],[TARGET]]=0,"Waiting", IF(Jan_511131517[[#This Row],[TARGET]]-Jan_511131517[[#This Row],[ACTUAL]]&lt;=0,"Completed","Incomplete"))</f>
        <v>Waiting</v>
      </c>
      <c r="G6" s="8">
        <f>IFERROR(Jan_511131517[[#This Row],[ACTUAL]]/Jan_511131517[[#This Row],[TARGET]],0)</f>
        <v>0</v>
      </c>
    </row>
    <row r="7" spans="2:11" x14ac:dyDescent="0.3">
      <c r="B7" s="6"/>
      <c r="C7" s="7"/>
      <c r="D7" s="7"/>
      <c r="E7" s="7" t="str">
        <f>IF(Jan_511131517[[#This Row],[TARGET]]=0,"Waiting", IF(Jan_511131517[[#This Row],[TARGET]]-Jan_511131517[[#This Row],[ACTUAL]]&lt;0,"Above Target",Jan_511131517[[#This Row],[TARGET]]-Jan_511131517[[#This Row],[ACTUAL]]))</f>
        <v>Waiting</v>
      </c>
      <c r="F7" s="7" t="str">
        <f>IF(Jan_511131517[[#This Row],[TARGET]]=0,"Waiting", IF(Jan_511131517[[#This Row],[TARGET]]-Jan_511131517[[#This Row],[ACTUAL]]&lt;=0,"Completed","Incomplete"))</f>
        <v>Waiting</v>
      </c>
      <c r="G7" s="8">
        <f>IFERROR(Jan_511131517[[#This Row],[ACTUAL]]/Jan_511131517[[#This Row],[TARGET]],0)</f>
        <v>0</v>
      </c>
    </row>
    <row r="8" spans="2:11" x14ac:dyDescent="0.3">
      <c r="B8" s="6"/>
      <c r="C8" s="7"/>
      <c r="D8" s="7"/>
      <c r="E8" s="7" t="str">
        <f>IF(Jan_511131517[[#This Row],[TARGET]]=0,"Waiting", IF(Jan_511131517[[#This Row],[TARGET]]-Jan_511131517[[#This Row],[ACTUAL]]&lt;0,"Above Target",Jan_511131517[[#This Row],[TARGET]]-Jan_511131517[[#This Row],[ACTUAL]]))</f>
        <v>Waiting</v>
      </c>
      <c r="F8" s="7" t="str">
        <f>IF(Jan_511131517[[#This Row],[TARGET]]=0,"Waiting", IF(Jan_511131517[[#This Row],[TARGET]]-Jan_511131517[[#This Row],[ACTUAL]]&lt;=0,"Completed","Incomplete"))</f>
        <v>Waiting</v>
      </c>
      <c r="G8" s="8">
        <f>IFERROR(Jan_511131517[[#This Row],[ACTUAL]]/Jan_511131517[[#This Row],[TARGET]],0)</f>
        <v>0</v>
      </c>
    </row>
    <row r="9" spans="2:11" x14ac:dyDescent="0.3">
      <c r="B9" s="6"/>
      <c r="C9" s="7"/>
      <c r="D9" s="7"/>
      <c r="E9" s="7" t="str">
        <f>IF(Jan_511131517[[#This Row],[TARGET]]=0,"Waiting", IF(Jan_511131517[[#This Row],[TARGET]]-Jan_511131517[[#This Row],[ACTUAL]]&lt;0,"Above Target",Jan_511131517[[#This Row],[TARGET]]-Jan_511131517[[#This Row],[ACTUAL]]))</f>
        <v>Waiting</v>
      </c>
      <c r="F9" s="7" t="str">
        <f>IF(Jan_511131517[[#This Row],[TARGET]]=0,"Waiting", IF(Jan_511131517[[#This Row],[TARGET]]-Jan_511131517[[#This Row],[ACTUAL]]&lt;=0,"Completed","Incomplete"))</f>
        <v>Waiting</v>
      </c>
      <c r="G9" s="8">
        <f>IFERROR(Jan_511131517[[#This Row],[ACTUAL]]/Jan_511131517[[#This Row],[TARGET]],0)</f>
        <v>0</v>
      </c>
    </row>
    <row r="10" spans="2:11" x14ac:dyDescent="0.3">
      <c r="B10" s="6"/>
      <c r="C10" s="7"/>
      <c r="D10" s="7"/>
      <c r="E10" s="7" t="str">
        <f>IF(Jan_511131517[[#This Row],[TARGET]]=0,"Waiting", IF(Jan_511131517[[#This Row],[TARGET]]-Jan_511131517[[#This Row],[ACTUAL]]&lt;0,"Above Target",Jan_511131517[[#This Row],[TARGET]]-Jan_511131517[[#This Row],[ACTUAL]]))</f>
        <v>Waiting</v>
      </c>
      <c r="F10" s="7" t="str">
        <f>IF(Jan_511131517[[#This Row],[TARGET]]=0,"Waiting", IF(Jan_511131517[[#This Row],[TARGET]]-Jan_511131517[[#This Row],[ACTUAL]]&lt;=0,"Completed","Incomplete"))</f>
        <v>Waiting</v>
      </c>
      <c r="G10" s="8">
        <f>IFERROR(Jan_511131517[[#This Row],[ACTUAL]]/Jan_511131517[[#This Row],[TARGET]],0)</f>
        <v>0</v>
      </c>
    </row>
    <row r="11" spans="2:11" x14ac:dyDescent="0.3">
      <c r="B11" s="9"/>
      <c r="C11" s="10"/>
      <c r="D11" s="10"/>
      <c r="E11" s="10" t="str">
        <f>IF(Jan_511131517[[#This Row],[TARGET]]=0,"Waiting", IF(Jan_511131517[[#This Row],[TARGET]]-Jan_511131517[[#This Row],[ACTUAL]]&lt;0,"Above Target",Jan_511131517[[#This Row],[TARGET]]-Jan_511131517[[#This Row],[ACTUAL]]))</f>
        <v>Waiting</v>
      </c>
      <c r="F11" s="10" t="str">
        <f>IF(Jan_511131517[[#This Row],[TARGET]]=0,"Waiting", IF(Jan_511131517[[#This Row],[TARGET]]-Jan_511131517[[#This Row],[ACTUAL]]&lt;=0,"Completed","Incomplete"))</f>
        <v>Waiting</v>
      </c>
      <c r="G11" s="11">
        <f>IFERROR(Jan_511131517[[#This Row],[ACTUAL]]/Jan_511131517[[#This Row],[TARGET]],0)</f>
        <v>0</v>
      </c>
    </row>
    <row r="16" spans="2:11" x14ac:dyDescent="0.3">
      <c r="B16" s="1"/>
    </row>
  </sheetData>
  <conditionalFormatting sqref="E3:E11">
    <cfRule type="expression" dxfId="17" priority="2">
      <formula>$E3="Above Target"</formula>
    </cfRule>
  </conditionalFormatting>
  <conditionalFormatting sqref="F3:F11">
    <cfRule type="expression" dxfId="16" priority="3">
      <formula>$F3="Completed"</formula>
    </cfRule>
    <cfRule type="expression" dxfId="15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{2E4CC6B3-4BFC-43E1-8069-FAA28DD4C2C9}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{38FED066-28BC-4CB0-A4CB-33FC49A276F5}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{4527ADBA-56A0-4943-BEE9-1562F72BD2FC}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4CC6B3-4BFC-43E1-8069-FAA28DD4C2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38FED066-28BC-4CB0-A4CB-33FC49A276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527ADBA-56A0-4943-BEE9-1562F72BD2F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64EA-A1A2-4BB3-848E-A04BB10E0475}">
  <dimension ref="B2:K16"/>
  <sheetViews>
    <sheetView showGridLines="0" zoomScale="110" zoomScaleNormal="110" workbookViewId="0">
      <selection activeCell="B16" sqref="B16"/>
    </sheetView>
  </sheetViews>
  <sheetFormatPr defaultRowHeight="14.4" x14ac:dyDescent="0.3"/>
  <cols>
    <col min="1" max="1" width="5" customWidth="1"/>
    <col min="2" max="2" width="40" customWidth="1"/>
    <col min="3" max="3" width="9.5546875" customWidth="1"/>
    <col min="4" max="4" width="10.33203125" customWidth="1"/>
    <col min="5" max="5" width="13.44140625" customWidth="1"/>
    <col min="6" max="6" width="13.109375" customWidth="1"/>
    <col min="7" max="7" width="16.44140625" customWidth="1"/>
    <col min="8" max="8" width="5.6640625" customWidth="1"/>
    <col min="9" max="9" width="21.88671875" customWidth="1"/>
    <col min="10" max="10" width="8.5546875" customWidth="1"/>
    <col min="11" max="11" width="13.5546875" customWidth="1"/>
  </cols>
  <sheetData>
    <row r="2" spans="2:11" ht="23.25" customHeight="1" x14ac:dyDescent="0.3">
      <c r="B2" s="4" t="s">
        <v>0</v>
      </c>
      <c r="C2" s="5" t="s">
        <v>2</v>
      </c>
      <c r="D2" s="5" t="s">
        <v>1</v>
      </c>
      <c r="E2" s="5" t="s">
        <v>3</v>
      </c>
      <c r="F2" s="5" t="s">
        <v>4</v>
      </c>
      <c r="G2" s="4" t="s">
        <v>5</v>
      </c>
      <c r="I2" s="2" t="s">
        <v>11</v>
      </c>
      <c r="J2" s="3" t="s">
        <v>15</v>
      </c>
      <c r="K2" s="3" t="s">
        <v>5</v>
      </c>
    </row>
    <row r="3" spans="2:11" x14ac:dyDescent="0.3">
      <c r="B3" s="6" t="s">
        <v>13</v>
      </c>
      <c r="C3" s="7">
        <v>2000</v>
      </c>
      <c r="D3" s="7">
        <v>1800</v>
      </c>
      <c r="E3" s="7">
        <f>IF(Jan_51113151719[[#This Row],[TARGET]]=0,"Waiting", IF(Jan_51113151719[[#This Row],[TARGET]]-Jan_51113151719[[#This Row],[ACTUAL]]&lt;0,"Above Target",Jan_51113151719[[#This Row],[TARGET]]-Jan_51113151719[[#This Row],[ACTUAL]]))</f>
        <v>200</v>
      </c>
      <c r="F3" s="7" t="str">
        <f>IF(Jan_51113151719[[#This Row],[TARGET]]=0,"Waiting", IF(Jan_51113151719[[#This Row],[TARGET]]-Jan_51113151719[[#This Row],[ACTUAL]]&lt;=0,"Completed","Incomplete"))</f>
        <v>Incomplete</v>
      </c>
      <c r="G3" s="8">
        <f>IFERROR(Jan_51113151719[[#This Row],[ACTUAL]]/Jan_51113151719[[#This Row],[TARGET]],0)</f>
        <v>0.9</v>
      </c>
      <c r="I3" s="6" t="s">
        <v>9</v>
      </c>
      <c r="J3" s="7">
        <f>COUNTIF(Jan_51113151719[STATUS],"Completed")</f>
        <v>0</v>
      </c>
      <c r="K3" s="8">
        <f>Table361214161820[[#This Row],[TOTAL]]/COUNTA(Jan_51113151719[GOAL])</f>
        <v>0</v>
      </c>
    </row>
    <row r="4" spans="2:11" x14ac:dyDescent="0.3">
      <c r="B4" s="6"/>
      <c r="C4" s="7"/>
      <c r="D4" s="7"/>
      <c r="E4" s="7" t="str">
        <f>IF(Jan_51113151719[[#This Row],[TARGET]]=0,"Waiting", IF(Jan_51113151719[[#This Row],[TARGET]]-Jan_51113151719[[#This Row],[ACTUAL]]&lt;0,"Above Target",Jan_51113151719[[#This Row],[TARGET]]-Jan_51113151719[[#This Row],[ACTUAL]]))</f>
        <v>Waiting</v>
      </c>
      <c r="F4" s="7" t="str">
        <f>IF(Jan_51113151719[[#This Row],[TARGET]]=0,"Waiting", IF(Jan_51113151719[[#This Row],[TARGET]]-Jan_51113151719[[#This Row],[ACTUAL]]&lt;=0,"Completed","Incomplete"))</f>
        <v>Waiting</v>
      </c>
      <c r="G4" s="8">
        <f>IFERROR(Jan_51113151719[[#This Row],[ACTUAL]]/Jan_51113151719[[#This Row],[TARGET]],0)</f>
        <v>0</v>
      </c>
      <c r="I4" s="6" t="s">
        <v>10</v>
      </c>
      <c r="J4" s="7">
        <f>COUNTIF(Jan_51113151719[DIFFERENCE], "Above Target")</f>
        <v>0</v>
      </c>
      <c r="K4" s="8">
        <f>Table361214161820[[#This Row],[TOTAL]]/COUNTA(Jan_51113151719[GOAL])</f>
        <v>0</v>
      </c>
    </row>
    <row r="5" spans="2:11" x14ac:dyDescent="0.3">
      <c r="B5" s="6"/>
      <c r="C5" s="7"/>
      <c r="D5" s="7"/>
      <c r="E5" s="7" t="str">
        <f>IF(Jan_51113151719[[#This Row],[TARGET]]=0,"Waiting", IF(Jan_51113151719[[#This Row],[TARGET]]-Jan_51113151719[[#This Row],[ACTUAL]]&lt;0,"Above Target",Jan_51113151719[[#This Row],[TARGET]]-Jan_51113151719[[#This Row],[ACTUAL]]))</f>
        <v>Waiting</v>
      </c>
      <c r="F5" s="7" t="str">
        <f>IF(Jan_51113151719[[#This Row],[TARGET]]=0,"Waiting", IF(Jan_51113151719[[#This Row],[TARGET]]-Jan_51113151719[[#This Row],[ACTUAL]]&lt;=0,"Completed","Incomplete"))</f>
        <v>Waiting</v>
      </c>
      <c r="G5" s="8">
        <f>IFERROR(Jan_51113151719[[#This Row],[ACTUAL]]/Jan_51113151719[[#This Row],[TARGET]],0)</f>
        <v>0</v>
      </c>
      <c r="I5" s="6" t="s">
        <v>12</v>
      </c>
      <c r="J5" s="7">
        <f>COUNTIF(Jan_51113151719[STATUS],"Incomplete")</f>
        <v>1</v>
      </c>
      <c r="K5" s="8">
        <f>Table361214161820[[#This Row],[TOTAL]]/COUNTA(Jan_51113151719[GOAL])</f>
        <v>1</v>
      </c>
    </row>
    <row r="6" spans="2:11" x14ac:dyDescent="0.3">
      <c r="B6" s="6"/>
      <c r="C6" s="7"/>
      <c r="D6" s="7"/>
      <c r="E6" s="7" t="str">
        <f>IF(Jan_51113151719[[#This Row],[TARGET]]=0,"Waiting", IF(Jan_51113151719[[#This Row],[TARGET]]-Jan_51113151719[[#This Row],[ACTUAL]]&lt;0,"Above Target",Jan_51113151719[[#This Row],[TARGET]]-Jan_51113151719[[#This Row],[ACTUAL]]))</f>
        <v>Waiting</v>
      </c>
      <c r="F6" s="7" t="str">
        <f>IF(Jan_51113151719[[#This Row],[TARGET]]=0,"Waiting", IF(Jan_51113151719[[#This Row],[TARGET]]-Jan_51113151719[[#This Row],[ACTUAL]]&lt;=0,"Completed","Incomplete"))</f>
        <v>Waiting</v>
      </c>
      <c r="G6" s="8">
        <f>IFERROR(Jan_51113151719[[#This Row],[ACTUAL]]/Jan_51113151719[[#This Row],[TARGET]],0)</f>
        <v>0</v>
      </c>
    </row>
    <row r="7" spans="2:11" x14ac:dyDescent="0.3">
      <c r="B7" s="6"/>
      <c r="C7" s="7"/>
      <c r="D7" s="7"/>
      <c r="E7" s="7" t="str">
        <f>IF(Jan_51113151719[[#This Row],[TARGET]]=0,"Waiting", IF(Jan_51113151719[[#This Row],[TARGET]]-Jan_51113151719[[#This Row],[ACTUAL]]&lt;0,"Above Target",Jan_51113151719[[#This Row],[TARGET]]-Jan_51113151719[[#This Row],[ACTUAL]]))</f>
        <v>Waiting</v>
      </c>
      <c r="F7" s="7" t="str">
        <f>IF(Jan_51113151719[[#This Row],[TARGET]]=0,"Waiting", IF(Jan_51113151719[[#This Row],[TARGET]]-Jan_51113151719[[#This Row],[ACTUAL]]&lt;=0,"Completed","Incomplete"))</f>
        <v>Waiting</v>
      </c>
      <c r="G7" s="8">
        <f>IFERROR(Jan_51113151719[[#This Row],[ACTUAL]]/Jan_51113151719[[#This Row],[TARGET]],0)</f>
        <v>0</v>
      </c>
    </row>
    <row r="8" spans="2:11" x14ac:dyDescent="0.3">
      <c r="B8" s="6"/>
      <c r="C8" s="7"/>
      <c r="D8" s="7"/>
      <c r="E8" s="7" t="str">
        <f>IF(Jan_51113151719[[#This Row],[TARGET]]=0,"Waiting", IF(Jan_51113151719[[#This Row],[TARGET]]-Jan_51113151719[[#This Row],[ACTUAL]]&lt;0,"Above Target",Jan_51113151719[[#This Row],[TARGET]]-Jan_51113151719[[#This Row],[ACTUAL]]))</f>
        <v>Waiting</v>
      </c>
      <c r="F8" s="7" t="str">
        <f>IF(Jan_51113151719[[#This Row],[TARGET]]=0,"Waiting", IF(Jan_51113151719[[#This Row],[TARGET]]-Jan_51113151719[[#This Row],[ACTUAL]]&lt;=0,"Completed","Incomplete"))</f>
        <v>Waiting</v>
      </c>
      <c r="G8" s="8">
        <f>IFERROR(Jan_51113151719[[#This Row],[ACTUAL]]/Jan_51113151719[[#This Row],[TARGET]],0)</f>
        <v>0</v>
      </c>
    </row>
    <row r="9" spans="2:11" x14ac:dyDescent="0.3">
      <c r="B9" s="6"/>
      <c r="C9" s="7"/>
      <c r="D9" s="7"/>
      <c r="E9" s="7" t="str">
        <f>IF(Jan_51113151719[[#This Row],[TARGET]]=0,"Waiting", IF(Jan_51113151719[[#This Row],[TARGET]]-Jan_51113151719[[#This Row],[ACTUAL]]&lt;0,"Above Target",Jan_51113151719[[#This Row],[TARGET]]-Jan_51113151719[[#This Row],[ACTUAL]]))</f>
        <v>Waiting</v>
      </c>
      <c r="F9" s="7" t="str">
        <f>IF(Jan_51113151719[[#This Row],[TARGET]]=0,"Waiting", IF(Jan_51113151719[[#This Row],[TARGET]]-Jan_51113151719[[#This Row],[ACTUAL]]&lt;=0,"Completed","Incomplete"))</f>
        <v>Waiting</v>
      </c>
      <c r="G9" s="8">
        <f>IFERROR(Jan_51113151719[[#This Row],[ACTUAL]]/Jan_51113151719[[#This Row],[TARGET]],0)</f>
        <v>0</v>
      </c>
    </row>
    <row r="10" spans="2:11" x14ac:dyDescent="0.3">
      <c r="B10" s="6"/>
      <c r="C10" s="7"/>
      <c r="D10" s="7"/>
      <c r="E10" s="7" t="str">
        <f>IF(Jan_51113151719[[#This Row],[TARGET]]=0,"Waiting", IF(Jan_51113151719[[#This Row],[TARGET]]-Jan_51113151719[[#This Row],[ACTUAL]]&lt;0,"Above Target",Jan_51113151719[[#This Row],[TARGET]]-Jan_51113151719[[#This Row],[ACTUAL]]))</f>
        <v>Waiting</v>
      </c>
      <c r="F10" s="7" t="str">
        <f>IF(Jan_51113151719[[#This Row],[TARGET]]=0,"Waiting", IF(Jan_51113151719[[#This Row],[TARGET]]-Jan_51113151719[[#This Row],[ACTUAL]]&lt;=0,"Completed","Incomplete"))</f>
        <v>Waiting</v>
      </c>
      <c r="G10" s="8">
        <f>IFERROR(Jan_51113151719[[#This Row],[ACTUAL]]/Jan_51113151719[[#This Row],[TARGET]],0)</f>
        <v>0</v>
      </c>
    </row>
    <row r="11" spans="2:11" x14ac:dyDescent="0.3">
      <c r="B11" s="9"/>
      <c r="C11" s="10"/>
      <c r="D11" s="10"/>
      <c r="E11" s="10" t="str">
        <f>IF(Jan_51113151719[[#This Row],[TARGET]]=0,"Waiting", IF(Jan_51113151719[[#This Row],[TARGET]]-Jan_51113151719[[#This Row],[ACTUAL]]&lt;0,"Above Target",Jan_51113151719[[#This Row],[TARGET]]-Jan_51113151719[[#This Row],[ACTUAL]]))</f>
        <v>Waiting</v>
      </c>
      <c r="F11" s="10" t="str">
        <f>IF(Jan_51113151719[[#This Row],[TARGET]]=0,"Waiting", IF(Jan_51113151719[[#This Row],[TARGET]]-Jan_51113151719[[#This Row],[ACTUAL]]&lt;=0,"Completed","Incomplete"))</f>
        <v>Waiting</v>
      </c>
      <c r="G11" s="11">
        <f>IFERROR(Jan_51113151719[[#This Row],[ACTUAL]]/Jan_51113151719[[#This Row],[TARGET]],0)</f>
        <v>0</v>
      </c>
    </row>
    <row r="16" spans="2:11" x14ac:dyDescent="0.3">
      <c r="B16" s="1"/>
    </row>
  </sheetData>
  <conditionalFormatting sqref="E3:E11">
    <cfRule type="expression" dxfId="14" priority="2">
      <formula>$E3="Above Target"</formula>
    </cfRule>
  </conditionalFormatting>
  <conditionalFormatting sqref="F3:F11">
    <cfRule type="expression" dxfId="13" priority="3">
      <formula>$F3="Completed"</formula>
    </cfRule>
    <cfRule type="expression" dxfId="12" priority="4">
      <formula>$F3="Incomplete"</formula>
    </cfRule>
  </conditionalFormatting>
  <conditionalFormatting sqref="G3:G11">
    <cfRule type="dataBar" priority="5">
      <dataBar>
        <cfvo type="min"/>
        <cfvo type="max"/>
        <color rgb="FFDAC2EC"/>
      </dataBar>
      <extLst>
        <ext xmlns:x14="http://schemas.microsoft.com/office/spreadsheetml/2009/9/main" uri="{B025F937-C7B1-47D3-B67F-A62EFF666E3E}">
          <x14:id>{6A1DABEB-709C-408C-AD4F-9D294E896C10}</x14:id>
        </ext>
      </extLst>
    </cfRule>
  </conditionalFormatting>
  <conditionalFormatting sqref="K3:K5">
    <cfRule type="dataBar" priority="1">
      <dataBar>
        <cfvo type="min"/>
        <cfvo type="max"/>
        <color theme="8" tint="0.59999389629810485"/>
      </dataBar>
      <extLst>
        <ext xmlns:x14="http://schemas.microsoft.com/office/spreadsheetml/2009/9/main" uri="{B025F937-C7B1-47D3-B67F-A62EFF666E3E}">
          <x14:id>{E8DB7638-ED78-48C8-BC86-BA5A97811ADB}</x14:id>
        </ext>
      </extLst>
    </cfRule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{8D264483-C70B-4098-8A56-9C43FCBC38C5}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A1DABEB-709C-408C-AD4F-9D294E896C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G3:G11</xm:sqref>
        </x14:conditionalFormatting>
        <x14:conditionalFormatting xmlns:xm="http://schemas.microsoft.com/office/excel/2006/main">
          <x14:cfRule type="dataBar" id="{E8DB7638-ED78-48C8-BC86-BA5A97811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264483-C70B-4098-8A56-9C43FCBC38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K3:K5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Arkim</dc:creator>
  <cp:lastModifiedBy>Chris Kularajah</cp:lastModifiedBy>
  <dcterms:created xsi:type="dcterms:W3CDTF">2023-03-31T10:07:21Z</dcterms:created>
  <dcterms:modified xsi:type="dcterms:W3CDTF">2024-08-28T09:23:33Z</dcterms:modified>
</cp:coreProperties>
</file>