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lose\bmws\20250408_ISG_25R1EA\KBA\"/>
    </mc:Choice>
  </mc:AlternateContent>
  <xr:revisionPtr revIDLastSave="0" documentId="13_ncr:1_{B5970941-68A6-4327-B93C-BCFEFC7FF03F}" xr6:coauthVersionLast="47" xr6:coauthVersionMax="47" xr10:uidLastSave="{00000000-0000-0000-0000-000000000000}"/>
  <bookViews>
    <workbookView xWindow="-120" yWindow="-120" windowWidth="29040" windowHeight="15720" xr2:uid="{B304CF5D-3339-4A58-A8DF-8849F22A58B5}"/>
  </bookViews>
  <sheets>
    <sheet name="PodSize" sheetId="3" r:id="rId1"/>
    <sheet name="Assumptions" sheetId="16" r:id="rId2"/>
    <sheet name="IFSNS" sheetId="4" state="hidden" r:id="rId3"/>
  </sheets>
  <definedNames>
    <definedName name="_xlnm._FilterDatabase" localSheetId="2" hidden="1">IFSNS!#REF!</definedName>
    <definedName name="_xlnm._FilterDatabase" localSheetId="0" hidden="1">PodSize!$A$8:$M$28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3" l="1"/>
  <c r="A46" i="3"/>
  <c r="E46" i="3"/>
  <c r="I46" i="3"/>
  <c r="G46" i="3" s="1"/>
  <c r="J46" i="3"/>
  <c r="K46" i="3"/>
  <c r="F46" i="3" s="1"/>
  <c r="L46" i="3"/>
  <c r="M46" i="3" s="1"/>
  <c r="A47" i="3"/>
  <c r="I47" i="3"/>
  <c r="G47" i="3" s="1"/>
  <c r="J47" i="3"/>
  <c r="E47" i="3" s="1"/>
  <c r="L47" i="3"/>
  <c r="M47" i="3"/>
  <c r="H47" i="3" s="1"/>
  <c r="I10" i="3"/>
  <c r="G10" i="3" s="1"/>
  <c r="J10" i="3"/>
  <c r="E10" i="3" s="1"/>
  <c r="L10" i="3"/>
  <c r="M10" i="3" s="1"/>
  <c r="I11" i="3"/>
  <c r="G11" i="3" s="1"/>
  <c r="J11" i="3"/>
  <c r="E11" i="3" s="1"/>
  <c r="L11" i="3"/>
  <c r="M11" i="3" s="1"/>
  <c r="O11" i="3" s="1"/>
  <c r="I12" i="3"/>
  <c r="G12" i="3" s="1"/>
  <c r="J12" i="3"/>
  <c r="E12" i="3" s="1"/>
  <c r="L12" i="3"/>
  <c r="M12" i="3" s="1"/>
  <c r="H12" i="3" s="1"/>
  <c r="I13" i="3"/>
  <c r="G13" i="3" s="1"/>
  <c r="J13" i="3"/>
  <c r="E13" i="3" s="1"/>
  <c r="L13" i="3"/>
  <c r="M13" i="3" s="1"/>
  <c r="I14" i="3"/>
  <c r="G14" i="3" s="1"/>
  <c r="J14" i="3"/>
  <c r="E14" i="3" s="1"/>
  <c r="L14" i="3"/>
  <c r="M14" i="3" s="1"/>
  <c r="I15" i="3"/>
  <c r="G15" i="3" s="1"/>
  <c r="J15" i="3"/>
  <c r="K15" i="3" s="1"/>
  <c r="L15" i="3"/>
  <c r="M15" i="3" s="1"/>
  <c r="I16" i="3"/>
  <c r="G16" i="3" s="1"/>
  <c r="J16" i="3"/>
  <c r="E16" i="3" s="1"/>
  <c r="L16" i="3"/>
  <c r="M16" i="3" s="1"/>
  <c r="I17" i="3"/>
  <c r="G17" i="3" s="1"/>
  <c r="J17" i="3"/>
  <c r="E17" i="3" s="1"/>
  <c r="L17" i="3"/>
  <c r="M17" i="3" s="1"/>
  <c r="I18" i="3"/>
  <c r="G18" i="3" s="1"/>
  <c r="J18" i="3"/>
  <c r="E18" i="3" s="1"/>
  <c r="L18" i="3"/>
  <c r="M18" i="3" s="1"/>
  <c r="I19" i="3"/>
  <c r="G19" i="3" s="1"/>
  <c r="J19" i="3"/>
  <c r="K19" i="3" s="1"/>
  <c r="F19" i="3" s="1"/>
  <c r="L19" i="3"/>
  <c r="M19" i="3" s="1"/>
  <c r="I20" i="3"/>
  <c r="G20" i="3" s="1"/>
  <c r="J20" i="3"/>
  <c r="E20" i="3" s="1"/>
  <c r="L20" i="3"/>
  <c r="M20" i="3" s="1"/>
  <c r="H20" i="3" s="1"/>
  <c r="I21" i="3"/>
  <c r="G21" i="3" s="1"/>
  <c r="J21" i="3"/>
  <c r="K21" i="3" s="1"/>
  <c r="F21" i="3" s="1"/>
  <c r="L21" i="3"/>
  <c r="M21" i="3" s="1"/>
  <c r="H21" i="3" s="1"/>
  <c r="I22" i="3"/>
  <c r="G22" i="3" s="1"/>
  <c r="J22" i="3"/>
  <c r="E22" i="3" s="1"/>
  <c r="L22" i="3"/>
  <c r="M22" i="3" s="1"/>
  <c r="I23" i="3"/>
  <c r="G23" i="3" s="1"/>
  <c r="J23" i="3"/>
  <c r="E23" i="3" s="1"/>
  <c r="L23" i="3"/>
  <c r="M23" i="3" s="1"/>
  <c r="H23" i="3" s="1"/>
  <c r="I24" i="3"/>
  <c r="G24" i="3" s="1"/>
  <c r="J24" i="3"/>
  <c r="K24" i="3" s="1"/>
  <c r="L24" i="3"/>
  <c r="M24" i="3" s="1"/>
  <c r="I25" i="3"/>
  <c r="G25" i="3" s="1"/>
  <c r="J25" i="3"/>
  <c r="E25" i="3" s="1"/>
  <c r="L25" i="3"/>
  <c r="M25" i="3" s="1"/>
  <c r="O25" i="3" s="1"/>
  <c r="I26" i="3"/>
  <c r="G26" i="3" s="1"/>
  <c r="J26" i="3"/>
  <c r="K26" i="3" s="1"/>
  <c r="L26" i="3"/>
  <c r="M26" i="3" s="1"/>
  <c r="I27" i="3"/>
  <c r="G27" i="3" s="1"/>
  <c r="J27" i="3"/>
  <c r="E27" i="3" s="1"/>
  <c r="L27" i="3"/>
  <c r="M27" i="3" s="1"/>
  <c r="I28" i="3"/>
  <c r="G28" i="3" s="1"/>
  <c r="J28" i="3"/>
  <c r="E28" i="3" s="1"/>
  <c r="L28" i="3"/>
  <c r="M28" i="3" s="1"/>
  <c r="I29" i="3"/>
  <c r="G29" i="3" s="1"/>
  <c r="J29" i="3"/>
  <c r="E29" i="3" s="1"/>
  <c r="L29" i="3"/>
  <c r="M29" i="3" s="1"/>
  <c r="H29" i="3" s="1"/>
  <c r="I30" i="3"/>
  <c r="G30" i="3" s="1"/>
  <c r="J30" i="3"/>
  <c r="K30" i="3" s="1"/>
  <c r="N30" i="3" s="1"/>
  <c r="L30" i="3"/>
  <c r="M30" i="3" s="1"/>
  <c r="I31" i="3"/>
  <c r="G31" i="3" s="1"/>
  <c r="J31" i="3"/>
  <c r="E31" i="3" s="1"/>
  <c r="L31" i="3"/>
  <c r="M31" i="3" s="1"/>
  <c r="O31" i="3" s="1"/>
  <c r="I32" i="3"/>
  <c r="G32" i="3" s="1"/>
  <c r="J32" i="3"/>
  <c r="E32" i="3" s="1"/>
  <c r="L32" i="3"/>
  <c r="M32" i="3" s="1"/>
  <c r="H32" i="3" s="1"/>
  <c r="I33" i="3"/>
  <c r="G33" i="3" s="1"/>
  <c r="J33" i="3"/>
  <c r="E33" i="3" s="1"/>
  <c r="L33" i="3"/>
  <c r="M33" i="3" s="1"/>
  <c r="I34" i="3"/>
  <c r="G34" i="3" s="1"/>
  <c r="J34" i="3"/>
  <c r="E34" i="3" s="1"/>
  <c r="L34" i="3"/>
  <c r="M34" i="3" s="1"/>
  <c r="I35" i="3"/>
  <c r="G35" i="3" s="1"/>
  <c r="J35" i="3"/>
  <c r="K35" i="3" s="1"/>
  <c r="L35" i="3"/>
  <c r="M35" i="3" s="1"/>
  <c r="I36" i="3"/>
  <c r="G36" i="3" s="1"/>
  <c r="J36" i="3"/>
  <c r="E36" i="3" s="1"/>
  <c r="L36" i="3"/>
  <c r="M36" i="3" s="1"/>
  <c r="H36" i="3" s="1"/>
  <c r="I37" i="3"/>
  <c r="G37" i="3" s="1"/>
  <c r="J37" i="3"/>
  <c r="K37" i="3" s="1"/>
  <c r="F37" i="3" s="1"/>
  <c r="L37" i="3"/>
  <c r="M37" i="3" s="1"/>
  <c r="I38" i="3"/>
  <c r="G38" i="3" s="1"/>
  <c r="J38" i="3"/>
  <c r="K38" i="3" s="1"/>
  <c r="L38" i="3"/>
  <c r="M38" i="3" s="1"/>
  <c r="I39" i="3"/>
  <c r="G39" i="3" s="1"/>
  <c r="J39" i="3"/>
  <c r="E39" i="3" s="1"/>
  <c r="L39" i="3"/>
  <c r="M39" i="3" s="1"/>
  <c r="I40" i="3"/>
  <c r="G40" i="3" s="1"/>
  <c r="J40" i="3"/>
  <c r="E40" i="3" s="1"/>
  <c r="L40" i="3"/>
  <c r="M40" i="3" s="1"/>
  <c r="I41" i="3"/>
  <c r="G41" i="3" s="1"/>
  <c r="J41" i="3"/>
  <c r="E41" i="3" s="1"/>
  <c r="L41" i="3"/>
  <c r="M41" i="3" s="1"/>
  <c r="I42" i="3"/>
  <c r="G42" i="3" s="1"/>
  <c r="J42" i="3"/>
  <c r="E42" i="3" s="1"/>
  <c r="L42" i="3"/>
  <c r="M42" i="3" s="1"/>
  <c r="H42" i="3" s="1"/>
  <c r="O42" i="3"/>
  <c r="I43" i="3"/>
  <c r="G43" i="3" s="1"/>
  <c r="J43" i="3"/>
  <c r="E43" i="3" s="1"/>
  <c r="L43" i="3"/>
  <c r="M43" i="3" s="1"/>
  <c r="H43" i="3" s="1"/>
  <c r="I44" i="3"/>
  <c r="G44" i="3" s="1"/>
  <c r="J44" i="3"/>
  <c r="K44" i="3" s="1"/>
  <c r="L44" i="3"/>
  <c r="M44" i="3" s="1"/>
  <c r="I45" i="3"/>
  <c r="G45" i="3" s="1"/>
  <c r="J45" i="3"/>
  <c r="E45" i="3" s="1"/>
  <c r="L45" i="3"/>
  <c r="M45" i="3" s="1"/>
  <c r="I9" i="3"/>
  <c r="G9" i="3" s="1"/>
  <c r="J9" i="3"/>
  <c r="E9" i="3" s="1"/>
  <c r="L9" i="3"/>
  <c r="M9" i="3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O47" i="3" l="1"/>
  <c r="M48" i="3"/>
  <c r="G48" i="3"/>
  <c r="N46" i="3"/>
  <c r="J48" i="3"/>
  <c r="O21" i="3"/>
  <c r="N21" i="3"/>
  <c r="L48" i="3"/>
  <c r="K47" i="3"/>
  <c r="H46" i="3"/>
  <c r="O46" i="3"/>
  <c r="K31" i="3"/>
  <c r="F31" i="3" s="1"/>
  <c r="K10" i="3"/>
  <c r="F10" i="3" s="1"/>
  <c r="E37" i="3"/>
  <c r="K40" i="3"/>
  <c r="F40" i="3" s="1"/>
  <c r="O26" i="3"/>
  <c r="H26" i="3"/>
  <c r="E30" i="3"/>
  <c r="O29" i="3"/>
  <c r="H25" i="3"/>
  <c r="K20" i="3"/>
  <c r="N20" i="3" s="1"/>
  <c r="K39" i="3"/>
  <c r="N39" i="3" s="1"/>
  <c r="E21" i="3"/>
  <c r="E19" i="3"/>
  <c r="O35" i="3"/>
  <c r="H35" i="3"/>
  <c r="H15" i="3"/>
  <c r="O15" i="3"/>
  <c r="H45" i="3"/>
  <c r="O45" i="3"/>
  <c r="H39" i="3"/>
  <c r="O39" i="3"/>
  <c r="O38" i="3"/>
  <c r="H38" i="3"/>
  <c r="H40" i="3"/>
  <c r="O40" i="3"/>
  <c r="H30" i="3"/>
  <c r="O30" i="3"/>
  <c r="H19" i="3"/>
  <c r="O19" i="3"/>
  <c r="O28" i="3"/>
  <c r="H28" i="3"/>
  <c r="F38" i="3"/>
  <c r="N38" i="3"/>
  <c r="H27" i="3"/>
  <c r="O27" i="3"/>
  <c r="H18" i="3"/>
  <c r="O18" i="3"/>
  <c r="H37" i="3"/>
  <c r="O37" i="3"/>
  <c r="H17" i="3"/>
  <c r="O17" i="3"/>
  <c r="H10" i="3"/>
  <c r="O10" i="3"/>
  <c r="H41" i="3"/>
  <c r="O41" i="3"/>
  <c r="H16" i="3"/>
  <c r="O16" i="3"/>
  <c r="K43" i="3"/>
  <c r="F43" i="3" s="1"/>
  <c r="E38" i="3"/>
  <c r="K28" i="3"/>
  <c r="F28" i="3" s="1"/>
  <c r="K12" i="3"/>
  <c r="F12" i="3" s="1"/>
  <c r="K34" i="3"/>
  <c r="F34" i="3" s="1"/>
  <c r="K25" i="3"/>
  <c r="F25" i="3" s="1"/>
  <c r="K18" i="3"/>
  <c r="K42" i="3"/>
  <c r="K33" i="3"/>
  <c r="N33" i="3" s="1"/>
  <c r="K11" i="3"/>
  <c r="O20" i="3"/>
  <c r="O36" i="3"/>
  <c r="K27" i="3"/>
  <c r="K45" i="3"/>
  <c r="F45" i="3" s="1"/>
  <c r="K14" i="3"/>
  <c r="F14" i="3" s="1"/>
  <c r="K32" i="3"/>
  <c r="K29" i="3"/>
  <c r="K23" i="3"/>
  <c r="F23" i="3" s="1"/>
  <c r="K41" i="3"/>
  <c r="K17" i="3"/>
  <c r="F17" i="3" s="1"/>
  <c r="K13" i="3"/>
  <c r="N13" i="3" s="1"/>
  <c r="K22" i="3"/>
  <c r="N22" i="3" s="1"/>
  <c r="F30" i="3"/>
  <c r="N37" i="3"/>
  <c r="N19" i="3"/>
  <c r="N15" i="3"/>
  <c r="F15" i="3"/>
  <c r="O13" i="3"/>
  <c r="H13" i="3"/>
  <c r="O24" i="3"/>
  <c r="H24" i="3"/>
  <c r="N24" i="3"/>
  <c r="F24" i="3"/>
  <c r="H34" i="3"/>
  <c r="O34" i="3"/>
  <c r="O33" i="3"/>
  <c r="H33" i="3"/>
  <c r="N35" i="3"/>
  <c r="F35" i="3"/>
  <c r="O22" i="3"/>
  <c r="H22" i="3"/>
  <c r="N26" i="3"/>
  <c r="F26" i="3"/>
  <c r="O44" i="3"/>
  <c r="H44" i="3"/>
  <c r="N44" i="3"/>
  <c r="F44" i="3"/>
  <c r="H14" i="3"/>
  <c r="O14" i="3"/>
  <c r="E26" i="3"/>
  <c r="E35" i="3"/>
  <c r="E15" i="3"/>
  <c r="E44" i="3"/>
  <c r="H31" i="3"/>
  <c r="E24" i="3"/>
  <c r="H11" i="3"/>
  <c r="O43" i="3"/>
  <c r="O23" i="3"/>
  <c r="K36" i="3"/>
  <c r="O32" i="3"/>
  <c r="K16" i="3"/>
  <c r="O12" i="3"/>
  <c r="H9" i="3"/>
  <c r="O9" i="3"/>
  <c r="K9" i="3"/>
  <c r="B49" i="3"/>
  <c r="F22" i="3" l="1"/>
  <c r="N31" i="3"/>
  <c r="E48" i="3"/>
  <c r="N10" i="3"/>
  <c r="K48" i="3"/>
  <c r="F47" i="3"/>
  <c r="N47" i="3"/>
  <c r="H48" i="3"/>
  <c r="F39" i="3"/>
  <c r="F42" i="3"/>
  <c r="N42" i="3"/>
  <c r="O7" i="3"/>
  <c r="N17" i="3"/>
  <c r="F20" i="3"/>
  <c r="N28" i="3"/>
  <c r="F13" i="3"/>
  <c r="N40" i="3"/>
  <c r="F33" i="3"/>
  <c r="N45" i="3"/>
  <c r="F18" i="3"/>
  <c r="N18" i="3"/>
  <c r="F41" i="3"/>
  <c r="N41" i="3"/>
  <c r="F29" i="3"/>
  <c r="N29" i="3"/>
  <c r="F32" i="3"/>
  <c r="N32" i="3"/>
  <c r="N23" i="3"/>
  <c r="N43" i="3"/>
  <c r="F27" i="3"/>
  <c r="N27" i="3"/>
  <c r="N14" i="3"/>
  <c r="N12" i="3"/>
  <c r="N25" i="3"/>
  <c r="F11" i="3"/>
  <c r="N11" i="3"/>
  <c r="N34" i="3"/>
  <c r="F16" i="3"/>
  <c r="N16" i="3"/>
  <c r="F36" i="3"/>
  <c r="N36" i="3"/>
  <c r="F9" i="3"/>
  <c r="N9" i="3"/>
  <c r="H55" i="3"/>
  <c r="F55" i="3"/>
  <c r="G55" i="3"/>
  <c r="E55" i="3"/>
  <c r="O49" i="3"/>
  <c r="N49" i="3"/>
  <c r="G56" i="3"/>
  <c r="E56" i="3"/>
  <c r="F48" i="3" l="1"/>
  <c r="M7" i="3"/>
  <c r="N7" i="3"/>
  <c r="E49" i="3"/>
  <c r="H49" i="3" l="1"/>
  <c r="G49" i="3"/>
  <c r="F49" i="3"/>
  <c r="M51" i="3" l="1"/>
  <c r="K7" i="3"/>
  <c r="K51" i="3" s="1"/>
  <c r="L51" i="3" l="1"/>
  <c r="H51" i="3"/>
  <c r="M53" i="3"/>
  <c r="J51" i="3"/>
  <c r="F51" i="3"/>
  <c r="F53" i="3" s="1"/>
  <c r="F60" i="3" s="1"/>
  <c r="K53" i="3"/>
  <c r="E51" i="3" l="1"/>
  <c r="E53" i="3" s="1"/>
  <c r="J53" i="3"/>
  <c r="F62" i="3"/>
  <c r="B64" i="3" s="1"/>
  <c r="H53" i="3"/>
  <c r="H60" i="3" s="1"/>
  <c r="G51" i="3"/>
  <c r="G53" i="3" s="1"/>
  <c r="G60" i="3" s="1"/>
  <c r="L53" i="3"/>
  <c r="E60" i="3" l="1"/>
  <c r="E62" i="3" s="1"/>
  <c r="C64" i="3" s="1"/>
  <c r="G62" i="3"/>
  <c r="C65" i="3" s="1"/>
  <c r="H62" i="3"/>
  <c r="B65" i="3" s="1"/>
</calcChain>
</file>

<file path=xl/sharedStrings.xml><?xml version="1.0" encoding="utf-8"?>
<sst xmlns="http://schemas.openxmlformats.org/spreadsheetml/2006/main" count="549" uniqueCount="221">
  <si>
    <t>PodScale: 1-100</t>
  </si>
  <si>
    <t>Replicas</t>
  </si>
  <si>
    <t>ifsapp-client-services</t>
  </si>
  <si>
    <t>ifsapp-client</t>
  </si>
  <si>
    <t>ifsapp-client-notification</t>
  </si>
  <si>
    <t>ifsapp-iam</t>
  </si>
  <si>
    <t>ifsapp-odata</t>
  </si>
  <si>
    <t>ifsapp-proxy</t>
  </si>
  <si>
    <t>Memory - Limit-Request-ratio</t>
  </si>
  <si>
    <t>ifs-ingress</t>
  </si>
  <si>
    <t>Total - TOTAL</t>
  </si>
  <si>
    <t>Tot.Lim.Mem</t>
  </si>
  <si>
    <t>Tot.Req.Mem</t>
  </si>
  <si>
    <t>Tot.Lim.CPU</t>
  </si>
  <si>
    <t>Tot.Req.CPU</t>
  </si>
  <si>
    <t>Lim.Mem</t>
  </si>
  <si>
    <t>Req.Mem</t>
  </si>
  <si>
    <t>Lim.CPU</t>
  </si>
  <si>
    <t>Req.CPU</t>
  </si>
  <si>
    <t>Note</t>
  </si>
  <si>
    <t>NS Total PODS</t>
  </si>
  <si>
    <t>Linkerd - Sidecar</t>
  </si>
  <si>
    <t>Total - Nodes Resources</t>
  </si>
  <si>
    <t>descript</t>
  </si>
  <si>
    <t>dependname</t>
  </si>
  <si>
    <t>dependversion</t>
  </si>
  <si>
    <t>memLimit</t>
  </si>
  <si>
    <t>cpuLimit</t>
  </si>
  <si>
    <t>memRequest</t>
  </si>
  <si>
    <t>cpuRequest</t>
  </si>
  <si>
    <t>MaxRAMPercentage</t>
  </si>
  <si>
    <t>minMemory</t>
  </si>
  <si>
    <t>addMemory</t>
  </si>
  <si>
    <t>minCpu</t>
  </si>
  <si>
    <t>addCpu</t>
  </si>
  <si>
    <t>minStatic</t>
  </si>
  <si>
    <t>limitsEphemeralStorage</t>
  </si>
  <si>
    <t>requestsEphemeralStorage</t>
  </si>
  <si>
    <t>IFS Cloud Monitoring</t>
  </si>
  <si>
    <t>ifsappamm</t>
  </si>
  <si>
    <t>None</t>
  </si>
  <si>
    <t>IFS Utility Applications</t>
  </si>
  <si>
    <t>ifsappapplicationsvc</t>
  </si>
  <si>
    <t>ifsapp-doc.</t>
  </si>
  <si>
    <t>ifsappdoc</t>
  </si>
  <si>
    <t>ifsappiam</t>
  </si>
  <si>
    <t>ifsappproxy</t>
  </si>
  <si>
    <t>ifsappodata</t>
  </si>
  <si>
    <t>ifsappclient</t>
  </si>
  <si>
    <t>ifsappclientnotification</t>
  </si>
  <si>
    <t>ifsappclientservices</t>
  </si>
  <si>
    <t>IFS Business Modeler Service.</t>
  </si>
  <si>
    <t>ifsappbusmod</t>
  </si>
  <si>
    <t>IFS Connect.</t>
  </si>
  <si>
    <t>ifsappconnect</t>
  </si>
  <si>
    <t>IFS Aurena Native Framework Server</t>
  </si>
  <si>
    <t>ifsappnativeserver</t>
  </si>
  <si>
    <t>IFS Remote Assistance Service.</t>
  </si>
  <si>
    <t>ifsapprem</t>
  </si>
  <si>
    <t>IFS Reporting</t>
  </si>
  <si>
    <t>ifsappreporting</t>
  </si>
  <si>
    <t>IFS CRM and SRM Panel</t>
  </si>
  <si>
    <t>ifsapprmpanel</t>
  </si>
  <si>
    <t>IFS Cross-Domain Identity Management</t>
  </si>
  <si>
    <t>ifsappscim</t>
  </si>
  <si>
    <t>IFS Maintenix Application Server.</t>
  </si>
  <si>
    <t>ifsmaintenixappserver</t>
  </si>
  <si>
    <t>IFS Maintenix Report Server.</t>
  </si>
  <si>
    <t>ifsmaintenixreportserver</t>
  </si>
  <si>
    <t>Total - Node Resource - Memory (GB)</t>
  </si>
  <si>
    <t>Total - Node Resource - Logical CPU (number)</t>
  </si>
  <si>
    <t>Tot.Lim.Mem (GB)</t>
  </si>
  <si>
    <t>Tot.Req.Mem (GB)</t>
  </si>
  <si>
    <t>Tot.Lim.CPU (logical)</t>
  </si>
  <si>
    <t>Tot.Req.CPU (logical)</t>
  </si>
  <si>
    <t>Container</t>
  </si>
  <si>
    <t>Additional</t>
  </si>
  <si>
    <t>Request</t>
  </si>
  <si>
    <t>Limit</t>
  </si>
  <si>
    <t>IFS-Remote Resources needed</t>
  </si>
  <si>
    <t>IFS-Remote -- Kube-system - Measured</t>
  </si>
  <si>
    <t>Total</t>
  </si>
  <si>
    <t>TOTAL PER NS</t>
  </si>
  <si>
    <t>IFS-Remote -- IFS-Monitoring</t>
  </si>
  <si>
    <t>Req.Mem / enabled</t>
  </si>
  <si>
    <t>Req.CPU / per enabled</t>
  </si>
  <si>
    <t>IFS Power BI Service.</t>
  </si>
  <si>
    <t>ifsapppowerbisvc</t>
  </si>
  <si>
    <t>IFS Business Reporter Rendering Service</t>
  </si>
  <si>
    <t>ifsappreportingbr</t>
  </si>
  <si>
    <t>IFS Reporting Crystal Integration</t>
  </si>
  <si>
    <t>ifsappreportingcr</t>
  </si>
  <si>
    <t>IFS Reporting Rendering Service</t>
  </si>
  <si>
    <t>ifsappreportingren</t>
  </si>
  <si>
    <t>ifs-file-storage</t>
  </si>
  <si>
    <t>ifsfilestorage</t>
  </si>
  <si>
    <t>Largest enabled</t>
  </si>
  <si>
    <t>IFS Extensibility Applications</t>
  </si>
  <si>
    <t>ifsappextensibility</t>
  </si>
  <si>
    <t>CPU - Request-ratio to Limit (cpuRatio)</t>
  </si>
  <si>
    <t>limitCpu</t>
  </si>
  <si>
    <t>(limitCpu)</t>
  </si>
  <si>
    <t>IFS Aurena Native Executor</t>
  </si>
  <si>
    <t>ifsappnativeexecutor</t>
  </si>
  <si>
    <t>IFS Aurena Native Notification</t>
  </si>
  <si>
    <t>ifsappnativenotification</t>
  </si>
  <si>
    <t>IFS Cloud Signing Service</t>
  </si>
  <si>
    <t>ifsappsigningservice</t>
  </si>
  <si>
    <t>ifs-virus-scanner</t>
  </si>
  <si>
    <t>ifsvirusscanner</t>
  </si>
  <si>
    <t>On/Off</t>
  </si>
  <si>
    <t>Estimated</t>
  </si>
  <si>
    <t>ifsappgraph</t>
  </si>
  <si>
    <t>1.3.2</t>
  </si>
  <si>
    <t>50.0</t>
  </si>
  <si>
    <t>IFS Graph Service.</t>
  </si>
  <si>
    <t>N/E</t>
  </si>
  <si>
    <t>IFS Redis Work Queue</t>
  </si>
  <si>
    <t>ifsappamworkqueue</t>
  </si>
  <si>
    <t>IFS CRM and SRM Calendar Sync</t>
  </si>
  <si>
    <t>ifsapprmsync</t>
  </si>
  <si>
    <t>Enabled</t>
  </si>
  <si>
    <t>LogLevel</t>
  </si>
  <si>
    <t>1.5.1</t>
  </si>
  <si>
    <t>warn</t>
  </si>
  <si>
    <t>1.5.2</t>
  </si>
  <si>
    <t>1.5.0</t>
  </si>
  <si>
    <t>1.5.3</t>
  </si>
  <si>
    <t>1.5.4</t>
  </si>
  <si>
    <t>ERROR</t>
  </si>
  <si>
    <t>ifsapp-docman-esign</t>
  </si>
  <si>
    <t>ifsappdocmanesign</t>
  </si>
  <si>
    <t>{{ if .Values.global.coreComponents }} {{ .Values.global.coreComponents.docman }} {{ else }} true {{ end }}</t>
  </si>
  <si>
    <t>{{ if .Values.global.coreComponents }} {{ .Values.global.coreComponents.graph }} {{ else }} false {{ end }}</t>
  </si>
  <si>
    <t>{{ if .Values.global.coreComponents }} {{ .Values.global.coreComponents.fndmob }} {{ else }} true {{ end }}</t>
  </si>
  <si>
    <t>{{ if .Values.global.coreComponents }} {{ .Values.global.coreComponents.fndrem }} {{ else }} true {{ end }}</t>
  </si>
  <si>
    <t>{{ if .Values.global.coreComponents }} {{ .Values.global.coreComponents.bacli }} {{ else }} true {{ end }}</t>
  </si>
  <si>
    <t>{{ if .Values.global.coreComponents }} {{ .Values.global.coreComponents.crystl }} {{ else }} true {{ end }}</t>
  </si>
  <si>
    <t>{{ if .Values.global.coreComponents }} {{ .Values.global.coreComponents.rmpanl }} {{ else }} true {{ end }}</t>
  </si>
  <si>
    <t>{{ if .Values.global.coreComponents }} {{ .Values.global.coreComponents.fnddss }} {{ else }} true {{ end }}</t>
  </si>
  <si>
    <t>WARNING</t>
  </si>
  <si>
    <t>{{ if .Values.global.coreComponents }} {{ .Values.global.coreComponents.mxcore }} {{ else }} true {{ end }}</t>
  </si>
  <si>
    <t>Additional for wiggleroom (two times enabled largest pod)</t>
  </si>
  <si>
    <t>ifs-storage</t>
  </si>
  <si>
    <t>10. Redundency on nodes is not considered</t>
  </si>
  <si>
    <t>02. This is a configuration aid, the calculated result might not be able to handle the actual workload, depending on input</t>
  </si>
  <si>
    <t>03. Assumptios are made that might not be applicable to all cases, depending on add-ons or similar differences</t>
  </si>
  <si>
    <t>04. All calculations are made by theorectical assumtions, only a small portion of combinations is verified.</t>
  </si>
  <si>
    <t>07. ifs-storage namespace resources is based on observations</t>
  </si>
  <si>
    <t>08. ifs-ingress namespace resources is based on observations</t>
  </si>
  <si>
    <t>09. Rooling updates are not catered for, beside the wiggleroom added, which could in theory be to small for all cases</t>
  </si>
  <si>
    <t>06. kube-system namespace resources is based on observations</t>
  </si>
  <si>
    <t>05. ifs-monitoring namespace resources is based on observations rather than helm charts</t>
  </si>
  <si>
    <t>Name</t>
  </si>
  <si>
    <t>ifsapp-amm</t>
  </si>
  <si>
    <t>1.6.2</t>
  </si>
  <si>
    <t>ifsapp-am-workqueue</t>
  </si>
  <si>
    <t>ifsapp-application-svc</t>
  </si>
  <si>
    <t>ifsapp-busmod</t>
  </si>
  <si>
    <t>ifsapp-chat</t>
  </si>
  <si>
    <t>ifsappchat</t>
  </si>
  <si>
    <t>1.6.1</t>
  </si>
  <si>
    <t>{{ if .Values.global.coreComponents }} {{ .Values.global.coreComponents.fndgpt }} {{ else }} true {{ end }}</t>
  </si>
  <si>
    <t>1.6.0</t>
  </si>
  <si>
    <t>ifsapp-connect</t>
  </si>
  <si>
    <t>ifsapp-doc</t>
  </si>
  <si>
    <t>info</t>
  </si>
  <si>
    <t>ifsapp-extensibility</t>
  </si>
  <si>
    <t>ifsapp-graph</t>
  </si>
  <si>
    <t>ifsapp-native-executor</t>
  </si>
  <si>
    <t>ifsapp-native-notification</t>
  </si>
  <si>
    <t>ifsapp-native-server</t>
  </si>
  <si>
    <t>ifsapp-powerbi-svc</t>
  </si>
  <si>
    <t>ifsapp-rem</t>
  </si>
  <si>
    <t>ifsapp-reporting</t>
  </si>
  <si>
    <t>ifsapp-reporting-br</t>
  </si>
  <si>
    <t>ifsapp-reporting-cr</t>
  </si>
  <si>
    <t>ifsapp-reporting-ren</t>
  </si>
  <si>
    <t>IFS Reporting Web Designer</t>
  </si>
  <si>
    <t>ifsappreportingwebdesigner</t>
  </si>
  <si>
    <t>ifsapp-reporting-web-designer</t>
  </si>
  <si>
    <t>IFS Reporting Web Designer Backend</t>
  </si>
  <si>
    <t>ifsappreportingwebdesignerren</t>
  </si>
  <si>
    <t>ifsapp-reporting-web-designer-ren</t>
  </si>
  <si>
    <t>IFS Reporting Web Runtime Renderer</t>
  </si>
  <si>
    <t>ifsappreportingwebruntimeren</t>
  </si>
  <si>
    <t>ifsapp-reporting-web-runtime-ren</t>
  </si>
  <si>
    <t>IFS Reporting Web Transformer</t>
  </si>
  <si>
    <t>ifsappreportingwebtransformer</t>
  </si>
  <si>
    <t>ifsapp-reporting-web-transformer</t>
  </si>
  <si>
    <t>ifsapp-rmpanel</t>
  </si>
  <si>
    <t>ifsapp-rmsync</t>
  </si>
  <si>
    <t>ifsapp-scim</t>
  </si>
  <si>
    <t>ifsapp-signing-service</t>
  </si>
  <si>
    <t>ifsmaintenix-appserver</t>
  </si>
  <si>
    <t>ifsmaintenix-reportserver</t>
  </si>
  <si>
    <t>Always 1</t>
  </si>
  <si>
    <t>only 1 supported</t>
  </si>
  <si>
    <t>default = 0, only 1 supported</t>
  </si>
  <si>
    <t>default = 0</t>
  </si>
  <si>
    <t>1.7.0</t>
  </si>
  <si>
    <t>1.7.1</t>
  </si>
  <si>
    <t>1.7.3</t>
  </si>
  <si>
    <t>1.8.3</t>
  </si>
  <si>
    <t>{{ if .Values.global.coreComponents }} {{ if or .Values.global.coreComponents.pbies .Values.global.coreComponents.amfw }} true {{ else }} false {{ end }} {{ else }} true {{ end }}</t>
  </si>
  <si>
    <t>1.8.0</t>
  </si>
  <si>
    <t>1.8.1</t>
  </si>
  <si>
    <t>1.8.4</t>
  </si>
  <si>
    <t>IFS Cloud 25R1 251.0.0-E - Config Node Size - IFS-Remote</t>
  </si>
  <si>
    <t>01. IFS namespace based on "ifs-cloud" ver "251.0.0-E", Kubever v1.30.9</t>
  </si>
  <si>
    <t>IFS AM Data Pump</t>
  </si>
  <si>
    <t>ifsappamdatapump</t>
  </si>
  <si>
    <t>1.8.5</t>
  </si>
  <si>
    <t>ifsapp-am-datapump</t>
  </si>
  <si>
    <t>{{ if .Values.global.coreComponents }} {{ .Values.global.coreComponents.dtsrc }} {{ else }} true {{ end }}</t>
  </si>
  <si>
    <t>IFS AM Job Scheduler</t>
  </si>
  <si>
    <t>ifsappamscheduler</t>
  </si>
  <si>
    <t>ifsapp-am-scheduler</t>
  </si>
  <si>
    <t>Calculated</t>
  </si>
  <si>
    <t>Calculated from pod</t>
  </si>
  <si>
    <t>ifs-autoscaler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</si>
</sst>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0.14999847407452621"/>
      <name val="Arial"/>
      <family val="2"/>
    </font>
    <font>
      <sz val="10"/>
      <color theme="1" tint="0.14996795556505021"/>
      <name val="Arial"/>
      <family val="2"/>
    </font>
    <font>
      <b/>
      <sz val="22"/>
      <color rgb="FF360065"/>
      <name val="Century Gothic"/>
      <family val="1"/>
    </font>
    <font>
      <b/>
      <sz val="14"/>
      <color theme="6"/>
      <name val="Arial"/>
      <family val="2"/>
    </font>
    <font>
      <b/>
      <sz val="10"/>
      <color rgb="FF7030A0"/>
      <name val="Arial"/>
      <family val="2"/>
    </font>
    <font>
      <b/>
      <sz val="11"/>
      <color rgb="FF360065"/>
      <name val="Arial"/>
      <family val="2"/>
    </font>
    <font>
      <sz val="11"/>
      <color theme="4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360065"/>
      <name val="Arial"/>
      <family val="2"/>
    </font>
    <font>
      <sz val="11"/>
      <color theme="8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2C9F8"/>
        <bgColor indexed="64"/>
      </patternFill>
    </fill>
    <fill>
      <patternFill patternType="solid">
        <fgColor rgb="FF36006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>
      <protection hidden="1"/>
    </xf>
    <xf numFmtId="0" fontId="8" fillId="4" borderId="0" xfId="0" applyFont="1" applyFill="1" applyBorder="1"/>
    <xf numFmtId="0" fontId="10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left" indent="1"/>
    </xf>
    <xf numFmtId="4" fontId="11" fillId="3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indent="1"/>
    </xf>
    <xf numFmtId="0" fontId="13" fillId="2" borderId="0" xfId="2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3" fillId="5" borderId="0" xfId="2" applyFont="1" applyFill="1" applyBorder="1" applyAlignment="1">
      <alignment horizontal="center"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3" fillId="7" borderId="0" xfId="2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8" borderId="0" xfId="0" applyFill="1"/>
    <xf numFmtId="0" fontId="12" fillId="8" borderId="0" xfId="0" applyFont="1" applyFill="1" applyBorder="1" applyAlignment="1">
      <alignment horizontal="left" indent="1"/>
    </xf>
    <xf numFmtId="0" fontId="6" fillId="8" borderId="0" xfId="0" applyFont="1" applyFill="1" applyBorder="1" applyAlignment="1">
      <alignment horizontal="center"/>
    </xf>
    <xf numFmtId="0" fontId="0" fillId="8" borderId="0" xfId="0" applyFont="1" applyFill="1" applyBorder="1"/>
    <xf numFmtId="0" fontId="1" fillId="8" borderId="0" xfId="0" applyFont="1" applyFill="1"/>
    <xf numFmtId="0" fontId="0" fillId="8" borderId="0" xfId="0" applyFill="1" applyAlignment="1">
      <alignment horizontal="center"/>
    </xf>
    <xf numFmtId="0" fontId="13" fillId="8" borderId="0" xfId="2" applyFont="1" applyFill="1" applyBorder="1" applyAlignment="1">
      <alignment horizontal="center" vertical="center" wrapText="1"/>
    </xf>
    <xf numFmtId="4" fontId="11" fillId="8" borderId="0" xfId="0" applyNumberFormat="1" applyFont="1" applyFill="1" applyBorder="1" applyAlignment="1">
      <alignment horizontal="right" vertical="center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0" xfId="0" applyFill="1" applyBorder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4" fillId="0" borderId="0" xfId="0" applyFont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 vertical="center"/>
    </xf>
    <xf numFmtId="0" fontId="0" fillId="0" borderId="0" xfId="0" applyFill="1"/>
    <xf numFmtId="0" fontId="12" fillId="8" borderId="0" xfId="0" applyFont="1" applyFill="1" applyBorder="1" applyAlignment="1" applyProtection="1">
      <alignment horizontal="left" indent="1"/>
    </xf>
    <xf numFmtId="0" fontId="6" fillId="8" borderId="0" xfId="0" applyFont="1" applyFill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0" fillId="8" borderId="0" xfId="0" applyFont="1" applyFill="1" applyBorder="1" applyProtection="1"/>
    <xf numFmtId="0" fontId="8" fillId="8" borderId="0" xfId="0" applyFont="1" applyFill="1" applyBorder="1" applyProtection="1"/>
    <xf numFmtId="0" fontId="9" fillId="8" borderId="0" xfId="0" applyFont="1" applyFill="1" applyBorder="1" applyAlignment="1" applyProtection="1">
      <alignment horizontal="left" vertical="center"/>
    </xf>
    <xf numFmtId="0" fontId="9" fillId="8" borderId="0" xfId="0" applyFont="1" applyFill="1" applyAlignment="1" applyProtection="1">
      <alignment horizontal="left" vertical="center"/>
    </xf>
    <xf numFmtId="0" fontId="0" fillId="8" borderId="0" xfId="0" applyFill="1" applyBorder="1" applyProtection="1"/>
    <xf numFmtId="0" fontId="1" fillId="8" borderId="0" xfId="0" applyFont="1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13" fillId="8" borderId="0" xfId="2" applyFont="1" applyFill="1" applyBorder="1" applyAlignment="1" applyProtection="1">
      <alignment horizontal="center" vertical="center" wrapText="1"/>
    </xf>
    <xf numFmtId="0" fontId="16" fillId="8" borderId="0" xfId="0" applyFont="1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14" fillId="8" borderId="0" xfId="0" applyFont="1" applyFill="1" applyAlignment="1" applyProtection="1">
      <alignment horizontal="center" vertical="center"/>
    </xf>
    <xf numFmtId="0" fontId="18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Protection="1"/>
    <xf numFmtId="0" fontId="1" fillId="8" borderId="0" xfId="0" applyFont="1" applyFill="1" applyProtection="1"/>
    <xf numFmtId="0" fontId="15" fillId="8" borderId="0" xfId="0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indent="1"/>
    </xf>
  </cellXfs>
  <cellStyles count="4">
    <cellStyle name="Heading 3" xfId="2" builtinId="18"/>
    <cellStyle name="Normal" xfId="0" builtinId="0"/>
    <cellStyle name="Normal 7 3" xfId="3" xr:uid="{639F1253-0184-43F4-974D-DF5FFC31E373}"/>
    <cellStyle name="Title" xfId="1" builtinId="15"/>
  </cellStyles>
  <dxfs count="2"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$D$55" noThreeD="1"/>
</file>

<file path=xl/ctrlProps/ctrlProp2.xml><?xml version="1.0" encoding="utf-8"?>
<formControlPr xmlns="http://schemas.microsoft.com/office/spreadsheetml/2009/9/main" objectType="CheckBox" checked="Checked" fmlaLink="$D$5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53</xdr:row>
          <xdr:rowOff>152400</xdr:rowOff>
        </xdr:from>
        <xdr:to>
          <xdr:col>1</xdr:col>
          <xdr:colOff>676275</xdr:colOff>
          <xdr:row>62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49</xdr:row>
          <xdr:rowOff>152400</xdr:rowOff>
        </xdr:from>
        <xdr:to>
          <xdr:col>1</xdr:col>
          <xdr:colOff>676275</xdr:colOff>
          <xdr:row>53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1677-0D83-44F0-A89F-9E1084116F14}">
  <dimension ref="A1:O65"/>
  <sheetViews>
    <sheetView tabSelected="1" zoomScale="70" zoomScaleNormal="70" zoomScaleSheetLayoutView="55" workbookViewId="0"/>
  </sheetViews>
  <sheetFormatPr defaultRowHeight="15" x14ac:dyDescent="0.25"/>
  <cols>
    <col min="1" max="1" width="77.140625" style="1" customWidth="1"/>
    <col min="2" max="2" width="16.42578125" style="2" customWidth="1"/>
    <col min="3" max="3" width="33.7109375" customWidth="1"/>
    <col min="4" max="4" width="7.85546875" style="41" hidden="1" customWidth="1"/>
    <col min="5" max="5" width="21.140625" style="41" hidden="1" customWidth="1"/>
    <col min="6" max="6" width="21.7109375" style="41" hidden="1" customWidth="1"/>
    <col min="7" max="7" width="24.5703125" style="41" hidden="1" customWidth="1"/>
    <col min="8" max="8" width="25" style="41" hidden="1" customWidth="1"/>
    <col min="9" max="9" width="18.85546875" style="41" hidden="1" customWidth="1"/>
    <col min="10" max="10" width="11.140625" style="41" hidden="1" customWidth="1"/>
    <col min="11" max="11" width="11.5703125" style="41" hidden="1" customWidth="1"/>
    <col min="12" max="12" width="10.7109375" style="41" hidden="1" customWidth="1"/>
    <col min="13" max="13" width="11.140625" style="41" hidden="1" customWidth="1"/>
    <col min="14" max="14" width="28.140625" style="41" hidden="1" customWidth="1"/>
    <col min="15" max="15" width="25.42578125" style="41" hidden="1" customWidth="1"/>
  </cols>
  <sheetData>
    <row r="1" spans="1:15" s="4" customFormat="1" x14ac:dyDescent="0.25">
      <c r="A1" s="5"/>
      <c r="B1" s="5"/>
      <c r="C1" s="5"/>
      <c r="D1" s="43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4" customFormat="1" ht="50.25" customHeight="1" x14ac:dyDescent="0.25">
      <c r="A2" s="6" t="s">
        <v>208</v>
      </c>
      <c r="B2" s="7"/>
      <c r="C2" s="7"/>
      <c r="D2" s="44"/>
      <c r="E2" s="45"/>
      <c r="F2" s="45"/>
      <c r="G2" s="45"/>
      <c r="H2" s="41"/>
      <c r="I2" s="41"/>
      <c r="J2" s="41"/>
      <c r="K2" s="45"/>
      <c r="L2" s="45"/>
      <c r="M2" s="45"/>
      <c r="N2" s="45"/>
      <c r="O2" s="45"/>
    </row>
    <row r="3" spans="1:15" ht="18" x14ac:dyDescent="0.25">
      <c r="A3" s="11" t="s">
        <v>0</v>
      </c>
      <c r="B3" s="18">
        <v>100</v>
      </c>
      <c r="C3" s="9"/>
      <c r="D3" s="46"/>
    </row>
    <row r="4" spans="1:15" ht="18" x14ac:dyDescent="0.25">
      <c r="A4" s="11" t="s">
        <v>99</v>
      </c>
      <c r="B4" s="18">
        <v>40</v>
      </c>
      <c r="C4" s="9"/>
      <c r="D4" s="46"/>
    </row>
    <row r="5" spans="1:15" s="20" customFormat="1" ht="18" hidden="1" x14ac:dyDescent="0.25">
      <c r="A5" s="27" t="s">
        <v>8</v>
      </c>
      <c r="B5" s="28">
        <v>100</v>
      </c>
      <c r="C5" s="29"/>
      <c r="D5" s="46"/>
      <c r="E5" s="41"/>
      <c r="F5" s="41"/>
      <c r="G5" s="41"/>
      <c r="H5" s="41"/>
      <c r="I5" s="41"/>
      <c r="J5" s="41"/>
      <c r="K5" s="41"/>
      <c r="L5" s="41"/>
      <c r="M5" s="41"/>
      <c r="N5" s="47" t="s">
        <v>96</v>
      </c>
      <c r="O5" s="47" t="s">
        <v>96</v>
      </c>
    </row>
    <row r="6" spans="1:15" s="20" customFormat="1" ht="18" hidden="1" x14ac:dyDescent="0.25">
      <c r="A6" s="27" t="s">
        <v>101</v>
      </c>
      <c r="B6" s="28" t="b">
        <v>0</v>
      </c>
      <c r="C6" s="29"/>
      <c r="D6" s="46"/>
      <c r="E6" s="41"/>
      <c r="F6" s="41"/>
      <c r="G6" s="41"/>
      <c r="H6" s="41"/>
      <c r="I6" s="48">
        <v>10000</v>
      </c>
      <c r="J6" s="41"/>
      <c r="K6" s="41"/>
      <c r="L6" s="41"/>
      <c r="M6" s="41"/>
      <c r="N6" s="47"/>
      <c r="O6" s="47"/>
    </row>
    <row r="7" spans="1:15" x14ac:dyDescent="0.25">
      <c r="A7" s="10"/>
      <c r="B7" s="8"/>
      <c r="C7" s="9"/>
      <c r="D7" s="46"/>
      <c r="K7" s="41">
        <f>N7</f>
        <v>4032</v>
      </c>
      <c r="M7" s="41">
        <f>O7</f>
        <v>1220</v>
      </c>
      <c r="N7" s="41">
        <f>MAX(N9:N47)+N49</f>
        <v>4032</v>
      </c>
      <c r="O7" s="41">
        <f>MAX(O9:O47)+O49</f>
        <v>1220</v>
      </c>
    </row>
    <row r="8" spans="1:15" s="3" customFormat="1" x14ac:dyDescent="0.2">
      <c r="A8" s="13" t="s">
        <v>75</v>
      </c>
      <c r="B8" s="13" t="s">
        <v>1</v>
      </c>
      <c r="C8" s="13" t="s">
        <v>19</v>
      </c>
      <c r="D8" s="49"/>
      <c r="E8" s="47" t="s">
        <v>11</v>
      </c>
      <c r="F8" s="47" t="s">
        <v>12</v>
      </c>
      <c r="G8" s="47" t="s">
        <v>13</v>
      </c>
      <c r="H8" s="47" t="s">
        <v>14</v>
      </c>
      <c r="I8" s="47" t="s">
        <v>100</v>
      </c>
      <c r="J8" s="47" t="s">
        <v>15</v>
      </c>
      <c r="K8" s="47" t="s">
        <v>16</v>
      </c>
      <c r="L8" s="47" t="s">
        <v>17</v>
      </c>
      <c r="M8" s="47" t="s">
        <v>18</v>
      </c>
      <c r="N8" s="47" t="s">
        <v>84</v>
      </c>
      <c r="O8" s="47" t="s">
        <v>85</v>
      </c>
    </row>
    <row r="9" spans="1:15" s="37" customFormat="1" x14ac:dyDescent="0.25">
      <c r="A9" s="12" t="str">
        <f>CONCATENATE(IFSNS!B2," -- ",IFSNS!A2)</f>
        <v>ifsappamdatapump -- IFS AM Data Pump</v>
      </c>
      <c r="B9" s="35">
        <v>2</v>
      </c>
      <c r="D9" s="40"/>
      <c r="E9" s="41">
        <f t="shared" ref="E9" si="0">J9*$B9</f>
        <v>1000</v>
      </c>
      <c r="F9" s="41">
        <f t="shared" ref="F9" si="1">K9*$B9</f>
        <v>1000</v>
      </c>
      <c r="G9" s="41">
        <f t="shared" ref="G9" si="2">I9*$B9</f>
        <v>20000</v>
      </c>
      <c r="H9" s="41">
        <f t="shared" ref="H9" si="3">M9*$B9</f>
        <v>640</v>
      </c>
      <c r="I9" s="41">
        <f t="shared" ref="I9" si="4">IF($B$6,L9,$I$6)</f>
        <v>10000</v>
      </c>
      <c r="J9" s="41">
        <f>IFSNS!I2+(IFSNS!J2*$B$3/100)</f>
        <v>500</v>
      </c>
      <c r="K9" s="41">
        <f t="shared" ref="K9" si="5">INT(J9*$B$5/100)</f>
        <v>500</v>
      </c>
      <c r="L9" s="41">
        <f>IFSNS!K2+(IFSNS!L2*$B$3/100)</f>
        <v>800</v>
      </c>
      <c r="M9" s="41">
        <f t="shared" ref="M9" si="6">INT(L9*$B$4/100)</f>
        <v>320</v>
      </c>
      <c r="N9" s="41">
        <f t="shared" ref="N9" si="7">IF($B9&gt;0,K9,0)</f>
        <v>500</v>
      </c>
      <c r="O9" s="41">
        <f t="shared" ref="O9" si="8">IF($B9&gt;0,M9,0)</f>
        <v>320</v>
      </c>
    </row>
    <row r="10" spans="1:15" s="37" customFormat="1" x14ac:dyDescent="0.25">
      <c r="A10" s="60" t="str">
        <f>CONCATENATE(IFSNS!B3," -- ",IFSNS!A3)</f>
        <v>ifsappamm -- IFS Cloud Monitoring</v>
      </c>
      <c r="B10" s="35">
        <v>1</v>
      </c>
      <c r="C10" s="59" t="s">
        <v>196</v>
      </c>
      <c r="D10" s="40"/>
      <c r="E10" s="41">
        <f t="shared" ref="E10:E45" si="9">J10*$B10</f>
        <v>420</v>
      </c>
      <c r="F10" s="41">
        <f t="shared" ref="F10:F45" si="10">K10*$B10</f>
        <v>420</v>
      </c>
      <c r="G10" s="41">
        <f t="shared" ref="G10:G45" si="11">I10*$B10</f>
        <v>10000</v>
      </c>
      <c r="H10" s="41">
        <f t="shared" ref="H10:H45" si="12">M10*$B10</f>
        <v>160</v>
      </c>
      <c r="I10" s="41">
        <f t="shared" ref="I10:I45" si="13">IF($B$6,L10,$I$6)</f>
        <v>10000</v>
      </c>
      <c r="J10" s="41">
        <f>IFSNS!I3+(IFSNS!J3*$B$3/100)</f>
        <v>420</v>
      </c>
      <c r="K10" s="41">
        <f t="shared" ref="K10:K45" si="14">INT(J10*$B$5/100)</f>
        <v>420</v>
      </c>
      <c r="L10" s="41">
        <f>IFSNS!K3+(IFSNS!L3*$B$3/100)</f>
        <v>400</v>
      </c>
      <c r="M10" s="41">
        <f t="shared" ref="M10:M45" si="15">INT(L10*$B$4/100)</f>
        <v>160</v>
      </c>
      <c r="N10" s="41">
        <f t="shared" ref="N10:N45" si="16">IF($B10&gt;0,K10,0)</f>
        <v>420</v>
      </c>
      <c r="O10" s="41">
        <f t="shared" ref="O10:O45" si="17">IF($B10&gt;0,M10,0)</f>
        <v>160</v>
      </c>
    </row>
    <row r="11" spans="1:15" x14ac:dyDescent="0.25">
      <c r="A11" s="12" t="str">
        <f>CONCATENATE(IFSNS!B4," -- ",IFSNS!A4)</f>
        <v>ifsappamscheduler -- IFS AM Job Scheduler</v>
      </c>
      <c r="B11" s="35">
        <v>1</v>
      </c>
      <c r="C11" s="59" t="s">
        <v>196</v>
      </c>
      <c r="D11" s="50"/>
      <c r="E11" s="41">
        <f t="shared" si="9"/>
        <v>350</v>
      </c>
      <c r="F11" s="41">
        <f t="shared" si="10"/>
        <v>350</v>
      </c>
      <c r="G11" s="41">
        <f t="shared" si="11"/>
        <v>10000</v>
      </c>
      <c r="H11" s="41">
        <f t="shared" si="12"/>
        <v>60</v>
      </c>
      <c r="I11" s="41">
        <f t="shared" si="13"/>
        <v>10000</v>
      </c>
      <c r="J11" s="41">
        <f>IFSNS!I4+(IFSNS!J4*$B$3/100)</f>
        <v>350</v>
      </c>
      <c r="K11" s="41">
        <f t="shared" si="14"/>
        <v>350</v>
      </c>
      <c r="L11" s="41">
        <f>IFSNS!K4+(IFSNS!L4*$B$3/100)</f>
        <v>150</v>
      </c>
      <c r="M11" s="41">
        <f t="shared" si="15"/>
        <v>60</v>
      </c>
      <c r="N11" s="41">
        <f t="shared" si="16"/>
        <v>350</v>
      </c>
      <c r="O11" s="41">
        <f t="shared" si="17"/>
        <v>60</v>
      </c>
    </row>
    <row r="12" spans="1:15" x14ac:dyDescent="0.25">
      <c r="A12" s="12" t="str">
        <f>CONCATENATE(IFSNS!B5," -- ",IFSNS!A5)</f>
        <v>ifsappamworkqueue -- IFS Redis Work Queue</v>
      </c>
      <c r="B12" s="35">
        <v>2</v>
      </c>
      <c r="C12" s="59"/>
      <c r="D12" s="40"/>
      <c r="E12" s="41">
        <f t="shared" si="9"/>
        <v>100</v>
      </c>
      <c r="F12" s="41">
        <f t="shared" si="10"/>
        <v>100</v>
      </c>
      <c r="G12" s="41">
        <f t="shared" si="11"/>
        <v>20000</v>
      </c>
      <c r="H12" s="41">
        <f t="shared" si="12"/>
        <v>32</v>
      </c>
      <c r="I12" s="41">
        <f t="shared" si="13"/>
        <v>10000</v>
      </c>
      <c r="J12" s="41">
        <f>IFSNS!I5+(IFSNS!J5*$B$3/100)</f>
        <v>50</v>
      </c>
      <c r="K12" s="41">
        <f t="shared" si="14"/>
        <v>50</v>
      </c>
      <c r="L12" s="41">
        <f>IFSNS!K5+(IFSNS!L5*$B$3/100)</f>
        <v>40</v>
      </c>
      <c r="M12" s="41">
        <f t="shared" si="15"/>
        <v>16</v>
      </c>
      <c r="N12" s="41">
        <f t="shared" si="16"/>
        <v>50</v>
      </c>
      <c r="O12" s="41">
        <f t="shared" si="17"/>
        <v>16</v>
      </c>
    </row>
    <row r="13" spans="1:15" x14ac:dyDescent="0.25">
      <c r="A13" s="12" t="str">
        <f>CONCATENATE(IFSNS!B6," -- ",IFSNS!A6)</f>
        <v>ifsappapplicationsvc -- IFS Utility Applications</v>
      </c>
      <c r="B13" s="35">
        <v>2</v>
      </c>
      <c r="C13" s="36"/>
      <c r="D13" s="40"/>
      <c r="E13" s="41">
        <f t="shared" si="9"/>
        <v>1800</v>
      </c>
      <c r="F13" s="41">
        <f t="shared" si="10"/>
        <v>1800</v>
      </c>
      <c r="G13" s="41">
        <f t="shared" si="11"/>
        <v>20000</v>
      </c>
      <c r="H13" s="41">
        <f t="shared" si="12"/>
        <v>120</v>
      </c>
      <c r="I13" s="41">
        <f t="shared" si="13"/>
        <v>10000</v>
      </c>
      <c r="J13" s="41">
        <f>IFSNS!I6+(IFSNS!J6*$B$3/100)</f>
        <v>900</v>
      </c>
      <c r="K13" s="41">
        <f t="shared" si="14"/>
        <v>900</v>
      </c>
      <c r="L13" s="41">
        <f>IFSNS!K6+(IFSNS!L6*$B$3/100)</f>
        <v>150</v>
      </c>
      <c r="M13" s="41">
        <f t="shared" si="15"/>
        <v>60</v>
      </c>
      <c r="N13" s="41">
        <f t="shared" si="16"/>
        <v>900</v>
      </c>
      <c r="O13" s="41">
        <f t="shared" si="17"/>
        <v>60</v>
      </c>
    </row>
    <row r="14" spans="1:15" x14ac:dyDescent="0.25">
      <c r="A14" s="12" t="str">
        <f>CONCATENATE(IFSNS!B7," -- ",IFSNS!A7)</f>
        <v>ifsappbusmod -- IFS Business Modeler Service.</v>
      </c>
      <c r="B14" s="35">
        <v>2</v>
      </c>
      <c r="C14" s="36"/>
      <c r="D14" s="40"/>
      <c r="E14" s="41">
        <f t="shared" si="9"/>
        <v>600</v>
      </c>
      <c r="F14" s="41">
        <f t="shared" si="10"/>
        <v>600</v>
      </c>
      <c r="G14" s="41">
        <f t="shared" si="11"/>
        <v>20000</v>
      </c>
      <c r="H14" s="41">
        <f t="shared" si="12"/>
        <v>180</v>
      </c>
      <c r="I14" s="41">
        <f t="shared" si="13"/>
        <v>10000</v>
      </c>
      <c r="J14" s="41">
        <f>IFSNS!I7+(IFSNS!J7*$B$3/100)</f>
        <v>300</v>
      </c>
      <c r="K14" s="41">
        <f t="shared" si="14"/>
        <v>300</v>
      </c>
      <c r="L14" s="41">
        <f>IFSNS!K7+(IFSNS!L7*$B$3/100)</f>
        <v>225</v>
      </c>
      <c r="M14" s="41">
        <f t="shared" si="15"/>
        <v>90</v>
      </c>
      <c r="N14" s="41">
        <f t="shared" si="16"/>
        <v>300</v>
      </c>
      <c r="O14" s="41">
        <f t="shared" si="17"/>
        <v>90</v>
      </c>
    </row>
    <row r="15" spans="1:15" x14ac:dyDescent="0.25">
      <c r="A15" s="12" t="str">
        <f>CONCATENATE(IFSNS!B8," -- ",IFSNS!A8)</f>
        <v>ifsappchat -- ifsapp-chat</v>
      </c>
      <c r="B15" s="35">
        <v>2</v>
      </c>
      <c r="C15" s="36"/>
      <c r="D15" s="40"/>
      <c r="E15" s="41">
        <f t="shared" si="9"/>
        <v>280</v>
      </c>
      <c r="F15" s="41">
        <f t="shared" si="10"/>
        <v>280</v>
      </c>
      <c r="G15" s="41">
        <f t="shared" si="11"/>
        <v>20000</v>
      </c>
      <c r="H15" s="41">
        <f t="shared" si="12"/>
        <v>280</v>
      </c>
      <c r="I15" s="41">
        <f t="shared" si="13"/>
        <v>10000</v>
      </c>
      <c r="J15" s="41">
        <f>IFSNS!I8+(IFSNS!J8*$B$3/100)</f>
        <v>140</v>
      </c>
      <c r="K15" s="41">
        <f t="shared" si="14"/>
        <v>140</v>
      </c>
      <c r="L15" s="41">
        <f>IFSNS!K8+(IFSNS!L8*$B$3/100)</f>
        <v>350</v>
      </c>
      <c r="M15" s="41">
        <f t="shared" si="15"/>
        <v>140</v>
      </c>
      <c r="N15" s="41">
        <f t="shared" si="16"/>
        <v>140</v>
      </c>
      <c r="O15" s="41">
        <f t="shared" si="17"/>
        <v>140</v>
      </c>
    </row>
    <row r="16" spans="1:15" s="37" customFormat="1" x14ac:dyDescent="0.25">
      <c r="A16" s="12" t="str">
        <f>CONCATENATE(IFSNS!B9," -- ",IFSNS!A9)</f>
        <v>ifsappclient -- ifsapp-client</v>
      </c>
      <c r="B16" s="35">
        <v>2</v>
      </c>
      <c r="C16" s="36"/>
      <c r="D16" s="40"/>
      <c r="E16" s="41">
        <f t="shared" si="9"/>
        <v>360</v>
      </c>
      <c r="F16" s="41">
        <f t="shared" si="10"/>
        <v>360</v>
      </c>
      <c r="G16" s="41">
        <f t="shared" si="11"/>
        <v>20000</v>
      </c>
      <c r="H16" s="41">
        <f t="shared" si="12"/>
        <v>280</v>
      </c>
      <c r="I16" s="41">
        <f t="shared" si="13"/>
        <v>10000</v>
      </c>
      <c r="J16" s="41">
        <f>IFSNS!I9+(IFSNS!J9*$B$3/100)</f>
        <v>180</v>
      </c>
      <c r="K16" s="41">
        <f t="shared" si="14"/>
        <v>180</v>
      </c>
      <c r="L16" s="41">
        <f>IFSNS!K9+(IFSNS!L9*$B$3/100)</f>
        <v>350</v>
      </c>
      <c r="M16" s="41">
        <f t="shared" si="15"/>
        <v>140</v>
      </c>
      <c r="N16" s="41">
        <f t="shared" si="16"/>
        <v>180</v>
      </c>
      <c r="O16" s="41">
        <f t="shared" si="17"/>
        <v>140</v>
      </c>
    </row>
    <row r="17" spans="1:15" s="37" customFormat="1" x14ac:dyDescent="0.25">
      <c r="A17" s="60" t="str">
        <f>CONCATENATE(IFSNS!B10," -- ",IFSNS!A10)</f>
        <v>ifsappclientnotification -- ifsapp-client-notification</v>
      </c>
      <c r="B17" s="35">
        <v>2</v>
      </c>
      <c r="C17" s="36"/>
      <c r="D17" s="51"/>
      <c r="E17" s="41">
        <f t="shared" si="9"/>
        <v>4000</v>
      </c>
      <c r="F17" s="41">
        <f t="shared" si="10"/>
        <v>4000</v>
      </c>
      <c r="G17" s="41">
        <f t="shared" si="11"/>
        <v>20000</v>
      </c>
      <c r="H17" s="41">
        <f t="shared" si="12"/>
        <v>1600</v>
      </c>
      <c r="I17" s="41">
        <f t="shared" si="13"/>
        <v>10000</v>
      </c>
      <c r="J17" s="41">
        <f>IFSNS!I10+(IFSNS!J10*$B$3/100)</f>
        <v>2000</v>
      </c>
      <c r="K17" s="41">
        <f t="shared" si="14"/>
        <v>2000</v>
      </c>
      <c r="L17" s="41">
        <f>IFSNS!K10+(IFSNS!L10*$B$3/100)</f>
        <v>2000</v>
      </c>
      <c r="M17" s="41">
        <f t="shared" si="15"/>
        <v>800</v>
      </c>
      <c r="N17" s="41">
        <f t="shared" si="16"/>
        <v>2000</v>
      </c>
      <c r="O17" s="41">
        <f t="shared" si="17"/>
        <v>800</v>
      </c>
    </row>
    <row r="18" spans="1:15" x14ac:dyDescent="0.25">
      <c r="A18" s="12" t="str">
        <f>CONCATENATE(IFSNS!B11," -- ",IFSNS!A11)</f>
        <v>ifsappclientservices -- ifsapp-client-services</v>
      </c>
      <c r="B18" s="35">
        <v>2</v>
      </c>
      <c r="C18" s="36"/>
      <c r="D18" s="40"/>
      <c r="E18" s="41">
        <f t="shared" si="9"/>
        <v>4200</v>
      </c>
      <c r="F18" s="41">
        <f t="shared" si="10"/>
        <v>4200</v>
      </c>
      <c r="G18" s="41">
        <f t="shared" si="11"/>
        <v>20000</v>
      </c>
      <c r="H18" s="41">
        <f t="shared" si="12"/>
        <v>760</v>
      </c>
      <c r="I18" s="41">
        <f t="shared" si="13"/>
        <v>10000</v>
      </c>
      <c r="J18" s="41">
        <f>IFSNS!I11+(IFSNS!J11*$B$3/100)</f>
        <v>2100</v>
      </c>
      <c r="K18" s="41">
        <f t="shared" si="14"/>
        <v>2100</v>
      </c>
      <c r="L18" s="41">
        <f>IFSNS!K11+(IFSNS!L11*$B$3/100)</f>
        <v>950</v>
      </c>
      <c r="M18" s="41">
        <f t="shared" si="15"/>
        <v>380</v>
      </c>
      <c r="N18" s="41">
        <f t="shared" si="16"/>
        <v>2100</v>
      </c>
      <c r="O18" s="41">
        <f t="shared" si="17"/>
        <v>380</v>
      </c>
    </row>
    <row r="19" spans="1:15" x14ac:dyDescent="0.25">
      <c r="A19" s="12" t="str">
        <f>CONCATENATE(IFSNS!B12," -- ",IFSNS!A12)</f>
        <v>ifsappconnect -- IFS Connect.</v>
      </c>
      <c r="B19" s="35">
        <v>2</v>
      </c>
      <c r="C19" s="36"/>
      <c r="D19" s="40"/>
      <c r="E19" s="41">
        <f t="shared" si="9"/>
        <v>6000</v>
      </c>
      <c r="F19" s="41">
        <f t="shared" si="10"/>
        <v>6000</v>
      </c>
      <c r="G19" s="41">
        <f t="shared" si="11"/>
        <v>20000</v>
      </c>
      <c r="H19" s="41">
        <f t="shared" si="12"/>
        <v>2400</v>
      </c>
      <c r="I19" s="41">
        <f t="shared" si="13"/>
        <v>10000</v>
      </c>
      <c r="J19" s="41">
        <f>IFSNS!I12+(IFSNS!J12*$B$3/100)</f>
        <v>3000</v>
      </c>
      <c r="K19" s="41">
        <f t="shared" si="14"/>
        <v>3000</v>
      </c>
      <c r="L19" s="41">
        <f>IFSNS!K12+(IFSNS!L12*$B$3/100)</f>
        <v>3000</v>
      </c>
      <c r="M19" s="41">
        <f t="shared" si="15"/>
        <v>1200</v>
      </c>
      <c r="N19" s="41">
        <f t="shared" si="16"/>
        <v>3000</v>
      </c>
      <c r="O19" s="41">
        <f t="shared" si="17"/>
        <v>1200</v>
      </c>
    </row>
    <row r="20" spans="1:15" x14ac:dyDescent="0.25">
      <c r="A20" s="12" t="str">
        <f>CONCATENATE(IFSNS!B13," -- ",IFSNS!A13)</f>
        <v>ifsappdoc -- ifsapp-doc.</v>
      </c>
      <c r="B20" s="35">
        <v>2</v>
      </c>
      <c r="C20" s="36"/>
      <c r="D20" s="40"/>
      <c r="E20" s="41">
        <f t="shared" si="9"/>
        <v>3200</v>
      </c>
      <c r="F20" s="41">
        <f t="shared" si="10"/>
        <v>3200</v>
      </c>
      <c r="G20" s="41">
        <f t="shared" si="11"/>
        <v>20000</v>
      </c>
      <c r="H20" s="41">
        <f t="shared" si="12"/>
        <v>200</v>
      </c>
      <c r="I20" s="41">
        <f t="shared" si="13"/>
        <v>10000</v>
      </c>
      <c r="J20" s="41">
        <f>IFSNS!I13+(IFSNS!J13*$B$3/100)</f>
        <v>1600</v>
      </c>
      <c r="K20" s="41">
        <f t="shared" si="14"/>
        <v>1600</v>
      </c>
      <c r="L20" s="41">
        <f>IFSNS!K13+(IFSNS!L13*$B$3/100)</f>
        <v>250</v>
      </c>
      <c r="M20" s="41">
        <f t="shared" si="15"/>
        <v>100</v>
      </c>
      <c r="N20" s="41">
        <f t="shared" si="16"/>
        <v>1600</v>
      </c>
      <c r="O20" s="41">
        <f t="shared" si="17"/>
        <v>100</v>
      </c>
    </row>
    <row r="21" spans="1:15" x14ac:dyDescent="0.25">
      <c r="A21" s="12" t="str">
        <f>CONCATENATE(IFSNS!B14," -- ",IFSNS!A14)</f>
        <v>ifsappdocmanesign -- ifsapp-docman-esign</v>
      </c>
      <c r="B21" s="35">
        <v>2</v>
      </c>
      <c r="D21" s="50"/>
      <c r="E21" s="41">
        <f t="shared" si="9"/>
        <v>600</v>
      </c>
      <c r="F21" s="41">
        <f t="shared" si="10"/>
        <v>600</v>
      </c>
      <c r="G21" s="41">
        <f t="shared" si="11"/>
        <v>20000</v>
      </c>
      <c r="H21" s="41">
        <f t="shared" si="12"/>
        <v>360</v>
      </c>
      <c r="I21" s="41">
        <f t="shared" si="13"/>
        <v>10000</v>
      </c>
      <c r="J21" s="41">
        <f>IFSNS!I14+(IFSNS!J14*$B$3/100)</f>
        <v>300</v>
      </c>
      <c r="K21" s="41">
        <f t="shared" si="14"/>
        <v>300</v>
      </c>
      <c r="L21" s="41">
        <f>IFSNS!K14+(IFSNS!L14*$B$3/100)</f>
        <v>450</v>
      </c>
      <c r="M21" s="41">
        <f t="shared" si="15"/>
        <v>180</v>
      </c>
      <c r="N21" s="41">
        <f t="shared" si="16"/>
        <v>300</v>
      </c>
      <c r="O21" s="41">
        <f t="shared" si="17"/>
        <v>180</v>
      </c>
    </row>
    <row r="22" spans="1:15" x14ac:dyDescent="0.25">
      <c r="A22" s="12" t="str">
        <f>CONCATENATE(IFSNS!B15," -- ",IFSNS!A15)</f>
        <v>ifsappextensibility -- IFS Extensibility Applications</v>
      </c>
      <c r="B22" s="35">
        <v>2</v>
      </c>
      <c r="C22" s="36"/>
      <c r="D22" s="40"/>
      <c r="E22" s="41">
        <f t="shared" si="9"/>
        <v>240</v>
      </c>
      <c r="F22" s="41">
        <f t="shared" si="10"/>
        <v>240</v>
      </c>
      <c r="G22" s="41">
        <f t="shared" si="11"/>
        <v>20000</v>
      </c>
      <c r="H22" s="41">
        <f t="shared" si="12"/>
        <v>80</v>
      </c>
      <c r="I22" s="41">
        <f t="shared" si="13"/>
        <v>10000</v>
      </c>
      <c r="J22" s="41">
        <f>IFSNS!I15+(IFSNS!J15*$B$3/100)</f>
        <v>120</v>
      </c>
      <c r="K22" s="41">
        <f t="shared" si="14"/>
        <v>120</v>
      </c>
      <c r="L22" s="41">
        <f>IFSNS!K15+(IFSNS!L15*$B$3/100)</f>
        <v>100</v>
      </c>
      <c r="M22" s="41">
        <f t="shared" si="15"/>
        <v>40</v>
      </c>
      <c r="N22" s="41">
        <f t="shared" si="16"/>
        <v>120</v>
      </c>
      <c r="O22" s="41">
        <f t="shared" si="17"/>
        <v>40</v>
      </c>
    </row>
    <row r="23" spans="1:15" x14ac:dyDescent="0.25">
      <c r="A23" s="12" t="str">
        <f>CONCATENATE(IFSNS!B16," -- ",IFSNS!A16)</f>
        <v>ifsappgraph -- IFS Graph Service.</v>
      </c>
      <c r="B23" s="35">
        <v>0</v>
      </c>
      <c r="C23" s="59" t="s">
        <v>199</v>
      </c>
      <c r="D23" s="51"/>
      <c r="E23" s="41">
        <f t="shared" si="9"/>
        <v>0</v>
      </c>
      <c r="F23" s="41">
        <f t="shared" si="10"/>
        <v>0</v>
      </c>
      <c r="G23" s="41">
        <f t="shared" si="11"/>
        <v>0</v>
      </c>
      <c r="H23" s="41">
        <f t="shared" si="12"/>
        <v>0</v>
      </c>
      <c r="I23" s="41">
        <f t="shared" si="13"/>
        <v>10000</v>
      </c>
      <c r="J23" s="41">
        <f>IFSNS!I16+(IFSNS!J16*$B$3/100)</f>
        <v>280</v>
      </c>
      <c r="K23" s="41">
        <f t="shared" si="14"/>
        <v>280</v>
      </c>
      <c r="L23" s="41">
        <f>IFSNS!K16+(IFSNS!L16*$B$3/100)</f>
        <v>225</v>
      </c>
      <c r="M23" s="41">
        <f t="shared" si="15"/>
        <v>90</v>
      </c>
      <c r="N23" s="41">
        <f t="shared" si="16"/>
        <v>0</v>
      </c>
      <c r="O23" s="41">
        <f t="shared" si="17"/>
        <v>0</v>
      </c>
    </row>
    <row r="24" spans="1:15" x14ac:dyDescent="0.25">
      <c r="A24" s="12" t="str">
        <f>CONCATENATE(IFSNS!B17," -- ",IFSNS!A17)</f>
        <v>ifsappiam -- ifsapp-iam</v>
      </c>
      <c r="B24" s="35">
        <v>2</v>
      </c>
      <c r="C24" s="36"/>
      <c r="D24" s="40"/>
      <c r="E24" s="41">
        <f t="shared" si="9"/>
        <v>2200</v>
      </c>
      <c r="F24" s="41">
        <f t="shared" si="10"/>
        <v>2200</v>
      </c>
      <c r="G24" s="41">
        <f t="shared" si="11"/>
        <v>20000</v>
      </c>
      <c r="H24" s="41">
        <f t="shared" si="12"/>
        <v>1040</v>
      </c>
      <c r="I24" s="41">
        <f t="shared" si="13"/>
        <v>10000</v>
      </c>
      <c r="J24" s="41">
        <f>IFSNS!I17+(IFSNS!J17*$B$3/100)</f>
        <v>1100</v>
      </c>
      <c r="K24" s="41">
        <f t="shared" si="14"/>
        <v>1100</v>
      </c>
      <c r="L24" s="41">
        <f>IFSNS!K17+(IFSNS!L17*$B$3/100)</f>
        <v>1300</v>
      </c>
      <c r="M24" s="41">
        <f t="shared" si="15"/>
        <v>520</v>
      </c>
      <c r="N24" s="41">
        <f t="shared" si="16"/>
        <v>1100</v>
      </c>
      <c r="O24" s="41">
        <f t="shared" si="17"/>
        <v>520</v>
      </c>
    </row>
    <row r="25" spans="1:15" x14ac:dyDescent="0.25">
      <c r="A25" s="12" t="str">
        <f>CONCATENATE(IFSNS!B18," -- ",IFSNS!A18)</f>
        <v>ifsappnativeexecutor -- IFS Aurena Native Executor</v>
      </c>
      <c r="B25" s="35">
        <v>2</v>
      </c>
      <c r="C25" s="36"/>
      <c r="D25" s="50"/>
      <c r="E25" s="41">
        <f t="shared" si="9"/>
        <v>2000</v>
      </c>
      <c r="F25" s="41">
        <f t="shared" si="10"/>
        <v>2000</v>
      </c>
      <c r="G25" s="41">
        <f t="shared" si="11"/>
        <v>20000</v>
      </c>
      <c r="H25" s="41">
        <f t="shared" si="12"/>
        <v>560</v>
      </c>
      <c r="I25" s="41">
        <f t="shared" si="13"/>
        <v>10000</v>
      </c>
      <c r="J25" s="41">
        <f>IFSNS!I18+(IFSNS!J18*$B$3/100)</f>
        <v>1000</v>
      </c>
      <c r="K25" s="41">
        <f t="shared" si="14"/>
        <v>1000</v>
      </c>
      <c r="L25" s="41">
        <f>IFSNS!K18+(IFSNS!L18*$B$3/100)</f>
        <v>700</v>
      </c>
      <c r="M25" s="41">
        <f t="shared" si="15"/>
        <v>280</v>
      </c>
      <c r="N25" s="41">
        <f t="shared" si="16"/>
        <v>1000</v>
      </c>
      <c r="O25" s="41">
        <f t="shared" si="17"/>
        <v>280</v>
      </c>
    </row>
    <row r="26" spans="1:15" x14ac:dyDescent="0.25">
      <c r="A26" s="12" t="str">
        <f>CONCATENATE(IFSNS!B19," -- ",IFSNS!A19)</f>
        <v>ifsappnativenotification -- IFS Aurena Native Notification</v>
      </c>
      <c r="B26" s="35">
        <v>2</v>
      </c>
      <c r="C26" s="36"/>
      <c r="D26" s="50"/>
      <c r="E26" s="41">
        <f t="shared" si="9"/>
        <v>700</v>
      </c>
      <c r="F26" s="41">
        <f t="shared" si="10"/>
        <v>700</v>
      </c>
      <c r="G26" s="41">
        <f t="shared" si="11"/>
        <v>20000</v>
      </c>
      <c r="H26" s="41">
        <f t="shared" si="12"/>
        <v>240</v>
      </c>
      <c r="I26" s="41">
        <f t="shared" si="13"/>
        <v>10000</v>
      </c>
      <c r="J26" s="41">
        <f>IFSNS!I19+(IFSNS!J19*$B$3/100)</f>
        <v>350</v>
      </c>
      <c r="K26" s="41">
        <f t="shared" si="14"/>
        <v>350</v>
      </c>
      <c r="L26" s="41">
        <f>IFSNS!K19+(IFSNS!L19*$B$3/100)</f>
        <v>300</v>
      </c>
      <c r="M26" s="41">
        <f t="shared" si="15"/>
        <v>120</v>
      </c>
      <c r="N26" s="41">
        <f t="shared" si="16"/>
        <v>350</v>
      </c>
      <c r="O26" s="41">
        <f t="shared" si="17"/>
        <v>120</v>
      </c>
    </row>
    <row r="27" spans="1:15" x14ac:dyDescent="0.25">
      <c r="A27" s="12" t="str">
        <f>CONCATENATE(IFSNS!B20," -- ",IFSNS!A20)</f>
        <v>ifsappnativeserver -- IFS Aurena Native Framework Server</v>
      </c>
      <c r="B27" s="35">
        <v>2</v>
      </c>
      <c r="C27" s="36"/>
      <c r="D27" s="50"/>
      <c r="E27" s="41">
        <f t="shared" si="9"/>
        <v>6000</v>
      </c>
      <c r="F27" s="41">
        <f t="shared" si="10"/>
        <v>6000</v>
      </c>
      <c r="G27" s="41">
        <f t="shared" si="11"/>
        <v>20000</v>
      </c>
      <c r="H27" s="41">
        <f t="shared" si="12"/>
        <v>2400</v>
      </c>
      <c r="I27" s="41">
        <f t="shared" si="13"/>
        <v>10000</v>
      </c>
      <c r="J27" s="41">
        <f>IFSNS!I20+(IFSNS!J20*$B$3/100)</f>
        <v>3000</v>
      </c>
      <c r="K27" s="41">
        <f t="shared" si="14"/>
        <v>3000</v>
      </c>
      <c r="L27" s="41">
        <f>IFSNS!K20+(IFSNS!L20*$B$3/100)</f>
        <v>3000</v>
      </c>
      <c r="M27" s="41">
        <f t="shared" si="15"/>
        <v>1200</v>
      </c>
      <c r="N27" s="41">
        <f t="shared" si="16"/>
        <v>3000</v>
      </c>
      <c r="O27" s="41">
        <f t="shared" si="17"/>
        <v>1200</v>
      </c>
    </row>
    <row r="28" spans="1:15" x14ac:dyDescent="0.25">
      <c r="A28" s="12" t="str">
        <f>CONCATENATE(IFSNS!B21," -- ",IFSNS!A21)</f>
        <v>ifsappodata -- ifsapp-odata</v>
      </c>
      <c r="B28" s="35">
        <v>2</v>
      </c>
      <c r="C28" s="36"/>
      <c r="D28" s="51"/>
      <c r="E28" s="41">
        <f t="shared" si="9"/>
        <v>8000</v>
      </c>
      <c r="F28" s="41">
        <f t="shared" si="10"/>
        <v>8000</v>
      </c>
      <c r="G28" s="41">
        <f t="shared" si="11"/>
        <v>20000</v>
      </c>
      <c r="H28" s="41">
        <f t="shared" si="12"/>
        <v>2400</v>
      </c>
      <c r="I28" s="41">
        <f t="shared" si="13"/>
        <v>10000</v>
      </c>
      <c r="J28" s="41">
        <f>IFSNS!I21+(IFSNS!J21*$B$3/100)</f>
        <v>4000</v>
      </c>
      <c r="K28" s="41">
        <f t="shared" si="14"/>
        <v>4000</v>
      </c>
      <c r="L28" s="41">
        <f>IFSNS!K21+(IFSNS!L21*$B$3/100)</f>
        <v>3000</v>
      </c>
      <c r="M28" s="41">
        <f t="shared" si="15"/>
        <v>1200</v>
      </c>
      <c r="N28" s="41">
        <f t="shared" si="16"/>
        <v>4000</v>
      </c>
      <c r="O28" s="41">
        <f t="shared" si="17"/>
        <v>1200</v>
      </c>
    </row>
    <row r="29" spans="1:15" x14ac:dyDescent="0.25">
      <c r="A29" s="12" t="str">
        <f>CONCATENATE(IFSNS!B22," -- ",IFSNS!A22)</f>
        <v>ifsapppowerbisvc -- IFS Power BI Service.</v>
      </c>
      <c r="B29" s="35">
        <v>2</v>
      </c>
      <c r="C29" s="36"/>
      <c r="D29" s="52"/>
      <c r="E29" s="41">
        <f t="shared" si="9"/>
        <v>700</v>
      </c>
      <c r="F29" s="41">
        <f t="shared" si="10"/>
        <v>700</v>
      </c>
      <c r="G29" s="41">
        <f t="shared" si="11"/>
        <v>20000</v>
      </c>
      <c r="H29" s="41">
        <f t="shared" si="12"/>
        <v>180</v>
      </c>
      <c r="I29" s="41">
        <f t="shared" si="13"/>
        <v>10000</v>
      </c>
      <c r="J29" s="41">
        <f>IFSNS!I22+(IFSNS!J22*$B$3/100)</f>
        <v>350</v>
      </c>
      <c r="K29" s="41">
        <f t="shared" si="14"/>
        <v>350</v>
      </c>
      <c r="L29" s="41">
        <f>IFSNS!K22+(IFSNS!L22*$B$3/100)</f>
        <v>225</v>
      </c>
      <c r="M29" s="41">
        <f t="shared" si="15"/>
        <v>90</v>
      </c>
      <c r="N29" s="41">
        <f t="shared" si="16"/>
        <v>350</v>
      </c>
      <c r="O29" s="41">
        <f t="shared" si="17"/>
        <v>90</v>
      </c>
    </row>
    <row r="30" spans="1:15" x14ac:dyDescent="0.25">
      <c r="A30" s="12" t="str">
        <f>CONCATENATE(IFSNS!B23," -- ",IFSNS!A23)</f>
        <v>ifsappproxy -- ifsapp-proxy</v>
      </c>
      <c r="B30" s="35">
        <v>2</v>
      </c>
      <c r="C30" s="36"/>
      <c r="D30" s="50"/>
      <c r="E30" s="41">
        <f t="shared" si="9"/>
        <v>260</v>
      </c>
      <c r="F30" s="41">
        <f t="shared" si="10"/>
        <v>260</v>
      </c>
      <c r="G30" s="41">
        <f t="shared" si="11"/>
        <v>20000</v>
      </c>
      <c r="H30" s="41">
        <f t="shared" si="12"/>
        <v>1260</v>
      </c>
      <c r="I30" s="41">
        <f t="shared" si="13"/>
        <v>10000</v>
      </c>
      <c r="J30" s="41">
        <f>IFSNS!I23+(IFSNS!J23*$B$3/100)</f>
        <v>130</v>
      </c>
      <c r="K30" s="41">
        <f t="shared" si="14"/>
        <v>130</v>
      </c>
      <c r="L30" s="41">
        <f>IFSNS!K23+(IFSNS!L23*$B$3/100)</f>
        <v>1575</v>
      </c>
      <c r="M30" s="41">
        <f t="shared" si="15"/>
        <v>630</v>
      </c>
      <c r="N30" s="41">
        <f t="shared" si="16"/>
        <v>130</v>
      </c>
      <c r="O30" s="41">
        <f t="shared" si="17"/>
        <v>630</v>
      </c>
    </row>
    <row r="31" spans="1:15" x14ac:dyDescent="0.25">
      <c r="A31" s="12" t="str">
        <f>CONCATENATE(IFSNS!B24," -- ",IFSNS!A24)</f>
        <v>ifsapprem -- IFS Remote Assistance Service.</v>
      </c>
      <c r="B31" s="35">
        <v>2</v>
      </c>
      <c r="C31" s="36"/>
      <c r="D31" s="53"/>
      <c r="E31" s="41">
        <f t="shared" si="9"/>
        <v>1500</v>
      </c>
      <c r="F31" s="41">
        <f t="shared" si="10"/>
        <v>1500</v>
      </c>
      <c r="G31" s="41">
        <f t="shared" si="11"/>
        <v>20000</v>
      </c>
      <c r="H31" s="41">
        <f t="shared" si="12"/>
        <v>480</v>
      </c>
      <c r="I31" s="41">
        <f t="shared" si="13"/>
        <v>10000</v>
      </c>
      <c r="J31" s="41">
        <f>IFSNS!I24+(IFSNS!J24*$B$3/100)</f>
        <v>750</v>
      </c>
      <c r="K31" s="41">
        <f t="shared" si="14"/>
        <v>750</v>
      </c>
      <c r="L31" s="41">
        <f>IFSNS!K24+(IFSNS!L24*$B$3/100)</f>
        <v>600</v>
      </c>
      <c r="M31" s="41">
        <f t="shared" si="15"/>
        <v>240</v>
      </c>
      <c r="N31" s="41">
        <f t="shared" si="16"/>
        <v>750</v>
      </c>
      <c r="O31" s="41">
        <f t="shared" si="17"/>
        <v>240</v>
      </c>
    </row>
    <row r="32" spans="1:15" x14ac:dyDescent="0.25">
      <c r="A32" s="12" t="str">
        <f>CONCATENATE(IFSNS!B25," -- ",IFSNS!A25)</f>
        <v>ifsappreporting -- IFS Reporting</v>
      </c>
      <c r="B32" s="35">
        <v>2</v>
      </c>
      <c r="C32" s="36"/>
      <c r="D32" s="53"/>
      <c r="E32" s="41">
        <f t="shared" si="9"/>
        <v>2000</v>
      </c>
      <c r="F32" s="41">
        <f t="shared" si="10"/>
        <v>2000</v>
      </c>
      <c r="G32" s="41">
        <f t="shared" si="11"/>
        <v>20000</v>
      </c>
      <c r="H32" s="41">
        <f t="shared" si="12"/>
        <v>1200</v>
      </c>
      <c r="I32" s="41">
        <f t="shared" si="13"/>
        <v>10000</v>
      </c>
      <c r="J32" s="41">
        <f>IFSNS!I25+(IFSNS!J25*$B$3/100)</f>
        <v>1000</v>
      </c>
      <c r="K32" s="41">
        <f t="shared" si="14"/>
        <v>1000</v>
      </c>
      <c r="L32" s="41">
        <f>IFSNS!K25+(IFSNS!L25*$B$3/100)</f>
        <v>1500</v>
      </c>
      <c r="M32" s="41">
        <f t="shared" si="15"/>
        <v>600</v>
      </c>
      <c r="N32" s="41">
        <f t="shared" si="16"/>
        <v>1000</v>
      </c>
      <c r="O32" s="41">
        <f t="shared" si="17"/>
        <v>600</v>
      </c>
    </row>
    <row r="33" spans="1:15" x14ac:dyDescent="0.25">
      <c r="A33" s="12" t="str">
        <f>CONCATENATE(IFSNS!B26," -- ",IFSNS!A26)</f>
        <v>ifsappreportingbr -- IFS Business Reporter Rendering Service</v>
      </c>
      <c r="B33" s="35">
        <v>2</v>
      </c>
      <c r="C33" s="36"/>
      <c r="D33" s="50"/>
      <c r="E33" s="41">
        <f t="shared" si="9"/>
        <v>4000</v>
      </c>
      <c r="F33" s="41">
        <f t="shared" si="10"/>
        <v>4000</v>
      </c>
      <c r="G33" s="41">
        <f t="shared" si="11"/>
        <v>20000</v>
      </c>
      <c r="H33" s="41">
        <f t="shared" si="12"/>
        <v>1600</v>
      </c>
      <c r="I33" s="41">
        <f t="shared" si="13"/>
        <v>10000</v>
      </c>
      <c r="J33" s="41">
        <f>IFSNS!I26+(IFSNS!J26*$B$3/100)</f>
        <v>2000</v>
      </c>
      <c r="K33" s="41">
        <f t="shared" si="14"/>
        <v>2000</v>
      </c>
      <c r="L33" s="41">
        <f>IFSNS!K26+(IFSNS!L26*$B$3/100)</f>
        <v>2000</v>
      </c>
      <c r="M33" s="41">
        <f t="shared" si="15"/>
        <v>800</v>
      </c>
      <c r="N33" s="41">
        <f t="shared" si="16"/>
        <v>2000</v>
      </c>
      <c r="O33" s="41">
        <f t="shared" si="17"/>
        <v>800</v>
      </c>
    </row>
    <row r="34" spans="1:15" x14ac:dyDescent="0.25">
      <c r="A34" s="12" t="str">
        <f>CONCATENATE(IFSNS!B27," -- ",IFSNS!A27)</f>
        <v>ifsappreportingcr -- IFS Reporting Crystal Integration</v>
      </c>
      <c r="B34" s="35">
        <v>2</v>
      </c>
      <c r="C34" s="36"/>
      <c r="D34" s="50"/>
      <c r="E34" s="41">
        <f t="shared" si="9"/>
        <v>2000</v>
      </c>
      <c r="F34" s="41">
        <f t="shared" si="10"/>
        <v>2000</v>
      </c>
      <c r="G34" s="41">
        <f t="shared" si="11"/>
        <v>20000</v>
      </c>
      <c r="H34" s="41">
        <f t="shared" si="12"/>
        <v>720</v>
      </c>
      <c r="I34" s="41">
        <f t="shared" si="13"/>
        <v>10000</v>
      </c>
      <c r="J34" s="41">
        <f>IFSNS!I27+(IFSNS!J27*$B$3/100)</f>
        <v>1000</v>
      </c>
      <c r="K34" s="41">
        <f t="shared" si="14"/>
        <v>1000</v>
      </c>
      <c r="L34" s="41">
        <f>IFSNS!K27+(IFSNS!L27*$B$3/100)</f>
        <v>900</v>
      </c>
      <c r="M34" s="41">
        <f t="shared" si="15"/>
        <v>360</v>
      </c>
      <c r="N34" s="41">
        <f t="shared" si="16"/>
        <v>1000</v>
      </c>
      <c r="O34" s="41">
        <f t="shared" si="17"/>
        <v>360</v>
      </c>
    </row>
    <row r="35" spans="1:15" x14ac:dyDescent="0.25">
      <c r="A35" s="12" t="str">
        <f>CONCATENATE(IFSNS!B28," -- ",IFSNS!A28)</f>
        <v>ifsappreportingren -- IFS Reporting Rendering Service</v>
      </c>
      <c r="B35" s="35">
        <v>2</v>
      </c>
      <c r="C35" s="36"/>
      <c r="D35" s="50"/>
      <c r="E35" s="41">
        <f t="shared" si="9"/>
        <v>4000</v>
      </c>
      <c r="F35" s="41">
        <f t="shared" si="10"/>
        <v>4000</v>
      </c>
      <c r="G35" s="41">
        <f t="shared" si="11"/>
        <v>20000</v>
      </c>
      <c r="H35" s="41">
        <f t="shared" si="12"/>
        <v>1600</v>
      </c>
      <c r="I35" s="41">
        <f t="shared" si="13"/>
        <v>10000</v>
      </c>
      <c r="J35" s="41">
        <f>IFSNS!I28+(IFSNS!J28*$B$3/100)</f>
        <v>2000</v>
      </c>
      <c r="K35" s="41">
        <f t="shared" si="14"/>
        <v>2000</v>
      </c>
      <c r="L35" s="41">
        <f>IFSNS!K28+(IFSNS!L28*$B$3/100)</f>
        <v>2000</v>
      </c>
      <c r="M35" s="41">
        <f t="shared" si="15"/>
        <v>800</v>
      </c>
      <c r="N35" s="41">
        <f t="shared" si="16"/>
        <v>2000</v>
      </c>
      <c r="O35" s="41">
        <f t="shared" si="17"/>
        <v>800</v>
      </c>
    </row>
    <row r="36" spans="1:15" x14ac:dyDescent="0.25">
      <c r="A36" s="12" t="str">
        <f>CONCATENATE(IFSNS!B29," -- ",IFSNS!A29)</f>
        <v>ifsappreportingwebdesigner -- IFS Reporting Web Designer</v>
      </c>
      <c r="B36" s="35">
        <v>2</v>
      </c>
      <c r="C36" s="36"/>
      <c r="D36" s="50"/>
      <c r="E36" s="41">
        <f t="shared" si="9"/>
        <v>1000</v>
      </c>
      <c r="F36" s="41">
        <f t="shared" si="10"/>
        <v>1000</v>
      </c>
      <c r="G36" s="41">
        <f t="shared" si="11"/>
        <v>20000</v>
      </c>
      <c r="H36" s="41">
        <f t="shared" si="12"/>
        <v>800</v>
      </c>
      <c r="I36" s="41">
        <f t="shared" si="13"/>
        <v>10000</v>
      </c>
      <c r="J36" s="41">
        <f>IFSNS!I29+(IFSNS!J29*$B$3/100)</f>
        <v>500</v>
      </c>
      <c r="K36" s="41">
        <f t="shared" si="14"/>
        <v>500</v>
      </c>
      <c r="L36" s="41">
        <f>IFSNS!K29+(IFSNS!L29*$B$3/100)</f>
        <v>1000</v>
      </c>
      <c r="M36" s="41">
        <f t="shared" si="15"/>
        <v>400</v>
      </c>
      <c r="N36" s="41">
        <f t="shared" si="16"/>
        <v>500</v>
      </c>
      <c r="O36" s="41">
        <f t="shared" si="17"/>
        <v>400</v>
      </c>
    </row>
    <row r="37" spans="1:15" x14ac:dyDescent="0.25">
      <c r="A37" s="12" t="str">
        <f>CONCATENATE(IFSNS!B30," -- ",IFSNS!A30)</f>
        <v>ifsappreportingwebdesignerren -- IFS Reporting Web Designer Backend</v>
      </c>
      <c r="B37" s="35">
        <v>2</v>
      </c>
      <c r="C37" s="36"/>
      <c r="D37" s="50"/>
      <c r="E37" s="41">
        <f t="shared" si="9"/>
        <v>2000</v>
      </c>
      <c r="F37" s="41">
        <f t="shared" si="10"/>
        <v>2000</v>
      </c>
      <c r="G37" s="41">
        <f t="shared" si="11"/>
        <v>20000</v>
      </c>
      <c r="H37" s="41">
        <f t="shared" si="12"/>
        <v>800</v>
      </c>
      <c r="I37" s="41">
        <f t="shared" si="13"/>
        <v>10000</v>
      </c>
      <c r="J37" s="41">
        <f>IFSNS!I30+(IFSNS!J30*$B$3/100)</f>
        <v>1000</v>
      </c>
      <c r="K37" s="41">
        <f t="shared" si="14"/>
        <v>1000</v>
      </c>
      <c r="L37" s="41">
        <f>IFSNS!K30+(IFSNS!L30*$B$3/100)</f>
        <v>1000</v>
      </c>
      <c r="M37" s="41">
        <f t="shared" si="15"/>
        <v>400</v>
      </c>
      <c r="N37" s="41">
        <f t="shared" si="16"/>
        <v>1000</v>
      </c>
      <c r="O37" s="41">
        <f t="shared" si="17"/>
        <v>400</v>
      </c>
    </row>
    <row r="38" spans="1:15" x14ac:dyDescent="0.25">
      <c r="A38" s="12" t="str">
        <f>CONCATENATE(IFSNS!B31," -- ",IFSNS!A31)</f>
        <v>ifsappreportingwebruntimeren -- IFS Reporting Web Runtime Renderer</v>
      </c>
      <c r="B38" s="35">
        <v>2</v>
      </c>
      <c r="C38" s="36"/>
      <c r="D38" s="50"/>
      <c r="E38" s="41">
        <f t="shared" si="9"/>
        <v>3000</v>
      </c>
      <c r="F38" s="41">
        <f t="shared" si="10"/>
        <v>3000</v>
      </c>
      <c r="G38" s="41">
        <f t="shared" si="11"/>
        <v>20000</v>
      </c>
      <c r="H38" s="41">
        <f t="shared" si="12"/>
        <v>1600</v>
      </c>
      <c r="I38" s="41">
        <f t="shared" si="13"/>
        <v>10000</v>
      </c>
      <c r="J38" s="41">
        <f>IFSNS!I31+(IFSNS!J31*$B$3/100)</f>
        <v>1500</v>
      </c>
      <c r="K38" s="41">
        <f t="shared" si="14"/>
        <v>1500</v>
      </c>
      <c r="L38" s="41">
        <f>IFSNS!K31+(IFSNS!L31*$B$3/100)</f>
        <v>2000</v>
      </c>
      <c r="M38" s="41">
        <f t="shared" si="15"/>
        <v>800</v>
      </c>
      <c r="N38" s="41">
        <f t="shared" si="16"/>
        <v>1500</v>
      </c>
      <c r="O38" s="41">
        <f t="shared" si="17"/>
        <v>800</v>
      </c>
    </row>
    <row r="39" spans="1:15" x14ac:dyDescent="0.25">
      <c r="A39" s="12" t="str">
        <f>CONCATENATE(IFSNS!B32," -- ",IFSNS!A32)</f>
        <v>ifsappreportingwebtransformer -- IFS Reporting Web Transformer</v>
      </c>
      <c r="B39" s="35">
        <v>2</v>
      </c>
      <c r="D39" s="50"/>
      <c r="E39" s="41">
        <f t="shared" si="9"/>
        <v>3000</v>
      </c>
      <c r="F39" s="41">
        <f t="shared" si="10"/>
        <v>3000</v>
      </c>
      <c r="G39" s="41">
        <f t="shared" si="11"/>
        <v>20000</v>
      </c>
      <c r="H39" s="41">
        <f t="shared" si="12"/>
        <v>1600</v>
      </c>
      <c r="I39" s="41">
        <f t="shared" si="13"/>
        <v>10000</v>
      </c>
      <c r="J39" s="41">
        <f>IFSNS!I32+(IFSNS!J32*$B$3/100)</f>
        <v>1500</v>
      </c>
      <c r="K39" s="41">
        <f t="shared" si="14"/>
        <v>1500</v>
      </c>
      <c r="L39" s="41">
        <f>IFSNS!K32+(IFSNS!L32*$B$3/100)</f>
        <v>2000</v>
      </c>
      <c r="M39" s="41">
        <f t="shared" si="15"/>
        <v>800</v>
      </c>
      <c r="N39" s="41">
        <f t="shared" si="16"/>
        <v>1500</v>
      </c>
      <c r="O39" s="41">
        <f t="shared" si="17"/>
        <v>800</v>
      </c>
    </row>
    <row r="40" spans="1:15" x14ac:dyDescent="0.25">
      <c r="A40" s="12" t="str">
        <f>CONCATENATE(IFSNS!B33," -- ",IFSNS!A33)</f>
        <v>ifsapprmpanel -- IFS CRM and SRM Panel</v>
      </c>
      <c r="B40" s="35">
        <v>2</v>
      </c>
      <c r="C40" s="36"/>
      <c r="D40" s="50"/>
      <c r="E40" s="41">
        <f t="shared" si="9"/>
        <v>700</v>
      </c>
      <c r="F40" s="41">
        <f t="shared" si="10"/>
        <v>700</v>
      </c>
      <c r="G40" s="41">
        <f t="shared" si="11"/>
        <v>20000</v>
      </c>
      <c r="H40" s="41">
        <f t="shared" si="12"/>
        <v>360</v>
      </c>
      <c r="I40" s="41">
        <f t="shared" si="13"/>
        <v>10000</v>
      </c>
      <c r="J40" s="41">
        <f>IFSNS!I33+(IFSNS!J33*$B$3/100)</f>
        <v>350</v>
      </c>
      <c r="K40" s="41">
        <f t="shared" si="14"/>
        <v>350</v>
      </c>
      <c r="L40" s="41">
        <f>IFSNS!K33+(IFSNS!L33*$B$3/100)</f>
        <v>450</v>
      </c>
      <c r="M40" s="41">
        <f t="shared" si="15"/>
        <v>180</v>
      </c>
      <c r="N40" s="41">
        <f t="shared" si="16"/>
        <v>350</v>
      </c>
      <c r="O40" s="41">
        <f t="shared" si="17"/>
        <v>180</v>
      </c>
    </row>
    <row r="41" spans="1:15" x14ac:dyDescent="0.25">
      <c r="A41" s="12" t="str">
        <f>CONCATENATE(IFSNS!B34," -- ",IFSNS!A34)</f>
        <v>ifsapprmsync -- IFS CRM and SRM Calendar Sync</v>
      </c>
      <c r="B41" s="35">
        <v>1</v>
      </c>
      <c r="C41" s="59" t="s">
        <v>197</v>
      </c>
      <c r="D41" s="50"/>
      <c r="E41" s="41">
        <f t="shared" si="9"/>
        <v>300</v>
      </c>
      <c r="F41" s="41">
        <f t="shared" si="10"/>
        <v>300</v>
      </c>
      <c r="G41" s="41">
        <f t="shared" si="11"/>
        <v>10000</v>
      </c>
      <c r="H41" s="41">
        <f t="shared" si="12"/>
        <v>180</v>
      </c>
      <c r="I41" s="41">
        <f t="shared" si="13"/>
        <v>10000</v>
      </c>
      <c r="J41" s="41">
        <f>IFSNS!I34+(IFSNS!J34*$B$3/100)</f>
        <v>300</v>
      </c>
      <c r="K41" s="41">
        <f t="shared" si="14"/>
        <v>300</v>
      </c>
      <c r="L41" s="41">
        <f>IFSNS!K34+(IFSNS!L34*$B$3/100)</f>
        <v>450</v>
      </c>
      <c r="M41" s="41">
        <f t="shared" si="15"/>
        <v>180</v>
      </c>
      <c r="N41" s="41">
        <f t="shared" si="16"/>
        <v>300</v>
      </c>
      <c r="O41" s="41">
        <f t="shared" si="17"/>
        <v>180</v>
      </c>
    </row>
    <row r="42" spans="1:15" x14ac:dyDescent="0.25">
      <c r="A42" s="12" t="str">
        <f>CONCATENATE(IFSNS!B35," -- ",IFSNS!A35)</f>
        <v>ifsappscim -- IFS Cross-Domain Identity Management</v>
      </c>
      <c r="B42" s="35">
        <v>2</v>
      </c>
      <c r="D42" s="50"/>
      <c r="E42" s="41">
        <f t="shared" si="9"/>
        <v>1200</v>
      </c>
      <c r="F42" s="41">
        <f t="shared" si="10"/>
        <v>1200</v>
      </c>
      <c r="G42" s="41">
        <f t="shared" si="11"/>
        <v>20000</v>
      </c>
      <c r="H42" s="41">
        <f t="shared" si="12"/>
        <v>360</v>
      </c>
      <c r="I42" s="41">
        <f t="shared" si="13"/>
        <v>10000</v>
      </c>
      <c r="J42" s="41">
        <f>IFSNS!I35+(IFSNS!J35*$B$3/100)</f>
        <v>600</v>
      </c>
      <c r="K42" s="41">
        <f t="shared" si="14"/>
        <v>600</v>
      </c>
      <c r="L42" s="41">
        <f>IFSNS!K35+(IFSNS!L35*$B$3/100)</f>
        <v>450</v>
      </c>
      <c r="M42" s="41">
        <f t="shared" si="15"/>
        <v>180</v>
      </c>
      <c r="N42" s="41">
        <f t="shared" si="16"/>
        <v>600</v>
      </c>
      <c r="O42" s="41">
        <f t="shared" si="17"/>
        <v>180</v>
      </c>
    </row>
    <row r="43" spans="1:15" x14ac:dyDescent="0.25">
      <c r="A43" s="12" t="str">
        <f>CONCATENATE(IFSNS!B36," -- ",IFSNS!A36)</f>
        <v>ifsappsigningservice -- IFS Cloud Signing Service</v>
      </c>
      <c r="B43" s="35">
        <v>2</v>
      </c>
      <c r="C43" s="36"/>
      <c r="D43" s="50"/>
      <c r="E43" s="41">
        <f t="shared" si="9"/>
        <v>840</v>
      </c>
      <c r="F43" s="41">
        <f t="shared" si="10"/>
        <v>840</v>
      </c>
      <c r="G43" s="41">
        <f t="shared" si="11"/>
        <v>20000</v>
      </c>
      <c r="H43" s="41">
        <f t="shared" si="12"/>
        <v>100</v>
      </c>
      <c r="I43" s="41">
        <f t="shared" si="13"/>
        <v>10000</v>
      </c>
      <c r="J43" s="41">
        <f>IFSNS!I36+(IFSNS!J36*$B$3/100)</f>
        <v>420</v>
      </c>
      <c r="K43" s="41">
        <f t="shared" si="14"/>
        <v>420</v>
      </c>
      <c r="L43" s="41">
        <f>IFSNS!K36+(IFSNS!L36*$B$3/100)</f>
        <v>125</v>
      </c>
      <c r="M43" s="41">
        <f t="shared" si="15"/>
        <v>50</v>
      </c>
      <c r="N43" s="41">
        <f t="shared" si="16"/>
        <v>420</v>
      </c>
      <c r="O43" s="41">
        <f t="shared" si="17"/>
        <v>50</v>
      </c>
    </row>
    <row r="44" spans="1:15" x14ac:dyDescent="0.25">
      <c r="A44" s="12" t="str">
        <f>CONCATENATE(IFSNS!B37," -- ",IFSNS!A37)</f>
        <v>ifsfilestorage -- ifs-file-storage</v>
      </c>
      <c r="B44" s="35">
        <v>0</v>
      </c>
      <c r="C44" s="59" t="s">
        <v>198</v>
      </c>
      <c r="D44" s="50"/>
      <c r="E44" s="41">
        <f t="shared" si="9"/>
        <v>0</v>
      </c>
      <c r="F44" s="41">
        <f t="shared" si="10"/>
        <v>0</v>
      </c>
      <c r="G44" s="41">
        <f t="shared" si="11"/>
        <v>0</v>
      </c>
      <c r="H44" s="41">
        <f t="shared" si="12"/>
        <v>0</v>
      </c>
      <c r="I44" s="41">
        <f t="shared" si="13"/>
        <v>10000</v>
      </c>
      <c r="J44" s="41">
        <f>IFSNS!I37+(IFSNS!J37*$B$3/100)</f>
        <v>2000</v>
      </c>
      <c r="K44" s="41">
        <f t="shared" si="14"/>
        <v>2000</v>
      </c>
      <c r="L44" s="41">
        <f>IFSNS!K37+(IFSNS!L37*$B$3/100)</f>
        <v>2000</v>
      </c>
      <c r="M44" s="41">
        <f t="shared" si="15"/>
        <v>800</v>
      </c>
      <c r="N44" s="41">
        <f t="shared" si="16"/>
        <v>0</v>
      </c>
      <c r="O44" s="41">
        <f t="shared" si="17"/>
        <v>0</v>
      </c>
    </row>
    <row r="45" spans="1:15" x14ac:dyDescent="0.25">
      <c r="A45" s="12" t="str">
        <f>CONCATENATE(IFSNS!B38," -- ",IFSNS!A38)</f>
        <v>ifsmaintenixappserver -- IFS Maintenix Application Server.</v>
      </c>
      <c r="B45" s="35">
        <v>2</v>
      </c>
      <c r="C45" s="36"/>
      <c r="D45" s="50"/>
      <c r="E45" s="41">
        <f t="shared" si="9"/>
        <v>8000</v>
      </c>
      <c r="F45" s="41">
        <f t="shared" si="10"/>
        <v>8000</v>
      </c>
      <c r="G45" s="41">
        <f t="shared" si="11"/>
        <v>20000</v>
      </c>
      <c r="H45" s="41">
        <f t="shared" si="12"/>
        <v>2000</v>
      </c>
      <c r="I45" s="41">
        <f t="shared" si="13"/>
        <v>10000</v>
      </c>
      <c r="J45" s="41">
        <f>IFSNS!I38+(IFSNS!J38*$B$3/100)</f>
        <v>4000</v>
      </c>
      <c r="K45" s="41">
        <f t="shared" si="14"/>
        <v>4000</v>
      </c>
      <c r="L45" s="41">
        <f>IFSNS!K38+(IFSNS!L38*$B$3/100)</f>
        <v>2500</v>
      </c>
      <c r="M45" s="41">
        <f t="shared" si="15"/>
        <v>1000</v>
      </c>
      <c r="N45" s="41">
        <f t="shared" si="16"/>
        <v>4000</v>
      </c>
      <c r="O45" s="41">
        <f t="shared" si="17"/>
        <v>1000</v>
      </c>
    </row>
    <row r="46" spans="1:15" x14ac:dyDescent="0.25">
      <c r="A46" s="12" t="str">
        <f>CONCATENATE(IFSNS!B39," -- ",IFSNS!A39)</f>
        <v>ifsmaintenixreportserver -- IFS Maintenix Report Server.</v>
      </c>
      <c r="B46" s="35">
        <v>2</v>
      </c>
      <c r="C46" s="36"/>
      <c r="D46" s="50"/>
      <c r="E46" s="41">
        <f t="shared" ref="E46:E47" si="18">J46*$B46</f>
        <v>8000</v>
      </c>
      <c r="F46" s="41">
        <f t="shared" ref="F46:F47" si="19">K46*$B46</f>
        <v>8000</v>
      </c>
      <c r="G46" s="41">
        <f t="shared" ref="G46:G47" si="20">I46*$B46</f>
        <v>20000</v>
      </c>
      <c r="H46" s="41">
        <f t="shared" ref="H46:H47" si="21">M46*$B46</f>
        <v>1200</v>
      </c>
      <c r="I46" s="41">
        <f t="shared" ref="I46:I47" si="22">IF($B$6,L46,$I$6)</f>
        <v>10000</v>
      </c>
      <c r="J46" s="41">
        <f>IFSNS!I39+(IFSNS!J39*$B$3/100)</f>
        <v>4000</v>
      </c>
      <c r="K46" s="41">
        <f t="shared" ref="K46:K47" si="23">INT(J46*$B$5/100)</f>
        <v>4000</v>
      </c>
      <c r="L46" s="41">
        <f>IFSNS!K39+(IFSNS!L39*$B$3/100)</f>
        <v>1500</v>
      </c>
      <c r="M46" s="41">
        <f t="shared" ref="M46:M47" si="24">INT(L46*$B$4/100)</f>
        <v>600</v>
      </c>
      <c r="N46" s="41">
        <f t="shared" ref="N46:N47" si="25">IF($B46&gt;0,K46,0)</f>
        <v>4000</v>
      </c>
      <c r="O46" s="41">
        <f t="shared" ref="O46:O47" si="26">IF($B46&gt;0,M46,0)</f>
        <v>600</v>
      </c>
    </row>
    <row r="47" spans="1:15" x14ac:dyDescent="0.25">
      <c r="A47" s="12" t="str">
        <f>CONCATENATE(IFSNS!B40," -- ",IFSNS!A40)</f>
        <v>ifsvirusscanner -- ifs-virus-scanner</v>
      </c>
      <c r="B47" s="35">
        <v>2</v>
      </c>
      <c r="C47" s="36"/>
      <c r="D47" s="50"/>
      <c r="E47" s="41">
        <f t="shared" si="18"/>
        <v>6000</v>
      </c>
      <c r="F47" s="41">
        <f t="shared" si="19"/>
        <v>6000</v>
      </c>
      <c r="G47" s="41">
        <f t="shared" si="20"/>
        <v>20000</v>
      </c>
      <c r="H47" s="41">
        <f t="shared" si="21"/>
        <v>1600</v>
      </c>
      <c r="I47" s="41">
        <f t="shared" si="22"/>
        <v>10000</v>
      </c>
      <c r="J47" s="41">
        <f>IFSNS!I40+(IFSNS!J40*$B$3/100)</f>
        <v>3000</v>
      </c>
      <c r="K47" s="41">
        <f t="shared" si="23"/>
        <v>3000</v>
      </c>
      <c r="L47" s="41">
        <f>IFSNS!K40+(IFSNS!L40*$B$3/100)</f>
        <v>2000</v>
      </c>
      <c r="M47" s="41">
        <f t="shared" si="24"/>
        <v>800</v>
      </c>
      <c r="N47" s="41">
        <f t="shared" si="25"/>
        <v>3000</v>
      </c>
      <c r="O47" s="41">
        <f t="shared" si="26"/>
        <v>800</v>
      </c>
    </row>
    <row r="48" spans="1:15" s="41" customFormat="1" hidden="1" x14ac:dyDescent="0.25">
      <c r="A48" s="38" t="s">
        <v>20</v>
      </c>
      <c r="B48" s="39">
        <f>SUM(B9:B47)</f>
        <v>71</v>
      </c>
      <c r="C48" s="42"/>
      <c r="D48" s="42"/>
      <c r="E48" s="41">
        <f>SUM(E9:E47)</f>
        <v>90550</v>
      </c>
      <c r="F48" s="41">
        <f t="shared" ref="F48:H48" si="27">SUM(F9:F47)</f>
        <v>90550</v>
      </c>
      <c r="G48" s="41">
        <f t="shared" si="27"/>
        <v>710000</v>
      </c>
      <c r="H48" s="41">
        <f t="shared" si="27"/>
        <v>31432</v>
      </c>
      <c r="J48" s="41">
        <f>SUM(J9:J47)</f>
        <v>48090</v>
      </c>
      <c r="K48" s="41">
        <f t="shared" ref="K48:M48" si="28">SUM(K9:K47)</f>
        <v>48090</v>
      </c>
      <c r="L48" s="41">
        <f t="shared" si="28"/>
        <v>42015</v>
      </c>
      <c r="M48" s="41">
        <f t="shared" si="28"/>
        <v>16806</v>
      </c>
    </row>
    <row r="49" spans="1:15" s="41" customFormat="1" hidden="1" x14ac:dyDescent="0.25">
      <c r="A49" s="38" t="s">
        <v>21</v>
      </c>
      <c r="B49" s="39">
        <f>B48</f>
        <v>71</v>
      </c>
      <c r="C49" s="42"/>
      <c r="D49" s="42"/>
      <c r="E49" s="41">
        <f>$B49*J49</f>
        <v>9088</v>
      </c>
      <c r="F49" s="41">
        <f>$B49*K49</f>
        <v>2272</v>
      </c>
      <c r="G49" s="41">
        <f>$B49*L49</f>
        <v>71000</v>
      </c>
      <c r="H49" s="41">
        <f>$B49*M49</f>
        <v>1420</v>
      </c>
      <c r="J49" s="41">
        <v>128</v>
      </c>
      <c r="K49" s="41">
        <v>32</v>
      </c>
      <c r="L49" s="41">
        <v>1000</v>
      </c>
      <c r="M49" s="41">
        <v>20</v>
      </c>
      <c r="N49" s="41">
        <f>K49</f>
        <v>32</v>
      </c>
      <c r="O49" s="41">
        <f>M49</f>
        <v>20</v>
      </c>
    </row>
    <row r="50" spans="1:15" x14ac:dyDescent="0.25">
      <c r="A50" s="16" t="s">
        <v>76</v>
      </c>
      <c r="B50" s="34" t="s">
        <v>110</v>
      </c>
      <c r="C50" s="16" t="s">
        <v>19</v>
      </c>
      <c r="D50" s="49"/>
      <c r="E50" s="47" t="s">
        <v>11</v>
      </c>
      <c r="F50" s="47" t="s">
        <v>12</v>
      </c>
      <c r="G50" s="47" t="s">
        <v>13</v>
      </c>
      <c r="H50" s="47" t="s">
        <v>14</v>
      </c>
      <c r="I50" s="47" t="s">
        <v>100</v>
      </c>
      <c r="J50" s="47" t="s">
        <v>15</v>
      </c>
      <c r="K50" s="47" t="s">
        <v>16</v>
      </c>
      <c r="L50" s="47" t="s">
        <v>17</v>
      </c>
      <c r="M50" s="47" t="s">
        <v>18</v>
      </c>
      <c r="N50" s="47" t="s">
        <v>84</v>
      </c>
      <c r="O50" s="47" t="s">
        <v>85</v>
      </c>
    </row>
    <row r="51" spans="1:15" x14ac:dyDescent="0.25">
      <c r="A51" s="12" t="s">
        <v>142</v>
      </c>
      <c r="B51" s="19"/>
      <c r="C51" s="32" t="s">
        <v>111</v>
      </c>
      <c r="D51" s="58" t="b">
        <v>1</v>
      </c>
      <c r="E51" s="54">
        <f>J51*$D51</f>
        <v>8064</v>
      </c>
      <c r="F51" s="54">
        <f>K51*$D51</f>
        <v>8064</v>
      </c>
      <c r="G51" s="54">
        <f>L51*$D51</f>
        <v>2440</v>
      </c>
      <c r="H51" s="54">
        <f>M51*$D51</f>
        <v>2440</v>
      </c>
      <c r="I51" s="54"/>
      <c r="J51" s="54">
        <f>K51</f>
        <v>8064</v>
      </c>
      <c r="K51" s="54">
        <f>2 *K7</f>
        <v>8064</v>
      </c>
      <c r="L51" s="54">
        <f>M51</f>
        <v>2440</v>
      </c>
      <c r="M51" s="54">
        <f xml:space="preserve"> 2 * M7</f>
        <v>2440</v>
      </c>
    </row>
    <row r="52" spans="1:15" s="20" customFormat="1" hidden="1" x14ac:dyDescent="0.25">
      <c r="A52" s="24"/>
      <c r="B52" s="25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s="20" customFormat="1" hidden="1" x14ac:dyDescent="0.25">
      <c r="A53" s="26" t="s">
        <v>82</v>
      </c>
      <c r="B53" s="22"/>
      <c r="C53" s="23"/>
      <c r="D53" s="42"/>
      <c r="E53" s="54">
        <f>E48+E49+E51</f>
        <v>107702</v>
      </c>
      <c r="F53" s="54">
        <f t="shared" ref="F53:M53" si="29">F48+F49+F51</f>
        <v>100886</v>
      </c>
      <c r="G53" s="54">
        <f t="shared" si="29"/>
        <v>783440</v>
      </c>
      <c r="H53" s="54">
        <f>H48+H49+H51</f>
        <v>35292</v>
      </c>
      <c r="I53" s="54"/>
      <c r="J53" s="54">
        <f>J48+J49+J51</f>
        <v>56282</v>
      </c>
      <c r="K53" s="54">
        <f t="shared" si="29"/>
        <v>56186</v>
      </c>
      <c r="L53" s="54">
        <f t="shared" si="29"/>
        <v>45455</v>
      </c>
      <c r="M53" s="54">
        <f t="shared" si="29"/>
        <v>19266</v>
      </c>
      <c r="N53" s="41"/>
      <c r="O53" s="41"/>
    </row>
    <row r="54" spans="1:15" x14ac:dyDescent="0.25">
      <c r="A54" s="17" t="s">
        <v>79</v>
      </c>
      <c r="B54" s="33" t="s">
        <v>110</v>
      </c>
      <c r="C54" s="17" t="s">
        <v>19</v>
      </c>
      <c r="D54" s="49"/>
    </row>
    <row r="55" spans="1:15" x14ac:dyDescent="0.25">
      <c r="A55" s="12" t="s">
        <v>83</v>
      </c>
      <c r="B55" s="19"/>
      <c r="C55" s="32" t="s">
        <v>218</v>
      </c>
      <c r="D55" s="57" t="b">
        <v>1</v>
      </c>
      <c r="E55" s="54">
        <f>J55*$D55</f>
        <v>8700</v>
      </c>
      <c r="F55" s="54">
        <f>K55*$D55</f>
        <v>8664</v>
      </c>
      <c r="G55" s="54">
        <f>L55*$D55</f>
        <v>6100</v>
      </c>
      <c r="H55" s="54">
        <f>M55*$D55</f>
        <v>905</v>
      </c>
      <c r="I55" s="54"/>
      <c r="J55" s="54">
        <v>8700</v>
      </c>
      <c r="K55" s="54">
        <v>8664</v>
      </c>
      <c r="L55" s="54">
        <v>6100</v>
      </c>
      <c r="M55" s="54">
        <v>905</v>
      </c>
    </row>
    <row r="56" spans="1:15" s="20" customFormat="1" hidden="1" x14ac:dyDescent="0.25">
      <c r="A56" s="21" t="s">
        <v>9</v>
      </c>
      <c r="B56" s="22"/>
      <c r="C56" s="23" t="s">
        <v>219</v>
      </c>
      <c r="D56" s="42"/>
      <c r="E56" s="54">
        <f>J56*$B56</f>
        <v>0</v>
      </c>
      <c r="F56" s="54">
        <v>150</v>
      </c>
      <c r="G56" s="54">
        <f>L56*$B56</f>
        <v>0</v>
      </c>
      <c r="H56" s="54">
        <v>400</v>
      </c>
      <c r="I56" s="54"/>
      <c r="J56" s="41"/>
      <c r="K56" s="41"/>
      <c r="L56" s="41"/>
      <c r="M56" s="41"/>
      <c r="N56" s="41"/>
      <c r="O56" s="41"/>
    </row>
    <row r="57" spans="1:15" s="20" customFormat="1" hidden="1" x14ac:dyDescent="0.25">
      <c r="A57" s="21" t="s">
        <v>80</v>
      </c>
      <c r="B57" s="22"/>
      <c r="C57" s="23" t="s">
        <v>219</v>
      </c>
      <c r="D57" s="42"/>
      <c r="E57" s="54">
        <v>170</v>
      </c>
      <c r="F57" s="54">
        <v>270</v>
      </c>
      <c r="G57" s="54">
        <v>0</v>
      </c>
      <c r="H57" s="54">
        <v>450</v>
      </c>
      <c r="I57" s="54"/>
      <c r="J57" s="41"/>
      <c r="K57" s="41"/>
      <c r="L57" s="41"/>
      <c r="M57" s="41"/>
      <c r="N57" s="41"/>
      <c r="O57" s="41"/>
    </row>
    <row r="58" spans="1:15" s="20" customFormat="1" hidden="1" x14ac:dyDescent="0.25">
      <c r="A58" s="21" t="s">
        <v>143</v>
      </c>
      <c r="B58" s="22"/>
      <c r="C58" s="23" t="s">
        <v>219</v>
      </c>
      <c r="D58" s="42"/>
      <c r="E58" s="54">
        <v>1000</v>
      </c>
      <c r="F58" s="54">
        <v>120</v>
      </c>
      <c r="G58" s="54">
        <v>0</v>
      </c>
      <c r="H58" s="54">
        <v>60</v>
      </c>
      <c r="I58" s="54"/>
      <c r="J58" s="41"/>
      <c r="K58" s="41"/>
      <c r="L58" s="41"/>
      <c r="M58" s="41"/>
      <c r="N58" s="41"/>
      <c r="O58" s="41"/>
    </row>
    <row r="59" spans="1:15" s="20" customFormat="1" hidden="1" x14ac:dyDescent="0.25">
      <c r="A59" s="21" t="s">
        <v>220</v>
      </c>
      <c r="B59" s="22"/>
      <c r="C59" s="23" t="s">
        <v>219</v>
      </c>
      <c r="D59" s="42"/>
      <c r="E59" s="54">
        <v>3000</v>
      </c>
      <c r="F59" s="54">
        <v>300</v>
      </c>
      <c r="G59" s="54">
        <v>3000</v>
      </c>
      <c r="H59" s="54">
        <v>300</v>
      </c>
      <c r="I59" s="54"/>
      <c r="J59" s="41"/>
      <c r="K59" s="41"/>
      <c r="L59" s="41"/>
      <c r="M59" s="41"/>
      <c r="N59" s="41"/>
      <c r="O59" s="41"/>
    </row>
    <row r="60" spans="1:15" s="20" customFormat="1" hidden="1" x14ac:dyDescent="0.25">
      <c r="A60" s="21" t="s">
        <v>10</v>
      </c>
      <c r="B60" s="22"/>
      <c r="C60" s="23"/>
      <c r="D60" s="42"/>
      <c r="E60" s="41">
        <f>SUM(E53:E59)</f>
        <v>120572</v>
      </c>
      <c r="F60" s="41">
        <f>SUM(F53:F59)</f>
        <v>110390</v>
      </c>
      <c r="G60" s="41">
        <f>SUM(G53:G59)</f>
        <v>792540</v>
      </c>
      <c r="H60" s="41">
        <f>SUM(H53:H59)</f>
        <v>37407</v>
      </c>
      <c r="I60" s="41"/>
      <c r="J60" s="41"/>
      <c r="K60" s="41"/>
      <c r="L60" s="41"/>
      <c r="M60" s="41"/>
      <c r="N60" s="41"/>
      <c r="O60" s="41"/>
    </row>
    <row r="61" spans="1:15" s="20" customFormat="1" hidden="1" x14ac:dyDescent="0.25">
      <c r="A61" s="21"/>
      <c r="B61" s="22"/>
      <c r="C61" s="23"/>
      <c r="D61" s="42"/>
      <c r="E61" s="55" t="s">
        <v>71</v>
      </c>
      <c r="F61" s="55" t="s">
        <v>72</v>
      </c>
      <c r="G61" s="55" t="s">
        <v>73</v>
      </c>
      <c r="H61" s="55" t="s">
        <v>74</v>
      </c>
      <c r="I61" s="55"/>
      <c r="J61" s="41"/>
      <c r="K61" s="41"/>
      <c r="L61" s="41"/>
      <c r="M61" s="41"/>
      <c r="N61" s="41"/>
      <c r="O61" s="41"/>
    </row>
    <row r="62" spans="1:15" s="20" customFormat="1" hidden="1" x14ac:dyDescent="0.25">
      <c r="A62" s="21" t="s">
        <v>22</v>
      </c>
      <c r="B62" s="22"/>
      <c r="C62" s="23"/>
      <c r="D62" s="42"/>
      <c r="E62" s="54">
        <f>CEILING(E60/1024,2)</f>
        <v>118</v>
      </c>
      <c r="F62" s="54">
        <f>CEILING(F60/1024,2)</f>
        <v>108</v>
      </c>
      <c r="G62" s="54">
        <f>CEILING(G60/1000,2)</f>
        <v>794</v>
      </c>
      <c r="H62" s="54">
        <f>CEILING(H60/1000,2)</f>
        <v>38</v>
      </c>
      <c r="I62" s="54"/>
      <c r="J62" s="41"/>
      <c r="K62" s="41"/>
      <c r="L62" s="41"/>
      <c r="M62" s="41"/>
      <c r="N62" s="41"/>
      <c r="O62" s="41"/>
    </row>
    <row r="63" spans="1:15" x14ac:dyDescent="0.25">
      <c r="A63" s="15" t="s">
        <v>81</v>
      </c>
      <c r="B63" s="15" t="s">
        <v>77</v>
      </c>
      <c r="C63" s="15" t="s">
        <v>78</v>
      </c>
      <c r="D63" s="49"/>
    </row>
    <row r="64" spans="1:15" x14ac:dyDescent="0.25">
      <c r="A64" s="12" t="s">
        <v>69</v>
      </c>
      <c r="B64" s="14">
        <f>F62</f>
        <v>108</v>
      </c>
      <c r="C64" s="14">
        <f>E62</f>
        <v>118</v>
      </c>
      <c r="D64" s="56"/>
    </row>
    <row r="65" spans="1:4" x14ac:dyDescent="0.25">
      <c r="A65" s="12" t="s">
        <v>70</v>
      </c>
      <c r="B65" s="14">
        <f>H62</f>
        <v>38</v>
      </c>
      <c r="C65" s="14">
        <f>G62</f>
        <v>794</v>
      </c>
      <c r="D65" s="56"/>
    </row>
  </sheetData>
  <sheetProtection sheet="1" objects="1" scenarios="1"/>
  <phoneticPr fontId="17" type="noConversion"/>
  <conditionalFormatting sqref="A9:A49 A51 A55:A62 A64:A65">
    <cfRule type="expression" dxfId="1" priority="20">
      <formula>#REF!&gt;0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">
                <anchor moveWithCells="1">
                  <from>
                    <xdr:col>1</xdr:col>
                    <xdr:colOff>438150</xdr:colOff>
                    <xdr:row>53</xdr:row>
                    <xdr:rowOff>152400</xdr:rowOff>
                  </from>
                  <to>
                    <xdr:col>1</xdr:col>
                    <xdr:colOff>676275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">
                <anchor moveWithCells="1">
                  <from>
                    <xdr:col>1</xdr:col>
                    <xdr:colOff>438150</xdr:colOff>
                    <xdr:row>49</xdr:row>
                    <xdr:rowOff>152400</xdr:rowOff>
                  </from>
                  <to>
                    <xdr:col>1</xdr:col>
                    <xdr:colOff>676275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E4DB-FFFB-44EF-9E7D-EE4DCC8F1994}">
  <dimension ref="A1:A10"/>
  <sheetViews>
    <sheetView zoomScale="110" zoomScaleNormal="110" workbookViewId="0"/>
  </sheetViews>
  <sheetFormatPr defaultRowHeight="15" x14ac:dyDescent="0.25"/>
  <cols>
    <col min="1" max="1" width="113.5703125" customWidth="1"/>
  </cols>
  <sheetData>
    <row r="1" spans="1:1" x14ac:dyDescent="0.25">
      <c r="A1" s="30" t="s">
        <v>209</v>
      </c>
    </row>
    <row r="2" spans="1:1" x14ac:dyDescent="0.25">
      <c r="A2" s="31" t="s">
        <v>145</v>
      </c>
    </row>
    <row r="3" spans="1:1" x14ac:dyDescent="0.25">
      <c r="A3" s="30" t="s">
        <v>146</v>
      </c>
    </row>
    <row r="4" spans="1:1" x14ac:dyDescent="0.25">
      <c r="A4" s="31" t="s">
        <v>147</v>
      </c>
    </row>
    <row r="5" spans="1:1" x14ac:dyDescent="0.25">
      <c r="A5" s="30" t="s">
        <v>152</v>
      </c>
    </row>
    <row r="6" spans="1:1" x14ac:dyDescent="0.25">
      <c r="A6" s="30" t="s">
        <v>151</v>
      </c>
    </row>
    <row r="7" spans="1:1" x14ac:dyDescent="0.25">
      <c r="A7" s="30" t="s">
        <v>148</v>
      </c>
    </row>
    <row r="8" spans="1:1" x14ac:dyDescent="0.25">
      <c r="A8" s="30" t="s">
        <v>149</v>
      </c>
    </row>
    <row r="9" spans="1:1" x14ac:dyDescent="0.25">
      <c r="A9" s="31" t="s">
        <v>150</v>
      </c>
    </row>
    <row r="10" spans="1:1" x14ac:dyDescent="0.25">
      <c r="A10" s="30" t="s">
        <v>144</v>
      </c>
    </row>
  </sheetData>
  <sheetProtection sheet="1" objects="1" scenarios="1"/>
  <conditionalFormatting sqref="A1:A10">
    <cfRule type="expression" dxfId="0" priority="19">
      <formula>#REF!&gt;0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A501-2256-4C0E-921A-89E53CACC130}">
  <dimension ref="A1:S40"/>
  <sheetViews>
    <sheetView zoomScale="85" zoomScaleNormal="85" workbookViewId="0"/>
  </sheetViews>
  <sheetFormatPr defaultColWidth="60.140625" defaultRowHeight="15" x14ac:dyDescent="0.25"/>
  <cols>
    <col min="1" max="1" width="37.28515625" bestFit="1" customWidth="1"/>
    <col min="2" max="2" width="30" bestFit="1" customWidth="1"/>
    <col min="3" max="3" width="14.5703125" bestFit="1" customWidth="1"/>
    <col min="4" max="4" width="10" bestFit="1" customWidth="1"/>
    <col min="5" max="5" width="8.5703125" bestFit="1" customWidth="1"/>
    <col min="6" max="6" width="12.85546875" bestFit="1" customWidth="1"/>
    <col min="7" max="7" width="11.42578125" bestFit="1" customWidth="1"/>
    <col min="8" max="8" width="19.140625" bestFit="1" customWidth="1"/>
    <col min="9" max="9" width="11.85546875" bestFit="1" customWidth="1"/>
    <col min="10" max="10" width="11.7109375" bestFit="1" customWidth="1"/>
    <col min="11" max="11" width="7.85546875" bestFit="1" customWidth="1"/>
    <col min="12" max="12" width="7.7109375" bestFit="1" customWidth="1"/>
    <col min="13" max="13" width="9.28515625" bestFit="1" customWidth="1"/>
    <col min="14" max="14" width="22.7109375" bestFit="1" customWidth="1"/>
    <col min="15" max="15" width="25.5703125" bestFit="1" customWidth="1"/>
    <col min="16" max="16" width="32.85546875" bestFit="1" customWidth="1"/>
    <col min="17" max="17" width="159.85546875" bestFit="1" customWidth="1"/>
    <col min="18" max="18" width="10" bestFit="1" customWidth="1"/>
    <col min="19" max="19" width="8.28515625" bestFit="1" customWidth="1"/>
  </cols>
  <sheetData>
    <row r="1" spans="1:19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153</v>
      </c>
      <c r="Q1" t="s">
        <v>121</v>
      </c>
      <c r="R1" t="s">
        <v>122</v>
      </c>
      <c r="S1" t="s">
        <v>1</v>
      </c>
    </row>
    <row r="2" spans="1:19" x14ac:dyDescent="0.25">
      <c r="A2" t="s">
        <v>210</v>
      </c>
      <c r="B2" t="s">
        <v>211</v>
      </c>
      <c r="C2" t="s">
        <v>212</v>
      </c>
      <c r="D2" t="s">
        <v>40</v>
      </c>
      <c r="E2" t="s">
        <v>40</v>
      </c>
      <c r="F2" t="s">
        <v>40</v>
      </c>
      <c r="G2" t="s">
        <v>40</v>
      </c>
      <c r="H2" t="s">
        <v>116</v>
      </c>
      <c r="I2">
        <v>500</v>
      </c>
      <c r="J2">
        <v>0</v>
      </c>
      <c r="K2">
        <v>400</v>
      </c>
      <c r="L2">
        <v>400</v>
      </c>
      <c r="M2">
        <v>0</v>
      </c>
      <c r="N2">
        <v>4096</v>
      </c>
      <c r="O2">
        <v>4096</v>
      </c>
      <c r="P2" t="s">
        <v>213</v>
      </c>
      <c r="Q2" t="s">
        <v>214</v>
      </c>
      <c r="R2" t="s">
        <v>124</v>
      </c>
      <c r="S2" t="s">
        <v>116</v>
      </c>
    </row>
    <row r="3" spans="1:19" x14ac:dyDescent="0.25">
      <c r="A3" t="s">
        <v>38</v>
      </c>
      <c r="B3" t="s">
        <v>39</v>
      </c>
      <c r="C3" t="s">
        <v>200</v>
      </c>
      <c r="D3" t="s">
        <v>40</v>
      </c>
      <c r="E3" t="s">
        <v>40</v>
      </c>
      <c r="F3" t="s">
        <v>40</v>
      </c>
      <c r="G3" t="s">
        <v>40</v>
      </c>
      <c r="H3" t="s">
        <v>116</v>
      </c>
      <c r="I3">
        <v>320</v>
      </c>
      <c r="J3">
        <v>100</v>
      </c>
      <c r="K3">
        <v>350</v>
      </c>
      <c r="L3">
        <v>50</v>
      </c>
      <c r="M3">
        <v>150</v>
      </c>
      <c r="N3">
        <v>500</v>
      </c>
      <c r="O3">
        <v>500</v>
      </c>
      <c r="P3" t="s">
        <v>154</v>
      </c>
      <c r="Q3" t="b">
        <v>1</v>
      </c>
      <c r="R3" t="s">
        <v>116</v>
      </c>
      <c r="S3">
        <v>1</v>
      </c>
    </row>
    <row r="4" spans="1:19" x14ac:dyDescent="0.25">
      <c r="A4" t="s">
        <v>215</v>
      </c>
      <c r="B4" t="s">
        <v>216</v>
      </c>
      <c r="C4" t="s">
        <v>212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  <c r="I4">
        <v>150</v>
      </c>
      <c r="J4">
        <v>200</v>
      </c>
      <c r="K4">
        <v>50</v>
      </c>
      <c r="L4">
        <v>100</v>
      </c>
      <c r="M4" t="s">
        <v>116</v>
      </c>
      <c r="N4">
        <v>200</v>
      </c>
      <c r="O4">
        <v>50</v>
      </c>
      <c r="P4" t="s">
        <v>217</v>
      </c>
      <c r="Q4" t="s">
        <v>214</v>
      </c>
      <c r="R4" t="s">
        <v>124</v>
      </c>
      <c r="S4" t="s">
        <v>116</v>
      </c>
    </row>
    <row r="5" spans="1:19" x14ac:dyDescent="0.25">
      <c r="A5" t="s">
        <v>117</v>
      </c>
      <c r="B5" t="s">
        <v>118</v>
      </c>
      <c r="C5" t="s">
        <v>155</v>
      </c>
      <c r="D5" t="s">
        <v>116</v>
      </c>
      <c r="E5" t="s">
        <v>116</v>
      </c>
      <c r="F5" t="s">
        <v>116</v>
      </c>
      <c r="G5" t="s">
        <v>116</v>
      </c>
      <c r="H5" t="s">
        <v>116</v>
      </c>
      <c r="I5">
        <v>20</v>
      </c>
      <c r="J5">
        <v>30</v>
      </c>
      <c r="K5">
        <v>20</v>
      </c>
      <c r="L5">
        <v>20</v>
      </c>
      <c r="M5" t="s">
        <v>116</v>
      </c>
      <c r="N5">
        <v>100</v>
      </c>
      <c r="O5">
        <v>50</v>
      </c>
      <c r="P5" t="s">
        <v>156</v>
      </c>
      <c r="Q5" t="b">
        <v>1</v>
      </c>
      <c r="R5" t="s">
        <v>116</v>
      </c>
      <c r="S5" t="s">
        <v>116</v>
      </c>
    </row>
    <row r="6" spans="1:19" x14ac:dyDescent="0.25">
      <c r="A6" t="s">
        <v>41</v>
      </c>
      <c r="B6" t="s">
        <v>42</v>
      </c>
      <c r="C6" t="s">
        <v>123</v>
      </c>
      <c r="D6" t="s">
        <v>40</v>
      </c>
      <c r="E6" t="s">
        <v>40</v>
      </c>
      <c r="F6" t="s">
        <v>40</v>
      </c>
      <c r="G6" t="s">
        <v>40</v>
      </c>
      <c r="H6" t="s">
        <v>40</v>
      </c>
      <c r="I6">
        <v>600</v>
      </c>
      <c r="J6">
        <v>300</v>
      </c>
      <c r="K6">
        <v>50</v>
      </c>
      <c r="L6">
        <v>100</v>
      </c>
      <c r="M6">
        <v>150</v>
      </c>
      <c r="N6">
        <v>350</v>
      </c>
      <c r="O6">
        <v>350</v>
      </c>
      <c r="P6" t="s">
        <v>157</v>
      </c>
      <c r="Q6" t="b">
        <v>1</v>
      </c>
      <c r="R6" t="s">
        <v>116</v>
      </c>
      <c r="S6" t="s">
        <v>116</v>
      </c>
    </row>
    <row r="7" spans="1:19" x14ac:dyDescent="0.25">
      <c r="A7" t="s">
        <v>51</v>
      </c>
      <c r="B7" t="s">
        <v>52</v>
      </c>
      <c r="C7" t="s">
        <v>203</v>
      </c>
      <c r="D7" t="s">
        <v>40</v>
      </c>
      <c r="E7" t="s">
        <v>40</v>
      </c>
      <c r="F7" t="s">
        <v>40</v>
      </c>
      <c r="G7" t="s">
        <v>40</v>
      </c>
      <c r="H7" t="s">
        <v>116</v>
      </c>
      <c r="I7">
        <v>200</v>
      </c>
      <c r="J7">
        <v>100</v>
      </c>
      <c r="K7">
        <v>75</v>
      </c>
      <c r="L7">
        <v>150</v>
      </c>
      <c r="M7">
        <v>0</v>
      </c>
      <c r="N7">
        <v>350</v>
      </c>
      <c r="O7">
        <v>350</v>
      </c>
      <c r="P7" t="s">
        <v>158</v>
      </c>
      <c r="Q7" t="s">
        <v>204</v>
      </c>
      <c r="R7" t="s">
        <v>116</v>
      </c>
      <c r="S7" t="s">
        <v>116</v>
      </c>
    </row>
    <row r="8" spans="1:19" x14ac:dyDescent="0.25">
      <c r="A8" t="s">
        <v>159</v>
      </c>
      <c r="B8" t="s">
        <v>160</v>
      </c>
      <c r="C8" t="s">
        <v>201</v>
      </c>
      <c r="D8" t="s">
        <v>40</v>
      </c>
      <c r="E8" t="s">
        <v>40</v>
      </c>
      <c r="F8" t="s">
        <v>40</v>
      </c>
      <c r="G8" t="s">
        <v>40</v>
      </c>
      <c r="H8" t="s">
        <v>116</v>
      </c>
      <c r="I8">
        <v>40</v>
      </c>
      <c r="J8">
        <v>100</v>
      </c>
      <c r="K8">
        <v>50</v>
      </c>
      <c r="L8">
        <v>300</v>
      </c>
      <c r="M8">
        <v>0</v>
      </c>
      <c r="N8">
        <v>350</v>
      </c>
      <c r="O8">
        <v>350</v>
      </c>
      <c r="P8" t="s">
        <v>159</v>
      </c>
      <c r="Q8" t="s">
        <v>162</v>
      </c>
      <c r="R8" t="s">
        <v>116</v>
      </c>
      <c r="S8" t="s">
        <v>116</v>
      </c>
    </row>
    <row r="9" spans="1:19" x14ac:dyDescent="0.25">
      <c r="A9" t="s">
        <v>3</v>
      </c>
      <c r="B9" t="s">
        <v>48</v>
      </c>
      <c r="C9" t="s">
        <v>163</v>
      </c>
      <c r="D9" t="s">
        <v>40</v>
      </c>
      <c r="E9" t="s">
        <v>40</v>
      </c>
      <c r="F9" t="s">
        <v>40</v>
      </c>
      <c r="G9" t="s">
        <v>40</v>
      </c>
      <c r="H9" t="s">
        <v>116</v>
      </c>
      <c r="I9">
        <v>80</v>
      </c>
      <c r="J9">
        <v>100</v>
      </c>
      <c r="K9">
        <v>50</v>
      </c>
      <c r="L9">
        <v>300</v>
      </c>
      <c r="M9">
        <v>0</v>
      </c>
      <c r="N9">
        <v>350</v>
      </c>
      <c r="O9">
        <v>350</v>
      </c>
      <c r="P9" t="s">
        <v>3</v>
      </c>
      <c r="Q9" t="b">
        <v>1</v>
      </c>
      <c r="R9" t="s">
        <v>124</v>
      </c>
      <c r="S9" t="s">
        <v>116</v>
      </c>
    </row>
    <row r="10" spans="1:19" x14ac:dyDescent="0.25">
      <c r="A10" t="s">
        <v>4</v>
      </c>
      <c r="B10" t="s">
        <v>49</v>
      </c>
      <c r="C10" t="s">
        <v>163</v>
      </c>
      <c r="D10" t="s">
        <v>40</v>
      </c>
      <c r="E10" t="s">
        <v>40</v>
      </c>
      <c r="F10" t="s">
        <v>40</v>
      </c>
      <c r="G10" t="s">
        <v>40</v>
      </c>
      <c r="H10" t="s">
        <v>40</v>
      </c>
      <c r="I10">
        <v>1000</v>
      </c>
      <c r="J10">
        <v>1000</v>
      </c>
      <c r="K10">
        <v>500</v>
      </c>
      <c r="L10">
        <v>1500</v>
      </c>
      <c r="M10">
        <v>200</v>
      </c>
      <c r="N10">
        <v>500</v>
      </c>
      <c r="O10">
        <v>500</v>
      </c>
      <c r="P10" t="s">
        <v>4</v>
      </c>
      <c r="Q10" t="b">
        <v>1</v>
      </c>
      <c r="R10" t="s">
        <v>116</v>
      </c>
      <c r="S10" t="s">
        <v>116</v>
      </c>
    </row>
    <row r="11" spans="1:19" x14ac:dyDescent="0.25">
      <c r="A11" t="s">
        <v>2</v>
      </c>
      <c r="B11" t="s">
        <v>50</v>
      </c>
      <c r="C11" t="s">
        <v>205</v>
      </c>
      <c r="D11" t="s">
        <v>40</v>
      </c>
      <c r="E11" t="s">
        <v>40</v>
      </c>
      <c r="F11" t="s">
        <v>40</v>
      </c>
      <c r="G11" t="s">
        <v>40</v>
      </c>
      <c r="H11" t="s">
        <v>40</v>
      </c>
      <c r="I11">
        <v>500</v>
      </c>
      <c r="J11">
        <v>1600</v>
      </c>
      <c r="K11">
        <v>150</v>
      </c>
      <c r="L11">
        <v>800</v>
      </c>
      <c r="M11">
        <v>250</v>
      </c>
      <c r="N11">
        <v>500</v>
      </c>
      <c r="O11">
        <v>500</v>
      </c>
      <c r="P11" t="s">
        <v>2</v>
      </c>
      <c r="Q11" t="b">
        <v>1</v>
      </c>
      <c r="R11" t="s">
        <v>116</v>
      </c>
      <c r="S11" t="s">
        <v>116</v>
      </c>
    </row>
    <row r="12" spans="1:19" x14ac:dyDescent="0.25">
      <c r="A12" t="s">
        <v>53</v>
      </c>
      <c r="B12" t="s">
        <v>54</v>
      </c>
      <c r="C12" t="s">
        <v>205</v>
      </c>
      <c r="D12" t="s">
        <v>40</v>
      </c>
      <c r="E12" t="s">
        <v>40</v>
      </c>
      <c r="F12" t="s">
        <v>40</v>
      </c>
      <c r="G12" t="s">
        <v>40</v>
      </c>
      <c r="H12" t="s">
        <v>40</v>
      </c>
      <c r="I12">
        <v>1000</v>
      </c>
      <c r="J12">
        <v>2000</v>
      </c>
      <c r="K12">
        <v>1000</v>
      </c>
      <c r="L12">
        <v>2000</v>
      </c>
      <c r="M12">
        <v>500</v>
      </c>
      <c r="N12">
        <v>2000</v>
      </c>
      <c r="O12">
        <v>2000</v>
      </c>
      <c r="P12" t="s">
        <v>164</v>
      </c>
      <c r="Q12" t="b">
        <v>1</v>
      </c>
      <c r="R12" t="s">
        <v>116</v>
      </c>
      <c r="S12" t="s">
        <v>116</v>
      </c>
    </row>
    <row r="13" spans="1:19" x14ac:dyDescent="0.25">
      <c r="A13" t="s">
        <v>43</v>
      </c>
      <c r="B13" t="s">
        <v>44</v>
      </c>
      <c r="C13" t="s">
        <v>127</v>
      </c>
      <c r="D13" t="s">
        <v>40</v>
      </c>
      <c r="E13" t="s">
        <v>40</v>
      </c>
      <c r="F13" t="s">
        <v>40</v>
      </c>
      <c r="G13" t="s">
        <v>40</v>
      </c>
      <c r="H13" t="s">
        <v>40</v>
      </c>
      <c r="I13">
        <v>1500</v>
      </c>
      <c r="J13">
        <v>100</v>
      </c>
      <c r="K13">
        <v>150</v>
      </c>
      <c r="L13">
        <v>100</v>
      </c>
      <c r="M13">
        <v>150</v>
      </c>
      <c r="N13">
        <v>500</v>
      </c>
      <c r="O13">
        <v>100</v>
      </c>
      <c r="P13" t="s">
        <v>165</v>
      </c>
      <c r="Q13" t="b">
        <v>1</v>
      </c>
      <c r="R13" t="s">
        <v>129</v>
      </c>
      <c r="S13" t="s">
        <v>116</v>
      </c>
    </row>
    <row r="14" spans="1:19" x14ac:dyDescent="0.25">
      <c r="A14" t="s">
        <v>130</v>
      </c>
      <c r="B14" t="s">
        <v>131</v>
      </c>
      <c r="C14" t="s">
        <v>161</v>
      </c>
      <c r="D14" t="s">
        <v>40</v>
      </c>
      <c r="E14" t="s">
        <v>40</v>
      </c>
      <c r="F14" t="s">
        <v>40</v>
      </c>
      <c r="G14" t="s">
        <v>40</v>
      </c>
      <c r="H14" t="s">
        <v>40</v>
      </c>
      <c r="I14">
        <v>200</v>
      </c>
      <c r="J14">
        <v>100</v>
      </c>
      <c r="K14">
        <v>200</v>
      </c>
      <c r="L14">
        <v>250</v>
      </c>
      <c r="M14">
        <v>150</v>
      </c>
      <c r="N14">
        <v>400</v>
      </c>
      <c r="O14">
        <v>400</v>
      </c>
      <c r="P14" t="s">
        <v>130</v>
      </c>
      <c r="Q14" t="s">
        <v>132</v>
      </c>
      <c r="R14" t="s">
        <v>166</v>
      </c>
      <c r="S14" t="s">
        <v>116</v>
      </c>
    </row>
    <row r="15" spans="1:19" x14ac:dyDescent="0.25">
      <c r="A15" t="s">
        <v>97</v>
      </c>
      <c r="B15" t="s">
        <v>98</v>
      </c>
      <c r="C15" t="s">
        <v>200</v>
      </c>
      <c r="D15" t="s">
        <v>40</v>
      </c>
      <c r="E15" t="s">
        <v>40</v>
      </c>
      <c r="F15" t="s">
        <v>40</v>
      </c>
      <c r="G15" t="s">
        <v>40</v>
      </c>
      <c r="H15" t="s">
        <v>40</v>
      </c>
      <c r="I15">
        <v>120</v>
      </c>
      <c r="J15">
        <v>0</v>
      </c>
      <c r="K15">
        <v>100</v>
      </c>
      <c r="L15">
        <v>0</v>
      </c>
      <c r="M15">
        <v>50</v>
      </c>
      <c r="N15">
        <v>350</v>
      </c>
      <c r="O15">
        <v>350</v>
      </c>
      <c r="P15" t="s">
        <v>167</v>
      </c>
      <c r="Q15" t="b">
        <v>1</v>
      </c>
      <c r="R15" t="s">
        <v>116</v>
      </c>
      <c r="S15" t="s">
        <v>116</v>
      </c>
    </row>
    <row r="16" spans="1:19" x14ac:dyDescent="0.25">
      <c r="A16" t="s">
        <v>115</v>
      </c>
      <c r="B16" t="s">
        <v>112</v>
      </c>
      <c r="C16" t="s">
        <v>113</v>
      </c>
      <c r="D16" t="s">
        <v>40</v>
      </c>
      <c r="E16" t="s">
        <v>40</v>
      </c>
      <c r="F16" t="s">
        <v>40</v>
      </c>
      <c r="G16" t="s">
        <v>40</v>
      </c>
      <c r="H16" t="s">
        <v>116</v>
      </c>
      <c r="I16">
        <v>80</v>
      </c>
      <c r="J16">
        <v>200</v>
      </c>
      <c r="K16">
        <v>75</v>
      </c>
      <c r="L16">
        <v>150</v>
      </c>
      <c r="M16">
        <v>0</v>
      </c>
      <c r="N16">
        <v>350</v>
      </c>
      <c r="O16">
        <v>350</v>
      </c>
      <c r="P16" t="s">
        <v>168</v>
      </c>
      <c r="Q16" t="s">
        <v>133</v>
      </c>
      <c r="R16" t="s">
        <v>124</v>
      </c>
      <c r="S16" t="s">
        <v>116</v>
      </c>
    </row>
    <row r="17" spans="1:19" x14ac:dyDescent="0.25">
      <c r="A17" t="s">
        <v>5</v>
      </c>
      <c r="B17" t="s">
        <v>45</v>
      </c>
      <c r="C17" t="s">
        <v>202</v>
      </c>
      <c r="D17" t="s">
        <v>40</v>
      </c>
      <c r="E17" t="s">
        <v>40</v>
      </c>
      <c r="F17" t="s">
        <v>40</v>
      </c>
      <c r="G17" t="s">
        <v>40</v>
      </c>
      <c r="H17" t="s">
        <v>116</v>
      </c>
      <c r="I17">
        <v>900</v>
      </c>
      <c r="J17">
        <v>200</v>
      </c>
      <c r="K17">
        <v>500</v>
      </c>
      <c r="L17">
        <v>800</v>
      </c>
      <c r="M17">
        <v>150</v>
      </c>
      <c r="N17">
        <v>350</v>
      </c>
      <c r="O17">
        <v>350</v>
      </c>
      <c r="P17" t="s">
        <v>5</v>
      </c>
      <c r="Q17" t="b">
        <v>1</v>
      </c>
      <c r="R17" t="s">
        <v>116</v>
      </c>
      <c r="S17" t="s">
        <v>116</v>
      </c>
    </row>
    <row r="18" spans="1:19" x14ac:dyDescent="0.25">
      <c r="A18" t="s">
        <v>102</v>
      </c>
      <c r="B18" t="s">
        <v>103</v>
      </c>
      <c r="C18" t="s">
        <v>163</v>
      </c>
      <c r="D18" t="s">
        <v>40</v>
      </c>
      <c r="E18" t="s">
        <v>40</v>
      </c>
      <c r="F18" t="s">
        <v>40</v>
      </c>
      <c r="G18" t="s">
        <v>40</v>
      </c>
      <c r="H18" t="s">
        <v>40</v>
      </c>
      <c r="I18">
        <v>500</v>
      </c>
      <c r="J18">
        <v>500</v>
      </c>
      <c r="K18">
        <v>200</v>
      </c>
      <c r="L18">
        <v>500</v>
      </c>
      <c r="M18">
        <v>200</v>
      </c>
      <c r="N18">
        <v>500</v>
      </c>
      <c r="O18">
        <v>500</v>
      </c>
      <c r="P18" t="s">
        <v>169</v>
      </c>
      <c r="Q18" t="s">
        <v>134</v>
      </c>
      <c r="R18" t="s">
        <v>124</v>
      </c>
      <c r="S18" t="s">
        <v>116</v>
      </c>
    </row>
    <row r="19" spans="1:19" x14ac:dyDescent="0.25">
      <c r="A19" t="s">
        <v>104</v>
      </c>
      <c r="B19" t="s">
        <v>105</v>
      </c>
      <c r="C19" t="s">
        <v>163</v>
      </c>
      <c r="D19" t="s">
        <v>40</v>
      </c>
      <c r="E19" t="s">
        <v>40</v>
      </c>
      <c r="F19" t="s">
        <v>40</v>
      </c>
      <c r="G19" t="s">
        <v>40</v>
      </c>
      <c r="H19" t="s">
        <v>40</v>
      </c>
      <c r="I19">
        <v>250</v>
      </c>
      <c r="J19">
        <v>100</v>
      </c>
      <c r="K19">
        <v>200</v>
      </c>
      <c r="L19">
        <v>100</v>
      </c>
      <c r="M19">
        <v>150</v>
      </c>
      <c r="N19">
        <v>400</v>
      </c>
      <c r="O19">
        <v>400</v>
      </c>
      <c r="P19" t="s">
        <v>170</v>
      </c>
      <c r="Q19" t="s">
        <v>134</v>
      </c>
      <c r="R19" t="s">
        <v>124</v>
      </c>
      <c r="S19" t="s">
        <v>116</v>
      </c>
    </row>
    <row r="20" spans="1:19" x14ac:dyDescent="0.25">
      <c r="A20" t="s">
        <v>55</v>
      </c>
      <c r="B20" t="s">
        <v>56</v>
      </c>
      <c r="C20" t="s">
        <v>163</v>
      </c>
      <c r="D20" t="s">
        <v>40</v>
      </c>
      <c r="E20" t="s">
        <v>40</v>
      </c>
      <c r="F20" t="s">
        <v>40</v>
      </c>
      <c r="G20" t="s">
        <v>40</v>
      </c>
      <c r="H20" t="s">
        <v>40</v>
      </c>
      <c r="I20">
        <v>1000</v>
      </c>
      <c r="J20">
        <v>2000</v>
      </c>
      <c r="K20">
        <v>1000</v>
      </c>
      <c r="L20">
        <v>2000</v>
      </c>
      <c r="M20">
        <v>150</v>
      </c>
      <c r="N20">
        <v>2000</v>
      </c>
      <c r="O20">
        <v>2000</v>
      </c>
      <c r="P20" t="s">
        <v>171</v>
      </c>
      <c r="Q20" t="s">
        <v>134</v>
      </c>
      <c r="R20" t="s">
        <v>116</v>
      </c>
      <c r="S20" t="s">
        <v>116</v>
      </c>
    </row>
    <row r="21" spans="1:19" x14ac:dyDescent="0.25">
      <c r="A21" t="s">
        <v>6</v>
      </c>
      <c r="B21" t="s">
        <v>47</v>
      </c>
      <c r="C21" t="s">
        <v>206</v>
      </c>
      <c r="D21" t="s">
        <v>40</v>
      </c>
      <c r="E21" t="s">
        <v>40</v>
      </c>
      <c r="F21" t="s">
        <v>40</v>
      </c>
      <c r="G21" t="s">
        <v>40</v>
      </c>
      <c r="H21" t="s">
        <v>40</v>
      </c>
      <c r="I21">
        <v>1000</v>
      </c>
      <c r="J21">
        <v>3000</v>
      </c>
      <c r="K21">
        <v>500</v>
      </c>
      <c r="L21">
        <v>2500</v>
      </c>
      <c r="M21">
        <v>200</v>
      </c>
      <c r="N21">
        <v>1000</v>
      </c>
      <c r="O21">
        <v>750</v>
      </c>
      <c r="P21" t="s">
        <v>6</v>
      </c>
      <c r="Q21" t="b">
        <v>1</v>
      </c>
      <c r="R21" t="s">
        <v>116</v>
      </c>
      <c r="S21" t="s">
        <v>116</v>
      </c>
    </row>
    <row r="22" spans="1:19" x14ac:dyDescent="0.25">
      <c r="A22" t="s">
        <v>86</v>
      </c>
      <c r="B22" t="s">
        <v>87</v>
      </c>
      <c r="C22" t="s">
        <v>207</v>
      </c>
      <c r="D22" t="s">
        <v>40</v>
      </c>
      <c r="E22" t="s">
        <v>40</v>
      </c>
      <c r="F22" t="s">
        <v>40</v>
      </c>
      <c r="G22" t="s">
        <v>40</v>
      </c>
      <c r="H22" t="s">
        <v>116</v>
      </c>
      <c r="I22">
        <v>150</v>
      </c>
      <c r="J22">
        <v>200</v>
      </c>
      <c r="K22">
        <v>75</v>
      </c>
      <c r="L22">
        <v>150</v>
      </c>
      <c r="M22">
        <v>0</v>
      </c>
      <c r="N22">
        <v>350</v>
      </c>
      <c r="O22">
        <v>350</v>
      </c>
      <c r="P22" t="s">
        <v>172</v>
      </c>
      <c r="Q22" t="s">
        <v>204</v>
      </c>
      <c r="R22" t="s">
        <v>116</v>
      </c>
      <c r="S22" t="s">
        <v>116</v>
      </c>
    </row>
    <row r="23" spans="1:19" x14ac:dyDescent="0.25">
      <c r="A23" t="s">
        <v>7</v>
      </c>
      <c r="B23" t="s">
        <v>46</v>
      </c>
      <c r="C23" t="s">
        <v>163</v>
      </c>
      <c r="D23" t="s">
        <v>40</v>
      </c>
      <c r="E23" t="s">
        <v>40</v>
      </c>
      <c r="F23" t="s">
        <v>40</v>
      </c>
      <c r="G23" t="s">
        <v>40</v>
      </c>
      <c r="H23" t="s">
        <v>116</v>
      </c>
      <c r="I23">
        <v>80</v>
      </c>
      <c r="J23">
        <v>50</v>
      </c>
      <c r="K23">
        <v>75</v>
      </c>
      <c r="L23">
        <v>1500</v>
      </c>
      <c r="M23">
        <v>200</v>
      </c>
      <c r="N23">
        <v>500</v>
      </c>
      <c r="O23">
        <v>500</v>
      </c>
      <c r="P23" t="s">
        <v>7</v>
      </c>
      <c r="Q23" t="b">
        <v>1</v>
      </c>
      <c r="R23" t="s">
        <v>124</v>
      </c>
      <c r="S23" t="s">
        <v>116</v>
      </c>
    </row>
    <row r="24" spans="1:19" x14ac:dyDescent="0.25">
      <c r="A24" t="s">
        <v>57</v>
      </c>
      <c r="B24" t="s">
        <v>58</v>
      </c>
      <c r="C24" t="s">
        <v>200</v>
      </c>
      <c r="D24" t="s">
        <v>40</v>
      </c>
      <c r="E24" t="s">
        <v>40</v>
      </c>
      <c r="F24" t="s">
        <v>40</v>
      </c>
      <c r="G24" t="s">
        <v>40</v>
      </c>
      <c r="H24" t="s">
        <v>116</v>
      </c>
      <c r="I24">
        <v>500</v>
      </c>
      <c r="J24">
        <v>250</v>
      </c>
      <c r="K24">
        <v>200</v>
      </c>
      <c r="L24">
        <v>400</v>
      </c>
      <c r="M24">
        <v>150</v>
      </c>
      <c r="N24">
        <v>400</v>
      </c>
      <c r="O24">
        <v>400</v>
      </c>
      <c r="P24" t="s">
        <v>173</v>
      </c>
      <c r="Q24" t="s">
        <v>135</v>
      </c>
      <c r="R24" t="s">
        <v>116</v>
      </c>
      <c r="S24" t="s">
        <v>116</v>
      </c>
    </row>
    <row r="25" spans="1:19" x14ac:dyDescent="0.25">
      <c r="A25" t="s">
        <v>59</v>
      </c>
      <c r="B25" t="s">
        <v>60</v>
      </c>
      <c r="C25" t="s">
        <v>205</v>
      </c>
      <c r="D25" t="s">
        <v>40</v>
      </c>
      <c r="E25" t="s">
        <v>40</v>
      </c>
      <c r="F25" t="s">
        <v>40</v>
      </c>
      <c r="G25" t="s">
        <v>40</v>
      </c>
      <c r="H25" t="s">
        <v>40</v>
      </c>
      <c r="I25">
        <v>800</v>
      </c>
      <c r="J25">
        <v>200</v>
      </c>
      <c r="K25">
        <v>500</v>
      </c>
      <c r="L25">
        <v>1000</v>
      </c>
      <c r="M25">
        <v>200</v>
      </c>
      <c r="N25">
        <v>8000</v>
      </c>
      <c r="O25">
        <v>1000</v>
      </c>
      <c r="P25" t="s">
        <v>174</v>
      </c>
      <c r="Q25" t="b">
        <v>1</v>
      </c>
      <c r="R25" t="s">
        <v>116</v>
      </c>
      <c r="S25" t="s">
        <v>116</v>
      </c>
    </row>
    <row r="26" spans="1:19" x14ac:dyDescent="0.25">
      <c r="A26" t="s">
        <v>88</v>
      </c>
      <c r="B26" t="s">
        <v>89</v>
      </c>
      <c r="C26" t="s">
        <v>205</v>
      </c>
      <c r="D26" t="s">
        <v>40</v>
      </c>
      <c r="E26" t="s">
        <v>40</v>
      </c>
      <c r="F26" t="s">
        <v>40</v>
      </c>
      <c r="G26" t="s">
        <v>40</v>
      </c>
      <c r="H26" t="s">
        <v>40</v>
      </c>
      <c r="I26">
        <v>500</v>
      </c>
      <c r="J26">
        <v>1500</v>
      </c>
      <c r="K26">
        <v>300</v>
      </c>
      <c r="L26">
        <v>1700</v>
      </c>
      <c r="M26">
        <v>150</v>
      </c>
      <c r="N26">
        <v>4000</v>
      </c>
      <c r="O26">
        <v>1000</v>
      </c>
      <c r="P26" t="s">
        <v>175</v>
      </c>
      <c r="Q26" t="s">
        <v>136</v>
      </c>
      <c r="R26" t="s">
        <v>116</v>
      </c>
      <c r="S26" t="s">
        <v>116</v>
      </c>
    </row>
    <row r="27" spans="1:19" x14ac:dyDescent="0.25">
      <c r="A27" t="s">
        <v>90</v>
      </c>
      <c r="B27" t="s">
        <v>91</v>
      </c>
      <c r="C27" t="s">
        <v>126</v>
      </c>
      <c r="D27" t="s">
        <v>40</v>
      </c>
      <c r="E27" t="s">
        <v>40</v>
      </c>
      <c r="F27" t="s">
        <v>40</v>
      </c>
      <c r="G27" t="s">
        <v>40</v>
      </c>
      <c r="H27" t="s">
        <v>114</v>
      </c>
      <c r="I27">
        <v>800</v>
      </c>
      <c r="J27">
        <v>200</v>
      </c>
      <c r="K27">
        <v>100</v>
      </c>
      <c r="L27">
        <v>800</v>
      </c>
      <c r="M27">
        <v>150</v>
      </c>
      <c r="N27">
        <v>500</v>
      </c>
      <c r="O27">
        <v>500</v>
      </c>
      <c r="P27" t="s">
        <v>176</v>
      </c>
      <c r="Q27" t="s">
        <v>137</v>
      </c>
      <c r="R27" t="s">
        <v>116</v>
      </c>
      <c r="S27" t="s">
        <v>116</v>
      </c>
    </row>
    <row r="28" spans="1:19" x14ac:dyDescent="0.25">
      <c r="A28" t="s">
        <v>92</v>
      </c>
      <c r="B28" t="s">
        <v>93</v>
      </c>
      <c r="C28" t="s">
        <v>125</v>
      </c>
      <c r="D28" t="s">
        <v>40</v>
      </c>
      <c r="E28" t="s">
        <v>40</v>
      </c>
      <c r="F28" t="s">
        <v>40</v>
      </c>
      <c r="G28" t="s">
        <v>40</v>
      </c>
      <c r="H28" t="s">
        <v>40</v>
      </c>
      <c r="I28">
        <v>500</v>
      </c>
      <c r="J28">
        <v>1500</v>
      </c>
      <c r="K28">
        <v>300</v>
      </c>
      <c r="L28">
        <v>1700</v>
      </c>
      <c r="M28">
        <v>450</v>
      </c>
      <c r="N28">
        <v>8000</v>
      </c>
      <c r="O28">
        <v>1000</v>
      </c>
      <c r="P28" t="s">
        <v>177</v>
      </c>
      <c r="Q28" t="b">
        <v>1</v>
      </c>
      <c r="R28" t="s">
        <v>116</v>
      </c>
      <c r="S28" t="s">
        <v>116</v>
      </c>
    </row>
    <row r="29" spans="1:19" x14ac:dyDescent="0.25">
      <c r="A29" t="s">
        <v>178</v>
      </c>
      <c r="B29" t="s">
        <v>179</v>
      </c>
      <c r="C29" t="s">
        <v>200</v>
      </c>
      <c r="D29" t="s">
        <v>40</v>
      </c>
      <c r="E29" t="s">
        <v>40</v>
      </c>
      <c r="F29" t="s">
        <v>40</v>
      </c>
      <c r="G29" t="s">
        <v>40</v>
      </c>
      <c r="H29" t="s">
        <v>116</v>
      </c>
      <c r="I29">
        <v>500</v>
      </c>
      <c r="J29">
        <v>0</v>
      </c>
      <c r="K29">
        <v>500</v>
      </c>
      <c r="L29">
        <v>500</v>
      </c>
      <c r="M29" t="s">
        <v>116</v>
      </c>
      <c r="N29">
        <v>1000</v>
      </c>
      <c r="O29">
        <v>500</v>
      </c>
      <c r="P29" t="s">
        <v>180</v>
      </c>
      <c r="Q29" t="b">
        <v>1</v>
      </c>
      <c r="R29" t="s">
        <v>116</v>
      </c>
      <c r="S29" t="s">
        <v>116</v>
      </c>
    </row>
    <row r="30" spans="1:19" x14ac:dyDescent="0.25">
      <c r="A30" t="s">
        <v>181</v>
      </c>
      <c r="B30" t="s">
        <v>182</v>
      </c>
      <c r="C30" t="s">
        <v>200</v>
      </c>
      <c r="D30" t="s">
        <v>40</v>
      </c>
      <c r="E30" t="s">
        <v>40</v>
      </c>
      <c r="F30" t="s">
        <v>40</v>
      </c>
      <c r="G30" t="s">
        <v>40</v>
      </c>
      <c r="H30" t="s">
        <v>116</v>
      </c>
      <c r="I30">
        <v>500</v>
      </c>
      <c r="J30">
        <v>500</v>
      </c>
      <c r="K30">
        <v>500</v>
      </c>
      <c r="L30">
        <v>500</v>
      </c>
      <c r="M30" t="s">
        <v>116</v>
      </c>
      <c r="N30">
        <v>1000</v>
      </c>
      <c r="O30">
        <v>500</v>
      </c>
      <c r="P30" t="s">
        <v>183</v>
      </c>
      <c r="Q30" t="b">
        <v>1</v>
      </c>
      <c r="R30" t="s">
        <v>116</v>
      </c>
      <c r="S30" t="s">
        <v>116</v>
      </c>
    </row>
    <row r="31" spans="1:19" x14ac:dyDescent="0.25">
      <c r="A31" t="s">
        <v>184</v>
      </c>
      <c r="B31" t="s">
        <v>185</v>
      </c>
      <c r="C31" t="s">
        <v>201</v>
      </c>
      <c r="D31" t="s">
        <v>40</v>
      </c>
      <c r="E31" t="s">
        <v>40</v>
      </c>
      <c r="F31" t="s">
        <v>40</v>
      </c>
      <c r="G31" t="s">
        <v>40</v>
      </c>
      <c r="H31" t="s">
        <v>116</v>
      </c>
      <c r="I31">
        <v>1000</v>
      </c>
      <c r="J31">
        <v>500</v>
      </c>
      <c r="K31">
        <v>1000</v>
      </c>
      <c r="L31">
        <v>1000</v>
      </c>
      <c r="M31" t="s">
        <v>116</v>
      </c>
      <c r="N31">
        <v>8000</v>
      </c>
      <c r="O31">
        <v>2000</v>
      </c>
      <c r="P31" t="s">
        <v>186</v>
      </c>
      <c r="Q31" t="b">
        <v>1</v>
      </c>
      <c r="R31" t="s">
        <v>116</v>
      </c>
      <c r="S31" t="s">
        <v>116</v>
      </c>
    </row>
    <row r="32" spans="1:19" x14ac:dyDescent="0.25">
      <c r="A32" t="s">
        <v>187</v>
      </c>
      <c r="B32" t="s">
        <v>188</v>
      </c>
      <c r="C32" t="s">
        <v>201</v>
      </c>
      <c r="D32" t="s">
        <v>40</v>
      </c>
      <c r="E32" t="s">
        <v>40</v>
      </c>
      <c r="F32" t="s">
        <v>40</v>
      </c>
      <c r="G32" t="s">
        <v>40</v>
      </c>
      <c r="H32" t="s">
        <v>116</v>
      </c>
      <c r="I32">
        <v>1000</v>
      </c>
      <c r="J32">
        <v>500</v>
      </c>
      <c r="K32">
        <v>1000</v>
      </c>
      <c r="L32">
        <v>1000</v>
      </c>
      <c r="M32" t="s">
        <v>116</v>
      </c>
      <c r="N32">
        <v>8000</v>
      </c>
      <c r="O32">
        <v>2000</v>
      </c>
      <c r="P32" t="s">
        <v>189</v>
      </c>
      <c r="Q32" t="b">
        <v>1</v>
      </c>
      <c r="R32" t="s">
        <v>116</v>
      </c>
      <c r="S32" t="s">
        <v>116</v>
      </c>
    </row>
    <row r="33" spans="1:19" x14ac:dyDescent="0.25">
      <c r="A33" t="s">
        <v>61</v>
      </c>
      <c r="B33" t="s">
        <v>62</v>
      </c>
      <c r="C33" t="s">
        <v>125</v>
      </c>
      <c r="D33" t="s">
        <v>40</v>
      </c>
      <c r="E33" t="s">
        <v>40</v>
      </c>
      <c r="F33" t="s">
        <v>40</v>
      </c>
      <c r="G33" t="s">
        <v>40</v>
      </c>
      <c r="H33" t="s">
        <v>40</v>
      </c>
      <c r="I33">
        <v>200</v>
      </c>
      <c r="J33">
        <v>150</v>
      </c>
      <c r="K33">
        <v>200</v>
      </c>
      <c r="L33">
        <v>250</v>
      </c>
      <c r="M33">
        <v>150</v>
      </c>
      <c r="N33">
        <v>400</v>
      </c>
      <c r="O33">
        <v>400</v>
      </c>
      <c r="P33" t="s">
        <v>190</v>
      </c>
      <c r="Q33" t="s">
        <v>138</v>
      </c>
      <c r="R33" t="s">
        <v>116</v>
      </c>
      <c r="S33" t="s">
        <v>116</v>
      </c>
    </row>
    <row r="34" spans="1:19" x14ac:dyDescent="0.25">
      <c r="A34" t="s">
        <v>119</v>
      </c>
      <c r="B34" t="s">
        <v>120</v>
      </c>
      <c r="C34" t="s">
        <v>123</v>
      </c>
      <c r="D34" t="s">
        <v>40</v>
      </c>
      <c r="E34" t="s">
        <v>40</v>
      </c>
      <c r="F34" t="s">
        <v>40</v>
      </c>
      <c r="G34" t="s">
        <v>40</v>
      </c>
      <c r="H34" t="s">
        <v>40</v>
      </c>
      <c r="I34">
        <v>200</v>
      </c>
      <c r="J34">
        <v>100</v>
      </c>
      <c r="K34">
        <v>200</v>
      </c>
      <c r="L34">
        <v>250</v>
      </c>
      <c r="M34">
        <v>150</v>
      </c>
      <c r="N34">
        <v>400</v>
      </c>
      <c r="O34">
        <v>400</v>
      </c>
      <c r="P34" t="s">
        <v>191</v>
      </c>
      <c r="Q34" t="s">
        <v>138</v>
      </c>
      <c r="R34" t="s">
        <v>116</v>
      </c>
      <c r="S34">
        <v>1</v>
      </c>
    </row>
    <row r="35" spans="1:19" x14ac:dyDescent="0.25">
      <c r="A35" t="s">
        <v>63</v>
      </c>
      <c r="B35" t="s">
        <v>64</v>
      </c>
      <c r="C35" t="s">
        <v>128</v>
      </c>
      <c r="D35" t="s">
        <v>40</v>
      </c>
      <c r="E35" t="s">
        <v>40</v>
      </c>
      <c r="F35" t="s">
        <v>40</v>
      </c>
      <c r="G35" t="s">
        <v>40</v>
      </c>
      <c r="H35" t="s">
        <v>116</v>
      </c>
      <c r="I35">
        <v>450</v>
      </c>
      <c r="J35">
        <v>150</v>
      </c>
      <c r="K35">
        <v>200</v>
      </c>
      <c r="L35">
        <v>250</v>
      </c>
      <c r="M35">
        <v>150</v>
      </c>
      <c r="N35">
        <v>500</v>
      </c>
      <c r="O35">
        <v>500</v>
      </c>
      <c r="P35" t="s">
        <v>192</v>
      </c>
      <c r="Q35" t="b">
        <v>1</v>
      </c>
      <c r="R35" t="s">
        <v>116</v>
      </c>
      <c r="S35" t="s">
        <v>116</v>
      </c>
    </row>
    <row r="36" spans="1:19" x14ac:dyDescent="0.25">
      <c r="A36" t="s">
        <v>106</v>
      </c>
      <c r="B36" t="s">
        <v>107</v>
      </c>
      <c r="C36" t="s">
        <v>163</v>
      </c>
      <c r="D36" t="s">
        <v>40</v>
      </c>
      <c r="E36" t="s">
        <v>40</v>
      </c>
      <c r="F36" t="s">
        <v>40</v>
      </c>
      <c r="G36" t="s">
        <v>40</v>
      </c>
      <c r="H36" t="s">
        <v>116</v>
      </c>
      <c r="I36">
        <v>320</v>
      </c>
      <c r="J36">
        <v>100</v>
      </c>
      <c r="K36">
        <v>75</v>
      </c>
      <c r="L36">
        <v>50</v>
      </c>
      <c r="M36">
        <v>150</v>
      </c>
      <c r="N36">
        <v>500</v>
      </c>
      <c r="O36">
        <v>500</v>
      </c>
      <c r="P36" t="s">
        <v>193</v>
      </c>
      <c r="Q36" t="s">
        <v>139</v>
      </c>
      <c r="R36" t="s">
        <v>140</v>
      </c>
      <c r="S36" t="s">
        <v>116</v>
      </c>
    </row>
    <row r="37" spans="1:19" x14ac:dyDescent="0.25">
      <c r="A37" t="s">
        <v>94</v>
      </c>
      <c r="B37" t="s">
        <v>95</v>
      </c>
      <c r="C37" t="s">
        <v>200</v>
      </c>
      <c r="D37" t="s">
        <v>40</v>
      </c>
      <c r="E37" t="s">
        <v>40</v>
      </c>
      <c r="F37" t="s">
        <v>40</v>
      </c>
      <c r="G37" t="s">
        <v>40</v>
      </c>
      <c r="H37" t="s">
        <v>40</v>
      </c>
      <c r="I37">
        <v>1000</v>
      </c>
      <c r="J37">
        <v>1000</v>
      </c>
      <c r="K37">
        <v>500</v>
      </c>
      <c r="L37">
        <v>1500</v>
      </c>
      <c r="M37">
        <v>200</v>
      </c>
      <c r="N37">
        <v>500</v>
      </c>
      <c r="O37">
        <v>500</v>
      </c>
      <c r="P37" t="s">
        <v>94</v>
      </c>
      <c r="Q37" t="b">
        <v>1</v>
      </c>
      <c r="R37" t="s">
        <v>116</v>
      </c>
      <c r="S37" t="s">
        <v>116</v>
      </c>
    </row>
    <row r="38" spans="1:19" x14ac:dyDescent="0.25">
      <c r="A38" t="s">
        <v>65</v>
      </c>
      <c r="B38" t="s">
        <v>66</v>
      </c>
      <c r="C38" t="s">
        <v>206</v>
      </c>
      <c r="D38" t="s">
        <v>40</v>
      </c>
      <c r="E38" t="s">
        <v>40</v>
      </c>
      <c r="F38" t="s">
        <v>40</v>
      </c>
      <c r="G38" t="s">
        <v>40</v>
      </c>
      <c r="H38" t="s">
        <v>40</v>
      </c>
      <c r="I38">
        <v>2500</v>
      </c>
      <c r="J38">
        <v>1500</v>
      </c>
      <c r="K38">
        <v>500</v>
      </c>
      <c r="L38">
        <v>2000</v>
      </c>
      <c r="M38">
        <v>150</v>
      </c>
      <c r="N38">
        <v>2000</v>
      </c>
      <c r="O38">
        <v>2000</v>
      </c>
      <c r="P38" t="s">
        <v>194</v>
      </c>
      <c r="Q38" t="s">
        <v>141</v>
      </c>
      <c r="R38" t="s">
        <v>116</v>
      </c>
      <c r="S38" t="s">
        <v>116</v>
      </c>
    </row>
    <row r="39" spans="1:19" x14ac:dyDescent="0.25">
      <c r="A39" t="s">
        <v>67</v>
      </c>
      <c r="B39" t="s">
        <v>68</v>
      </c>
      <c r="C39" t="s">
        <v>206</v>
      </c>
      <c r="D39" t="s">
        <v>40</v>
      </c>
      <c r="E39" t="s">
        <v>40</v>
      </c>
      <c r="F39" t="s">
        <v>40</v>
      </c>
      <c r="G39" t="s">
        <v>40</v>
      </c>
      <c r="H39" t="s">
        <v>116</v>
      </c>
      <c r="I39">
        <v>3000</v>
      </c>
      <c r="J39">
        <v>1000</v>
      </c>
      <c r="K39">
        <v>500</v>
      </c>
      <c r="L39">
        <v>1000</v>
      </c>
      <c r="M39">
        <v>150</v>
      </c>
      <c r="N39">
        <v>2000</v>
      </c>
      <c r="O39">
        <v>2000</v>
      </c>
      <c r="P39" t="s">
        <v>195</v>
      </c>
      <c r="Q39" t="s">
        <v>141</v>
      </c>
      <c r="R39" t="s">
        <v>116</v>
      </c>
      <c r="S39" t="s">
        <v>116</v>
      </c>
    </row>
    <row r="40" spans="1:19" x14ac:dyDescent="0.25">
      <c r="A40" t="s">
        <v>108</v>
      </c>
      <c r="B40" t="s">
        <v>109</v>
      </c>
      <c r="C40" t="s">
        <v>200</v>
      </c>
      <c r="D40" t="s">
        <v>40</v>
      </c>
      <c r="E40" t="s">
        <v>40</v>
      </c>
      <c r="F40" t="s">
        <v>40</v>
      </c>
      <c r="G40" t="s">
        <v>40</v>
      </c>
      <c r="H40" t="s">
        <v>40</v>
      </c>
      <c r="I40">
        <v>3000</v>
      </c>
      <c r="J40">
        <v>0</v>
      </c>
      <c r="K40">
        <v>500</v>
      </c>
      <c r="L40">
        <v>1500</v>
      </c>
      <c r="M40">
        <v>200</v>
      </c>
      <c r="N40">
        <v>1500</v>
      </c>
      <c r="O40">
        <v>500</v>
      </c>
      <c r="P40" t="s">
        <v>108</v>
      </c>
      <c r="Q40" t="b">
        <v>1</v>
      </c>
      <c r="R40" t="s">
        <v>116</v>
      </c>
      <c r="S40" t="s">
        <v>116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3BA72E9634449937E3B5264F49332" ma:contentTypeVersion="11" ma:contentTypeDescription="Create a new document." ma:contentTypeScope="" ma:versionID="bd3c07b59be0e311458a38a90f79f017">
  <xsd:schema xmlns:xsd="http://www.w3.org/2001/XMLSchema" xmlns:xs="http://www.w3.org/2001/XMLSchema" xmlns:p="http://schemas.microsoft.com/office/2006/metadata/properties" xmlns:ns2="94d514ae-cc93-4953-932c-d8ea63f9b0c3" xmlns:ns3="0e8d37bf-56d2-4629-aebc-758412706a91" targetNamespace="http://schemas.microsoft.com/office/2006/metadata/properties" ma:root="true" ma:fieldsID="b59c71488aa54ec27b07df43c3a44954" ns2:_="" ns3:_="">
    <xsd:import namespace="94d514ae-cc93-4953-932c-d8ea63f9b0c3"/>
    <xsd:import namespace="0e8d37bf-56d2-4629-aebc-758412706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514ae-cc93-4953-932c-d8ea63f9b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d37bf-56d2-4629-aebc-758412706a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EB0D8-5754-4501-8D32-27092DE774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D67C54-4613-40DB-921C-87848AE19A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83DAD-5F6D-4C7D-9E3C-F0BDE252C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514ae-cc93-4953-932c-d8ea63f9b0c3"/>
    <ds:schemaRef ds:uri="0e8d37bf-56d2-4629-aebc-758412706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PodSize</vt:lpstr>
      <vt:lpstr>Assumptions</vt:lpstr>
      <vt:lpstr>IFSNS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Hansson</dc:creator>
  <cp:keywords/>
  <dc:description/>
  <cp:lastModifiedBy>Stefan Lövgren</cp:lastModifiedBy>
  <cp:revision/>
  <dcterms:created xsi:type="dcterms:W3CDTF">2020-09-23T08:20:51Z</dcterms:created>
  <dcterms:modified xsi:type="dcterms:W3CDTF">2025-04-27T07:37:00Z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0x0101004283BA72E9634449937E3B5264F49332</vt:lpwstr>
  </property>
</Properties>
</file>