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ANUser\Documents\Budgets\2026\"/>
    </mc:Choice>
  </mc:AlternateContent>
  <xr:revisionPtr revIDLastSave="0" documentId="13_ncr:1_{F23CE19E-F133-49A3-BFB0-4B0DC933BB1E}" xr6:coauthVersionLast="47" xr6:coauthVersionMax="47" xr10:uidLastSave="{00000000-0000-0000-0000-000000000000}"/>
  <bookViews>
    <workbookView xWindow="-108" yWindow="-108" windowWidth="23256" windowHeight="13896" xr2:uid="{09A78926-00C9-48C7-A990-5C6900512230}"/>
  </bookViews>
  <sheets>
    <sheet name="Appropriations " sheetId="5" r:id="rId1"/>
    <sheet name="Salaries &amp; Fees Split" sheetId="6" r:id="rId2"/>
    <sheet name="AWBInfo" sheetId="2" state="very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81" i="5" l="1"/>
  <c r="F281" i="5"/>
  <c r="F229" i="5"/>
  <c r="F228" i="5"/>
  <c r="F227" i="5"/>
  <c r="E64" i="6"/>
  <c r="E59" i="6"/>
  <c r="E47" i="6"/>
  <c r="F149" i="5" s="1"/>
  <c r="E41" i="6" l="1"/>
  <c r="E42" i="6"/>
  <c r="E43" i="6" s="1"/>
  <c r="E38" i="6"/>
  <c r="E37" i="6"/>
  <c r="E22" i="6"/>
  <c r="E16" i="6"/>
  <c r="E18" i="6" s="1"/>
  <c r="D7" i="6"/>
  <c r="D8" i="6"/>
  <c r="D9" i="6"/>
  <c r="D10" i="6"/>
  <c r="E21" i="6"/>
  <c r="E23" i="6" s="1"/>
  <c r="E26" i="6"/>
  <c r="E28" i="6" s="1"/>
  <c r="E31" i="6"/>
  <c r="E32" i="6"/>
  <c r="E34" i="6"/>
  <c r="F34" i="6"/>
  <c r="E48" i="6"/>
  <c r="F150" i="5" s="1"/>
  <c r="E52" i="6"/>
  <c r="E53" i="6"/>
  <c r="E54" i="6"/>
  <c r="E60" i="6"/>
  <c r="E61" i="6"/>
  <c r="E62" i="6"/>
  <c r="E67" i="6"/>
  <c r="E68" i="6"/>
  <c r="E69" i="6"/>
  <c r="E70" i="6"/>
  <c r="E79" i="6"/>
  <c r="D81" i="6"/>
  <c r="E81" i="6" s="1"/>
  <c r="G197" i="5"/>
  <c r="G116" i="5"/>
  <c r="F85" i="5"/>
  <c r="F84" i="5"/>
  <c r="F71" i="5"/>
  <c r="F70" i="5"/>
  <c r="F72" i="5" s="1"/>
  <c r="F58" i="5"/>
  <c r="F59" i="5" s="1"/>
  <c r="F45" i="5"/>
  <c r="F44" i="5"/>
  <c r="D31" i="5"/>
  <c r="F31" i="5"/>
  <c r="F30" i="5"/>
  <c r="D29" i="5"/>
  <c r="D30" i="5" s="1"/>
  <c r="D159" i="5"/>
  <c r="D108" i="5"/>
  <c r="D100" i="5"/>
  <c r="D56" i="5"/>
  <c r="D52" i="5"/>
  <c r="D47" i="5"/>
  <c r="D8" i="5"/>
  <c r="E27" i="6" l="1"/>
  <c r="E71" i="6"/>
  <c r="F54" i="6"/>
  <c r="E24" i="6"/>
  <c r="F42" i="6"/>
  <c r="F11" i="6"/>
  <c r="D13" i="6" s="1"/>
  <c r="F62" i="6"/>
  <c r="E17" i="6"/>
  <c r="E82" i="6"/>
  <c r="E83" i="6" s="1"/>
  <c r="E49" i="6"/>
  <c r="F151" i="5" s="1"/>
  <c r="G165" i="5" s="1"/>
  <c r="F61" i="5"/>
  <c r="D281" i="5"/>
  <c r="E55" i="6" l="1"/>
  <c r="F200" i="5" s="1"/>
  <c r="F199" i="5"/>
  <c r="E44" i="6"/>
  <c r="F118" i="5"/>
  <c r="E56" i="6"/>
  <c r="F201" i="5" s="1"/>
  <c r="E63" i="6"/>
  <c r="D12" i="6"/>
  <c r="G14" i="6" s="1"/>
  <c r="F119" i="5" l="1"/>
  <c r="F120" i="5"/>
  <c r="G225" i="5"/>
  <c r="G139" i="5" l="1"/>
</calcChain>
</file>

<file path=xl/sharedStrings.xml><?xml version="1.0" encoding="utf-8"?>
<sst xmlns="http://schemas.openxmlformats.org/spreadsheetml/2006/main" count="803" uniqueCount="385">
  <si>
    <t>AWB Workbook</t>
  </si>
  <si>
    <t>Application Version</t>
  </si>
  <si>
    <t>Processing Year:</t>
  </si>
  <si>
    <t>Entity Header</t>
  </si>
  <si>
    <t>Entity County</t>
  </si>
  <si>
    <t>Entity Type</t>
  </si>
  <si>
    <t>Chart Of Accounts</t>
  </si>
  <si>
    <t>AWB Data Custom Part GUID</t>
  </si>
  <si>
    <t>25.2.0.0</t>
  </si>
  <si>
    <t>VILLAGE OF ALEXANDRIA, LICKING COUNTY</t>
  </si>
  <si>
    <t>LICKING</t>
  </si>
  <si>
    <t>Account Code</t>
  </si>
  <si>
    <t>1000-110-190-0000</t>
  </si>
  <si>
    <t>1000-110-211-0000</t>
  </si>
  <si>
    <t>1000-110-213-0000</t>
  </si>
  <si>
    <t>1000-110-225-0000</t>
  </si>
  <si>
    <t>1000-110-270-0000</t>
  </si>
  <si>
    <t>1000-110-321-0000</t>
  </si>
  <si>
    <t>1000-110-341-0000</t>
  </si>
  <si>
    <t>1000-110-348-0000</t>
  </si>
  <si>
    <t>1000-110-351-0000</t>
  </si>
  <si>
    <t>1000-110-391-0000</t>
  </si>
  <si>
    <t>1000-110-393-0000</t>
  </si>
  <si>
    <t>1000-110-399-0000</t>
  </si>
  <si>
    <t>1000-110-410-0000</t>
  </si>
  <si>
    <t>1000-110-420-0000</t>
  </si>
  <si>
    <t>1000-110-433-0000</t>
  </si>
  <si>
    <t>1000-110-440-0000</t>
  </si>
  <si>
    <t>1000-130-311-0000</t>
  </si>
  <si>
    <t>1000-310-311-0000</t>
  </si>
  <si>
    <t>1000-310-399-0000</t>
  </si>
  <si>
    <t>1000-320-311-0000</t>
  </si>
  <si>
    <t>1000-320-399-0000</t>
  </si>
  <si>
    <t>1000-410-100-0000</t>
  </si>
  <si>
    <t>1000-410-211-0000</t>
  </si>
  <si>
    <t>1000-410-213-0000</t>
  </si>
  <si>
    <t>1000-410-225-0000</t>
  </si>
  <si>
    <t>1000-410-252-0000</t>
  </si>
  <si>
    <t>1000-410-322-0000</t>
  </si>
  <si>
    <t>1000-410-325-0000</t>
  </si>
  <si>
    <t>1000-410-341-0000</t>
  </si>
  <si>
    <t>1000-410-351-0000</t>
  </si>
  <si>
    <t>1000-410-391-0000</t>
  </si>
  <si>
    <t>1000-410-399-0000</t>
  </si>
  <si>
    <t>1000-410-410-0000</t>
  </si>
  <si>
    <t>1000-710-131-0000</t>
  </si>
  <si>
    <t>1000-710-132-0000</t>
  </si>
  <si>
    <t>1000-710-161-0000</t>
  </si>
  <si>
    <t>1000-710-211-0000</t>
  </si>
  <si>
    <t>1000-710-213-0000</t>
  </si>
  <si>
    <t>1000-710-225-0000</t>
  </si>
  <si>
    <t>1000-710-240-0000</t>
  </si>
  <si>
    <t>1000-710-252-0000</t>
  </si>
  <si>
    <t>1000-710-322-0000</t>
  </si>
  <si>
    <t>1000-710-325-0000</t>
  </si>
  <si>
    <t>1000-710-329-0000</t>
  </si>
  <si>
    <t>1000-710-341-0000</t>
  </si>
  <si>
    <t>1000-710-348-0000</t>
  </si>
  <si>
    <t>1000-710-351-0000</t>
  </si>
  <si>
    <t>1000-710-391-0000</t>
  </si>
  <si>
    <t>1000-710-399-0000</t>
  </si>
  <si>
    <t>1000-710-410-0000</t>
  </si>
  <si>
    <t>1000-715-111-0000</t>
  </si>
  <si>
    <t>1000-715-211-0000</t>
  </si>
  <si>
    <t>1000-715-212-0000</t>
  </si>
  <si>
    <t>1000-715-213-0000</t>
  </si>
  <si>
    <t>1000-715-225-0000</t>
  </si>
  <si>
    <t>1000-715-341-0000</t>
  </si>
  <si>
    <t>1000-715-342-0000</t>
  </si>
  <si>
    <t>1000-715-348-0000</t>
  </si>
  <si>
    <t>1000-715-351-0000</t>
  </si>
  <si>
    <t>1000-715-391-0000</t>
  </si>
  <si>
    <t>1000-715-410-0000</t>
  </si>
  <si>
    <t>1000-715-600-0000</t>
  </si>
  <si>
    <t>1000-720-132-0000</t>
  </si>
  <si>
    <t>1000-720-211-0000</t>
  </si>
  <si>
    <t>1000-720-213-0000</t>
  </si>
  <si>
    <t>1000-720-240-0000</t>
  </si>
  <si>
    <t>1000-720-321-0000</t>
  </si>
  <si>
    <t>1000-720-340-0000</t>
  </si>
  <si>
    <t>1000-720-341-0000</t>
  </si>
  <si>
    <t>1000-720-342-0000</t>
  </si>
  <si>
    <t>1000-720-351-0000</t>
  </si>
  <si>
    <t>1000-720-391-0000</t>
  </si>
  <si>
    <t>1000-720-399-0000</t>
  </si>
  <si>
    <t>1000-720-410-0000</t>
  </si>
  <si>
    <t>1000-725-121-0000</t>
  </si>
  <si>
    <t>1000-725-122-0000</t>
  </si>
  <si>
    <t>1000-725-211-0000</t>
  </si>
  <si>
    <t>1000-725-213-0000</t>
  </si>
  <si>
    <t>1000-725-225-0000</t>
  </si>
  <si>
    <t>1000-725-252-0000</t>
  </si>
  <si>
    <t>1000-725-322-0000</t>
  </si>
  <si>
    <t>1000-725-329-0000</t>
  </si>
  <si>
    <t>1000-725-341-0000</t>
  </si>
  <si>
    <t>1000-725-342-0000</t>
  </si>
  <si>
    <t>1000-725-343-0000</t>
  </si>
  <si>
    <t>1000-725-348-0000</t>
  </si>
  <si>
    <t>1000-725-351-0000</t>
  </si>
  <si>
    <t>1000-725-391-0000</t>
  </si>
  <si>
    <t>1000-725-410-0000</t>
  </si>
  <si>
    <t>1000-730-311-0000</t>
  </si>
  <si>
    <t>1000-730-313-0000</t>
  </si>
  <si>
    <t>1000-730-321-0000</t>
  </si>
  <si>
    <t>1000-730-351-0000</t>
  </si>
  <si>
    <t>1000-730-410-0000</t>
  </si>
  <si>
    <t>1000-730-431-0000</t>
  </si>
  <si>
    <t>1000-730-640-0000</t>
  </si>
  <si>
    <t>1000-735-349-0000</t>
  </si>
  <si>
    <t>1000-735-640-0000</t>
  </si>
  <si>
    <t>1000-740-344-0000</t>
  </si>
  <si>
    <t>1000-740-344-0006</t>
  </si>
  <si>
    <t>1000-800-390-0000</t>
  </si>
  <si>
    <t>1000-800-590-0000</t>
  </si>
  <si>
    <t>1000-850-710-0000</t>
  </si>
  <si>
    <t>1000-850-720-0000</t>
  </si>
  <si>
    <t>1000-910-910-0000</t>
  </si>
  <si>
    <t>1000-930-930-0000</t>
  </si>
  <si>
    <t>1000-990-990-0000</t>
  </si>
  <si>
    <t>1000-990-990-0006</t>
  </si>
  <si>
    <t>2011-620-190-0000</t>
  </si>
  <si>
    <t>2011-620-211-0000</t>
  </si>
  <si>
    <t>2011-620-213-0000</t>
  </si>
  <si>
    <t>2011-620-225-0000</t>
  </si>
  <si>
    <t>2011-620-252-0000</t>
  </si>
  <si>
    <t>2011-620-311-0000</t>
  </si>
  <si>
    <t>2011-620-313-0000</t>
  </si>
  <si>
    <t>2011-620-329-0000</t>
  </si>
  <si>
    <t>2011-620-341-0000</t>
  </si>
  <si>
    <t>2011-620-342-0000</t>
  </si>
  <si>
    <t>2011-620-344-0000</t>
  </si>
  <si>
    <t>2011-620-351-0000</t>
  </si>
  <si>
    <t>2011-620-399-0000</t>
  </si>
  <si>
    <t>2011-620-420-0000</t>
  </si>
  <si>
    <t>2011-620-430-0000</t>
  </si>
  <si>
    <t>2011-620-433-0000</t>
  </si>
  <si>
    <t>2011-620-440-0000</t>
  </si>
  <si>
    <t>2011-710-341-0000</t>
  </si>
  <si>
    <t>2011-850-710-0000</t>
  </si>
  <si>
    <t>2011-850-720-0000</t>
  </si>
  <si>
    <t>2011-910-910-0000</t>
  </si>
  <si>
    <t>2011-930-930-0000</t>
  </si>
  <si>
    <t>2021-620-420-0000</t>
  </si>
  <si>
    <t>2021-650-311-0000</t>
  </si>
  <si>
    <t>2021-730-399-0000</t>
  </si>
  <si>
    <t>2021-930-930-0000</t>
  </si>
  <si>
    <t>2041-310-690-0000</t>
  </si>
  <si>
    <t>2041-320-190-0000</t>
  </si>
  <si>
    <t>2041-320-211-0000</t>
  </si>
  <si>
    <t>2041-320-213-0000</t>
  </si>
  <si>
    <t>2041-320-225-0000</t>
  </si>
  <si>
    <t>2041-320-311-0000</t>
  </si>
  <si>
    <t>2041-320-340-0000</t>
  </si>
  <si>
    <t>2041-320-351-0000</t>
  </si>
  <si>
    <t>2041-320-390-0000</t>
  </si>
  <si>
    <t>2041-320-395-0000</t>
  </si>
  <si>
    <t>2041-320-398-0000</t>
  </si>
  <si>
    <t>2041-320-420-0000</t>
  </si>
  <si>
    <t>2041-320-432-0000</t>
  </si>
  <si>
    <t>2041-320-440-0000</t>
  </si>
  <si>
    <t>2041-320-600-0000</t>
  </si>
  <si>
    <t>2041-800-530-0000</t>
  </si>
  <si>
    <t>2041-930-930-0000</t>
  </si>
  <si>
    <t>2061-539-420-0000</t>
  </si>
  <si>
    <t>2061-539-430-0000</t>
  </si>
  <si>
    <t>2061-539-439-0000</t>
  </si>
  <si>
    <t>2101-650-311-0000</t>
  </si>
  <si>
    <t>2101-650-420-0000</t>
  </si>
  <si>
    <t>2101-800-390-0000</t>
  </si>
  <si>
    <t>2101-930-930-0000</t>
  </si>
  <si>
    <t>2901-110-420-0000</t>
  </si>
  <si>
    <t>2902-720-342-0000</t>
  </si>
  <si>
    <t>2903-790-342-0000</t>
  </si>
  <si>
    <t>2903-790-346-0000</t>
  </si>
  <si>
    <t>2903-790-349-0000</t>
  </si>
  <si>
    <t>2903-790-351-0000</t>
  </si>
  <si>
    <t>2903-790-352-0000</t>
  </si>
  <si>
    <t>2903-790-390-0000</t>
  </si>
  <si>
    <t>2903-790-391-0000</t>
  </si>
  <si>
    <t>2903-790-392-0000</t>
  </si>
  <si>
    <t>2903-790-399-0000</t>
  </si>
  <si>
    <t>2903-790-410-0000</t>
  </si>
  <si>
    <t>2903-790-420-0000</t>
  </si>
  <si>
    <t>2903-790-430-0000</t>
  </si>
  <si>
    <t>2903-790-431-0000</t>
  </si>
  <si>
    <t>2903-790-490-0000</t>
  </si>
  <si>
    <t>2903-930-930-0000</t>
  </si>
  <si>
    <t>5101-531-391-0000</t>
  </si>
  <si>
    <t>5101-539-190-0000</t>
  </si>
  <si>
    <t>5101-539-211-0000</t>
  </si>
  <si>
    <t>5101-539-213-0000</t>
  </si>
  <si>
    <t>5101-539-225-0000</t>
  </si>
  <si>
    <t>5101-539-311-0000</t>
  </si>
  <si>
    <t>5101-539-312-0000</t>
  </si>
  <si>
    <t>5101-539-322-0000</t>
  </si>
  <si>
    <t>5101-539-341-0000</t>
  </si>
  <si>
    <t>5101-539-342-0000</t>
  </si>
  <si>
    <t>5101-539-343-0000</t>
  </si>
  <si>
    <t>5101-539-349-0000</t>
  </si>
  <si>
    <t>5101-539-351-0000</t>
  </si>
  <si>
    <t>5101-539-391-0000</t>
  </si>
  <si>
    <t>5101-539-399-0000</t>
  </si>
  <si>
    <t>5101-539-410-0000</t>
  </si>
  <si>
    <t>5101-539-420-0000</t>
  </si>
  <si>
    <t>5101-539-430-0000</t>
  </si>
  <si>
    <t>5101-539-440-0000</t>
  </si>
  <si>
    <t>5101-539-560-0000</t>
  </si>
  <si>
    <t>5101-542-391-0000</t>
  </si>
  <si>
    <t>5101-740-344-0000</t>
  </si>
  <si>
    <t>5101-750-141-0000</t>
  </si>
  <si>
    <t>5101-800-560-0000</t>
  </si>
  <si>
    <t>5101-850-710-0000</t>
  </si>
  <si>
    <t>5101-850-720-0000</t>
  </si>
  <si>
    <t>5101-910-910-0000</t>
  </si>
  <si>
    <t>5101-930-930-0000</t>
  </si>
  <si>
    <t>5201-541-100-0000</t>
  </si>
  <si>
    <t>5201-541-211-0000</t>
  </si>
  <si>
    <t>5201-541-213-0000</t>
  </si>
  <si>
    <t>5201-541-225-0000</t>
  </si>
  <si>
    <t>5201-541-240-0000</t>
  </si>
  <si>
    <t>5201-541-311-0000</t>
  </si>
  <si>
    <t>5201-541-321-0000</t>
  </si>
  <si>
    <t>5201-541-322-0000</t>
  </si>
  <si>
    <t>5201-541-340-0000</t>
  </si>
  <si>
    <t>5201-541-350-0000</t>
  </si>
  <si>
    <t>5201-541-390-0000</t>
  </si>
  <si>
    <t>5201-541-400-0000</t>
  </si>
  <si>
    <t>5201-541-600-0000</t>
  </si>
  <si>
    <t>5201-542-341-0000</t>
  </si>
  <si>
    <t>5201-542-343-0000</t>
  </si>
  <si>
    <t>5201-542-391-0000</t>
  </si>
  <si>
    <t>5201-542-410-0000</t>
  </si>
  <si>
    <t>5201-543-342-0000</t>
  </si>
  <si>
    <t>5201-543-390-0000</t>
  </si>
  <si>
    <t>5201-543-430-0000</t>
  </si>
  <si>
    <t>5201-549-300-0000</t>
  </si>
  <si>
    <t>5201-549-420-0000</t>
  </si>
  <si>
    <t>5201-551-240-0000</t>
  </si>
  <si>
    <t>5201-553-141-0000</t>
  </si>
  <si>
    <t>5201-710-341-0000</t>
  </si>
  <si>
    <t>5201-740-344-0000</t>
  </si>
  <si>
    <t>5201-800-590-0000</t>
  </si>
  <si>
    <t>5201-850-710-0000</t>
  </si>
  <si>
    <t>5201-850-710-0004</t>
  </si>
  <si>
    <t>5201-850-720-0004</t>
  </si>
  <si>
    <t>5201-850-720-0005</t>
  </si>
  <si>
    <t>5201-910-910-0000</t>
  </si>
  <si>
    <t>5201-930-930-0000</t>
  </si>
  <si>
    <t>5201-990-990-0000</t>
  </si>
  <si>
    <t>5722-850-710-0000</t>
  </si>
  <si>
    <t>5722-850-720-0000</t>
  </si>
  <si>
    <t>5722-850-790-0000</t>
  </si>
  <si>
    <t>5722-910-910-0000</t>
  </si>
  <si>
    <t>5723-850-710-0000</t>
  </si>
  <si>
    <t>5723-850-720-0000</t>
  </si>
  <si>
    <t>5724-850-710-0000</t>
  </si>
  <si>
    <t>5724-850-720-0000</t>
  </si>
  <si>
    <t>5725-850-710-0000</t>
  </si>
  <si>
    <t>5725-850-720-0000</t>
  </si>
  <si>
    <t>Account Name</t>
  </si>
  <si>
    <t>Other - Personal Services</t>
  </si>
  <si>
    <t>Ohio Public Employees Retirement System</t>
  </si>
  <si>
    <t>Medicare</t>
  </si>
  <si>
    <t>Workers' Compensation</t>
  </si>
  <si>
    <t>Uniforms and Clothing</t>
  </si>
  <si>
    <t>Telephone</t>
  </si>
  <si>
    <t>Accounting and Legal Fees</t>
  </si>
  <si>
    <t>Training Services</t>
  </si>
  <si>
    <t>Insurance and Bonding</t>
  </si>
  <si>
    <t>Dues and Fees</t>
  </si>
  <si>
    <t>Motor Vehicles</t>
  </si>
  <si>
    <t>Other - Other Contractual Services</t>
  </si>
  <si>
    <t>Office Supplies and Materials</t>
  </si>
  <si>
    <t>Operating Supplies and Materials</t>
  </si>
  <si>
    <t>Repairs and Maintenance of Motor Vehicles</t>
  </si>
  <si>
    <t>Small Tools and Minor Equipment</t>
  </si>
  <si>
    <t>Electricity</t>
  </si>
  <si>
    <t>Personal Services</t>
  </si>
  <si>
    <t>Travel and Transportation</t>
  </si>
  <si>
    <t>Postage</t>
  </si>
  <si>
    <t>Advertising</t>
  </si>
  <si>
    <t>Other - Other</t>
  </si>
  <si>
    <t>Salary - Administrator</t>
  </si>
  <si>
    <t>Salaries - Administrator's Staff</t>
  </si>
  <si>
    <t>Salary - Mayor</t>
  </si>
  <si>
    <t>Unemployment Compensation</t>
  </si>
  <si>
    <t>Other-Communications, Printing &amp; Advertising</t>
  </si>
  <si>
    <t>Salaries - Council</t>
  </si>
  <si>
    <t>Social Security</t>
  </si>
  <si>
    <t>Auditing Services</t>
  </si>
  <si>
    <t>Other</t>
  </si>
  <si>
    <t>Professional and Technical Services</t>
  </si>
  <si>
    <t>Uniform Accounting Network Fees</t>
  </si>
  <si>
    <t>Other - Professional and Technical Services</t>
  </si>
  <si>
    <t>Salary - Clerk/Treasurer</t>
  </si>
  <si>
    <t>Salaries - Clerk/Treasurer's Staff</t>
  </si>
  <si>
    <t>Natural Gas</t>
  </si>
  <si>
    <t>Repairs and Maintenance of Buildings and Land</t>
  </si>
  <si>
    <t>Payment to Another Political Subdivision</t>
  </si>
  <si>
    <t>Tax Collection Fees</t>
  </si>
  <si>
    <t>Tax Collection Fees{MFG HOME TAX}</t>
  </si>
  <si>
    <t>Other Contractual Services</t>
  </si>
  <si>
    <t>Other - Capital Outlay</t>
  </si>
  <si>
    <t>Principal</t>
  </si>
  <si>
    <t>Interest</t>
  </si>
  <si>
    <t>Transfers - Out</t>
  </si>
  <si>
    <t>Contingencies</t>
  </si>
  <si>
    <t>Other - Other Financing Uses</t>
  </si>
  <si>
    <t>Other - Other Financing Uses{MFG HOME TAX}</t>
  </si>
  <si>
    <t>Repairs and Maintenance</t>
  </si>
  <si>
    <t>Land and Improvements</t>
  </si>
  <si>
    <t>Garbage and Trash Removal</t>
  </si>
  <si>
    <t>Repairs and Maintenance of Machinery &amp; Equip</t>
  </si>
  <si>
    <t>Buildings and Other Structures</t>
  </si>
  <si>
    <t>Other - Repairs and Maintenance</t>
  </si>
  <si>
    <t>Engineering Services</t>
  </si>
  <si>
    <t>Property Insurance Premiums</t>
  </si>
  <si>
    <t>Other - Supplies and Materials</t>
  </si>
  <si>
    <t>Water and Sewage</t>
  </si>
  <si>
    <t>Utility Distribution Systems</t>
  </si>
  <si>
    <t>Salary - Legal Counsel</t>
  </si>
  <si>
    <t>Insurance and Bonding Services</t>
  </si>
  <si>
    <t>Supplies and Materials</t>
  </si>
  <si>
    <t>Contractual Services</t>
  </si>
  <si>
    <t>Principal{USDA LOAN PRINCIPAL}</t>
  </si>
  <si>
    <t>Interest{USDA LOAN PRINCIPAL}</t>
  </si>
  <si>
    <t>Interest{USDA LOAN INTEREST}</t>
  </si>
  <si>
    <t>Other - Debt Service</t>
  </si>
  <si>
    <t>Appropriation Status</t>
  </si>
  <si>
    <t>Report Total:</t>
  </si>
  <si>
    <t xml:space="preserve">Police Department </t>
  </si>
  <si>
    <t>Street Lighting</t>
  </si>
  <si>
    <t>Park</t>
  </si>
  <si>
    <t>Community Planning &amp; Zoning</t>
  </si>
  <si>
    <t>Mayor &amp; Adm. Offices</t>
  </si>
  <si>
    <t>Council</t>
  </si>
  <si>
    <t>Mayors Court</t>
  </si>
  <si>
    <t>Fiscal Officer</t>
  </si>
  <si>
    <t>Total General Fund</t>
  </si>
  <si>
    <t>Streets</t>
  </si>
  <si>
    <t>Museum</t>
  </si>
  <si>
    <t>Water</t>
  </si>
  <si>
    <t>Sewer</t>
  </si>
  <si>
    <t>OPWC Debt Service</t>
  </si>
  <si>
    <t>OPWC-Water Meter/Tap Repl Debt Service</t>
  </si>
  <si>
    <t>9624 Refinance of USDA Loan</t>
  </si>
  <si>
    <t>9625 Refinance of USDA Loan</t>
  </si>
  <si>
    <r>
      <t>Other Contractual Services-</t>
    </r>
    <r>
      <rPr>
        <b/>
        <sz val="10"/>
        <color theme="4" tint="-0.249977111117893"/>
        <rFont val="Arial"/>
        <family val="2"/>
      </rPr>
      <t>Merger Expenses</t>
    </r>
  </si>
  <si>
    <t>Electricity-3812</t>
  </si>
  <si>
    <t>Electricity-2810</t>
  </si>
  <si>
    <t>Electricity-5860</t>
  </si>
  <si>
    <t>Electricity-7370</t>
  </si>
  <si>
    <t>Electricity-1410, 0800,7701</t>
  </si>
  <si>
    <t>Electricity-4811</t>
  </si>
  <si>
    <t>As Of 12/7/2025</t>
  </si>
  <si>
    <t>2026 Appropriations</t>
  </si>
  <si>
    <t>2025 YTD Expenditures</t>
  </si>
  <si>
    <t xml:space="preserve"> 2025 Final Appropriation</t>
  </si>
  <si>
    <t xml:space="preserve">Legal </t>
  </si>
  <si>
    <t>The Baldwin Group</t>
  </si>
  <si>
    <t>1-Book $525 Online $295</t>
  </si>
  <si>
    <t>American Legal Publishing</t>
  </si>
  <si>
    <t>Mayor</t>
  </si>
  <si>
    <t>Police</t>
  </si>
  <si>
    <t>Insurance</t>
  </si>
  <si>
    <t>Legal Fees</t>
  </si>
  <si>
    <t>J. Wise</t>
  </si>
  <si>
    <t>J. Liggert</t>
  </si>
  <si>
    <t>R. Fitch</t>
  </si>
  <si>
    <t>Village Adm.</t>
  </si>
  <si>
    <t>J.Jasper</t>
  </si>
  <si>
    <t>Park Maint.</t>
  </si>
  <si>
    <t>Tracy</t>
  </si>
  <si>
    <t>Administrator</t>
  </si>
  <si>
    <t>operating Budget</t>
  </si>
  <si>
    <t>H. Steel</t>
  </si>
  <si>
    <t>J. Lee</t>
  </si>
  <si>
    <t>J.Finley</t>
  </si>
  <si>
    <t>D. Bunting</t>
  </si>
  <si>
    <t>Salaries</t>
  </si>
  <si>
    <t>Village of Alexandria</t>
  </si>
  <si>
    <t>2026 Salaries</t>
  </si>
  <si>
    <t>Jeff</t>
  </si>
  <si>
    <t>Check Revenue to see if there are enough funds in Streets</t>
  </si>
  <si>
    <t>Estimates need information from Martha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</si>
</sst>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9" formatCode="&quot;$&quot;#,##0"/>
    <numFmt numFmtId="171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2"/>
      <color rgb="FF00000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4" tint="-0.249977111117893"/>
      <name val="Arial"/>
      <family val="2"/>
    </font>
    <font>
      <sz val="10"/>
      <color rgb="FF0070C0"/>
      <name val="Arial"/>
      <family val="2"/>
    </font>
    <font>
      <b/>
      <sz val="10"/>
      <color rgb="FF0070C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ADD8E6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</cellStyleXfs>
  <cellXfs count="56">
    <xf numFmtId="0" fontId="0" fillId="0" borderId="0" xfId="0"/>
    <xf numFmtId="0" fontId="1" fillId="0" borderId="0" xfId="0" applyNumberFormat="1" applyFont="1" applyFill="1" applyBorder="1" applyAlignment="1">
      <alignment horizontal="right"/>
    </xf>
    <xf numFmtId="0" fontId="1" fillId="0" borderId="0" xfId="0" applyNumberFormat="1" applyFont="1" applyFill="1" applyBorder="1" applyAlignment="1">
      <alignment horizontal="left"/>
    </xf>
    <xf numFmtId="49" fontId="2" fillId="2" borderId="1" xfId="0" applyNumberFormat="1" applyFont="1" applyFill="1" applyBorder="1" applyAlignment="1">
      <alignment horizontal="center"/>
    </xf>
    <xf numFmtId="164" fontId="1" fillId="0" borderId="0" xfId="0" applyNumberFormat="1" applyFont="1" applyFill="1" applyBorder="1" applyAlignment="1">
      <alignment horizontal="right"/>
    </xf>
    <xf numFmtId="164" fontId="1" fillId="0" borderId="2" xfId="0" applyNumberFormat="1" applyFont="1" applyFill="1" applyBorder="1" applyAlignment="1">
      <alignment horizontal="right"/>
    </xf>
    <xf numFmtId="0" fontId="0" fillId="3" borderId="0" xfId="0" applyFill="1"/>
    <xf numFmtId="0" fontId="0" fillId="0" borderId="0" xfId="0" applyFill="1"/>
    <xf numFmtId="0" fontId="0" fillId="4" borderId="0" xfId="0" applyFill="1"/>
    <xf numFmtId="0" fontId="0" fillId="5" borderId="0" xfId="0" applyFill="1"/>
    <xf numFmtId="0" fontId="0" fillId="6" borderId="0" xfId="0" applyFill="1" applyAlignment="1">
      <alignment wrapText="1"/>
    </xf>
    <xf numFmtId="0" fontId="0" fillId="7" borderId="0" xfId="0" applyFill="1" applyAlignment="1">
      <alignment wrapText="1"/>
    </xf>
    <xf numFmtId="0" fontId="0" fillId="8" borderId="0" xfId="0" applyFill="1" applyAlignment="1">
      <alignment wrapText="1"/>
    </xf>
    <xf numFmtId="0" fontId="0" fillId="9" borderId="0" xfId="0" applyFill="1" applyAlignment="1">
      <alignment wrapText="1"/>
    </xf>
    <xf numFmtId="0" fontId="0" fillId="10" borderId="0" xfId="0" applyFill="1" applyAlignment="1">
      <alignment wrapText="1"/>
    </xf>
    <xf numFmtId="0" fontId="2" fillId="0" borderId="0" xfId="0" applyFont="1" applyAlignment="1">
      <alignment horizontal="left"/>
    </xf>
    <xf numFmtId="0" fontId="4" fillId="0" borderId="0" xfId="0" applyFont="1"/>
    <xf numFmtId="0" fontId="0" fillId="11" borderId="0" xfId="0" applyFill="1"/>
    <xf numFmtId="0" fontId="0" fillId="12" borderId="0" xfId="0" applyFill="1"/>
    <xf numFmtId="49" fontId="2" fillId="2" borderId="1" xfId="0" applyNumberFormat="1" applyFont="1" applyFill="1" applyBorder="1" applyAlignment="1">
      <alignment horizontal="center" wrapText="1"/>
    </xf>
    <xf numFmtId="164" fontId="1" fillId="0" borderId="0" xfId="0" applyNumberFormat="1" applyFont="1" applyAlignment="1">
      <alignment horizontal="right"/>
    </xf>
    <xf numFmtId="0" fontId="3" fillId="0" borderId="0" xfId="0" applyNumberFormat="1" applyFont="1" applyFill="1" applyBorder="1" applyAlignment="1">
      <alignment horizontal="center"/>
    </xf>
    <xf numFmtId="49" fontId="3" fillId="0" borderId="0" xfId="0" applyNumberFormat="1" applyFont="1" applyFill="1" applyBorder="1" applyAlignment="1">
      <alignment horizontal="center"/>
    </xf>
    <xf numFmtId="164" fontId="1" fillId="11" borderId="0" xfId="0" applyNumberFormat="1" applyFont="1" applyFill="1" applyBorder="1" applyAlignment="1">
      <alignment horizontal="right"/>
    </xf>
    <xf numFmtId="49" fontId="2" fillId="13" borderId="1" xfId="0" applyNumberFormat="1" applyFont="1" applyFill="1" applyBorder="1" applyAlignment="1">
      <alignment horizontal="center" wrapText="1"/>
    </xf>
    <xf numFmtId="169" fontId="1" fillId="0" borderId="0" xfId="0" applyNumberFormat="1" applyFont="1" applyFill="1" applyBorder="1" applyAlignment="1">
      <alignment horizontal="right"/>
    </xf>
    <xf numFmtId="43" fontId="0" fillId="0" borderId="0" xfId="1" applyFont="1"/>
    <xf numFmtId="171" fontId="0" fillId="0" borderId="0" xfId="1" applyNumberFormat="1" applyFont="1"/>
    <xf numFmtId="171" fontId="0" fillId="0" borderId="0" xfId="0" applyNumberFormat="1"/>
    <xf numFmtId="43" fontId="0" fillId="0" borderId="0" xfId="0" applyNumberFormat="1"/>
    <xf numFmtId="169" fontId="0" fillId="0" borderId="0" xfId="0" applyNumberFormat="1"/>
    <xf numFmtId="1" fontId="0" fillId="0" borderId="0" xfId="0" applyNumberFormat="1"/>
    <xf numFmtId="171" fontId="1" fillId="0" borderId="0" xfId="1" applyNumberFormat="1" applyFont="1" applyFill="1" applyBorder="1" applyAlignment="1">
      <alignment horizontal="right"/>
    </xf>
    <xf numFmtId="43" fontId="0" fillId="11" borderId="0" xfId="1" applyFont="1" applyFill="1"/>
    <xf numFmtId="171" fontId="0" fillId="11" borderId="0" xfId="1" applyNumberFormat="1" applyFont="1" applyFill="1"/>
    <xf numFmtId="43" fontId="0" fillId="0" borderId="0" xfId="1" applyFont="1" applyFill="1"/>
    <xf numFmtId="171" fontId="0" fillId="0" borderId="0" xfId="1" applyNumberFormat="1" applyFont="1" applyFill="1"/>
    <xf numFmtId="43" fontId="0" fillId="0" borderId="3" xfId="1" applyFont="1" applyBorder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44" fontId="0" fillId="0" borderId="0" xfId="2" applyFont="1"/>
    <xf numFmtId="0" fontId="4" fillId="3" borderId="0" xfId="0" applyFont="1" applyFill="1"/>
    <xf numFmtId="0" fontId="0" fillId="0" borderId="0" xfId="0" applyAlignment="1">
      <alignment wrapText="1"/>
    </xf>
    <xf numFmtId="0" fontId="4" fillId="0" borderId="0" xfId="0" applyFont="1" applyAlignment="1">
      <alignment wrapText="1"/>
    </xf>
    <xf numFmtId="9" fontId="0" fillId="0" borderId="0" xfId="0" applyNumberFormat="1"/>
    <xf numFmtId="0" fontId="0" fillId="14" borderId="0" xfId="0" applyFill="1"/>
    <xf numFmtId="43" fontId="0" fillId="14" borderId="0" xfId="1" applyFont="1" applyFill="1"/>
    <xf numFmtId="0" fontId="1" fillId="14" borderId="0" xfId="0" applyFont="1" applyFill="1" applyAlignment="1">
      <alignment horizontal="right"/>
    </xf>
    <xf numFmtId="0" fontId="1" fillId="11" borderId="0" xfId="0" applyFont="1" applyFill="1" applyAlignment="1">
      <alignment horizontal="left"/>
    </xf>
    <xf numFmtId="0" fontId="1" fillId="14" borderId="0" xfId="0" applyFont="1" applyFill="1" applyAlignment="1">
      <alignment horizontal="left"/>
    </xf>
    <xf numFmtId="3" fontId="0" fillId="0" borderId="0" xfId="0" applyNumberFormat="1"/>
    <xf numFmtId="171" fontId="0" fillId="11" borderId="0" xfId="0" applyNumberFormat="1" applyFill="1"/>
    <xf numFmtId="10" fontId="0" fillId="0" borderId="0" xfId="0" applyNumberFormat="1"/>
    <xf numFmtId="43" fontId="0" fillId="0" borderId="0" xfId="1" applyNumberFormat="1" applyFont="1" applyFill="1"/>
    <xf numFmtId="0" fontId="7" fillId="0" borderId="0" xfId="0" applyNumberFormat="1" applyFont="1" applyFill="1" applyBorder="1" applyAlignment="1">
      <alignment horizontal="left"/>
    </xf>
    <xf numFmtId="164" fontId="8" fillId="0" borderId="0" xfId="0" applyNumberFormat="1" applyFont="1" applyFill="1" applyBorder="1" applyAlignment="1">
      <alignment horizontal="right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52D2AA-4BEF-4AA5-932B-94EEF1DAE6B1}">
  <sheetPr>
    <pageSetUpPr fitToPage="1"/>
  </sheetPr>
  <dimension ref="A1:I282"/>
  <sheetViews>
    <sheetView tabSelected="1" topLeftCell="B1" workbookViewId="0">
      <pane xSplit="3" ySplit="6" topLeftCell="E7" activePane="bottomRight" state="frozen"/>
      <selection activeCell="B1" sqref="B1"/>
      <selection pane="topRight" activeCell="F1" sqref="F1"/>
      <selection pane="bottomLeft" activeCell="B7" sqref="B7"/>
      <selection pane="bottomRight" activeCell="F93" sqref="F93"/>
    </sheetView>
  </sheetViews>
  <sheetFormatPr defaultRowHeight="14.4" x14ac:dyDescent="0.3"/>
  <cols>
    <col min="1" max="1" width="43.33203125" customWidth="1"/>
    <col min="2" max="2" width="17.21875" style="1" bestFit="1" customWidth="1"/>
    <col min="3" max="3" width="40.6640625" style="2" bestFit="1" customWidth="1"/>
    <col min="4" max="4" width="14.33203125" style="4" customWidth="1"/>
    <col min="5" max="5" width="16.77734375" style="4" bestFit="1" customWidth="1"/>
    <col min="6" max="6" width="14.33203125" customWidth="1"/>
    <col min="7" max="7" width="11.109375" bestFit="1" customWidth="1"/>
  </cols>
  <sheetData>
    <row r="1" spans="1:6" ht="15.6" x14ac:dyDescent="0.3">
      <c r="B1" s="21" t="s">
        <v>328</v>
      </c>
      <c r="C1" s="21"/>
      <c r="D1" s="21"/>
      <c r="E1" s="21"/>
    </row>
    <row r="2" spans="1:6" ht="15.6" x14ac:dyDescent="0.3">
      <c r="B2" s="21" t="s">
        <v>9</v>
      </c>
      <c r="C2" s="21"/>
      <c r="D2" s="21"/>
      <c r="E2" s="21"/>
    </row>
    <row r="3" spans="1:6" ht="15.6" x14ac:dyDescent="0.3">
      <c r="B3" s="22" t="s">
        <v>354</v>
      </c>
      <c r="C3" s="22"/>
      <c r="D3" s="22"/>
      <c r="E3" s="22"/>
    </row>
    <row r="5" spans="1:6" ht="15" thickBot="1" x14ac:dyDescent="0.35"/>
    <row r="6" spans="1:6" ht="27.6" thickBot="1" x14ac:dyDescent="0.35">
      <c r="B6" s="3" t="s">
        <v>11</v>
      </c>
      <c r="C6" s="3" t="s">
        <v>259</v>
      </c>
      <c r="D6" s="19" t="s">
        <v>357</v>
      </c>
      <c r="E6" s="19" t="s">
        <v>356</v>
      </c>
      <c r="F6" s="24" t="s">
        <v>355</v>
      </c>
    </row>
    <row r="7" spans="1:6" x14ac:dyDescent="0.3">
      <c r="A7" s="6" t="s">
        <v>330</v>
      </c>
      <c r="B7" s="1" t="s">
        <v>12</v>
      </c>
      <c r="C7" s="2" t="s">
        <v>260</v>
      </c>
      <c r="D7" s="4">
        <v>43665</v>
      </c>
      <c r="E7" s="4">
        <v>41960.05</v>
      </c>
    </row>
    <row r="8" spans="1:6" x14ac:dyDescent="0.3">
      <c r="A8" s="6" t="s">
        <v>330</v>
      </c>
      <c r="B8" s="1" t="s">
        <v>13</v>
      </c>
      <c r="C8" s="2" t="s">
        <v>261</v>
      </c>
      <c r="D8" s="4">
        <f>10032-760</f>
        <v>9272</v>
      </c>
      <c r="E8" s="4">
        <v>7654.1512000000002</v>
      </c>
    </row>
    <row r="9" spans="1:6" x14ac:dyDescent="0.3">
      <c r="A9" s="6" t="s">
        <v>330</v>
      </c>
      <c r="B9" s="1" t="s">
        <v>14</v>
      </c>
      <c r="C9" s="2" t="s">
        <v>262</v>
      </c>
      <c r="D9" s="4">
        <v>606.1</v>
      </c>
      <c r="E9" s="4">
        <v>424.45305999999999</v>
      </c>
    </row>
    <row r="10" spans="1:6" x14ac:dyDescent="0.3">
      <c r="A10" s="6" t="s">
        <v>330</v>
      </c>
      <c r="B10" s="1" t="s">
        <v>15</v>
      </c>
      <c r="C10" s="2" t="s">
        <v>263</v>
      </c>
      <c r="D10" s="4">
        <v>100</v>
      </c>
      <c r="E10" s="4">
        <v>100</v>
      </c>
    </row>
    <row r="11" spans="1:6" x14ac:dyDescent="0.3">
      <c r="A11" s="6" t="s">
        <v>330</v>
      </c>
      <c r="B11" s="1" t="s">
        <v>16</v>
      </c>
      <c r="C11" s="2" t="s">
        <v>264</v>
      </c>
      <c r="D11" s="4">
        <v>200</v>
      </c>
      <c r="E11" s="4">
        <v>150</v>
      </c>
    </row>
    <row r="12" spans="1:6" x14ac:dyDescent="0.3">
      <c r="A12" s="6" t="s">
        <v>330</v>
      </c>
      <c r="B12" s="1" t="s">
        <v>17</v>
      </c>
      <c r="C12" s="2" t="s">
        <v>265</v>
      </c>
      <c r="D12" s="4">
        <v>1659</v>
      </c>
      <c r="E12" s="4">
        <v>1658.8440000000003</v>
      </c>
    </row>
    <row r="13" spans="1:6" x14ac:dyDescent="0.3">
      <c r="A13" s="6" t="s">
        <v>330</v>
      </c>
      <c r="B13" s="1" t="s">
        <v>18</v>
      </c>
      <c r="C13" s="2" t="s">
        <v>266</v>
      </c>
      <c r="D13" s="4">
        <v>0</v>
      </c>
      <c r="E13" s="4">
        <v>0</v>
      </c>
    </row>
    <row r="14" spans="1:6" x14ac:dyDescent="0.3">
      <c r="A14" s="6" t="s">
        <v>330</v>
      </c>
      <c r="B14" s="1" t="s">
        <v>19</v>
      </c>
      <c r="C14" s="2" t="s">
        <v>267</v>
      </c>
      <c r="D14" s="4">
        <v>860</v>
      </c>
      <c r="E14" s="4">
        <v>860</v>
      </c>
    </row>
    <row r="15" spans="1:6" x14ac:dyDescent="0.3">
      <c r="A15" s="6" t="s">
        <v>330</v>
      </c>
      <c r="B15" s="1" t="s">
        <v>20</v>
      </c>
      <c r="C15" s="2" t="s">
        <v>268</v>
      </c>
      <c r="D15" s="4">
        <v>1400</v>
      </c>
      <c r="E15" s="4">
        <v>1400</v>
      </c>
    </row>
    <row r="16" spans="1:6" x14ac:dyDescent="0.3">
      <c r="A16" s="6" t="s">
        <v>330</v>
      </c>
      <c r="B16" s="1" t="s">
        <v>21</v>
      </c>
      <c r="C16" s="2" t="s">
        <v>269</v>
      </c>
      <c r="D16" s="4">
        <v>0</v>
      </c>
      <c r="E16" s="4">
        <v>0</v>
      </c>
    </row>
    <row r="17" spans="1:6" x14ac:dyDescent="0.3">
      <c r="A17" s="6" t="s">
        <v>330</v>
      </c>
      <c r="B17" s="1" t="s">
        <v>22</v>
      </c>
      <c r="C17" s="2" t="s">
        <v>270</v>
      </c>
      <c r="D17" s="4">
        <v>0</v>
      </c>
      <c r="E17" s="4">
        <v>0</v>
      </c>
    </row>
    <row r="18" spans="1:6" x14ac:dyDescent="0.3">
      <c r="A18" s="6" t="s">
        <v>330</v>
      </c>
      <c r="B18" s="1" t="s">
        <v>23</v>
      </c>
      <c r="C18" s="2" t="s">
        <v>271</v>
      </c>
      <c r="D18" s="4">
        <v>1390</v>
      </c>
      <c r="E18" s="4">
        <v>600</v>
      </c>
    </row>
    <row r="19" spans="1:6" x14ac:dyDescent="0.3">
      <c r="A19" s="6" t="s">
        <v>330</v>
      </c>
      <c r="B19" s="1" t="s">
        <v>24</v>
      </c>
      <c r="C19" s="2" t="s">
        <v>272</v>
      </c>
      <c r="D19" s="4">
        <v>0</v>
      </c>
      <c r="E19" s="4">
        <v>0</v>
      </c>
    </row>
    <row r="20" spans="1:6" x14ac:dyDescent="0.3">
      <c r="A20" s="6" t="s">
        <v>330</v>
      </c>
      <c r="B20" s="1" t="s">
        <v>25</v>
      </c>
      <c r="C20" s="2" t="s">
        <v>273</v>
      </c>
      <c r="D20" s="4">
        <v>3837</v>
      </c>
      <c r="E20" s="4">
        <v>3835.81</v>
      </c>
    </row>
    <row r="21" spans="1:6" x14ac:dyDescent="0.3">
      <c r="A21" s="6" t="s">
        <v>330</v>
      </c>
      <c r="B21" s="1" t="s">
        <v>26</v>
      </c>
      <c r="C21" s="2" t="s">
        <v>274</v>
      </c>
      <c r="D21" s="4">
        <v>1349.32</v>
      </c>
      <c r="E21" s="4">
        <v>1379.79</v>
      </c>
    </row>
    <row r="22" spans="1:6" x14ac:dyDescent="0.3">
      <c r="A22" s="6" t="s">
        <v>330</v>
      </c>
      <c r="B22" s="1" t="s">
        <v>27</v>
      </c>
      <c r="C22" s="2" t="s">
        <v>275</v>
      </c>
      <c r="D22" s="4">
        <v>0</v>
      </c>
      <c r="E22" s="4">
        <v>0</v>
      </c>
    </row>
    <row r="23" spans="1:6" x14ac:dyDescent="0.3">
      <c r="A23" s="7"/>
    </row>
    <row r="24" spans="1:6" x14ac:dyDescent="0.3">
      <c r="A24" s="8" t="s">
        <v>331</v>
      </c>
      <c r="B24" s="1" t="s">
        <v>28</v>
      </c>
      <c r="C24" s="2" t="s">
        <v>352</v>
      </c>
      <c r="D24" s="4">
        <v>9500</v>
      </c>
      <c r="E24" s="4">
        <v>9490.4500000000007</v>
      </c>
      <c r="F24" s="25">
        <v>9500</v>
      </c>
    </row>
    <row r="25" spans="1:6" x14ac:dyDescent="0.3">
      <c r="A25" s="9" t="s">
        <v>332</v>
      </c>
      <c r="B25" s="1" t="s">
        <v>29</v>
      </c>
      <c r="C25" s="2" t="s">
        <v>276</v>
      </c>
      <c r="D25" s="4">
        <v>0</v>
      </c>
      <c r="E25" s="4">
        <v>0</v>
      </c>
    </row>
    <row r="26" spans="1:6" x14ac:dyDescent="0.3">
      <c r="A26" s="9" t="s">
        <v>332</v>
      </c>
      <c r="B26" s="1" t="s">
        <v>30</v>
      </c>
      <c r="C26" s="2" t="s">
        <v>271</v>
      </c>
      <c r="D26" s="4">
        <v>0</v>
      </c>
      <c r="E26" s="4">
        <v>0</v>
      </c>
    </row>
    <row r="27" spans="1:6" x14ac:dyDescent="0.3">
      <c r="A27" s="9" t="s">
        <v>332</v>
      </c>
      <c r="B27" s="1" t="s">
        <v>31</v>
      </c>
      <c r="C27" s="2" t="s">
        <v>349</v>
      </c>
      <c r="D27" s="4">
        <v>800</v>
      </c>
      <c r="E27" s="4">
        <v>785</v>
      </c>
      <c r="F27" s="25">
        <v>800</v>
      </c>
    </row>
    <row r="28" spans="1:6" x14ac:dyDescent="0.3">
      <c r="A28" s="9" t="s">
        <v>332</v>
      </c>
      <c r="B28" s="1" t="s">
        <v>32</v>
      </c>
      <c r="C28" s="2" t="s">
        <v>271</v>
      </c>
      <c r="D28" s="4">
        <v>2500</v>
      </c>
      <c r="E28" s="4">
        <v>1449</v>
      </c>
      <c r="F28" s="25">
        <v>2500</v>
      </c>
    </row>
    <row r="29" spans="1:6" x14ac:dyDescent="0.3">
      <c r="A29" s="10" t="s">
        <v>333</v>
      </c>
      <c r="B29" s="1" t="s">
        <v>33</v>
      </c>
      <c r="C29" s="2" t="s">
        <v>277</v>
      </c>
      <c r="D29" s="4">
        <f>500*12</f>
        <v>6000</v>
      </c>
      <c r="E29" s="4">
        <v>5455.05</v>
      </c>
      <c r="F29" s="27">
        <v>6000</v>
      </c>
    </row>
    <row r="30" spans="1:6" x14ac:dyDescent="0.3">
      <c r="A30" s="10" t="s">
        <v>333</v>
      </c>
      <c r="B30" s="1" t="s">
        <v>34</v>
      </c>
      <c r="C30" s="2" t="s">
        <v>261</v>
      </c>
      <c r="D30" s="4">
        <f>D29*24%</f>
        <v>1440</v>
      </c>
      <c r="E30" s="4">
        <v>1309.212</v>
      </c>
      <c r="F30" s="28">
        <f>F29*24%</f>
        <v>1440</v>
      </c>
    </row>
    <row r="31" spans="1:6" x14ac:dyDescent="0.3">
      <c r="A31" s="10" t="s">
        <v>333</v>
      </c>
      <c r="B31" s="1" t="s">
        <v>35</v>
      </c>
      <c r="C31" s="2" t="s">
        <v>262</v>
      </c>
      <c r="D31" s="4">
        <f>D29*1.45%</f>
        <v>87</v>
      </c>
      <c r="E31" s="4">
        <v>79.098224999999999</v>
      </c>
      <c r="F31" s="28">
        <f>F29*1.45%</f>
        <v>87</v>
      </c>
    </row>
    <row r="32" spans="1:6" x14ac:dyDescent="0.3">
      <c r="A32" s="10" t="s">
        <v>333</v>
      </c>
      <c r="B32" s="1" t="s">
        <v>36</v>
      </c>
      <c r="C32" s="2" t="s">
        <v>263</v>
      </c>
      <c r="D32" s="4">
        <v>25</v>
      </c>
      <c r="E32" s="4">
        <v>25</v>
      </c>
      <c r="F32" s="27">
        <v>25</v>
      </c>
    </row>
    <row r="33" spans="1:7" x14ac:dyDescent="0.3">
      <c r="A33" s="10" t="s">
        <v>333</v>
      </c>
      <c r="B33" s="1" t="s">
        <v>37</v>
      </c>
      <c r="C33" s="2" t="s">
        <v>278</v>
      </c>
      <c r="D33" s="4">
        <v>0</v>
      </c>
      <c r="E33" s="4">
        <v>0</v>
      </c>
      <c r="F33" s="27"/>
    </row>
    <row r="34" spans="1:7" x14ac:dyDescent="0.3">
      <c r="A34" s="10" t="s">
        <v>333</v>
      </c>
      <c r="B34" s="1" t="s">
        <v>38</v>
      </c>
      <c r="C34" s="2" t="s">
        <v>279</v>
      </c>
      <c r="D34" s="4">
        <v>0</v>
      </c>
      <c r="E34" s="4">
        <v>0</v>
      </c>
      <c r="F34" s="27"/>
    </row>
    <row r="35" spans="1:7" x14ac:dyDescent="0.3">
      <c r="A35" s="10" t="s">
        <v>333</v>
      </c>
      <c r="B35" s="1" t="s">
        <v>39</v>
      </c>
      <c r="C35" s="2" t="s">
        <v>280</v>
      </c>
      <c r="D35" s="4">
        <v>80</v>
      </c>
      <c r="E35" s="4">
        <v>80</v>
      </c>
      <c r="F35" s="32">
        <v>80</v>
      </c>
    </row>
    <row r="36" spans="1:7" x14ac:dyDescent="0.3">
      <c r="A36" s="10" t="s">
        <v>333</v>
      </c>
      <c r="B36" s="1" t="s">
        <v>40</v>
      </c>
      <c r="C36" s="2" t="s">
        <v>266</v>
      </c>
      <c r="D36" s="4">
        <v>0</v>
      </c>
      <c r="E36" s="4">
        <v>0</v>
      </c>
      <c r="F36" s="27"/>
    </row>
    <row r="37" spans="1:7" x14ac:dyDescent="0.3">
      <c r="A37" s="10" t="s">
        <v>333</v>
      </c>
      <c r="B37" s="1" t="s">
        <v>41</v>
      </c>
      <c r="C37" s="2" t="s">
        <v>268</v>
      </c>
      <c r="D37" s="4">
        <v>0</v>
      </c>
      <c r="E37" s="4">
        <v>0</v>
      </c>
      <c r="F37" s="27"/>
    </row>
    <row r="38" spans="1:7" x14ac:dyDescent="0.3">
      <c r="A38" s="10" t="s">
        <v>333</v>
      </c>
      <c r="B38" s="1" t="s">
        <v>42</v>
      </c>
      <c r="C38" s="2" t="s">
        <v>269</v>
      </c>
      <c r="D38" s="4">
        <v>100</v>
      </c>
      <c r="E38" s="4">
        <v>0</v>
      </c>
      <c r="F38" s="32">
        <v>100</v>
      </c>
    </row>
    <row r="39" spans="1:7" x14ac:dyDescent="0.3">
      <c r="A39" s="10" t="s">
        <v>333</v>
      </c>
      <c r="B39" s="1" t="s">
        <v>43</v>
      </c>
      <c r="C39" s="2" t="s">
        <v>271</v>
      </c>
      <c r="D39" s="4">
        <v>0</v>
      </c>
      <c r="E39" s="4">
        <v>0</v>
      </c>
      <c r="F39" s="27"/>
    </row>
    <row r="40" spans="1:7" x14ac:dyDescent="0.3">
      <c r="A40" s="10" t="s">
        <v>333</v>
      </c>
      <c r="B40" s="1" t="s">
        <v>44</v>
      </c>
      <c r="C40" s="2" t="s">
        <v>272</v>
      </c>
      <c r="D40" s="4">
        <v>250</v>
      </c>
      <c r="E40" s="4">
        <v>0</v>
      </c>
      <c r="F40" s="27"/>
    </row>
    <row r="41" spans="1:7" x14ac:dyDescent="0.3">
      <c r="A41" s="11" t="s">
        <v>334</v>
      </c>
      <c r="B41" s="1" t="s">
        <v>45</v>
      </c>
      <c r="C41" s="2" t="s">
        <v>282</v>
      </c>
      <c r="D41" s="4">
        <v>3600</v>
      </c>
      <c r="E41" s="4">
        <v>3261.5999999999995</v>
      </c>
      <c r="F41" s="32">
        <v>3600</v>
      </c>
    </row>
    <row r="42" spans="1:7" x14ac:dyDescent="0.3">
      <c r="A42" s="11" t="s">
        <v>334</v>
      </c>
      <c r="B42" s="1" t="s">
        <v>46</v>
      </c>
      <c r="C42" s="2" t="s">
        <v>283</v>
      </c>
      <c r="D42" s="4">
        <v>0</v>
      </c>
      <c r="E42" s="4">
        <v>0</v>
      </c>
      <c r="F42" s="27"/>
      <c r="G42" s="30"/>
    </row>
    <row r="43" spans="1:7" x14ac:dyDescent="0.3">
      <c r="A43" s="11" t="s">
        <v>334</v>
      </c>
      <c r="B43" s="1" t="s">
        <v>47</v>
      </c>
      <c r="C43" s="2" t="s">
        <v>284</v>
      </c>
      <c r="D43" s="4">
        <v>12000</v>
      </c>
      <c r="E43" s="4">
        <v>0</v>
      </c>
      <c r="F43" s="32">
        <v>12000</v>
      </c>
      <c r="G43" s="30"/>
    </row>
    <row r="44" spans="1:7" x14ac:dyDescent="0.3">
      <c r="A44" s="11" t="s">
        <v>334</v>
      </c>
      <c r="B44" s="1" t="s">
        <v>48</v>
      </c>
      <c r="C44" s="2" t="s">
        <v>261</v>
      </c>
      <c r="D44" s="4">
        <v>2256</v>
      </c>
      <c r="E44" s="20">
        <v>3306.1583999999989</v>
      </c>
      <c r="F44" s="27">
        <f>(F43*14%)+(F41*24%)</f>
        <v>2544</v>
      </c>
    </row>
    <row r="45" spans="1:7" x14ac:dyDescent="0.3">
      <c r="A45" s="11" t="s">
        <v>334</v>
      </c>
      <c r="B45" s="1" t="s">
        <v>49</v>
      </c>
      <c r="C45" s="2" t="s">
        <v>262</v>
      </c>
      <c r="D45" s="4">
        <v>208.8</v>
      </c>
      <c r="E45" s="4">
        <v>196.40322499999999</v>
      </c>
      <c r="F45" s="27">
        <f>(F41+F43)*1.45%</f>
        <v>226.2</v>
      </c>
    </row>
    <row r="46" spans="1:7" x14ac:dyDescent="0.3">
      <c r="A46" s="11" t="s">
        <v>334</v>
      </c>
      <c r="B46" s="1" t="s">
        <v>50</v>
      </c>
      <c r="C46" s="2" t="s">
        <v>263</v>
      </c>
      <c r="D46" s="23">
        <v>2200</v>
      </c>
      <c r="E46" s="4">
        <v>971.5</v>
      </c>
      <c r="F46" s="32">
        <v>2200</v>
      </c>
    </row>
    <row r="47" spans="1:7" x14ac:dyDescent="0.3">
      <c r="A47" s="11" t="s">
        <v>334</v>
      </c>
      <c r="B47" s="1" t="s">
        <v>51</v>
      </c>
      <c r="C47" s="2" t="s">
        <v>285</v>
      </c>
      <c r="D47" s="23">
        <f>9600-1500-50</f>
        <v>8050</v>
      </c>
      <c r="E47" s="4">
        <v>0</v>
      </c>
      <c r="F47" s="27">
        <v>2500</v>
      </c>
    </row>
    <row r="48" spans="1:7" x14ac:dyDescent="0.3">
      <c r="A48" s="11" t="s">
        <v>334</v>
      </c>
      <c r="B48" s="1" t="s">
        <v>52</v>
      </c>
      <c r="C48" s="2" t="s">
        <v>278</v>
      </c>
      <c r="D48" s="4">
        <v>0</v>
      </c>
      <c r="E48" s="4">
        <v>0</v>
      </c>
    </row>
    <row r="49" spans="1:6" x14ac:dyDescent="0.3">
      <c r="A49" s="11" t="s">
        <v>334</v>
      </c>
      <c r="B49" s="1" t="s">
        <v>53</v>
      </c>
      <c r="C49" s="2" t="s">
        <v>279</v>
      </c>
      <c r="D49" s="4">
        <v>0</v>
      </c>
      <c r="E49" s="4">
        <v>0</v>
      </c>
    </row>
    <row r="50" spans="1:6" x14ac:dyDescent="0.3">
      <c r="A50" s="11" t="s">
        <v>334</v>
      </c>
      <c r="B50" s="1" t="s">
        <v>54</v>
      </c>
      <c r="C50" s="2" t="s">
        <v>280</v>
      </c>
      <c r="D50" s="4">
        <v>0</v>
      </c>
      <c r="E50" s="4">
        <v>0</v>
      </c>
    </row>
    <row r="51" spans="1:6" x14ac:dyDescent="0.3">
      <c r="A51" s="11" t="s">
        <v>334</v>
      </c>
      <c r="B51" s="1" t="s">
        <v>55</v>
      </c>
      <c r="C51" s="2" t="s">
        <v>286</v>
      </c>
      <c r="D51" s="4">
        <v>0</v>
      </c>
      <c r="E51" s="4">
        <v>0</v>
      </c>
    </row>
    <row r="52" spans="1:6" x14ac:dyDescent="0.3">
      <c r="A52" s="11" t="s">
        <v>334</v>
      </c>
      <c r="B52" s="1" t="s">
        <v>56</v>
      </c>
      <c r="C52" s="2" t="s">
        <v>266</v>
      </c>
      <c r="D52" s="4">
        <f>1550+10000+2450</f>
        <v>14000</v>
      </c>
      <c r="E52" s="4">
        <v>14000</v>
      </c>
      <c r="F52" s="27">
        <v>14000</v>
      </c>
    </row>
    <row r="53" spans="1:6" x14ac:dyDescent="0.3">
      <c r="A53" s="11" t="s">
        <v>334</v>
      </c>
      <c r="B53" s="1" t="s">
        <v>57</v>
      </c>
      <c r="C53" s="2" t="s">
        <v>267</v>
      </c>
      <c r="D53" s="4">
        <v>0</v>
      </c>
      <c r="E53" s="4">
        <v>0</v>
      </c>
    </row>
    <row r="54" spans="1:6" x14ac:dyDescent="0.3">
      <c r="A54" s="11" t="s">
        <v>334</v>
      </c>
      <c r="B54" s="1" t="s">
        <v>58</v>
      </c>
      <c r="C54" s="2" t="s">
        <v>268</v>
      </c>
      <c r="D54" s="4">
        <v>0</v>
      </c>
      <c r="E54" s="4">
        <v>0</v>
      </c>
    </row>
    <row r="55" spans="1:6" x14ac:dyDescent="0.3">
      <c r="A55" s="11" t="s">
        <v>334</v>
      </c>
      <c r="B55" s="1" t="s">
        <v>59</v>
      </c>
      <c r="C55" s="2" t="s">
        <v>269</v>
      </c>
      <c r="D55" s="4">
        <v>2240</v>
      </c>
      <c r="E55" s="4">
        <v>134.05000000000001</v>
      </c>
      <c r="F55" s="32">
        <v>1000</v>
      </c>
    </row>
    <row r="56" spans="1:6" x14ac:dyDescent="0.3">
      <c r="A56" s="11" t="s">
        <v>334</v>
      </c>
      <c r="B56" s="1" t="s">
        <v>60</v>
      </c>
      <c r="C56" s="2" t="s">
        <v>271</v>
      </c>
      <c r="D56" s="4">
        <f>1400+8100</f>
        <v>9500</v>
      </c>
      <c r="E56" s="4">
        <v>4460</v>
      </c>
      <c r="F56" s="27">
        <v>9500</v>
      </c>
    </row>
    <row r="57" spans="1:6" x14ac:dyDescent="0.3">
      <c r="A57" s="11" t="s">
        <v>334</v>
      </c>
      <c r="B57" s="1" t="s">
        <v>61</v>
      </c>
      <c r="C57" s="2" t="s">
        <v>272</v>
      </c>
      <c r="D57" s="4">
        <v>400</v>
      </c>
      <c r="E57" s="4">
        <v>61.78</v>
      </c>
      <c r="F57" s="1">
        <v>400</v>
      </c>
    </row>
    <row r="58" spans="1:6" x14ac:dyDescent="0.3">
      <c r="A58" s="12" t="s">
        <v>335</v>
      </c>
      <c r="B58" s="1" t="s">
        <v>62</v>
      </c>
      <c r="C58" s="2" t="s">
        <v>287</v>
      </c>
      <c r="D58" s="4">
        <v>7200</v>
      </c>
      <c r="E58" s="4">
        <v>4672.6899999999996</v>
      </c>
      <c r="F58" s="27">
        <f>100*12*6</f>
        <v>7200</v>
      </c>
    </row>
    <row r="59" spans="1:6" x14ac:dyDescent="0.3">
      <c r="A59" s="12" t="s">
        <v>335</v>
      </c>
      <c r="B59" s="1" t="s">
        <v>63</v>
      </c>
      <c r="C59" s="2" t="s">
        <v>261</v>
      </c>
      <c r="D59" s="4">
        <v>1008</v>
      </c>
      <c r="E59" s="4">
        <v>604.38019999999995</v>
      </c>
      <c r="F59" s="28">
        <f>F58*14%</f>
        <v>1008.0000000000001</v>
      </c>
    </row>
    <row r="60" spans="1:6" x14ac:dyDescent="0.3">
      <c r="A60" s="12" t="s">
        <v>335</v>
      </c>
      <c r="B60" s="1" t="s">
        <v>64</v>
      </c>
      <c r="C60" s="2" t="s">
        <v>288</v>
      </c>
      <c r="D60" s="4">
        <v>0</v>
      </c>
      <c r="E60" s="4">
        <v>0</v>
      </c>
    </row>
    <row r="61" spans="1:6" x14ac:dyDescent="0.3">
      <c r="A61" s="12" t="s">
        <v>335</v>
      </c>
      <c r="B61" s="1" t="s">
        <v>65</v>
      </c>
      <c r="C61" s="2" t="s">
        <v>262</v>
      </c>
      <c r="D61" s="4">
        <v>104.4</v>
      </c>
      <c r="E61" s="4">
        <v>87.625384999999966</v>
      </c>
      <c r="F61" s="29">
        <f>F58*1.45%</f>
        <v>104.39999999999999</v>
      </c>
    </row>
    <row r="62" spans="1:6" x14ac:dyDescent="0.3">
      <c r="A62" s="12" t="s">
        <v>335</v>
      </c>
      <c r="B62" s="1" t="s">
        <v>66</v>
      </c>
      <c r="C62" s="2" t="s">
        <v>263</v>
      </c>
      <c r="D62" s="4">
        <v>0</v>
      </c>
      <c r="E62" s="4">
        <v>0</v>
      </c>
    </row>
    <row r="63" spans="1:6" x14ac:dyDescent="0.3">
      <c r="A63" s="12" t="s">
        <v>335</v>
      </c>
      <c r="B63" s="1" t="s">
        <v>67</v>
      </c>
      <c r="C63" s="2" t="s">
        <v>266</v>
      </c>
      <c r="D63" s="4">
        <v>0</v>
      </c>
      <c r="E63" s="4">
        <v>0</v>
      </c>
    </row>
    <row r="64" spans="1:6" x14ac:dyDescent="0.3">
      <c r="A64" s="12" t="s">
        <v>335</v>
      </c>
      <c r="B64" s="1" t="s">
        <v>68</v>
      </c>
      <c r="C64" s="2" t="s">
        <v>289</v>
      </c>
      <c r="D64" s="4">
        <v>0</v>
      </c>
      <c r="E64" s="4">
        <v>0</v>
      </c>
    </row>
    <row r="65" spans="1:9" x14ac:dyDescent="0.3">
      <c r="A65" s="12" t="s">
        <v>335</v>
      </c>
      <c r="B65" s="1" t="s">
        <v>69</v>
      </c>
      <c r="C65" s="2" t="s">
        <v>267</v>
      </c>
      <c r="D65" s="4">
        <v>0</v>
      </c>
      <c r="E65" s="4">
        <v>0</v>
      </c>
    </row>
    <row r="66" spans="1:9" x14ac:dyDescent="0.3">
      <c r="A66" s="12" t="s">
        <v>335</v>
      </c>
      <c r="B66" s="1" t="s">
        <v>70</v>
      </c>
      <c r="C66" s="2" t="s">
        <v>268</v>
      </c>
      <c r="D66" s="4">
        <v>50</v>
      </c>
      <c r="E66" s="4">
        <v>50</v>
      </c>
      <c r="F66" s="4">
        <v>50</v>
      </c>
    </row>
    <row r="67" spans="1:9" x14ac:dyDescent="0.3">
      <c r="A67" s="12" t="s">
        <v>335</v>
      </c>
      <c r="B67" s="1" t="s">
        <v>71</v>
      </c>
      <c r="C67" s="2" t="s">
        <v>269</v>
      </c>
      <c r="D67" s="4">
        <v>0</v>
      </c>
      <c r="E67" s="4">
        <v>0</v>
      </c>
    </row>
    <row r="68" spans="1:9" x14ac:dyDescent="0.3">
      <c r="A68" s="12" t="s">
        <v>335</v>
      </c>
      <c r="B68" s="1" t="s">
        <v>72</v>
      </c>
      <c r="C68" s="2" t="s">
        <v>272</v>
      </c>
      <c r="D68" s="4">
        <v>0</v>
      </c>
      <c r="E68" s="4">
        <v>0</v>
      </c>
    </row>
    <row r="69" spans="1:9" x14ac:dyDescent="0.3">
      <c r="A69" s="12" t="s">
        <v>335</v>
      </c>
      <c r="B69" s="1" t="s">
        <v>73</v>
      </c>
      <c r="C69" s="2" t="s">
        <v>290</v>
      </c>
      <c r="D69" s="4">
        <v>0</v>
      </c>
      <c r="E69" s="4">
        <v>0</v>
      </c>
    </row>
    <row r="70" spans="1:9" x14ac:dyDescent="0.3">
      <c r="A70" s="13" t="s">
        <v>336</v>
      </c>
      <c r="B70" s="1" t="s">
        <v>74</v>
      </c>
      <c r="C70" s="2" t="s">
        <v>283</v>
      </c>
      <c r="D70" s="4">
        <v>3000</v>
      </c>
      <c r="E70" s="4">
        <v>2894.79</v>
      </c>
      <c r="F70" s="27">
        <f>250*12</f>
        <v>3000</v>
      </c>
    </row>
    <row r="71" spans="1:9" x14ac:dyDescent="0.3">
      <c r="A71" s="13" t="s">
        <v>336</v>
      </c>
      <c r="B71" s="1" t="s">
        <v>75</v>
      </c>
      <c r="C71" s="2" t="s">
        <v>261</v>
      </c>
      <c r="D71" s="4">
        <v>720</v>
      </c>
      <c r="E71" s="4">
        <v>580.40880000000004</v>
      </c>
      <c r="F71" s="28">
        <f>F70*24%</f>
        <v>720</v>
      </c>
    </row>
    <row r="72" spans="1:9" x14ac:dyDescent="0.3">
      <c r="A72" s="13" t="s">
        <v>336</v>
      </c>
      <c r="B72" s="1" t="s">
        <v>76</v>
      </c>
      <c r="C72" s="2" t="s">
        <v>262</v>
      </c>
      <c r="D72" s="4">
        <v>43.5</v>
      </c>
      <c r="E72" s="4">
        <v>31.441364999999998</v>
      </c>
      <c r="F72" s="29">
        <f>F70*1.45%</f>
        <v>43.5</v>
      </c>
    </row>
    <row r="73" spans="1:9" x14ac:dyDescent="0.3">
      <c r="A73" s="13" t="s">
        <v>336</v>
      </c>
      <c r="B73" s="1" t="s">
        <v>77</v>
      </c>
      <c r="C73" s="2" t="s">
        <v>285</v>
      </c>
      <c r="D73" s="4">
        <v>0</v>
      </c>
      <c r="E73" s="4">
        <v>0</v>
      </c>
    </row>
    <row r="74" spans="1:9" x14ac:dyDescent="0.3">
      <c r="A74" s="13" t="s">
        <v>336</v>
      </c>
      <c r="B74" s="1" t="s">
        <v>78</v>
      </c>
      <c r="C74" s="2" t="s">
        <v>265</v>
      </c>
      <c r="D74" s="4">
        <v>2209</v>
      </c>
      <c r="E74" s="4">
        <v>0</v>
      </c>
      <c r="F74" s="32">
        <v>2209</v>
      </c>
    </row>
    <row r="75" spans="1:9" x14ac:dyDescent="0.3">
      <c r="A75" s="13" t="s">
        <v>336</v>
      </c>
      <c r="B75" s="1" t="s">
        <v>79</v>
      </c>
      <c r="C75" s="2" t="s">
        <v>291</v>
      </c>
      <c r="D75" s="4">
        <v>1800</v>
      </c>
      <c r="E75" s="4">
        <v>674</v>
      </c>
      <c r="F75" s="32">
        <v>1800</v>
      </c>
    </row>
    <row r="76" spans="1:9" x14ac:dyDescent="0.3">
      <c r="A76" s="13" t="s">
        <v>336</v>
      </c>
      <c r="B76" s="1" t="s">
        <v>80</v>
      </c>
      <c r="C76" s="2" t="s">
        <v>266</v>
      </c>
      <c r="D76" s="4">
        <v>3600</v>
      </c>
      <c r="E76" s="4">
        <v>3300</v>
      </c>
      <c r="F76" s="32">
        <v>3600</v>
      </c>
      <c r="I76" t="s">
        <v>358</v>
      </c>
    </row>
    <row r="77" spans="1:9" x14ac:dyDescent="0.3">
      <c r="A77" s="13" t="s">
        <v>336</v>
      </c>
      <c r="B77" s="1" t="s">
        <v>81</v>
      </c>
      <c r="C77" s="2" t="s">
        <v>289</v>
      </c>
      <c r="D77" s="4">
        <v>0</v>
      </c>
      <c r="E77" s="4">
        <v>0</v>
      </c>
    </row>
    <row r="78" spans="1:9" x14ac:dyDescent="0.3">
      <c r="A78" s="13" t="s">
        <v>336</v>
      </c>
      <c r="B78" s="1" t="s">
        <v>82</v>
      </c>
      <c r="C78" s="2" t="s">
        <v>268</v>
      </c>
      <c r="D78" s="4">
        <v>50</v>
      </c>
      <c r="E78" s="4">
        <v>50</v>
      </c>
      <c r="F78" s="32">
        <v>50</v>
      </c>
    </row>
    <row r="79" spans="1:9" x14ac:dyDescent="0.3">
      <c r="A79" s="13" t="s">
        <v>336</v>
      </c>
      <c r="B79" s="1" t="s">
        <v>83</v>
      </c>
      <c r="C79" s="2" t="s">
        <v>269</v>
      </c>
      <c r="D79" s="4">
        <v>0</v>
      </c>
      <c r="E79" s="4">
        <v>0</v>
      </c>
    </row>
    <row r="80" spans="1:9" x14ac:dyDescent="0.3">
      <c r="A80" s="13" t="s">
        <v>336</v>
      </c>
      <c r="B80" s="1" t="s">
        <v>84</v>
      </c>
      <c r="C80" s="2" t="s">
        <v>271</v>
      </c>
      <c r="D80" s="4">
        <v>640</v>
      </c>
      <c r="E80" s="4">
        <v>640</v>
      </c>
      <c r="F80" s="32">
        <v>640</v>
      </c>
      <c r="I80" t="s">
        <v>359</v>
      </c>
    </row>
    <row r="81" spans="1:6" x14ac:dyDescent="0.3">
      <c r="A81" s="13" t="s">
        <v>336</v>
      </c>
      <c r="B81" s="1" t="s">
        <v>85</v>
      </c>
      <c r="C81" s="2" t="s">
        <v>272</v>
      </c>
      <c r="D81" s="4">
        <v>250</v>
      </c>
      <c r="E81" s="4">
        <v>0</v>
      </c>
      <c r="F81" s="32">
        <v>250</v>
      </c>
    </row>
    <row r="82" spans="1:6" x14ac:dyDescent="0.3">
      <c r="A82" s="14" t="s">
        <v>337</v>
      </c>
      <c r="B82" s="1" t="s">
        <v>86</v>
      </c>
      <c r="C82" s="2" t="s">
        <v>294</v>
      </c>
      <c r="D82" s="4">
        <v>26000</v>
      </c>
      <c r="E82" s="4">
        <v>26000</v>
      </c>
      <c r="F82" s="32">
        <v>26000</v>
      </c>
    </row>
    <row r="83" spans="1:6" x14ac:dyDescent="0.3">
      <c r="A83" s="14" t="s">
        <v>337</v>
      </c>
      <c r="B83" s="1" t="s">
        <v>87</v>
      </c>
      <c r="C83" s="2" t="s">
        <v>295</v>
      </c>
      <c r="D83" s="4">
        <v>1200</v>
      </c>
      <c r="E83" s="4">
        <v>196.55</v>
      </c>
      <c r="F83" s="32">
        <v>0</v>
      </c>
    </row>
    <row r="84" spans="1:6" x14ac:dyDescent="0.3">
      <c r="A84" s="14" t="s">
        <v>337</v>
      </c>
      <c r="B84" s="1" t="s">
        <v>88</v>
      </c>
      <c r="C84" s="2" t="s">
        <v>261</v>
      </c>
      <c r="D84" s="4">
        <v>6048</v>
      </c>
      <c r="E84" s="4">
        <v>5232</v>
      </c>
      <c r="F84" s="28">
        <f>F82*24%</f>
        <v>6240</v>
      </c>
    </row>
    <row r="85" spans="1:6" x14ac:dyDescent="0.3">
      <c r="A85" s="14" t="s">
        <v>337</v>
      </c>
      <c r="B85" s="1" t="s">
        <v>89</v>
      </c>
      <c r="C85" s="2" t="s">
        <v>262</v>
      </c>
      <c r="D85" s="4">
        <v>365.4</v>
      </c>
      <c r="E85" s="4">
        <v>316.09999999999997</v>
      </c>
      <c r="F85" s="27">
        <f>F82*1.45%</f>
        <v>377</v>
      </c>
    </row>
    <row r="86" spans="1:6" x14ac:dyDescent="0.3">
      <c r="A86" s="14" t="s">
        <v>337</v>
      </c>
      <c r="B86" s="1" t="s">
        <v>90</v>
      </c>
      <c r="C86" s="2" t="s">
        <v>263</v>
      </c>
      <c r="D86" s="4">
        <v>100</v>
      </c>
      <c r="E86" s="4">
        <v>100</v>
      </c>
      <c r="F86" s="32">
        <v>100</v>
      </c>
    </row>
    <row r="87" spans="1:6" x14ac:dyDescent="0.3">
      <c r="A87" s="14" t="s">
        <v>337</v>
      </c>
      <c r="B87" s="1" t="s">
        <v>91</v>
      </c>
      <c r="C87" s="2" t="s">
        <v>278</v>
      </c>
      <c r="D87" s="4">
        <v>0</v>
      </c>
      <c r="E87" s="4">
        <v>0</v>
      </c>
    </row>
    <row r="88" spans="1:6" x14ac:dyDescent="0.3">
      <c r="A88" s="14" t="s">
        <v>337</v>
      </c>
      <c r="B88" s="1" t="s">
        <v>92</v>
      </c>
      <c r="C88" s="2" t="s">
        <v>279</v>
      </c>
      <c r="D88" s="4">
        <v>0</v>
      </c>
      <c r="E88" s="4">
        <v>0</v>
      </c>
    </row>
    <row r="89" spans="1:6" x14ac:dyDescent="0.3">
      <c r="A89" s="14" t="s">
        <v>337</v>
      </c>
      <c r="B89" s="1" t="s">
        <v>93</v>
      </c>
      <c r="C89" s="2" t="s">
        <v>286</v>
      </c>
      <c r="D89" s="4">
        <v>0</v>
      </c>
      <c r="E89" s="4">
        <v>0</v>
      </c>
    </row>
    <row r="90" spans="1:6" x14ac:dyDescent="0.3">
      <c r="A90" s="14" t="s">
        <v>337</v>
      </c>
      <c r="B90" s="1" t="s">
        <v>94</v>
      </c>
      <c r="C90" s="2" t="s">
        <v>266</v>
      </c>
      <c r="D90" s="4">
        <v>0</v>
      </c>
      <c r="E90" s="4">
        <v>0</v>
      </c>
    </row>
    <row r="91" spans="1:6" x14ac:dyDescent="0.3">
      <c r="A91" s="14" t="s">
        <v>337</v>
      </c>
      <c r="B91" s="1" t="s">
        <v>95</v>
      </c>
      <c r="C91" s="2" t="s">
        <v>289</v>
      </c>
      <c r="D91" s="4">
        <v>0</v>
      </c>
      <c r="E91" s="4">
        <v>0</v>
      </c>
    </row>
    <row r="92" spans="1:6" x14ac:dyDescent="0.3">
      <c r="A92" s="14" t="s">
        <v>337</v>
      </c>
      <c r="B92" s="1" t="s">
        <v>96</v>
      </c>
      <c r="C92" s="2" t="s">
        <v>292</v>
      </c>
      <c r="D92" s="4">
        <v>1200</v>
      </c>
      <c r="E92" s="4">
        <v>1200</v>
      </c>
      <c r="F92" s="32">
        <v>1200</v>
      </c>
    </row>
    <row r="93" spans="1:6" x14ac:dyDescent="0.3">
      <c r="A93" s="14" t="s">
        <v>337</v>
      </c>
      <c r="B93" s="1" t="s">
        <v>97</v>
      </c>
      <c r="C93" s="2" t="s">
        <v>267</v>
      </c>
      <c r="D93" s="4">
        <v>100</v>
      </c>
      <c r="E93" s="4">
        <v>0</v>
      </c>
      <c r="F93" s="32">
        <v>100</v>
      </c>
    </row>
    <row r="94" spans="1:6" x14ac:dyDescent="0.3">
      <c r="A94" s="14" t="s">
        <v>337</v>
      </c>
      <c r="B94" s="1" t="s">
        <v>98</v>
      </c>
      <c r="C94" s="2" t="s">
        <v>268</v>
      </c>
      <c r="D94" s="4">
        <v>50</v>
      </c>
      <c r="E94" s="4">
        <v>0</v>
      </c>
      <c r="F94" s="32">
        <v>50</v>
      </c>
    </row>
    <row r="95" spans="1:6" x14ac:dyDescent="0.3">
      <c r="A95" s="14" t="s">
        <v>337</v>
      </c>
      <c r="B95" s="1" t="s">
        <v>99</v>
      </c>
      <c r="C95" s="2" t="s">
        <v>269</v>
      </c>
      <c r="D95" s="4">
        <v>50</v>
      </c>
      <c r="E95" s="4">
        <v>0</v>
      </c>
    </row>
    <row r="96" spans="1:6" x14ac:dyDescent="0.3">
      <c r="A96" s="14" t="s">
        <v>337</v>
      </c>
      <c r="B96" s="1" t="s">
        <v>100</v>
      </c>
      <c r="C96" s="2" t="s">
        <v>272</v>
      </c>
      <c r="D96" s="4">
        <v>300</v>
      </c>
      <c r="E96" s="4">
        <v>46.78</v>
      </c>
      <c r="F96" s="32">
        <v>300</v>
      </c>
    </row>
    <row r="97" spans="2:6" x14ac:dyDescent="0.3">
      <c r="B97" s="1" t="s">
        <v>101</v>
      </c>
      <c r="C97" s="2" t="s">
        <v>348</v>
      </c>
      <c r="D97" s="4">
        <v>1600</v>
      </c>
      <c r="E97" s="4">
        <v>669.88</v>
      </c>
      <c r="F97" s="32">
        <v>1600</v>
      </c>
    </row>
    <row r="98" spans="2:6" x14ac:dyDescent="0.3">
      <c r="B98" s="1" t="s">
        <v>102</v>
      </c>
      <c r="C98" s="2" t="s">
        <v>296</v>
      </c>
      <c r="D98" s="4">
        <v>960</v>
      </c>
      <c r="E98" s="4">
        <v>561.1</v>
      </c>
      <c r="F98" s="32">
        <v>960</v>
      </c>
    </row>
    <row r="99" spans="2:6" x14ac:dyDescent="0.3">
      <c r="B99" s="1" t="s">
        <v>103</v>
      </c>
      <c r="C99" s="2" t="s">
        <v>265</v>
      </c>
      <c r="D99" s="4">
        <v>2000</v>
      </c>
      <c r="E99" s="4">
        <v>1179.98</v>
      </c>
      <c r="F99" s="32">
        <v>2000</v>
      </c>
    </row>
    <row r="100" spans="2:6" x14ac:dyDescent="0.3">
      <c r="B100" s="1" t="s">
        <v>104</v>
      </c>
      <c r="C100" s="2" t="s">
        <v>268</v>
      </c>
      <c r="D100" s="4">
        <f>5000+3700+50</f>
        <v>8750</v>
      </c>
      <c r="E100" s="4">
        <v>8750</v>
      </c>
      <c r="F100" s="32">
        <v>10000</v>
      </c>
    </row>
    <row r="101" spans="2:6" x14ac:dyDescent="0.3">
      <c r="B101" s="1" t="s">
        <v>105</v>
      </c>
      <c r="C101" s="2" t="s">
        <v>272</v>
      </c>
      <c r="D101" s="4">
        <v>0</v>
      </c>
      <c r="E101" s="4">
        <v>0</v>
      </c>
    </row>
    <row r="102" spans="2:6" x14ac:dyDescent="0.3">
      <c r="B102" s="1" t="s">
        <v>106</v>
      </c>
      <c r="C102" s="2" t="s">
        <v>297</v>
      </c>
      <c r="D102" s="4">
        <v>0</v>
      </c>
      <c r="E102" s="4">
        <v>0</v>
      </c>
    </row>
    <row r="103" spans="2:6" x14ac:dyDescent="0.3">
      <c r="B103" s="1" t="s">
        <v>107</v>
      </c>
      <c r="C103" s="2" t="s">
        <v>298</v>
      </c>
      <c r="D103" s="4">
        <v>0</v>
      </c>
      <c r="E103" s="4">
        <v>0</v>
      </c>
    </row>
    <row r="104" spans="2:6" x14ac:dyDescent="0.3">
      <c r="B104" s="1" t="s">
        <v>108</v>
      </c>
      <c r="C104" s="2" t="s">
        <v>293</v>
      </c>
      <c r="D104" s="4">
        <v>2450</v>
      </c>
      <c r="E104" s="4">
        <v>1944.15</v>
      </c>
      <c r="F104" s="32">
        <v>2500</v>
      </c>
    </row>
    <row r="105" spans="2:6" x14ac:dyDescent="0.3">
      <c r="B105" s="1" t="s">
        <v>109</v>
      </c>
      <c r="C105" s="2" t="s">
        <v>298</v>
      </c>
      <c r="D105" s="4">
        <v>0</v>
      </c>
      <c r="E105" s="4">
        <v>0</v>
      </c>
    </row>
    <row r="106" spans="2:6" x14ac:dyDescent="0.3">
      <c r="B106" s="1" t="s">
        <v>110</v>
      </c>
      <c r="C106" s="2" t="s">
        <v>299</v>
      </c>
      <c r="D106" s="4">
        <v>3350</v>
      </c>
      <c r="E106" s="4">
        <v>1144</v>
      </c>
      <c r="F106" s="27">
        <v>3350</v>
      </c>
    </row>
    <row r="107" spans="2:6" x14ac:dyDescent="0.3">
      <c r="B107" s="1" t="s">
        <v>111</v>
      </c>
      <c r="C107" s="2" t="s">
        <v>300</v>
      </c>
      <c r="D107" s="4">
        <v>0</v>
      </c>
      <c r="E107" s="4">
        <v>0</v>
      </c>
    </row>
    <row r="108" spans="2:6" x14ac:dyDescent="0.3">
      <c r="B108" s="1" t="s">
        <v>112</v>
      </c>
      <c r="C108" s="2" t="s">
        <v>347</v>
      </c>
      <c r="D108" s="4">
        <f>10000-5000</f>
        <v>5000</v>
      </c>
      <c r="E108" s="4">
        <v>4402.22</v>
      </c>
      <c r="F108">
        <v>0</v>
      </c>
    </row>
    <row r="109" spans="2:6" x14ac:dyDescent="0.3">
      <c r="B109" s="1" t="s">
        <v>113</v>
      </c>
      <c r="C109" s="2" t="s">
        <v>302</v>
      </c>
      <c r="D109" s="4">
        <v>0</v>
      </c>
      <c r="E109" s="4">
        <v>0</v>
      </c>
    </row>
    <row r="110" spans="2:6" x14ac:dyDescent="0.3">
      <c r="B110" s="1" t="s">
        <v>114</v>
      </c>
      <c r="C110" s="2" t="s">
        <v>303</v>
      </c>
      <c r="D110" s="4">
        <v>0</v>
      </c>
      <c r="E110" s="4">
        <v>0</v>
      </c>
    </row>
    <row r="111" spans="2:6" x14ac:dyDescent="0.3">
      <c r="B111" s="1" t="s">
        <v>115</v>
      </c>
      <c r="C111" s="2" t="s">
        <v>304</v>
      </c>
      <c r="D111" s="4">
        <v>0</v>
      </c>
      <c r="E111" s="4">
        <v>0</v>
      </c>
    </row>
    <row r="112" spans="2:6" x14ac:dyDescent="0.3">
      <c r="B112" s="1" t="s">
        <v>116</v>
      </c>
      <c r="C112" s="2" t="s">
        <v>305</v>
      </c>
      <c r="D112" s="4">
        <v>24000</v>
      </c>
      <c r="E112" s="4">
        <v>0</v>
      </c>
      <c r="F112" s="27">
        <v>24000</v>
      </c>
    </row>
    <row r="113" spans="1:8" x14ac:dyDescent="0.3">
      <c r="B113" s="1" t="s">
        <v>117</v>
      </c>
      <c r="C113" s="2" t="s">
        <v>306</v>
      </c>
      <c r="D113" s="4">
        <v>0</v>
      </c>
      <c r="E113" s="4">
        <v>0</v>
      </c>
      <c r="F113" s="27">
        <v>12000</v>
      </c>
    </row>
    <row r="114" spans="1:8" x14ac:dyDescent="0.3">
      <c r="B114" s="1" t="s">
        <v>118</v>
      </c>
      <c r="C114" s="2" t="s">
        <v>307</v>
      </c>
      <c r="D114" s="4">
        <v>0</v>
      </c>
      <c r="E114" s="4">
        <v>0</v>
      </c>
    </row>
    <row r="115" spans="1:8" x14ac:dyDescent="0.3">
      <c r="B115" s="1" t="s">
        <v>119</v>
      </c>
      <c r="C115" s="2" t="s">
        <v>308</v>
      </c>
      <c r="D115" s="4">
        <v>0</v>
      </c>
      <c r="E115" s="4">
        <v>0</v>
      </c>
    </row>
    <row r="116" spans="1:8" x14ac:dyDescent="0.3">
      <c r="C116" s="15" t="s">
        <v>338</v>
      </c>
      <c r="G116" s="27">
        <f>SUM(F7:F116)</f>
        <v>179954.09999999998</v>
      </c>
    </row>
    <row r="117" spans="1:8" x14ac:dyDescent="0.3">
      <c r="C117" s="15"/>
    </row>
    <row r="118" spans="1:8" x14ac:dyDescent="0.3">
      <c r="A118" s="16" t="s">
        <v>339</v>
      </c>
      <c r="B118" s="1" t="s">
        <v>120</v>
      </c>
      <c r="C118" s="2" t="s">
        <v>260</v>
      </c>
      <c r="D118" s="4">
        <v>8160</v>
      </c>
      <c r="E118" s="4">
        <v>8160</v>
      </c>
      <c r="F118" s="33">
        <f>'Salaries &amp; Fees Split'!F42</f>
        <v>19728</v>
      </c>
      <c r="H118" s="17" t="s">
        <v>383</v>
      </c>
    </row>
    <row r="119" spans="1:8" x14ac:dyDescent="0.3">
      <c r="B119" s="1" t="s">
        <v>121</v>
      </c>
      <c r="C119" s="2" t="s">
        <v>261</v>
      </c>
      <c r="D119" s="4">
        <v>1958.4</v>
      </c>
      <c r="E119" s="4">
        <v>1958.4</v>
      </c>
      <c r="F119" s="36">
        <f>F118*24%</f>
        <v>4734.72</v>
      </c>
    </row>
    <row r="120" spans="1:8" x14ac:dyDescent="0.3">
      <c r="B120" s="1" t="s">
        <v>122</v>
      </c>
      <c r="C120" s="2" t="s">
        <v>262</v>
      </c>
      <c r="D120" s="4">
        <v>118.32</v>
      </c>
      <c r="E120" s="20">
        <v>108.08793</v>
      </c>
      <c r="F120" s="53">
        <f>F118*1.45%</f>
        <v>286.05599999999998</v>
      </c>
    </row>
    <row r="121" spans="1:8" x14ac:dyDescent="0.3">
      <c r="B121" s="1" t="s">
        <v>123</v>
      </c>
      <c r="C121" s="2" t="s">
        <v>263</v>
      </c>
      <c r="D121" s="4">
        <v>100</v>
      </c>
      <c r="E121" s="4">
        <v>100</v>
      </c>
      <c r="F121" s="27">
        <v>100</v>
      </c>
    </row>
    <row r="122" spans="1:8" x14ac:dyDescent="0.3">
      <c r="B122" s="1" t="s">
        <v>124</v>
      </c>
      <c r="C122" s="2" t="s">
        <v>278</v>
      </c>
      <c r="D122" s="4">
        <v>0</v>
      </c>
      <c r="E122" s="4">
        <v>0</v>
      </c>
    </row>
    <row r="123" spans="1:8" x14ac:dyDescent="0.3">
      <c r="B123" s="1" t="s">
        <v>125</v>
      </c>
      <c r="C123" s="2" t="s">
        <v>350</v>
      </c>
      <c r="D123" s="4">
        <v>1000</v>
      </c>
      <c r="E123" s="4">
        <v>737.06</v>
      </c>
      <c r="F123" s="27">
        <v>1000</v>
      </c>
    </row>
    <row r="124" spans="1:8" x14ac:dyDescent="0.3">
      <c r="B124" s="1" t="s">
        <v>126</v>
      </c>
      <c r="C124" s="2" t="s">
        <v>296</v>
      </c>
      <c r="D124" s="4">
        <v>0</v>
      </c>
      <c r="E124" s="4">
        <v>0</v>
      </c>
    </row>
    <row r="125" spans="1:8" x14ac:dyDescent="0.3">
      <c r="B125" s="1" t="s">
        <v>127</v>
      </c>
      <c r="C125" s="2" t="s">
        <v>286</v>
      </c>
      <c r="D125" s="4">
        <v>0</v>
      </c>
      <c r="E125" s="4">
        <v>0</v>
      </c>
    </row>
    <row r="126" spans="1:8" x14ac:dyDescent="0.3">
      <c r="B126" s="1" t="s">
        <v>128</v>
      </c>
      <c r="C126" s="2" t="s">
        <v>266</v>
      </c>
      <c r="D126" s="4">
        <v>0</v>
      </c>
      <c r="E126" s="4">
        <v>0</v>
      </c>
    </row>
    <row r="127" spans="1:8" x14ac:dyDescent="0.3">
      <c r="B127" s="1" t="s">
        <v>129</v>
      </c>
      <c r="C127" s="2" t="s">
        <v>289</v>
      </c>
      <c r="D127" s="4">
        <v>0</v>
      </c>
      <c r="E127" s="4">
        <v>0</v>
      </c>
    </row>
    <row r="128" spans="1:8" x14ac:dyDescent="0.3">
      <c r="B128" s="1" t="s">
        <v>130</v>
      </c>
      <c r="C128" s="2" t="s">
        <v>299</v>
      </c>
      <c r="D128" s="4">
        <v>0</v>
      </c>
      <c r="E128" s="4">
        <v>0</v>
      </c>
    </row>
    <row r="129" spans="2:7" x14ac:dyDescent="0.3">
      <c r="B129" s="1" t="s">
        <v>131</v>
      </c>
      <c r="C129" s="2" t="s">
        <v>268</v>
      </c>
      <c r="D129" s="4">
        <v>0</v>
      </c>
      <c r="E129" s="4">
        <v>0</v>
      </c>
    </row>
    <row r="130" spans="2:7" x14ac:dyDescent="0.3">
      <c r="B130" s="1" t="s">
        <v>132</v>
      </c>
      <c r="C130" s="2" t="s">
        <v>271</v>
      </c>
      <c r="D130" s="4">
        <v>5000</v>
      </c>
      <c r="E130" s="4">
        <v>3018.6400000000003</v>
      </c>
      <c r="F130" s="27">
        <v>5000</v>
      </c>
    </row>
    <row r="131" spans="2:7" x14ac:dyDescent="0.3">
      <c r="B131" s="1" t="s">
        <v>133</v>
      </c>
      <c r="C131" s="2" t="s">
        <v>273</v>
      </c>
      <c r="D131" s="4">
        <v>7000</v>
      </c>
      <c r="E131" s="4">
        <v>6900</v>
      </c>
      <c r="F131" s="27">
        <v>7000</v>
      </c>
    </row>
    <row r="132" spans="2:7" x14ac:dyDescent="0.3">
      <c r="B132" s="1" t="s">
        <v>134</v>
      </c>
      <c r="C132" s="2" t="s">
        <v>309</v>
      </c>
      <c r="D132" s="4">
        <v>3000</v>
      </c>
      <c r="E132" s="4">
        <v>2400</v>
      </c>
      <c r="F132" s="27">
        <v>3000</v>
      </c>
    </row>
    <row r="133" spans="2:7" x14ac:dyDescent="0.3">
      <c r="B133" s="1" t="s">
        <v>135</v>
      </c>
      <c r="C133" s="2" t="s">
        <v>274</v>
      </c>
      <c r="D133" s="4">
        <v>0</v>
      </c>
      <c r="E133" s="4">
        <v>0</v>
      </c>
    </row>
    <row r="134" spans="2:7" x14ac:dyDescent="0.3">
      <c r="B134" s="1" t="s">
        <v>136</v>
      </c>
      <c r="C134" s="2" t="s">
        <v>275</v>
      </c>
      <c r="D134" s="4">
        <v>0</v>
      </c>
      <c r="E134" s="4">
        <v>0</v>
      </c>
    </row>
    <row r="135" spans="2:7" x14ac:dyDescent="0.3">
      <c r="B135" s="1" t="s">
        <v>137</v>
      </c>
      <c r="C135" s="2" t="s">
        <v>266</v>
      </c>
      <c r="D135" s="4">
        <v>0</v>
      </c>
      <c r="E135" s="4">
        <v>0</v>
      </c>
    </row>
    <row r="136" spans="2:7" x14ac:dyDescent="0.3">
      <c r="B136" s="1" t="s">
        <v>138</v>
      </c>
      <c r="C136" s="2" t="s">
        <v>303</v>
      </c>
      <c r="D136" s="4">
        <v>14486.04</v>
      </c>
      <c r="E136" s="4">
        <v>0</v>
      </c>
      <c r="F136" s="26">
        <v>15004.03</v>
      </c>
    </row>
    <row r="137" spans="2:7" x14ac:dyDescent="0.3">
      <c r="B137" s="1" t="s">
        <v>139</v>
      </c>
      <c r="C137" s="2" t="s">
        <v>304</v>
      </c>
      <c r="D137" s="4">
        <v>1054.56</v>
      </c>
      <c r="E137" s="4">
        <v>0</v>
      </c>
      <c r="F137">
        <v>536.54</v>
      </c>
    </row>
    <row r="138" spans="2:7" x14ac:dyDescent="0.3">
      <c r="B138" s="1" t="s">
        <v>140</v>
      </c>
      <c r="C138" s="2" t="s">
        <v>305</v>
      </c>
      <c r="D138" s="4">
        <v>0</v>
      </c>
      <c r="E138" s="4">
        <v>0</v>
      </c>
    </row>
    <row r="139" spans="2:7" x14ac:dyDescent="0.3">
      <c r="B139" s="1" t="s">
        <v>141</v>
      </c>
      <c r="C139" s="2" t="s">
        <v>306</v>
      </c>
      <c r="D139" s="4">
        <v>0</v>
      </c>
      <c r="E139" s="4">
        <v>0</v>
      </c>
      <c r="G139" s="29">
        <f>SUM(F118:F139)</f>
        <v>56389.345999999998</v>
      </c>
    </row>
    <row r="142" spans="2:7" x14ac:dyDescent="0.3">
      <c r="B142" s="1" t="s">
        <v>142</v>
      </c>
      <c r="C142" s="2" t="s">
        <v>273</v>
      </c>
      <c r="D142" s="4">
        <v>0</v>
      </c>
      <c r="E142" s="4">
        <v>0</v>
      </c>
    </row>
    <row r="143" spans="2:7" x14ac:dyDescent="0.3">
      <c r="B143" s="1" t="s">
        <v>143</v>
      </c>
      <c r="C143" s="2" t="s">
        <v>276</v>
      </c>
      <c r="D143" s="4">
        <v>0</v>
      </c>
      <c r="E143" s="4">
        <v>0</v>
      </c>
    </row>
    <row r="144" spans="2:7" x14ac:dyDescent="0.3">
      <c r="B144" s="1" t="s">
        <v>144</v>
      </c>
      <c r="C144" s="2" t="s">
        <v>271</v>
      </c>
      <c r="D144" s="4">
        <v>0</v>
      </c>
      <c r="E144" s="4">
        <v>0</v>
      </c>
    </row>
    <row r="145" spans="1:6" x14ac:dyDescent="0.3">
      <c r="B145" s="1" t="s">
        <v>145</v>
      </c>
      <c r="C145" s="2" t="s">
        <v>306</v>
      </c>
      <c r="D145" s="4">
        <v>0</v>
      </c>
      <c r="E145" s="4">
        <v>0</v>
      </c>
    </row>
    <row r="148" spans="1:6" x14ac:dyDescent="0.3">
      <c r="A148" s="17" t="s">
        <v>332</v>
      </c>
      <c r="B148" s="1" t="s">
        <v>146</v>
      </c>
      <c r="C148" s="2" t="s">
        <v>281</v>
      </c>
      <c r="D148" s="4">
        <v>0</v>
      </c>
      <c r="E148" s="4">
        <v>0</v>
      </c>
    </row>
    <row r="149" spans="1:6" x14ac:dyDescent="0.3">
      <c r="A149" s="17" t="s">
        <v>332</v>
      </c>
      <c r="B149" s="1" t="s">
        <v>147</v>
      </c>
      <c r="C149" s="2" t="s">
        <v>260</v>
      </c>
      <c r="D149" s="4">
        <v>5760</v>
      </c>
      <c r="E149" s="4">
        <v>1186.8399999999999</v>
      </c>
      <c r="F149" s="36">
        <f>'Salaries &amp; Fees Split'!E47</f>
        <v>1152</v>
      </c>
    </row>
    <row r="150" spans="1:6" x14ac:dyDescent="0.3">
      <c r="A150" s="17" t="s">
        <v>332</v>
      </c>
      <c r="B150" s="1" t="s">
        <v>148</v>
      </c>
      <c r="C150" s="2" t="s">
        <v>261</v>
      </c>
      <c r="D150" s="4">
        <v>1382.4</v>
      </c>
      <c r="E150" s="4">
        <v>577.61199999999997</v>
      </c>
      <c r="F150" s="28">
        <f>'Salaries &amp; Fees Split'!E48</f>
        <v>276.48</v>
      </c>
    </row>
    <row r="151" spans="1:6" x14ac:dyDescent="0.3">
      <c r="A151" s="17" t="s">
        <v>332</v>
      </c>
      <c r="B151" s="1" t="s">
        <v>149</v>
      </c>
      <c r="C151" s="2" t="s">
        <v>262</v>
      </c>
      <c r="D151" s="4">
        <v>83.52</v>
      </c>
      <c r="E151" s="4">
        <v>17.209179999999996</v>
      </c>
      <c r="F151" s="28">
        <f>'Salaries &amp; Fees Split'!E49</f>
        <v>16.704000000000001</v>
      </c>
    </row>
    <row r="152" spans="1:6" x14ac:dyDescent="0.3">
      <c r="A152" s="17" t="s">
        <v>332</v>
      </c>
      <c r="B152" s="1" t="s">
        <v>150</v>
      </c>
      <c r="C152" s="2" t="s">
        <v>263</v>
      </c>
      <c r="D152" s="4">
        <v>0</v>
      </c>
      <c r="E152" s="4">
        <v>0</v>
      </c>
    </row>
    <row r="153" spans="1:6" x14ac:dyDescent="0.3">
      <c r="A153" s="17" t="s">
        <v>332</v>
      </c>
      <c r="B153" s="1" t="s">
        <v>151</v>
      </c>
      <c r="C153" s="2" t="s">
        <v>276</v>
      </c>
      <c r="D153" s="4">
        <v>0</v>
      </c>
      <c r="E153" s="4">
        <v>0</v>
      </c>
    </row>
    <row r="154" spans="1:6" x14ac:dyDescent="0.3">
      <c r="A154" s="17" t="s">
        <v>332</v>
      </c>
      <c r="B154" s="1" t="s">
        <v>152</v>
      </c>
      <c r="C154" s="2" t="s">
        <v>291</v>
      </c>
      <c r="D154" s="4">
        <v>0</v>
      </c>
      <c r="E154" s="4">
        <v>0</v>
      </c>
    </row>
    <row r="155" spans="1:6" x14ac:dyDescent="0.3">
      <c r="A155" s="17" t="s">
        <v>332</v>
      </c>
      <c r="B155" s="1" t="s">
        <v>153</v>
      </c>
      <c r="C155" s="2" t="s">
        <v>268</v>
      </c>
      <c r="D155" s="4">
        <v>0</v>
      </c>
      <c r="E155" s="4">
        <v>0</v>
      </c>
    </row>
    <row r="156" spans="1:6" x14ac:dyDescent="0.3">
      <c r="A156" s="17" t="s">
        <v>332</v>
      </c>
      <c r="B156" s="1" t="s">
        <v>154</v>
      </c>
      <c r="C156" s="2" t="s">
        <v>301</v>
      </c>
      <c r="D156" s="4">
        <v>0</v>
      </c>
      <c r="E156" s="4">
        <v>0</v>
      </c>
    </row>
    <row r="157" spans="1:6" x14ac:dyDescent="0.3">
      <c r="A157" s="17" t="s">
        <v>332</v>
      </c>
      <c r="B157" s="1" t="s">
        <v>155</v>
      </c>
      <c r="C157" s="2" t="s">
        <v>310</v>
      </c>
      <c r="D157" s="4">
        <v>0</v>
      </c>
      <c r="E157" s="4">
        <v>0</v>
      </c>
    </row>
    <row r="158" spans="1:6" x14ac:dyDescent="0.3">
      <c r="A158" s="17" t="s">
        <v>332</v>
      </c>
      <c r="B158" s="1" t="s">
        <v>156</v>
      </c>
      <c r="C158" s="2" t="s">
        <v>311</v>
      </c>
      <c r="D158" s="4">
        <v>0</v>
      </c>
      <c r="E158" s="4">
        <v>0</v>
      </c>
    </row>
    <row r="159" spans="1:6" x14ac:dyDescent="0.3">
      <c r="A159" s="17" t="s">
        <v>332</v>
      </c>
      <c r="B159" s="1" t="s">
        <v>157</v>
      </c>
      <c r="C159" s="2" t="s">
        <v>273</v>
      </c>
      <c r="D159" s="4">
        <f>750-200</f>
        <v>550</v>
      </c>
      <c r="E159" s="4">
        <v>484.01</v>
      </c>
      <c r="F159">
        <v>550</v>
      </c>
    </row>
    <row r="160" spans="1:6" x14ac:dyDescent="0.3">
      <c r="A160" s="17" t="s">
        <v>332</v>
      </c>
      <c r="B160" s="1" t="s">
        <v>158</v>
      </c>
      <c r="C160" s="2" t="s">
        <v>312</v>
      </c>
      <c r="D160" s="4">
        <v>0</v>
      </c>
      <c r="E160" s="4">
        <v>0</v>
      </c>
    </row>
    <row r="161" spans="1:7" x14ac:dyDescent="0.3">
      <c r="A161" s="17" t="s">
        <v>332</v>
      </c>
      <c r="B161" s="1" t="s">
        <v>159</v>
      </c>
      <c r="C161" s="2" t="s">
        <v>275</v>
      </c>
      <c r="D161" s="4">
        <v>0</v>
      </c>
      <c r="E161" s="4">
        <v>0</v>
      </c>
    </row>
    <row r="162" spans="1:7" x14ac:dyDescent="0.3">
      <c r="A162" s="17" t="s">
        <v>332</v>
      </c>
      <c r="B162" s="1" t="s">
        <v>160</v>
      </c>
      <c r="C162" s="2" t="s">
        <v>290</v>
      </c>
      <c r="D162" s="4">
        <v>0</v>
      </c>
      <c r="E162" s="4">
        <v>0</v>
      </c>
    </row>
    <row r="163" spans="1:7" x14ac:dyDescent="0.3">
      <c r="A163" s="17" t="s">
        <v>332</v>
      </c>
      <c r="B163" s="1" t="s">
        <v>161</v>
      </c>
      <c r="C163" s="2" t="s">
        <v>313</v>
      </c>
      <c r="D163" s="4">
        <v>0</v>
      </c>
      <c r="E163" s="4">
        <v>0</v>
      </c>
    </row>
    <row r="164" spans="1:7" x14ac:dyDescent="0.3">
      <c r="A164" s="17" t="s">
        <v>332</v>
      </c>
      <c r="B164" s="1" t="s">
        <v>162</v>
      </c>
      <c r="C164" s="2" t="s">
        <v>306</v>
      </c>
      <c r="D164" s="4">
        <v>0</v>
      </c>
      <c r="E164" s="4">
        <v>0</v>
      </c>
    </row>
    <row r="165" spans="1:7" x14ac:dyDescent="0.3">
      <c r="G165" s="31">
        <f>SUM(F148:F164)</f>
        <v>1995.184</v>
      </c>
    </row>
    <row r="166" spans="1:7" hidden="1" x14ac:dyDescent="0.3"/>
    <row r="167" spans="1:7" hidden="1" x14ac:dyDescent="0.3">
      <c r="B167" s="1" t="s">
        <v>163</v>
      </c>
      <c r="C167" s="2" t="s">
        <v>273</v>
      </c>
      <c r="D167" s="4">
        <v>0</v>
      </c>
      <c r="E167" s="4">
        <v>0</v>
      </c>
    </row>
    <row r="168" spans="1:7" hidden="1" x14ac:dyDescent="0.3">
      <c r="B168" s="1" t="s">
        <v>164</v>
      </c>
      <c r="C168" s="2" t="s">
        <v>309</v>
      </c>
      <c r="D168" s="4">
        <v>0</v>
      </c>
      <c r="E168" s="4">
        <v>0</v>
      </c>
    </row>
    <row r="169" spans="1:7" hidden="1" x14ac:dyDescent="0.3">
      <c r="B169" s="1" t="s">
        <v>165</v>
      </c>
      <c r="C169" s="2" t="s">
        <v>314</v>
      </c>
      <c r="D169" s="4">
        <v>0</v>
      </c>
      <c r="E169" s="4">
        <v>0</v>
      </c>
    </row>
    <row r="170" spans="1:7" hidden="1" x14ac:dyDescent="0.3"/>
    <row r="171" spans="1:7" hidden="1" x14ac:dyDescent="0.3"/>
    <row r="172" spans="1:7" hidden="1" x14ac:dyDescent="0.3">
      <c r="B172" s="1" t="s">
        <v>166</v>
      </c>
      <c r="C172" s="2" t="s">
        <v>276</v>
      </c>
      <c r="D172" s="4">
        <v>0</v>
      </c>
      <c r="E172" s="4">
        <v>0</v>
      </c>
    </row>
    <row r="173" spans="1:7" hidden="1" x14ac:dyDescent="0.3">
      <c r="B173" s="1" t="s">
        <v>167</v>
      </c>
      <c r="C173" s="2" t="s">
        <v>273</v>
      </c>
      <c r="D173" s="4">
        <v>0</v>
      </c>
      <c r="E173" s="4">
        <v>0</v>
      </c>
    </row>
    <row r="174" spans="1:7" hidden="1" x14ac:dyDescent="0.3">
      <c r="B174" s="1" t="s">
        <v>168</v>
      </c>
      <c r="C174" s="2" t="s">
        <v>301</v>
      </c>
      <c r="D174" s="4">
        <v>0</v>
      </c>
      <c r="E174" s="4">
        <v>0</v>
      </c>
    </row>
    <row r="175" spans="1:7" hidden="1" x14ac:dyDescent="0.3">
      <c r="B175" s="1" t="s">
        <v>169</v>
      </c>
      <c r="C175" s="2" t="s">
        <v>306</v>
      </c>
      <c r="D175" s="4">
        <v>0</v>
      </c>
      <c r="E175" s="4">
        <v>0</v>
      </c>
    </row>
    <row r="177" spans="1:6" x14ac:dyDescent="0.3">
      <c r="C177" s="54"/>
      <c r="D177" s="55" t="s">
        <v>384</v>
      </c>
    </row>
    <row r="178" spans="1:6" hidden="1" x14ac:dyDescent="0.3">
      <c r="B178" s="1" t="s">
        <v>170</v>
      </c>
      <c r="C178" s="2" t="s">
        <v>273</v>
      </c>
      <c r="D178" s="4">
        <v>0</v>
      </c>
      <c r="E178" s="4">
        <v>0</v>
      </c>
    </row>
    <row r="179" spans="1:6" hidden="1" x14ac:dyDescent="0.3">
      <c r="E179" s="4">
        <v>0</v>
      </c>
    </row>
    <row r="180" spans="1:6" hidden="1" x14ac:dyDescent="0.3">
      <c r="B180" s="1" t="s">
        <v>171</v>
      </c>
      <c r="C180" s="2" t="s">
        <v>289</v>
      </c>
      <c r="D180" s="4">
        <v>0</v>
      </c>
      <c r="E180" s="4">
        <v>0</v>
      </c>
    </row>
    <row r="181" spans="1:6" hidden="1" x14ac:dyDescent="0.3"/>
    <row r="182" spans="1:6" x14ac:dyDescent="0.3">
      <c r="A182" s="18" t="s">
        <v>340</v>
      </c>
      <c r="B182" s="1" t="s">
        <v>172</v>
      </c>
      <c r="C182" s="2" t="s">
        <v>289</v>
      </c>
      <c r="D182" s="4">
        <v>0</v>
      </c>
      <c r="E182" s="4">
        <v>0</v>
      </c>
    </row>
    <row r="183" spans="1:6" x14ac:dyDescent="0.3">
      <c r="A183" s="18" t="s">
        <v>340</v>
      </c>
      <c r="B183" s="1" t="s">
        <v>173</v>
      </c>
      <c r="C183" s="2" t="s">
        <v>315</v>
      </c>
      <c r="D183" s="4">
        <v>0</v>
      </c>
      <c r="E183" s="4">
        <v>0</v>
      </c>
    </row>
    <row r="184" spans="1:6" x14ac:dyDescent="0.3">
      <c r="A184" s="18" t="s">
        <v>340</v>
      </c>
      <c r="B184" s="1" t="s">
        <v>174</v>
      </c>
      <c r="C184" s="2" t="s">
        <v>293</v>
      </c>
      <c r="D184" s="4">
        <v>0</v>
      </c>
      <c r="E184" s="4">
        <v>0</v>
      </c>
    </row>
    <row r="185" spans="1:6" x14ac:dyDescent="0.3">
      <c r="A185" s="18" t="s">
        <v>340</v>
      </c>
      <c r="B185" s="1" t="s">
        <v>175</v>
      </c>
      <c r="C185" s="2" t="s">
        <v>268</v>
      </c>
      <c r="D185" s="4">
        <v>200</v>
      </c>
      <c r="E185" s="4">
        <v>150</v>
      </c>
      <c r="F185">
        <v>200</v>
      </c>
    </row>
    <row r="186" spans="1:6" x14ac:dyDescent="0.3">
      <c r="A186" s="18" t="s">
        <v>340</v>
      </c>
      <c r="B186" s="1" t="s">
        <v>176</v>
      </c>
      <c r="C186" s="2" t="s">
        <v>316</v>
      </c>
      <c r="D186" s="4">
        <v>0</v>
      </c>
      <c r="E186" s="4">
        <v>0</v>
      </c>
    </row>
    <row r="187" spans="1:6" x14ac:dyDescent="0.3">
      <c r="A187" s="18" t="s">
        <v>340</v>
      </c>
      <c r="B187" s="1" t="s">
        <v>177</v>
      </c>
      <c r="C187" s="2" t="s">
        <v>301</v>
      </c>
      <c r="D187" s="4">
        <v>0</v>
      </c>
      <c r="E187" s="4">
        <v>726.2</v>
      </c>
    </row>
    <row r="188" spans="1:6" x14ac:dyDescent="0.3">
      <c r="A188" s="18" t="s">
        <v>340</v>
      </c>
      <c r="B188" s="1" t="s">
        <v>178</v>
      </c>
      <c r="C188" s="2" t="s">
        <v>269</v>
      </c>
      <c r="D188" s="4">
        <v>50</v>
      </c>
      <c r="E188" s="4">
        <v>50</v>
      </c>
      <c r="F188">
        <v>50</v>
      </c>
    </row>
    <row r="189" spans="1:6" x14ac:dyDescent="0.3">
      <c r="A189" s="18" t="s">
        <v>340</v>
      </c>
      <c r="B189" s="1" t="s">
        <v>179</v>
      </c>
      <c r="C189" s="2" t="s">
        <v>313</v>
      </c>
      <c r="D189" s="4">
        <v>0</v>
      </c>
      <c r="E189" s="4">
        <v>0</v>
      </c>
    </row>
    <row r="190" spans="1:6" x14ac:dyDescent="0.3">
      <c r="A190" s="18" t="s">
        <v>340</v>
      </c>
      <c r="B190" s="1" t="s">
        <v>180</v>
      </c>
      <c r="C190" s="2" t="s">
        <v>271</v>
      </c>
      <c r="D190" s="4">
        <v>0</v>
      </c>
      <c r="E190" s="4">
        <v>0</v>
      </c>
    </row>
    <row r="191" spans="1:6" x14ac:dyDescent="0.3">
      <c r="A191" s="18" t="s">
        <v>340</v>
      </c>
      <c r="B191" s="1" t="s">
        <v>181</v>
      </c>
      <c r="C191" s="2" t="s">
        <v>272</v>
      </c>
      <c r="D191" s="4">
        <v>0</v>
      </c>
      <c r="E191" s="4">
        <v>0</v>
      </c>
    </row>
    <row r="192" spans="1:6" x14ac:dyDescent="0.3">
      <c r="A192" s="18" t="s">
        <v>340</v>
      </c>
      <c r="B192" s="1" t="s">
        <v>182</v>
      </c>
      <c r="C192" s="2" t="s">
        <v>273</v>
      </c>
      <c r="D192" s="4">
        <v>1250</v>
      </c>
      <c r="E192" s="4">
        <v>1052.3400000000001</v>
      </c>
      <c r="F192" s="27">
        <v>1250</v>
      </c>
    </row>
    <row r="193" spans="1:7" x14ac:dyDescent="0.3">
      <c r="A193" s="18" t="s">
        <v>340</v>
      </c>
      <c r="B193" s="1" t="s">
        <v>183</v>
      </c>
      <c r="C193" s="2" t="s">
        <v>309</v>
      </c>
      <c r="D193" s="4">
        <v>0</v>
      </c>
      <c r="E193" s="4">
        <v>0</v>
      </c>
      <c r="F193" s="27"/>
    </row>
    <row r="194" spans="1:7" x14ac:dyDescent="0.3">
      <c r="A194" s="18" t="s">
        <v>340</v>
      </c>
      <c r="B194" s="1" t="s">
        <v>184</v>
      </c>
      <c r="C194" s="2" t="s">
        <v>297</v>
      </c>
      <c r="D194" s="4">
        <v>2500</v>
      </c>
      <c r="E194" s="4">
        <v>0</v>
      </c>
      <c r="F194" s="27">
        <v>2500</v>
      </c>
    </row>
    <row r="195" spans="1:7" x14ac:dyDescent="0.3">
      <c r="A195" s="18" t="s">
        <v>340</v>
      </c>
      <c r="B195" s="1" t="s">
        <v>185</v>
      </c>
      <c r="C195" s="2" t="s">
        <v>317</v>
      </c>
      <c r="D195" s="4">
        <v>0</v>
      </c>
      <c r="E195" s="4">
        <v>0</v>
      </c>
      <c r="F195" s="27"/>
    </row>
    <row r="196" spans="1:7" x14ac:dyDescent="0.3">
      <c r="A196" s="18" t="s">
        <v>340</v>
      </c>
      <c r="B196" s="1" t="s">
        <v>186</v>
      </c>
      <c r="C196" s="2" t="s">
        <v>306</v>
      </c>
      <c r="D196" s="4">
        <v>2000</v>
      </c>
      <c r="E196" s="4">
        <v>0</v>
      </c>
      <c r="F196" s="27">
        <v>2000</v>
      </c>
    </row>
    <row r="197" spans="1:7" s="7" customFormat="1" x14ac:dyDescent="0.3">
      <c r="B197" s="1"/>
      <c r="C197" s="2"/>
      <c r="D197" s="4"/>
      <c r="E197" s="4"/>
      <c r="G197" s="36">
        <f>SUM(F182:F196)</f>
        <v>6000</v>
      </c>
    </row>
    <row r="198" spans="1:7" x14ac:dyDescent="0.3">
      <c r="A198" s="16" t="s">
        <v>341</v>
      </c>
      <c r="B198" s="1" t="s">
        <v>187</v>
      </c>
      <c r="C198" s="2" t="s">
        <v>269</v>
      </c>
      <c r="D198" s="4">
        <v>400</v>
      </c>
      <c r="E198" s="4">
        <v>375</v>
      </c>
      <c r="F198">
        <v>400</v>
      </c>
    </row>
    <row r="199" spans="1:7" x14ac:dyDescent="0.3">
      <c r="B199" s="1" t="s">
        <v>188</v>
      </c>
      <c r="C199" s="2" t="s">
        <v>260</v>
      </c>
      <c r="D199" s="4">
        <v>8100</v>
      </c>
      <c r="E199" s="4">
        <v>8100</v>
      </c>
      <c r="F199" s="29">
        <f>'Salaries &amp; Fees Split'!F54</f>
        <v>19440</v>
      </c>
    </row>
    <row r="200" spans="1:7" x14ac:dyDescent="0.3">
      <c r="B200" s="1" t="s">
        <v>189</v>
      </c>
      <c r="C200" s="2" t="s">
        <v>261</v>
      </c>
      <c r="D200" s="4">
        <v>1944</v>
      </c>
      <c r="E200" s="4">
        <v>1944</v>
      </c>
      <c r="F200" s="29">
        <f>'Salaries &amp; Fees Split'!E55</f>
        <v>4665.5999999999995</v>
      </c>
    </row>
    <row r="201" spans="1:7" x14ac:dyDescent="0.3">
      <c r="B201" s="1" t="s">
        <v>190</v>
      </c>
      <c r="C201" s="2" t="s">
        <v>262</v>
      </c>
      <c r="D201" s="4">
        <v>117.45</v>
      </c>
      <c r="E201" s="4">
        <v>110</v>
      </c>
      <c r="F201" s="29">
        <f>'Salaries &amp; Fees Split'!E56</f>
        <v>281.88</v>
      </c>
    </row>
    <row r="202" spans="1:7" x14ac:dyDescent="0.3">
      <c r="B202" s="1" t="s">
        <v>191</v>
      </c>
      <c r="C202" s="2" t="s">
        <v>263</v>
      </c>
      <c r="D202" s="4">
        <v>450</v>
      </c>
      <c r="E202" s="4">
        <v>112</v>
      </c>
      <c r="F202" s="27">
        <v>450</v>
      </c>
    </row>
    <row r="203" spans="1:7" x14ac:dyDescent="0.3">
      <c r="B203" s="1" t="s">
        <v>192</v>
      </c>
      <c r="C203" s="2" t="s">
        <v>353</v>
      </c>
      <c r="D203" s="4">
        <v>600</v>
      </c>
      <c r="E203" s="4">
        <v>590.29999999999995</v>
      </c>
      <c r="F203" s="27">
        <v>600</v>
      </c>
    </row>
    <row r="204" spans="1:7" x14ac:dyDescent="0.3">
      <c r="B204" s="1" t="s">
        <v>193</v>
      </c>
      <c r="C204" s="2" t="s">
        <v>318</v>
      </c>
      <c r="D204" s="4">
        <v>120100</v>
      </c>
      <c r="E204" s="4">
        <v>86134.88</v>
      </c>
      <c r="F204" s="27">
        <v>120000</v>
      </c>
    </row>
    <row r="205" spans="1:7" x14ac:dyDescent="0.3">
      <c r="B205" s="1" t="s">
        <v>194</v>
      </c>
      <c r="C205" s="2" t="s">
        <v>279</v>
      </c>
      <c r="D205" s="4">
        <v>1360</v>
      </c>
      <c r="E205" s="4">
        <v>1360</v>
      </c>
      <c r="F205" s="27">
        <v>1360</v>
      </c>
    </row>
    <row r="206" spans="1:7" x14ac:dyDescent="0.3">
      <c r="B206" s="1" t="s">
        <v>195</v>
      </c>
      <c r="C206" s="2" t="s">
        <v>266</v>
      </c>
      <c r="D206" s="4">
        <v>7200</v>
      </c>
      <c r="E206" s="4">
        <v>1590</v>
      </c>
      <c r="F206" s="27">
        <v>7200</v>
      </c>
    </row>
    <row r="207" spans="1:7" x14ac:dyDescent="0.3">
      <c r="B207" s="1" t="s">
        <v>196</v>
      </c>
      <c r="C207" s="2" t="s">
        <v>289</v>
      </c>
      <c r="D207" s="4">
        <v>0</v>
      </c>
      <c r="E207" s="4">
        <v>0</v>
      </c>
    </row>
    <row r="208" spans="1:7" x14ac:dyDescent="0.3">
      <c r="B208" s="1" t="s">
        <v>197</v>
      </c>
      <c r="C208" s="2" t="s">
        <v>292</v>
      </c>
      <c r="D208" s="4">
        <v>500</v>
      </c>
      <c r="E208" s="4">
        <v>500</v>
      </c>
      <c r="F208">
        <v>500</v>
      </c>
    </row>
    <row r="209" spans="2:6" x14ac:dyDescent="0.3">
      <c r="B209" s="1" t="s">
        <v>198</v>
      </c>
      <c r="C209" s="2" t="s">
        <v>293</v>
      </c>
      <c r="D209" s="4">
        <v>2000</v>
      </c>
      <c r="E209" s="4">
        <v>1577.6999999999998</v>
      </c>
      <c r="F209" s="27">
        <v>2000</v>
      </c>
    </row>
    <row r="210" spans="2:6" x14ac:dyDescent="0.3">
      <c r="B210" s="1" t="s">
        <v>199</v>
      </c>
      <c r="C210" s="2" t="s">
        <v>268</v>
      </c>
      <c r="D210" s="4">
        <v>200</v>
      </c>
      <c r="E210" s="4">
        <v>200</v>
      </c>
      <c r="F210">
        <v>200</v>
      </c>
    </row>
    <row r="211" spans="2:6" x14ac:dyDescent="0.3">
      <c r="B211" s="1" t="s">
        <v>200</v>
      </c>
      <c r="C211" s="2" t="s">
        <v>269</v>
      </c>
      <c r="D211" s="4">
        <v>0</v>
      </c>
      <c r="E211" s="4">
        <v>0</v>
      </c>
    </row>
    <row r="212" spans="2:6" x14ac:dyDescent="0.3">
      <c r="B212" s="1" t="s">
        <v>201</v>
      </c>
      <c r="C212" s="2" t="s">
        <v>271</v>
      </c>
      <c r="D212" s="4">
        <v>1100</v>
      </c>
      <c r="E212" s="4">
        <v>0</v>
      </c>
      <c r="F212" s="27">
        <v>1100</v>
      </c>
    </row>
    <row r="213" spans="2:6" x14ac:dyDescent="0.3">
      <c r="B213" s="1" t="s">
        <v>202</v>
      </c>
      <c r="C213" s="2" t="s">
        <v>272</v>
      </c>
      <c r="D213" s="4">
        <v>250</v>
      </c>
      <c r="E213" s="4">
        <v>245</v>
      </c>
      <c r="F213" s="27">
        <v>250</v>
      </c>
    </row>
    <row r="214" spans="2:6" x14ac:dyDescent="0.3">
      <c r="B214" s="1" t="s">
        <v>203</v>
      </c>
      <c r="C214" s="2" t="s">
        <v>273</v>
      </c>
      <c r="D214" s="4">
        <v>0</v>
      </c>
      <c r="E214" s="4">
        <v>0</v>
      </c>
    </row>
    <row r="215" spans="2:6" x14ac:dyDescent="0.3">
      <c r="B215" s="1" t="s">
        <v>204</v>
      </c>
      <c r="C215" s="2" t="s">
        <v>309</v>
      </c>
      <c r="D215" s="4">
        <v>0</v>
      </c>
      <c r="E215" s="4">
        <v>0</v>
      </c>
    </row>
    <row r="216" spans="2:6" x14ac:dyDescent="0.3">
      <c r="B216" s="1" t="s">
        <v>205</v>
      </c>
      <c r="C216" s="2" t="s">
        <v>275</v>
      </c>
      <c r="D216" s="4">
        <v>0</v>
      </c>
      <c r="E216" s="4">
        <v>0</v>
      </c>
    </row>
    <row r="217" spans="2:6" x14ac:dyDescent="0.3">
      <c r="B217" s="1" t="s">
        <v>206</v>
      </c>
      <c r="C217" s="2" t="s">
        <v>319</v>
      </c>
      <c r="D217" s="4">
        <v>0</v>
      </c>
      <c r="E217" s="4">
        <v>0</v>
      </c>
    </row>
    <row r="218" spans="2:6" x14ac:dyDescent="0.3">
      <c r="B218" s="1" t="s">
        <v>207</v>
      </c>
      <c r="C218" s="2" t="s">
        <v>269</v>
      </c>
      <c r="D218" s="4">
        <v>0</v>
      </c>
      <c r="E218" s="4">
        <v>0</v>
      </c>
    </row>
    <row r="219" spans="2:6" x14ac:dyDescent="0.3">
      <c r="B219" s="1" t="s">
        <v>208</v>
      </c>
      <c r="C219" s="2" t="s">
        <v>299</v>
      </c>
      <c r="D219" s="4">
        <v>0</v>
      </c>
      <c r="E219" s="4">
        <v>0</v>
      </c>
    </row>
    <row r="220" spans="2:6" x14ac:dyDescent="0.3">
      <c r="B220" s="1" t="s">
        <v>209</v>
      </c>
      <c r="C220" s="2" t="s">
        <v>320</v>
      </c>
      <c r="D220" s="4">
        <v>0</v>
      </c>
      <c r="E220" s="4">
        <v>0</v>
      </c>
    </row>
    <row r="221" spans="2:6" x14ac:dyDescent="0.3">
      <c r="B221" s="1" t="s">
        <v>210</v>
      </c>
      <c r="C221" s="2" t="s">
        <v>319</v>
      </c>
      <c r="D221" s="4">
        <v>0</v>
      </c>
      <c r="E221" s="4">
        <v>0</v>
      </c>
    </row>
    <row r="222" spans="2:6" x14ac:dyDescent="0.3">
      <c r="B222" s="1" t="s">
        <v>211</v>
      </c>
      <c r="C222" s="2" t="s">
        <v>303</v>
      </c>
      <c r="D222" s="4">
        <v>0</v>
      </c>
      <c r="E222" s="4">
        <v>0</v>
      </c>
    </row>
    <row r="223" spans="2:6" x14ac:dyDescent="0.3">
      <c r="B223" s="1" t="s">
        <v>212</v>
      </c>
      <c r="C223" s="2" t="s">
        <v>304</v>
      </c>
      <c r="D223" s="4">
        <v>0</v>
      </c>
      <c r="E223" s="4">
        <v>0</v>
      </c>
    </row>
    <row r="224" spans="2:6" x14ac:dyDescent="0.3">
      <c r="B224" s="1" t="s">
        <v>213</v>
      </c>
      <c r="C224" s="2" t="s">
        <v>305</v>
      </c>
      <c r="D224" s="4">
        <v>17509.169999999998</v>
      </c>
      <c r="E224" s="4">
        <v>0</v>
      </c>
      <c r="F224" s="27">
        <v>20000</v>
      </c>
    </row>
    <row r="225" spans="1:7" x14ac:dyDescent="0.3">
      <c r="B225" s="1" t="s">
        <v>214</v>
      </c>
      <c r="C225" s="2" t="s">
        <v>306</v>
      </c>
      <c r="D225" s="4">
        <v>0</v>
      </c>
      <c r="E225" s="4">
        <v>0</v>
      </c>
      <c r="G225" s="27">
        <f>SUM(F198:F225)</f>
        <v>178447.48</v>
      </c>
    </row>
    <row r="227" spans="1:7" x14ac:dyDescent="0.3">
      <c r="A227" s="16" t="s">
        <v>342</v>
      </c>
      <c r="B227" s="1" t="s">
        <v>215</v>
      </c>
      <c r="C227" s="2" t="s">
        <v>277</v>
      </c>
      <c r="D227" s="4">
        <v>14400</v>
      </c>
      <c r="E227" s="4">
        <v>14400</v>
      </c>
      <c r="F227" s="29">
        <f>'Salaries &amp; Fees Split'!F62</f>
        <v>28200</v>
      </c>
    </row>
    <row r="228" spans="1:7" x14ac:dyDescent="0.3">
      <c r="B228" s="1" t="s">
        <v>216</v>
      </c>
      <c r="C228" s="2" t="s">
        <v>261</v>
      </c>
      <c r="D228" s="4">
        <v>3456</v>
      </c>
      <c r="E228" s="4">
        <v>3456</v>
      </c>
      <c r="F228" s="29">
        <f>'Salaries &amp; Fees Split'!E63</f>
        <v>6768</v>
      </c>
    </row>
    <row r="229" spans="1:7" x14ac:dyDescent="0.3">
      <c r="B229" s="1" t="s">
        <v>217</v>
      </c>
      <c r="C229" s="2" t="s">
        <v>262</v>
      </c>
      <c r="D229" s="4">
        <v>208.8</v>
      </c>
      <c r="E229" s="4">
        <v>208</v>
      </c>
      <c r="F229" s="29">
        <f>'Salaries &amp; Fees Split'!E64</f>
        <v>408.9</v>
      </c>
    </row>
    <row r="230" spans="1:7" x14ac:dyDescent="0.3">
      <c r="B230" s="1" t="s">
        <v>218</v>
      </c>
      <c r="C230" s="2" t="s">
        <v>263</v>
      </c>
      <c r="D230" s="4">
        <v>200</v>
      </c>
      <c r="E230" s="4">
        <v>200</v>
      </c>
      <c r="F230">
        <v>200</v>
      </c>
    </row>
    <row r="231" spans="1:7" x14ac:dyDescent="0.3">
      <c r="B231" s="1" t="s">
        <v>219</v>
      </c>
      <c r="C231" s="2" t="s">
        <v>285</v>
      </c>
      <c r="D231" s="4">
        <v>0</v>
      </c>
      <c r="E231" s="4">
        <v>0</v>
      </c>
    </row>
    <row r="232" spans="1:7" x14ac:dyDescent="0.3">
      <c r="B232" s="1" t="s">
        <v>220</v>
      </c>
      <c r="C232" s="2" t="s">
        <v>351</v>
      </c>
      <c r="D232" s="4">
        <v>7000</v>
      </c>
      <c r="E232" s="4">
        <v>7000</v>
      </c>
      <c r="F232" s="27">
        <v>7000</v>
      </c>
    </row>
    <row r="233" spans="1:7" x14ac:dyDescent="0.3">
      <c r="B233" s="1" t="s">
        <v>221</v>
      </c>
      <c r="C233" s="2" t="s">
        <v>265</v>
      </c>
      <c r="D233" s="4">
        <v>1100</v>
      </c>
      <c r="E233" s="4">
        <v>1031.7600000000002</v>
      </c>
      <c r="F233" s="27">
        <v>1100</v>
      </c>
    </row>
    <row r="234" spans="1:7" x14ac:dyDescent="0.3">
      <c r="B234" s="1" t="s">
        <v>222</v>
      </c>
      <c r="C234" s="2" t="s">
        <v>279</v>
      </c>
      <c r="D234" s="4">
        <v>1360</v>
      </c>
      <c r="E234" s="4">
        <v>1360</v>
      </c>
      <c r="F234" s="27">
        <v>1360</v>
      </c>
    </row>
    <row r="235" spans="1:7" x14ac:dyDescent="0.3">
      <c r="B235" s="1" t="s">
        <v>223</v>
      </c>
      <c r="C235" s="2" t="s">
        <v>291</v>
      </c>
      <c r="D235" s="4">
        <v>14900</v>
      </c>
      <c r="E235" s="4">
        <v>7387.63</v>
      </c>
      <c r="F235" s="27">
        <v>13500</v>
      </c>
    </row>
    <row r="236" spans="1:7" x14ac:dyDescent="0.3">
      <c r="B236" s="1" t="s">
        <v>224</v>
      </c>
      <c r="C236" s="2" t="s">
        <v>321</v>
      </c>
      <c r="D236" s="4">
        <v>700</v>
      </c>
      <c r="E236" s="4">
        <v>700</v>
      </c>
      <c r="F236" s="27">
        <v>700</v>
      </c>
    </row>
    <row r="237" spans="1:7" x14ac:dyDescent="0.3">
      <c r="B237" s="1" t="s">
        <v>225</v>
      </c>
      <c r="C237" s="2" t="s">
        <v>301</v>
      </c>
      <c r="D237" s="4">
        <v>3600</v>
      </c>
      <c r="E237" s="4">
        <v>3593.6639999999998</v>
      </c>
      <c r="F237" s="27">
        <v>3600</v>
      </c>
    </row>
    <row r="238" spans="1:7" x14ac:dyDescent="0.3">
      <c r="B238" s="1" t="s">
        <v>226</v>
      </c>
      <c r="C238" s="2" t="s">
        <v>322</v>
      </c>
      <c r="D238" s="4">
        <v>1500</v>
      </c>
      <c r="E238" s="4">
        <v>1429.49</v>
      </c>
      <c r="F238" s="27">
        <v>1500</v>
      </c>
    </row>
    <row r="239" spans="1:7" x14ac:dyDescent="0.3">
      <c r="B239" s="1" t="s">
        <v>227</v>
      </c>
      <c r="C239" s="2" t="s">
        <v>290</v>
      </c>
      <c r="D239" s="4">
        <v>0</v>
      </c>
      <c r="E239" s="4">
        <v>0</v>
      </c>
      <c r="F239" s="27"/>
    </row>
    <row r="240" spans="1:7" x14ac:dyDescent="0.3">
      <c r="B240" s="1" t="s">
        <v>228</v>
      </c>
      <c r="C240" s="2" t="s">
        <v>266</v>
      </c>
      <c r="D240" s="4">
        <v>7200</v>
      </c>
      <c r="E240" s="4">
        <v>1760</v>
      </c>
      <c r="F240" s="27">
        <v>7000</v>
      </c>
    </row>
    <row r="241" spans="2:6" x14ac:dyDescent="0.3">
      <c r="B241" s="1" t="s">
        <v>229</v>
      </c>
      <c r="C241" s="2" t="s">
        <v>292</v>
      </c>
      <c r="D241" s="4">
        <v>510</v>
      </c>
      <c r="E241" s="4">
        <v>510</v>
      </c>
      <c r="F241" s="27">
        <v>600</v>
      </c>
    </row>
    <row r="242" spans="2:6" x14ac:dyDescent="0.3">
      <c r="B242" s="1" t="s">
        <v>230</v>
      </c>
      <c r="C242" s="2" t="s">
        <v>269</v>
      </c>
      <c r="D242" s="4">
        <v>535</v>
      </c>
      <c r="E242" s="4">
        <v>535</v>
      </c>
      <c r="F242" s="27">
        <v>535</v>
      </c>
    </row>
    <row r="243" spans="2:6" x14ac:dyDescent="0.3">
      <c r="B243" s="1" t="s">
        <v>231</v>
      </c>
      <c r="C243" s="2" t="s">
        <v>272</v>
      </c>
      <c r="D243" s="4">
        <v>0</v>
      </c>
      <c r="E243" s="4">
        <v>0</v>
      </c>
    </row>
    <row r="244" spans="2:6" x14ac:dyDescent="0.3">
      <c r="B244" s="1" t="s">
        <v>232</v>
      </c>
      <c r="C244" s="2" t="s">
        <v>289</v>
      </c>
      <c r="D244" s="4">
        <v>0</v>
      </c>
      <c r="E244" s="4">
        <v>0</v>
      </c>
    </row>
    <row r="245" spans="2:6" x14ac:dyDescent="0.3">
      <c r="B245" s="1" t="s">
        <v>233</v>
      </c>
      <c r="C245" s="2" t="s">
        <v>301</v>
      </c>
      <c r="D245" s="4">
        <v>0</v>
      </c>
      <c r="E245" s="4">
        <v>0</v>
      </c>
    </row>
    <row r="246" spans="2:6" x14ac:dyDescent="0.3">
      <c r="B246" s="1" t="s">
        <v>234</v>
      </c>
      <c r="C246" s="2" t="s">
        <v>309</v>
      </c>
      <c r="D246" s="4">
        <v>0</v>
      </c>
      <c r="E246" s="4">
        <v>0</v>
      </c>
    </row>
    <row r="247" spans="2:6" x14ac:dyDescent="0.3">
      <c r="B247" s="1" t="s">
        <v>235</v>
      </c>
      <c r="C247" s="2" t="s">
        <v>323</v>
      </c>
      <c r="D247" s="4">
        <v>0</v>
      </c>
      <c r="E247" s="4">
        <v>0</v>
      </c>
    </row>
    <row r="248" spans="2:6" x14ac:dyDescent="0.3">
      <c r="B248" s="1" t="s">
        <v>236</v>
      </c>
      <c r="C248" s="2" t="s">
        <v>273</v>
      </c>
      <c r="D248" s="4">
        <v>0</v>
      </c>
      <c r="E248" s="4">
        <v>0</v>
      </c>
    </row>
    <row r="249" spans="2:6" x14ac:dyDescent="0.3">
      <c r="B249" s="1" t="s">
        <v>237</v>
      </c>
      <c r="C249" s="2" t="s">
        <v>285</v>
      </c>
      <c r="D249" s="4">
        <v>0</v>
      </c>
      <c r="E249" s="4">
        <v>0</v>
      </c>
    </row>
    <row r="250" spans="2:6" x14ac:dyDescent="0.3">
      <c r="B250" s="1" t="s">
        <v>238</v>
      </c>
      <c r="C250" s="2" t="s">
        <v>320</v>
      </c>
      <c r="D250" s="4">
        <v>0</v>
      </c>
      <c r="E250" s="4">
        <v>0</v>
      </c>
    </row>
    <row r="251" spans="2:6" x14ac:dyDescent="0.3">
      <c r="B251" s="1" t="s">
        <v>239</v>
      </c>
      <c r="C251" s="2" t="s">
        <v>266</v>
      </c>
      <c r="D251" s="4">
        <v>0</v>
      </c>
      <c r="E251" s="4">
        <v>0</v>
      </c>
    </row>
    <row r="252" spans="2:6" x14ac:dyDescent="0.3">
      <c r="B252" s="1" t="s">
        <v>240</v>
      </c>
      <c r="C252" s="2" t="s">
        <v>299</v>
      </c>
      <c r="D252" s="4">
        <v>0</v>
      </c>
      <c r="E252" s="4">
        <v>0</v>
      </c>
    </row>
    <row r="253" spans="2:6" x14ac:dyDescent="0.3">
      <c r="B253" s="1" t="s">
        <v>241</v>
      </c>
      <c r="C253" s="2" t="s">
        <v>302</v>
      </c>
      <c r="D253" s="4">
        <v>0</v>
      </c>
      <c r="E253" s="4">
        <v>0</v>
      </c>
    </row>
    <row r="254" spans="2:6" x14ac:dyDescent="0.3">
      <c r="B254" s="1" t="s">
        <v>242</v>
      </c>
      <c r="C254" s="2" t="s">
        <v>303</v>
      </c>
      <c r="D254" s="4">
        <v>0</v>
      </c>
      <c r="E254" s="4">
        <v>0</v>
      </c>
    </row>
    <row r="255" spans="2:6" x14ac:dyDescent="0.3">
      <c r="B255" s="1" t="s">
        <v>243</v>
      </c>
      <c r="C255" s="2" t="s">
        <v>324</v>
      </c>
      <c r="D255" s="4">
        <v>0</v>
      </c>
      <c r="E255" s="4">
        <v>0</v>
      </c>
    </row>
    <row r="256" spans="2:6" x14ac:dyDescent="0.3">
      <c r="B256" s="1" t="s">
        <v>244</v>
      </c>
      <c r="C256" s="2" t="s">
        <v>325</v>
      </c>
      <c r="D256" s="4">
        <v>0</v>
      </c>
      <c r="E256" s="4">
        <v>0</v>
      </c>
    </row>
    <row r="257" spans="1:6" x14ac:dyDescent="0.3">
      <c r="B257" s="1" t="s">
        <v>245</v>
      </c>
      <c r="C257" s="2" t="s">
        <v>326</v>
      </c>
      <c r="D257" s="4">
        <v>0</v>
      </c>
      <c r="E257" s="4">
        <v>0</v>
      </c>
    </row>
    <row r="258" spans="1:6" x14ac:dyDescent="0.3">
      <c r="B258" s="1" t="s">
        <v>246</v>
      </c>
      <c r="C258" s="2" t="s">
        <v>305</v>
      </c>
      <c r="D258" s="4">
        <v>79683</v>
      </c>
      <c r="E258" s="4">
        <v>79683</v>
      </c>
      <c r="F258" s="27">
        <v>80000</v>
      </c>
    </row>
    <row r="259" spans="1:6" x14ac:dyDescent="0.3">
      <c r="B259" s="1" t="s">
        <v>247</v>
      </c>
      <c r="C259" s="2" t="s">
        <v>306</v>
      </c>
      <c r="D259" s="4">
        <v>0</v>
      </c>
      <c r="E259" s="4">
        <v>0</v>
      </c>
    </row>
    <row r="260" spans="1:6" x14ac:dyDescent="0.3">
      <c r="B260" s="1" t="s">
        <v>248</v>
      </c>
      <c r="C260" s="2" t="s">
        <v>307</v>
      </c>
      <c r="D260" s="4">
        <v>0</v>
      </c>
      <c r="E260" s="4">
        <v>0</v>
      </c>
    </row>
    <row r="263" spans="1:6" x14ac:dyDescent="0.3">
      <c r="A263" t="s">
        <v>343</v>
      </c>
      <c r="B263" s="1" t="s">
        <v>249</v>
      </c>
      <c r="C263" s="2" t="s">
        <v>303</v>
      </c>
      <c r="D263" s="4">
        <v>10000</v>
      </c>
      <c r="E263" s="4">
        <v>10000</v>
      </c>
      <c r="F263" s="27">
        <v>10000</v>
      </c>
    </row>
    <row r="264" spans="1:6" x14ac:dyDescent="0.3">
      <c r="B264" s="1" t="s">
        <v>250</v>
      </c>
      <c r="C264" s="2" t="s">
        <v>304</v>
      </c>
      <c r="D264" s="4">
        <v>0</v>
      </c>
      <c r="E264" s="4">
        <v>0</v>
      </c>
    </row>
    <row r="265" spans="1:6" x14ac:dyDescent="0.3">
      <c r="B265" s="1" t="s">
        <v>251</v>
      </c>
      <c r="C265" s="2" t="s">
        <v>327</v>
      </c>
      <c r="D265" s="4">
        <v>0</v>
      </c>
      <c r="E265" s="4">
        <v>0</v>
      </c>
    </row>
    <row r="266" spans="1:6" x14ac:dyDescent="0.3">
      <c r="B266" s="1" t="s">
        <v>252</v>
      </c>
      <c r="C266" s="2" t="s">
        <v>305</v>
      </c>
      <c r="D266" s="4">
        <v>0</v>
      </c>
      <c r="E266" s="4">
        <v>0</v>
      </c>
    </row>
    <row r="269" spans="1:6" x14ac:dyDescent="0.3">
      <c r="A269" t="s">
        <v>344</v>
      </c>
      <c r="B269" s="1" t="s">
        <v>253</v>
      </c>
      <c r="C269" s="2" t="s">
        <v>303</v>
      </c>
      <c r="D269" s="4">
        <v>29572.7</v>
      </c>
      <c r="E269" s="4">
        <v>29572.7</v>
      </c>
      <c r="F269" s="27">
        <v>29573</v>
      </c>
    </row>
    <row r="270" spans="1:6" x14ac:dyDescent="0.3">
      <c r="A270" t="s">
        <v>344</v>
      </c>
      <c r="B270" s="1" t="s">
        <v>254</v>
      </c>
      <c r="C270" s="2" t="s">
        <v>304</v>
      </c>
      <c r="D270" s="4">
        <v>5445.64</v>
      </c>
      <c r="E270" s="4">
        <v>5445.64</v>
      </c>
      <c r="F270" s="27">
        <v>5446</v>
      </c>
    </row>
    <row r="272" spans="1:6" x14ac:dyDescent="0.3">
      <c r="A272" t="s">
        <v>345</v>
      </c>
      <c r="B272" s="1" t="s">
        <v>255</v>
      </c>
      <c r="C272" s="2" t="s">
        <v>303</v>
      </c>
      <c r="D272" s="4">
        <v>32908.97</v>
      </c>
      <c r="E272" s="4">
        <v>32908.97</v>
      </c>
      <c r="F272" s="27">
        <v>32909</v>
      </c>
    </row>
    <row r="273" spans="1:6" x14ac:dyDescent="0.3">
      <c r="A273" t="s">
        <v>345</v>
      </c>
      <c r="B273" s="1" t="s">
        <v>256</v>
      </c>
      <c r="C273" s="2" t="s">
        <v>304</v>
      </c>
      <c r="D273" s="4">
        <v>23302.03</v>
      </c>
      <c r="E273" s="4">
        <v>23302.03</v>
      </c>
      <c r="F273" s="27">
        <v>23303</v>
      </c>
    </row>
    <row r="276" spans="1:6" x14ac:dyDescent="0.3">
      <c r="A276" t="s">
        <v>346</v>
      </c>
      <c r="B276" s="1" t="s">
        <v>257</v>
      </c>
      <c r="C276" s="2" t="s">
        <v>303</v>
      </c>
      <c r="D276" s="4">
        <v>8020.7</v>
      </c>
      <c r="E276" s="4">
        <v>8020.7</v>
      </c>
      <c r="F276" s="27">
        <v>8021</v>
      </c>
    </row>
    <row r="277" spans="1:6" x14ac:dyDescent="0.3">
      <c r="A277" t="s">
        <v>346</v>
      </c>
      <c r="B277" s="1" t="s">
        <v>258</v>
      </c>
      <c r="C277" s="2" t="s">
        <v>304</v>
      </c>
      <c r="D277" s="4">
        <v>5454.52</v>
      </c>
      <c r="E277" s="4">
        <v>5454.52</v>
      </c>
      <c r="F277" s="27">
        <v>5455</v>
      </c>
    </row>
    <row r="281" spans="1:6" ht="15" thickBot="1" x14ac:dyDescent="0.35">
      <c r="C281" s="2" t="s">
        <v>329</v>
      </c>
      <c r="D281" s="5">
        <f>SUM(D7:D279)</f>
        <v>712314.73999999987</v>
      </c>
      <c r="E281" s="5">
        <f>SUM(E7:E279)</f>
        <v>538839.87897000008</v>
      </c>
      <c r="F281" s="5">
        <f>SUM(F7:F279)</f>
        <v>689965.01</v>
      </c>
    </row>
    <row r="282" spans="1:6" ht="15" thickTop="1" x14ac:dyDescent="0.3"/>
  </sheetData>
  <mergeCells count="3">
    <mergeCell ref="B1:E1"/>
    <mergeCell ref="B2:E2"/>
    <mergeCell ref="B3:E3"/>
  </mergeCells>
  <pageMargins left="0.7" right="0.7" top="0.75" bottom="0.75" header="0.3" footer="0.3"/>
  <pageSetup paperSize="5" scale="4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7804B1-ACE1-48E0-A282-A6D694931541}">
  <sheetPr>
    <pageSetUpPr fitToPage="1"/>
  </sheetPr>
  <dimension ref="A1:I83"/>
  <sheetViews>
    <sheetView topLeftCell="A49" workbookViewId="0">
      <selection activeCell="E74" sqref="E74"/>
    </sheetView>
  </sheetViews>
  <sheetFormatPr defaultRowHeight="14.4" x14ac:dyDescent="0.3"/>
  <cols>
    <col min="1" max="1" width="28.33203125" customWidth="1"/>
    <col min="2" max="2" width="17.21875" bestFit="1" customWidth="1"/>
    <col min="3" max="3" width="37.44140625" customWidth="1"/>
    <col min="4" max="4" width="12.109375" bestFit="1" customWidth="1"/>
    <col min="5" max="7" width="10.109375" bestFit="1" customWidth="1"/>
    <col min="8" max="8" width="10.109375" customWidth="1"/>
    <col min="9" max="9" width="11.6640625" bestFit="1" customWidth="1"/>
  </cols>
  <sheetData>
    <row r="1" spans="1:9" x14ac:dyDescent="0.3">
      <c r="A1" t="s">
        <v>380</v>
      </c>
    </row>
    <row r="2" spans="1:9" x14ac:dyDescent="0.3">
      <c r="A2" t="s">
        <v>381</v>
      </c>
    </row>
    <row r="4" spans="1:9" ht="10.199999999999999" customHeight="1" x14ac:dyDescent="0.3">
      <c r="A4" s="16" t="s">
        <v>379</v>
      </c>
    </row>
    <row r="5" spans="1:9" ht="14.4" customHeight="1" x14ac:dyDescent="0.3">
      <c r="A5" s="16"/>
    </row>
    <row r="6" spans="1:9" ht="14.4" customHeight="1" x14ac:dyDescent="0.3">
      <c r="A6" s="6" t="s">
        <v>330</v>
      </c>
      <c r="B6" s="39" t="s">
        <v>12</v>
      </c>
      <c r="C6" s="38" t="s">
        <v>260</v>
      </c>
    </row>
    <row r="7" spans="1:9" ht="14.4" customHeight="1" x14ac:dyDescent="0.3">
      <c r="A7" s="16"/>
      <c r="C7" s="17" t="s">
        <v>378</v>
      </c>
      <c r="D7" s="34">
        <f>(2100*2)+(35*80)*10</f>
        <v>32200</v>
      </c>
      <c r="I7" s="26"/>
    </row>
    <row r="8" spans="1:9" ht="14.4" customHeight="1" x14ac:dyDescent="0.3">
      <c r="A8" s="16"/>
      <c r="C8" s="17" t="s">
        <v>377</v>
      </c>
      <c r="D8" s="51">
        <f>(16*20)*12</f>
        <v>3840</v>
      </c>
      <c r="I8" s="26"/>
    </row>
    <row r="9" spans="1:9" ht="14.4" customHeight="1" x14ac:dyDescent="0.3">
      <c r="A9" s="16"/>
      <c r="C9" s="17" t="s">
        <v>376</v>
      </c>
      <c r="D9" s="51">
        <f>(16*20)*12</f>
        <v>3840</v>
      </c>
      <c r="I9" s="26"/>
    </row>
    <row r="10" spans="1:9" ht="14.4" customHeight="1" x14ac:dyDescent="0.3">
      <c r="A10" s="16"/>
      <c r="C10" s="17" t="s">
        <v>375</v>
      </c>
      <c r="D10" s="51">
        <f>(8*20)*12</f>
        <v>1920</v>
      </c>
      <c r="F10" s="29"/>
    </row>
    <row r="11" spans="1:9" ht="14.4" customHeight="1" x14ac:dyDescent="0.3">
      <c r="A11" s="16"/>
      <c r="F11" s="29">
        <f>SUM(D7:D10)</f>
        <v>41800</v>
      </c>
    </row>
    <row r="12" spans="1:9" ht="14.4" customHeight="1" x14ac:dyDescent="0.3">
      <c r="A12" s="16"/>
      <c r="C12" s="38" t="s">
        <v>261</v>
      </c>
      <c r="D12" s="29">
        <f>F11*24%</f>
        <v>10032</v>
      </c>
      <c r="F12" s="26"/>
    </row>
    <row r="13" spans="1:9" ht="14.4" customHeight="1" x14ac:dyDescent="0.3">
      <c r="A13" s="16"/>
      <c r="C13" s="38" t="s">
        <v>262</v>
      </c>
      <c r="D13" s="29">
        <f>F11*1.45%</f>
        <v>606.09999999999991</v>
      </c>
      <c r="F13" s="29"/>
    </row>
    <row r="14" spans="1:9" ht="14.4" customHeight="1" x14ac:dyDescent="0.3">
      <c r="A14" s="16"/>
      <c r="C14" s="38" t="s">
        <v>374</v>
      </c>
      <c r="D14" s="29">
        <v>10000</v>
      </c>
      <c r="F14" s="29"/>
      <c r="G14" s="50">
        <f>F11+D12+D13+D14</f>
        <v>62438.1</v>
      </c>
      <c r="H14" s="50"/>
    </row>
    <row r="15" spans="1:9" ht="14.4" customHeight="1" x14ac:dyDescent="0.3">
      <c r="A15" s="16"/>
      <c r="F15" s="29"/>
    </row>
    <row r="16" spans="1:9" x14ac:dyDescent="0.3">
      <c r="A16" s="10" t="s">
        <v>333</v>
      </c>
      <c r="B16" s="39" t="s">
        <v>33</v>
      </c>
      <c r="C16" s="38" t="s">
        <v>277</v>
      </c>
      <c r="E16" s="26">
        <f>500*12</f>
        <v>6000</v>
      </c>
    </row>
    <row r="17" spans="1:7" x14ac:dyDescent="0.3">
      <c r="A17" s="10" t="s">
        <v>333</v>
      </c>
      <c r="B17" s="39" t="s">
        <v>34</v>
      </c>
      <c r="C17" s="38" t="s">
        <v>261</v>
      </c>
      <c r="E17" s="29">
        <f>(E16)*24%</f>
        <v>1440</v>
      </c>
    </row>
    <row r="18" spans="1:7" x14ac:dyDescent="0.3">
      <c r="A18" s="10" t="s">
        <v>333</v>
      </c>
      <c r="B18" s="39" t="s">
        <v>35</v>
      </c>
      <c r="C18" s="38" t="s">
        <v>262</v>
      </c>
      <c r="E18" s="29">
        <f>(E16)*1.45%</f>
        <v>87</v>
      </c>
    </row>
    <row r="19" spans="1:7" x14ac:dyDescent="0.3">
      <c r="F19" s="29"/>
    </row>
    <row r="20" spans="1:7" x14ac:dyDescent="0.3">
      <c r="A20" s="11" t="s">
        <v>334</v>
      </c>
      <c r="B20" s="39" t="s">
        <v>45</v>
      </c>
      <c r="C20" s="38" t="s">
        <v>282</v>
      </c>
      <c r="E20" s="35">
        <v>3600</v>
      </c>
      <c r="F20" s="29"/>
      <c r="G20" s="29"/>
    </row>
    <row r="21" spans="1:7" x14ac:dyDescent="0.3">
      <c r="A21" s="11" t="s">
        <v>334</v>
      </c>
      <c r="B21" s="39" t="s">
        <v>47</v>
      </c>
      <c r="C21" s="38" t="s">
        <v>284</v>
      </c>
      <c r="E21" s="26">
        <f>1000*12</f>
        <v>12000</v>
      </c>
      <c r="G21" s="52"/>
    </row>
    <row r="22" spans="1:7" x14ac:dyDescent="0.3">
      <c r="A22" s="11" t="s">
        <v>334</v>
      </c>
      <c r="B22" s="39" t="s">
        <v>48</v>
      </c>
      <c r="C22" s="38" t="s">
        <v>261</v>
      </c>
      <c r="D22" t="s">
        <v>373</v>
      </c>
      <c r="E22" s="29">
        <f>E20*24%</f>
        <v>864</v>
      </c>
      <c r="G22" s="29"/>
    </row>
    <row r="23" spans="1:7" x14ac:dyDescent="0.3">
      <c r="A23" s="11" t="s">
        <v>334</v>
      </c>
      <c r="B23" s="39" t="s">
        <v>48</v>
      </c>
      <c r="C23" s="38" t="s">
        <v>261</v>
      </c>
      <c r="D23" t="s">
        <v>362</v>
      </c>
      <c r="E23" s="29">
        <f>E21*14%</f>
        <v>1680.0000000000002</v>
      </c>
    </row>
    <row r="24" spans="1:7" x14ac:dyDescent="0.3">
      <c r="A24" s="11" t="s">
        <v>334</v>
      </c>
      <c r="B24" s="39" t="s">
        <v>49</v>
      </c>
      <c r="C24" s="38" t="s">
        <v>262</v>
      </c>
      <c r="E24" s="26">
        <f>(E20+E21)*1.45%</f>
        <v>226.2</v>
      </c>
    </row>
    <row r="26" spans="1:7" x14ac:dyDescent="0.3">
      <c r="A26" s="12" t="s">
        <v>335</v>
      </c>
      <c r="B26" s="39" t="s">
        <v>62</v>
      </c>
      <c r="C26" s="38" t="s">
        <v>287</v>
      </c>
      <c r="E26" s="26">
        <f>(6*100)*12</f>
        <v>7200</v>
      </c>
    </row>
    <row r="27" spans="1:7" x14ac:dyDescent="0.3">
      <c r="A27" s="12" t="s">
        <v>335</v>
      </c>
      <c r="B27" s="39" t="s">
        <v>63</v>
      </c>
      <c r="C27" s="38" t="s">
        <v>261</v>
      </c>
      <c r="E27" s="29">
        <f>E26*14%</f>
        <v>1008.0000000000001</v>
      </c>
    </row>
    <row r="28" spans="1:7" x14ac:dyDescent="0.3">
      <c r="A28" s="12" t="s">
        <v>335</v>
      </c>
      <c r="B28" s="39" t="s">
        <v>65</v>
      </c>
      <c r="C28" s="38" t="s">
        <v>262</v>
      </c>
      <c r="E28" s="29">
        <f>E26*1.45%</f>
        <v>104.39999999999999</v>
      </c>
    </row>
    <row r="30" spans="1:7" x14ac:dyDescent="0.3">
      <c r="A30" s="13" t="s">
        <v>336</v>
      </c>
      <c r="B30" s="39" t="s">
        <v>74</v>
      </c>
      <c r="C30" s="38" t="s">
        <v>283</v>
      </c>
      <c r="E30" s="26">
        <v>3000</v>
      </c>
    </row>
    <row r="31" spans="1:7" x14ac:dyDescent="0.3">
      <c r="A31" s="13" t="s">
        <v>336</v>
      </c>
      <c r="B31" s="39" t="s">
        <v>75</v>
      </c>
      <c r="C31" s="38" t="s">
        <v>261</v>
      </c>
      <c r="E31" s="26">
        <f>E30*24%</f>
        <v>720</v>
      </c>
    </row>
    <row r="32" spans="1:7" x14ac:dyDescent="0.3">
      <c r="A32" s="13" t="s">
        <v>336</v>
      </c>
      <c r="B32" s="39" t="s">
        <v>76</v>
      </c>
      <c r="C32" s="38" t="s">
        <v>262</v>
      </c>
      <c r="E32" s="26">
        <f>E30*1.45%</f>
        <v>43.5</v>
      </c>
    </row>
    <row r="34" spans="1:8" x14ac:dyDescent="0.3">
      <c r="A34" s="13" t="s">
        <v>336</v>
      </c>
      <c r="B34" s="47" t="s">
        <v>79</v>
      </c>
      <c r="C34" s="49" t="s">
        <v>291</v>
      </c>
      <c r="D34" s="45" t="s">
        <v>372</v>
      </c>
      <c r="E34" s="46">
        <f>200*24</f>
        <v>4800</v>
      </c>
      <c r="F34">
        <f>150*12</f>
        <v>1800</v>
      </c>
    </row>
    <row r="36" spans="1:8" x14ac:dyDescent="0.3">
      <c r="A36" s="14" t="s">
        <v>337</v>
      </c>
      <c r="B36" s="39" t="s">
        <v>86</v>
      </c>
      <c r="C36" s="38" t="s">
        <v>294</v>
      </c>
      <c r="E36" s="26">
        <v>26000</v>
      </c>
      <c r="G36" s="29"/>
      <c r="H36" s="29"/>
    </row>
    <row r="37" spans="1:8" x14ac:dyDescent="0.3">
      <c r="A37" s="14" t="s">
        <v>337</v>
      </c>
      <c r="B37" s="39" t="s">
        <v>88</v>
      </c>
      <c r="C37" s="38" t="s">
        <v>261</v>
      </c>
      <c r="E37" s="29">
        <f>(E36*24%)</f>
        <v>6240</v>
      </c>
    </row>
    <row r="38" spans="1:8" x14ac:dyDescent="0.3">
      <c r="A38" s="14" t="s">
        <v>337</v>
      </c>
      <c r="B38" s="39" t="s">
        <v>89</v>
      </c>
      <c r="C38" s="38" t="s">
        <v>262</v>
      </c>
      <c r="E38" s="29">
        <f>(E36*1.45%)</f>
        <v>377</v>
      </c>
    </row>
    <row r="39" spans="1:8" x14ac:dyDescent="0.3">
      <c r="A39" s="42"/>
      <c r="B39" s="39"/>
      <c r="C39" s="38"/>
      <c r="E39" s="29"/>
    </row>
    <row r="40" spans="1:8" x14ac:dyDescent="0.3">
      <c r="A40" s="43" t="s">
        <v>339</v>
      </c>
      <c r="B40" s="39"/>
      <c r="C40" s="48"/>
      <c r="E40" s="29"/>
    </row>
    <row r="41" spans="1:8" x14ac:dyDescent="0.3">
      <c r="A41" s="43" t="s">
        <v>369</v>
      </c>
      <c r="B41" s="39" t="s">
        <v>120</v>
      </c>
      <c r="C41" s="38" t="s">
        <v>260</v>
      </c>
      <c r="E41" s="29">
        <f>(1500*12)*20%</f>
        <v>3600</v>
      </c>
      <c r="F41" s="44">
        <v>0.2</v>
      </c>
    </row>
    <row r="42" spans="1:8" x14ac:dyDescent="0.3">
      <c r="A42" s="43" t="s">
        <v>382</v>
      </c>
      <c r="B42" s="39" t="s">
        <v>120</v>
      </c>
      <c r="C42" s="38" t="s">
        <v>260</v>
      </c>
      <c r="E42" s="35">
        <f>((96*20)*12)*70%</f>
        <v>16127.999999999998</v>
      </c>
      <c r="F42" s="29">
        <f>SUM(E41:E42)</f>
        <v>19728</v>
      </c>
      <c r="G42" s="44">
        <v>0.7</v>
      </c>
    </row>
    <row r="43" spans="1:8" x14ac:dyDescent="0.3">
      <c r="A43" s="42"/>
      <c r="B43" s="39" t="s">
        <v>121</v>
      </c>
      <c r="C43" s="38" t="s">
        <v>261</v>
      </c>
      <c r="E43" s="29">
        <f>(E41+E42)*24%</f>
        <v>4734.72</v>
      </c>
    </row>
    <row r="44" spans="1:8" x14ac:dyDescent="0.3">
      <c r="A44" s="42"/>
      <c r="B44" s="39" t="s">
        <v>122</v>
      </c>
      <c r="C44" s="38" t="s">
        <v>262</v>
      </c>
      <c r="E44" s="29">
        <f>F42*1.45%</f>
        <v>286.05599999999998</v>
      </c>
    </row>
    <row r="45" spans="1:8" x14ac:dyDescent="0.3">
      <c r="A45" s="42"/>
      <c r="B45" s="39"/>
      <c r="C45" s="38"/>
      <c r="E45" s="29"/>
    </row>
    <row r="46" spans="1:8" x14ac:dyDescent="0.3">
      <c r="A46" s="43" t="s">
        <v>332</v>
      </c>
      <c r="B46" s="39"/>
      <c r="C46" s="38"/>
      <c r="E46" s="29"/>
    </row>
    <row r="47" spans="1:8" x14ac:dyDescent="0.3">
      <c r="A47" s="43" t="s">
        <v>382</v>
      </c>
      <c r="B47" s="39" t="s">
        <v>147</v>
      </c>
      <c r="C47" s="38" t="s">
        <v>260</v>
      </c>
      <c r="E47" s="35">
        <f>((24*20)*12)*20%</f>
        <v>1152</v>
      </c>
      <c r="F47" t="s">
        <v>371</v>
      </c>
    </row>
    <row r="48" spans="1:8" x14ac:dyDescent="0.3">
      <c r="A48" s="42"/>
      <c r="B48" s="39" t="s">
        <v>148</v>
      </c>
      <c r="C48" s="38" t="s">
        <v>261</v>
      </c>
      <c r="E48" s="29">
        <f>E47*24%</f>
        <v>276.48</v>
      </c>
    </row>
    <row r="49" spans="1:7" x14ac:dyDescent="0.3">
      <c r="A49" s="42"/>
      <c r="B49" s="39" t="s">
        <v>149</v>
      </c>
      <c r="C49" s="38" t="s">
        <v>262</v>
      </c>
      <c r="E49" s="29">
        <f>E47*1.45%</f>
        <v>16.704000000000001</v>
      </c>
    </row>
    <row r="50" spans="1:7" x14ac:dyDescent="0.3">
      <c r="A50" s="42"/>
      <c r="B50" s="39"/>
      <c r="C50" s="38"/>
      <c r="E50" s="29"/>
    </row>
    <row r="51" spans="1:7" x14ac:dyDescent="0.3">
      <c r="A51" s="43" t="s">
        <v>341</v>
      </c>
      <c r="B51" s="39"/>
      <c r="C51" s="38"/>
      <c r="E51" s="29"/>
    </row>
    <row r="52" spans="1:7" x14ac:dyDescent="0.3">
      <c r="A52" s="43" t="s">
        <v>370</v>
      </c>
      <c r="B52" s="39" t="s">
        <v>188</v>
      </c>
      <c r="C52" s="38" t="s">
        <v>260</v>
      </c>
      <c r="E52" s="35">
        <f>(24*20)*12</f>
        <v>5760</v>
      </c>
    </row>
    <row r="53" spans="1:7" x14ac:dyDescent="0.3">
      <c r="A53" s="43" t="s">
        <v>367</v>
      </c>
      <c r="B53" s="39" t="s">
        <v>188</v>
      </c>
      <c r="C53" s="38" t="s">
        <v>260</v>
      </c>
      <c r="E53" s="29">
        <f>840*12</f>
        <v>10080</v>
      </c>
    </row>
    <row r="54" spans="1:7" x14ac:dyDescent="0.3">
      <c r="A54" s="43" t="s">
        <v>366</v>
      </c>
      <c r="B54" s="39" t="s">
        <v>188</v>
      </c>
      <c r="C54" s="38" t="s">
        <v>260</v>
      </c>
      <c r="E54" s="29">
        <f>300*12</f>
        <v>3600</v>
      </c>
      <c r="F54" s="29">
        <f>SUM(E52:E54)</f>
        <v>19440</v>
      </c>
    </row>
    <row r="55" spans="1:7" x14ac:dyDescent="0.3">
      <c r="A55" s="42"/>
      <c r="B55" s="39" t="s">
        <v>189</v>
      </c>
      <c r="C55" s="38" t="s">
        <v>261</v>
      </c>
      <c r="E55" s="29">
        <f>F54*24%</f>
        <v>4665.5999999999995</v>
      </c>
    </row>
    <row r="56" spans="1:7" x14ac:dyDescent="0.3">
      <c r="A56" s="42"/>
      <c r="B56" s="39" t="s">
        <v>190</v>
      </c>
      <c r="C56" s="38" t="s">
        <v>262</v>
      </c>
      <c r="E56" s="29">
        <f>F54*1.45%</f>
        <v>281.88</v>
      </c>
    </row>
    <row r="57" spans="1:7" x14ac:dyDescent="0.3">
      <c r="A57" s="42"/>
      <c r="B57" s="39"/>
      <c r="C57" s="38"/>
      <c r="E57" s="29"/>
    </row>
    <row r="58" spans="1:7" x14ac:dyDescent="0.3">
      <c r="A58" s="43" t="s">
        <v>342</v>
      </c>
      <c r="B58" s="39"/>
      <c r="C58" s="38"/>
      <c r="E58" s="29"/>
    </row>
    <row r="59" spans="1:7" x14ac:dyDescent="0.3">
      <c r="A59" s="43" t="s">
        <v>369</v>
      </c>
      <c r="B59" s="39" t="s">
        <v>215</v>
      </c>
      <c r="C59" s="38" t="s">
        <v>277</v>
      </c>
      <c r="E59" s="29">
        <f>(1500*12)*60%</f>
        <v>10800</v>
      </c>
      <c r="G59" s="44">
        <v>0.6</v>
      </c>
    </row>
    <row r="60" spans="1:7" x14ac:dyDescent="0.3">
      <c r="A60" s="43" t="s">
        <v>368</v>
      </c>
      <c r="B60" s="39" t="s">
        <v>215</v>
      </c>
      <c r="C60" s="38" t="s">
        <v>277</v>
      </c>
      <c r="E60" s="29">
        <f>300*6</f>
        <v>1800</v>
      </c>
    </row>
    <row r="61" spans="1:7" x14ac:dyDescent="0.3">
      <c r="A61" s="43" t="s">
        <v>367</v>
      </c>
      <c r="B61" s="39" t="s">
        <v>215</v>
      </c>
      <c r="C61" s="38" t="s">
        <v>277</v>
      </c>
      <c r="E61" s="29">
        <f>1000*12</f>
        <v>12000</v>
      </c>
    </row>
    <row r="62" spans="1:7" x14ac:dyDescent="0.3">
      <c r="A62" s="43" t="s">
        <v>366</v>
      </c>
      <c r="B62" s="39" t="s">
        <v>215</v>
      </c>
      <c r="C62" s="38" t="s">
        <v>277</v>
      </c>
      <c r="E62" s="29">
        <f>300*12</f>
        <v>3600</v>
      </c>
      <c r="F62" s="29">
        <f>SUM(E59:E62)</f>
        <v>28200</v>
      </c>
    </row>
    <row r="63" spans="1:7" x14ac:dyDescent="0.3">
      <c r="A63" s="42"/>
      <c r="B63" s="39" t="s">
        <v>216</v>
      </c>
      <c r="C63" s="38" t="s">
        <v>261</v>
      </c>
      <c r="E63" s="29">
        <f>F62*24%</f>
        <v>6768</v>
      </c>
    </row>
    <row r="64" spans="1:7" x14ac:dyDescent="0.3">
      <c r="A64" s="42"/>
      <c r="B64" s="39" t="s">
        <v>217</v>
      </c>
      <c r="C64" s="38" t="s">
        <v>262</v>
      </c>
      <c r="E64" s="29">
        <f>F62*1.45%</f>
        <v>408.9</v>
      </c>
    </row>
    <row r="66" spans="1:5" x14ac:dyDescent="0.3">
      <c r="A66" s="41" t="s">
        <v>365</v>
      </c>
    </row>
    <row r="67" spans="1:5" x14ac:dyDescent="0.3">
      <c r="A67" s="11" t="s">
        <v>334</v>
      </c>
      <c r="B67" s="39" t="s">
        <v>56</v>
      </c>
      <c r="C67" s="38" t="s">
        <v>266</v>
      </c>
      <c r="E67" s="26">
        <f>1200*12</f>
        <v>14400</v>
      </c>
    </row>
    <row r="68" spans="1:5" x14ac:dyDescent="0.3">
      <c r="A68" s="13" t="s">
        <v>336</v>
      </c>
      <c r="B68" s="39" t="s">
        <v>80</v>
      </c>
      <c r="C68" s="38" t="s">
        <v>266</v>
      </c>
      <c r="E68" s="26">
        <f>300*12</f>
        <v>3600</v>
      </c>
    </row>
    <row r="69" spans="1:5" x14ac:dyDescent="0.3">
      <c r="A69" t="s">
        <v>341</v>
      </c>
      <c r="B69" s="39" t="s">
        <v>195</v>
      </c>
      <c r="C69" s="38" t="s">
        <v>266</v>
      </c>
      <c r="E69" s="26">
        <f>1200*6</f>
        <v>7200</v>
      </c>
    </row>
    <row r="70" spans="1:5" x14ac:dyDescent="0.3">
      <c r="A70" t="s">
        <v>342</v>
      </c>
      <c r="B70" s="39" t="s">
        <v>228</v>
      </c>
      <c r="C70" s="38" t="s">
        <v>266</v>
      </c>
      <c r="E70" s="37">
        <f>1200*6</f>
        <v>7200</v>
      </c>
    </row>
    <row r="71" spans="1:5" x14ac:dyDescent="0.3">
      <c r="E71" s="29">
        <f>SUM(E67:E70)</f>
        <v>32400</v>
      </c>
    </row>
    <row r="74" spans="1:5" x14ac:dyDescent="0.3">
      <c r="A74" s="16" t="s">
        <v>364</v>
      </c>
    </row>
    <row r="75" spans="1:5" x14ac:dyDescent="0.3">
      <c r="A75" t="s">
        <v>363</v>
      </c>
      <c r="B75" s="38" t="s">
        <v>20</v>
      </c>
      <c r="C75" s="38" t="s">
        <v>268</v>
      </c>
      <c r="E75" s="26">
        <v>1400</v>
      </c>
    </row>
    <row r="76" spans="1:5" x14ac:dyDescent="0.3">
      <c r="A76" t="s">
        <v>362</v>
      </c>
      <c r="B76" s="39" t="s">
        <v>58</v>
      </c>
      <c r="C76" s="38" t="s">
        <v>268</v>
      </c>
      <c r="E76" s="26">
        <v>8000</v>
      </c>
    </row>
    <row r="77" spans="1:5" x14ac:dyDescent="0.3">
      <c r="A77" t="s">
        <v>340</v>
      </c>
      <c r="B77" s="39" t="s">
        <v>175</v>
      </c>
      <c r="C77" s="38" t="s">
        <v>268</v>
      </c>
      <c r="E77" s="26">
        <v>150</v>
      </c>
    </row>
    <row r="78" spans="1:5" x14ac:dyDescent="0.3">
      <c r="A78" t="s">
        <v>342</v>
      </c>
      <c r="B78" s="39" t="s">
        <v>224</v>
      </c>
      <c r="C78" s="38" t="s">
        <v>321</v>
      </c>
      <c r="E78" s="37">
        <v>1000</v>
      </c>
    </row>
    <row r="79" spans="1:5" x14ac:dyDescent="0.3">
      <c r="E79" s="29">
        <f>SUM(E75:E78)</f>
        <v>10550</v>
      </c>
    </row>
    <row r="80" spans="1:5" x14ac:dyDescent="0.3">
      <c r="A80" s="16" t="s">
        <v>361</v>
      </c>
    </row>
    <row r="81" spans="2:6" x14ac:dyDescent="0.3">
      <c r="B81" s="39" t="s">
        <v>23</v>
      </c>
      <c r="C81" s="38" t="s">
        <v>271</v>
      </c>
      <c r="D81" s="40">
        <f>525+295</f>
        <v>820</v>
      </c>
      <c r="E81" s="26">
        <f>D81/2</f>
        <v>410</v>
      </c>
      <c r="F81" t="s">
        <v>360</v>
      </c>
    </row>
    <row r="82" spans="2:6" x14ac:dyDescent="0.3">
      <c r="B82" s="39" t="s">
        <v>60</v>
      </c>
      <c r="C82" s="38" t="s">
        <v>271</v>
      </c>
      <c r="E82" s="37">
        <f>D81/2</f>
        <v>410</v>
      </c>
    </row>
    <row r="83" spans="2:6" x14ac:dyDescent="0.3">
      <c r="E83" s="29">
        <f>SUM(E81:E82)</f>
        <v>820</v>
      </c>
    </row>
  </sheetData>
  <pageMargins left="0.7" right="0.7" top="0.75" bottom="0.75" header="0.3" footer="0.3"/>
  <pageSetup paperSize="5" scale="66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1F6CDA-489E-4E85-8918-6C98E1E46FAC}">
  <dimension ref="A1:B8"/>
  <sheetViews>
    <sheetView workbookViewId="0"/>
  </sheetViews>
  <sheetFormatPr defaultRowHeight="14.4" x14ac:dyDescent="0.3"/>
  <sheetData>
    <row r="1" spans="1:2" x14ac:dyDescent="0.3">
      <c r="A1" t="s">
        <v>0</v>
      </c>
    </row>
    <row r="2" spans="1:2" x14ac:dyDescent="0.3">
      <c r="A2" t="s">
        <v>1</v>
      </c>
      <c r="B2" t="s">
        <v>8</v>
      </c>
    </row>
    <row r="3" spans="1:2" x14ac:dyDescent="0.3">
      <c r="A3" t="s">
        <v>2</v>
      </c>
      <c r="B3">
        <v>2025</v>
      </c>
    </row>
    <row r="4" spans="1:2" x14ac:dyDescent="0.3">
      <c r="A4" t="s">
        <v>3</v>
      </c>
      <c r="B4" t="s">
        <v>9</v>
      </c>
    </row>
    <row r="5" spans="1:2" x14ac:dyDescent="0.3">
      <c r="A5" t="s">
        <v>4</v>
      </c>
      <c r="B5" t="s">
        <v>10</v>
      </c>
    </row>
    <row r="6" spans="1:2" x14ac:dyDescent="0.3">
      <c r="A6" t="s">
        <v>5</v>
      </c>
      <c r="B6">
        <v>1</v>
      </c>
    </row>
    <row r="7" spans="1:2" x14ac:dyDescent="0.3">
      <c r="A7" t="s">
        <v>6</v>
      </c>
      <c r="B7">
        <v>1</v>
      </c>
    </row>
    <row r="8" spans="1:2" x14ac:dyDescent="0.3">
      <c r="A8" t="s">
        <v>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Appropriations </vt:lpstr>
      <vt:lpstr>Salaries &amp; Fees Split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 Gissinger</dc:creator>
  <cp:lastModifiedBy>Carol Gissinger</cp:lastModifiedBy>
  <cp:lastPrinted>2025-12-07T22:36:05Z</cp:lastPrinted>
  <dcterms:created xsi:type="dcterms:W3CDTF">2025-11-30T20:54:50Z</dcterms:created>
  <dcterms:modified xsi:type="dcterms:W3CDTF">2025-12-07T22:37:01Z</dcterms:modified>
</cp:coreProperties>
</file>