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tec\Desktop\"/>
    </mc:Choice>
  </mc:AlternateContent>
  <xr:revisionPtr revIDLastSave="0" documentId="13_ncr:1_{057826E4-A0BB-45CE-85B2-DCDA1758D8C3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M27" i="1"/>
  <c r="P26" i="1"/>
  <c r="M26" i="1"/>
  <c r="E13" i="1"/>
  <c r="J13" i="1" s="1"/>
  <c r="S79" i="1"/>
  <c r="S80" i="1"/>
  <c r="S81" i="1"/>
  <c r="S82" i="1"/>
  <c r="S83" i="1"/>
  <c r="S84" i="1"/>
  <c r="S85" i="1"/>
  <c r="S86" i="1"/>
  <c r="T79" i="1"/>
  <c r="T80" i="1"/>
  <c r="T81" i="1"/>
  <c r="T82" i="1"/>
  <c r="T83" i="1"/>
  <c r="T84" i="1"/>
  <c r="T85" i="1"/>
  <c r="T86" i="1"/>
  <c r="E11" i="1"/>
  <c r="F11" i="1" s="1"/>
  <c r="G11" i="1" s="1"/>
  <c r="I11" i="1" s="1"/>
  <c r="E12" i="1"/>
  <c r="J12" i="1" s="1"/>
  <c r="E14" i="1"/>
  <c r="F14" i="1" s="1"/>
  <c r="G14" i="1" s="1"/>
  <c r="T76" i="1"/>
  <c r="T77" i="1"/>
  <c r="T78" i="1"/>
  <c r="T75" i="1"/>
  <c r="S77" i="1"/>
  <c r="S78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K11" i="1" l="1"/>
  <c r="L11" i="1" s="1"/>
  <c r="F13" i="1"/>
  <c r="G13" i="1" s="1"/>
  <c r="K13" i="1" s="1"/>
  <c r="L13" i="1" s="1"/>
  <c r="F12" i="1"/>
  <c r="G12" i="1" s="1"/>
  <c r="J14" i="1"/>
  <c r="J11" i="1"/>
  <c r="I14" i="1"/>
  <c r="K14" i="1"/>
  <c r="L14" i="1" s="1"/>
  <c r="K12" i="1"/>
  <c r="L12" i="1" s="1"/>
  <c r="I12" i="1"/>
  <c r="E95" i="1"/>
  <c r="E96" i="1" s="1"/>
  <c r="I13" i="1" l="1"/>
  <c r="L83" i="1"/>
  <c r="L82" i="1"/>
  <c r="S76" i="1" l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L77" i="1" l="1"/>
  <c r="P46" i="1" l="1"/>
  <c r="T42" i="1"/>
  <c r="T41" i="1"/>
  <c r="T40" i="1"/>
  <c r="F37" i="1"/>
  <c r="T44" i="1" l="1"/>
  <c r="T45" i="1" s="1"/>
  <c r="T46" i="1" s="1"/>
  <c r="P28" i="1" l="1"/>
  <c r="P25" i="1"/>
  <c r="P24" i="1"/>
  <c r="P23" i="1"/>
  <c r="P22" i="1"/>
  <c r="P21" i="1"/>
  <c r="P20" i="1"/>
  <c r="M28" i="1"/>
  <c r="M25" i="1"/>
  <c r="M24" i="1"/>
  <c r="M23" i="1"/>
  <c r="M22" i="1"/>
  <c r="M21" i="1"/>
  <c r="M20" i="1"/>
  <c r="D21" i="1"/>
  <c r="F21" i="1" s="1"/>
  <c r="P10" i="1"/>
  <c r="E10" i="1"/>
  <c r="J10" i="1" s="1"/>
  <c r="P29" i="1" l="1"/>
  <c r="M29" i="1"/>
  <c r="F10" i="1"/>
  <c r="G10" i="1" s="1"/>
  <c r="I10" i="1" l="1"/>
  <c r="K10" i="1"/>
  <c r="L10" i="1" s="1"/>
  <c r="G81" i="1"/>
  <c r="G80" i="1"/>
  <c r="G79" i="1"/>
  <c r="G78" i="1"/>
  <c r="G77" i="1"/>
  <c r="G76" i="1"/>
  <c r="G75" i="1"/>
  <c r="P14" i="1" l="1"/>
  <c r="N14" i="1"/>
  <c r="G82" i="1"/>
</calcChain>
</file>

<file path=xl/sharedStrings.xml><?xml version="1.0" encoding="utf-8"?>
<sst xmlns="http://schemas.openxmlformats.org/spreadsheetml/2006/main" count="135" uniqueCount="105">
  <si>
    <t>UM</t>
  </si>
  <si>
    <t>1/2"</t>
  </si>
  <si>
    <t>3/4"</t>
  </si>
  <si>
    <t>1"</t>
  </si>
  <si>
    <t>1 1/4"</t>
  </si>
  <si>
    <t>1 1/2"</t>
  </si>
  <si>
    <t>2"</t>
  </si>
  <si>
    <t>2 1/2"</t>
  </si>
  <si>
    <t>3"</t>
  </si>
  <si>
    <t>4"</t>
  </si>
  <si>
    <t>DT (m)</t>
  </si>
  <si>
    <t>DC (m)</t>
  </si>
  <si>
    <t>TINACO</t>
  </si>
  <si>
    <t>L (m)</t>
  </si>
  <si>
    <t>TRAMO</t>
  </si>
  <si>
    <t>DIAMETRO COMERCIAL NOMINAL</t>
  </si>
  <si>
    <t>13 mm (0.013 m)</t>
  </si>
  <si>
    <t>19 mm (0.019 m)</t>
  </si>
  <si>
    <t>25 mm (0.025 m)</t>
  </si>
  <si>
    <t>32 mm (0.032 m)</t>
  </si>
  <si>
    <t>38 mm (0.038 m)</t>
  </si>
  <si>
    <t>50 mm (0.050 m)</t>
  </si>
  <si>
    <t>64 mm (0.064 m)</t>
  </si>
  <si>
    <t>75 mm (0.075 m)</t>
  </si>
  <si>
    <t>100 mm (0.10 m)</t>
  </si>
  <si>
    <t>TUBERÍA</t>
  </si>
  <si>
    <t>UD</t>
  </si>
  <si>
    <t>Sf</t>
  </si>
  <si>
    <t>RS1</t>
  </si>
  <si>
    <t>RS2</t>
  </si>
  <si>
    <t>RS3</t>
  </si>
  <si>
    <t>∆H (m)</t>
  </si>
  <si>
    <t>∆H</t>
  </si>
  <si>
    <t xml:space="preserve">Volumen de almacenamiento y toma domiciliaria     </t>
  </si>
  <si>
    <t>Número Personas</t>
  </si>
  <si>
    <t>Dotación (L/hab)</t>
  </si>
  <si>
    <t>Consumo (Lts)</t>
  </si>
  <si>
    <t>Reserva (Lts)</t>
  </si>
  <si>
    <t>V Cisterna (Lts)</t>
  </si>
  <si>
    <t>H Cisterna (m)</t>
  </si>
  <si>
    <t>L Cisterna (m)</t>
  </si>
  <si>
    <t>V Tinaco (Lts)</t>
  </si>
  <si>
    <t>Q (L/s)</t>
  </si>
  <si>
    <t>DT (pulg)</t>
  </si>
  <si>
    <t xml:space="preserve">DC </t>
  </si>
  <si>
    <t>(pulg)</t>
  </si>
  <si>
    <t>Tiempo (seg)</t>
  </si>
  <si>
    <t>H (m)</t>
  </si>
  <si>
    <t>PT  (HP)</t>
  </si>
  <si>
    <t>Volumen (Lts)</t>
  </si>
  <si>
    <t>PC  (HP)</t>
  </si>
  <si>
    <t>Predimensionamiento sistema de bombeo</t>
  </si>
  <si>
    <t>Método simplificado RHAE (Muebles con tanque y llave)</t>
  </si>
  <si>
    <t>Número</t>
  </si>
  <si>
    <t>Mueble</t>
  </si>
  <si>
    <t>Cobre Rígido Tipo M</t>
  </si>
  <si>
    <t>Demanda por mueble (L/h)</t>
  </si>
  <si>
    <t>Demanda total (L/h)</t>
  </si>
  <si>
    <t>Lavabo</t>
  </si>
  <si>
    <t>Regadera</t>
  </si>
  <si>
    <t>Fregadero</t>
  </si>
  <si>
    <t>Factor Almacenamiento</t>
  </si>
  <si>
    <t>Factor Demanda</t>
  </si>
  <si>
    <t>Σ</t>
  </si>
  <si>
    <t>Capacidad del calentador (Lts)</t>
  </si>
  <si>
    <t>Mueble sanitario</t>
  </si>
  <si>
    <t>UD Total</t>
  </si>
  <si>
    <t>Lavabo (Llave)</t>
  </si>
  <si>
    <t>WC (Tanque)</t>
  </si>
  <si>
    <t>Coladera Regadera (Llave)</t>
  </si>
  <si>
    <t>Fregadero (Llave)</t>
  </si>
  <si>
    <t>Lavadero (Llave)</t>
  </si>
  <si>
    <t>Lavadora (Llave)</t>
  </si>
  <si>
    <t>Coladera 50 mm</t>
  </si>
  <si>
    <t>Unidades de Descarga (UD)</t>
  </si>
  <si>
    <t>Registros sanitarios</t>
  </si>
  <si>
    <t>Tramo</t>
  </si>
  <si>
    <t>Registro</t>
  </si>
  <si>
    <t>Cota plantilla (m)</t>
  </si>
  <si>
    <t>Atarjea</t>
  </si>
  <si>
    <t>Unidades Mueble (UM)</t>
  </si>
  <si>
    <t>Total</t>
  </si>
  <si>
    <t>Regadera (Llave)</t>
  </si>
  <si>
    <t>Llave de nariz</t>
  </si>
  <si>
    <t>UM Total</t>
  </si>
  <si>
    <t>Agua fría</t>
  </si>
  <si>
    <t>Agua caliente</t>
  </si>
  <si>
    <t>R10-Atarjea</t>
  </si>
  <si>
    <t>INSTALACIÓN SANITARIA Y PLUVIAL</t>
  </si>
  <si>
    <t>BAN1</t>
  </si>
  <si>
    <t>QD (L/S)</t>
  </si>
  <si>
    <t>Ramal y Bajante Sanitario</t>
  </si>
  <si>
    <t>1/2 TUBO</t>
  </si>
  <si>
    <t>AP/3</t>
  </si>
  <si>
    <t>BAP1</t>
  </si>
  <si>
    <t>C</t>
  </si>
  <si>
    <t>i (mm/h)</t>
  </si>
  <si>
    <t>A (m2)</t>
  </si>
  <si>
    <t>QD (m3/S)</t>
  </si>
  <si>
    <t>Bajante Pluvial</t>
  </si>
  <si>
    <t>Toma Domiciliaria</t>
  </si>
  <si>
    <t>Coeficiente</t>
  </si>
  <si>
    <t>MÉTODO PRÁCTICO: DISEÑO DE INSTALACIONES HIDROSANITARIAS</t>
  </si>
  <si>
    <t>Mingitorio (llave)</t>
  </si>
  <si>
    <t>Vertedero de Aseo (llave)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</si>
</sst>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24"/>
      <color theme="1"/>
      <name val="Eras Bold ITC"/>
      <family val="2"/>
    </font>
    <font>
      <b/>
      <sz val="11"/>
      <color theme="1"/>
      <name val="Arial"/>
      <family val="2"/>
    </font>
    <font>
      <b/>
      <sz val="11"/>
      <color rgb="FFFFFF00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 Black"/>
      <family val="2"/>
    </font>
    <font>
      <b/>
      <sz val="22"/>
      <name val="Arial Black"/>
      <family val="2"/>
    </font>
    <font>
      <sz val="22"/>
      <name val="Arial Black"/>
      <family val="2"/>
    </font>
    <font>
      <b/>
      <sz val="24"/>
      <color theme="1"/>
      <name val="Arial Black"/>
      <family val="2"/>
    </font>
    <font>
      <sz val="11"/>
      <color theme="1"/>
      <name val="Arial Black"/>
      <family val="2"/>
    </font>
    <font>
      <sz val="14"/>
      <color theme="1"/>
      <name val="Arial Black"/>
      <family val="2"/>
    </font>
    <font>
      <sz val="11"/>
      <name val="Arial Black"/>
      <family val="2"/>
    </font>
    <font>
      <b/>
      <sz val="11"/>
      <name val="Arial"/>
      <family val="2"/>
    </font>
    <font>
      <b/>
      <sz val="22"/>
      <color theme="1"/>
      <name val="Arial Black"/>
      <family val="2"/>
    </font>
    <font>
      <sz val="16"/>
      <color theme="1"/>
      <name val="Arial Black"/>
      <family val="2"/>
    </font>
    <font>
      <b/>
      <sz val="20"/>
      <color theme="1"/>
      <name val="Arial Black"/>
      <family val="2"/>
    </font>
    <font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DC6D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E181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7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0" fillId="0" borderId="16" xfId="0" applyBorder="1"/>
    <xf numFmtId="0" fontId="3" fillId="0" borderId="15" xfId="0" applyFont="1" applyBorder="1"/>
    <xf numFmtId="0" fontId="0" fillId="0" borderId="15" xfId="0" applyBorder="1"/>
    <xf numFmtId="0" fontId="1" fillId="0" borderId="1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11" fillId="0" borderId="10" xfId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15" xfId="0" applyBorder="1" applyAlignment="1">
      <alignment wrapText="1"/>
    </xf>
    <xf numFmtId="0" fontId="1" fillId="0" borderId="0" xfId="0" applyFont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7" fillId="0" borderId="16" xfId="0" applyFont="1" applyBorder="1"/>
    <xf numFmtId="0" fontId="11" fillId="0" borderId="0" xfId="1" applyBorder="1" applyAlignment="1">
      <alignment vertical="center"/>
    </xf>
    <xf numFmtId="0" fontId="1" fillId="0" borderId="15" xfId="0" applyFont="1" applyBorder="1" applyAlignment="1">
      <alignment horizontal="center" wrapText="1"/>
    </xf>
    <xf numFmtId="0" fontId="7" fillId="5" borderId="4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 readingOrder="1"/>
    </xf>
    <xf numFmtId="0" fontId="7" fillId="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0" fillId="0" borderId="16" xfId="0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0" borderId="0" xfId="0" applyFont="1"/>
    <xf numFmtId="0" fontId="17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2" fontId="7" fillId="0" borderId="0" xfId="0" applyNumberFormat="1" applyFont="1"/>
    <xf numFmtId="2" fontId="7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1" fillId="0" borderId="0" xfId="0" applyFont="1"/>
    <xf numFmtId="0" fontId="7" fillId="0" borderId="0" xfId="0" applyFont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left" wrapText="1"/>
    </xf>
    <xf numFmtId="0" fontId="11" fillId="0" borderId="0" xfId="1" applyBorder="1" applyAlignment="1">
      <alignment wrapText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2" fillId="3" borderId="4" xfId="0" applyFont="1" applyFill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7" fillId="7" borderId="4" xfId="0" applyFont="1" applyFill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17" xfId="0" applyFont="1" applyFill="1" applyBorder="1" applyAlignment="1" applyProtection="1">
      <alignment horizontal="center" vertical="center" wrapText="1"/>
      <protection locked="0"/>
    </xf>
    <xf numFmtId="0" fontId="1" fillId="6" borderId="15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6" borderId="17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11" fontId="1" fillId="0" borderId="4" xfId="0" applyNumberFormat="1" applyFont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/>
      <protection locked="0"/>
    </xf>
    <xf numFmtId="49" fontId="1" fillId="6" borderId="13" xfId="0" applyNumberFormat="1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wrapText="1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1" fillId="10" borderId="4" xfId="0" applyFont="1" applyFill="1" applyBorder="1" applyAlignment="1" applyProtection="1">
      <alignment horizontal="center" vertical="center" wrapText="1"/>
      <protection locked="0"/>
    </xf>
    <xf numFmtId="0" fontId="1" fillId="10" borderId="4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6" fillId="7" borderId="1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17" fillId="7" borderId="3" xfId="0" applyFont="1" applyFill="1" applyBorder="1"/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 readingOrder="1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Protection="1">
      <protection locked="0"/>
    </xf>
    <xf numFmtId="0" fontId="1" fillId="6" borderId="8" xfId="0" applyFont="1" applyFill="1" applyBorder="1" applyAlignment="1" applyProtection="1">
      <alignment horizontal="center" vertical="center"/>
      <protection locked="0"/>
    </xf>
    <xf numFmtId="0" fontId="1" fillId="6" borderId="13" xfId="0" applyFont="1" applyFill="1" applyBorder="1" applyProtection="1">
      <protection locked="0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6" borderId="13" xfId="0" applyFont="1" applyFill="1" applyBorder="1" applyAlignment="1" applyProtection="1">
      <alignment horizontal="center"/>
      <protection locked="0"/>
    </xf>
    <xf numFmtId="0" fontId="7" fillId="7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12" fillId="5" borderId="17" xfId="0" applyFont="1" applyFill="1" applyBorder="1" applyAlignment="1">
      <alignment horizontal="center" vertical="center" wrapText="1" readingOrder="1"/>
    </xf>
    <xf numFmtId="0" fontId="7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20" fillId="0" borderId="8" xfId="0" applyFont="1" applyBorder="1" applyAlignment="1" applyProtection="1">
      <alignment horizontal="center" vertical="center"/>
      <protection hidden="1"/>
    </xf>
    <xf numFmtId="0" fontId="20" fillId="0" borderId="13" xfId="0" applyFont="1" applyBorder="1" applyAlignment="1" applyProtection="1">
      <alignment horizontal="center" vertical="center"/>
      <protection hidden="1"/>
    </xf>
    <xf numFmtId="0" fontId="22" fillId="9" borderId="4" xfId="0" applyFont="1" applyFill="1" applyBorder="1" applyAlignment="1">
      <alignment horizontal="center"/>
    </xf>
    <xf numFmtId="0" fontId="22" fillId="0" borderId="4" xfId="0" applyFont="1" applyBorder="1"/>
    <xf numFmtId="0" fontId="7" fillId="5" borderId="8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1" fillId="6" borderId="13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8" fillId="2" borderId="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horizontal="center"/>
    </xf>
    <xf numFmtId="0" fontId="0" fillId="0" borderId="4" xfId="0" applyBorder="1"/>
    <xf numFmtId="0" fontId="15" fillId="4" borderId="17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4" xfId="0" applyFont="1" applyFill="1" applyBorder="1"/>
    <xf numFmtId="0" fontId="19" fillId="4" borderId="31" xfId="0" applyFont="1" applyFill="1" applyBorder="1"/>
    <xf numFmtId="0" fontId="19" fillId="4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4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 readingOrder="1"/>
    </xf>
    <xf numFmtId="0" fontId="7" fillId="5" borderId="25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2" fillId="5" borderId="21" xfId="0" applyFont="1" applyFill="1" applyBorder="1" applyAlignment="1">
      <alignment horizontal="center" vertical="center" wrapText="1" readingOrder="1"/>
    </xf>
    <xf numFmtId="0" fontId="12" fillId="5" borderId="20" xfId="0" applyFont="1" applyFill="1" applyBorder="1" applyAlignment="1">
      <alignment horizontal="center" vertical="center" wrapText="1" readingOrder="1"/>
    </xf>
    <xf numFmtId="0" fontId="12" fillId="5" borderId="22" xfId="0" applyFont="1" applyFill="1" applyBorder="1" applyAlignment="1">
      <alignment horizontal="center" vertical="center" wrapText="1" readingOrder="1"/>
    </xf>
    <xf numFmtId="0" fontId="12" fillId="5" borderId="19" xfId="0" applyFont="1" applyFill="1" applyBorder="1" applyAlignment="1">
      <alignment horizontal="center" vertical="center" wrapText="1" readingOrder="1"/>
    </xf>
    <xf numFmtId="0" fontId="12" fillId="5" borderId="24" xfId="0" applyFont="1" applyFill="1" applyBorder="1" applyAlignment="1">
      <alignment horizontal="center" vertical="center" wrapText="1" readingOrder="1"/>
    </xf>
    <xf numFmtId="0" fontId="18" fillId="4" borderId="17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16" fillId="7" borderId="26" xfId="0" applyFont="1" applyFill="1" applyBorder="1" applyAlignment="1">
      <alignment horizontal="center" vertical="center"/>
    </xf>
    <xf numFmtId="0" fontId="16" fillId="7" borderId="27" xfId="0" applyFont="1" applyFill="1" applyBorder="1" applyAlignment="1">
      <alignment horizontal="center" vertical="center"/>
    </xf>
    <xf numFmtId="0" fontId="13" fillId="7" borderId="27" xfId="0" applyFont="1" applyFill="1" applyBorder="1"/>
    <xf numFmtId="0" fontId="17" fillId="7" borderId="27" xfId="0" applyFont="1" applyFill="1" applyBorder="1"/>
    <xf numFmtId="0" fontId="17" fillId="7" borderId="28" xfId="0" applyFont="1" applyFill="1" applyBorder="1"/>
    <xf numFmtId="0" fontId="21" fillId="4" borderId="4" xfId="0" applyFont="1" applyFill="1" applyBorder="1" applyAlignment="1">
      <alignment horizontal="center"/>
    </xf>
    <xf numFmtId="0" fontId="0" fillId="4" borderId="4" xfId="0" applyFill="1" applyBorder="1"/>
    <xf numFmtId="0" fontId="3" fillId="0" borderId="29" xfId="0" applyFont="1" applyBorder="1" applyAlignment="1">
      <alignment horizontal="center"/>
    </xf>
    <xf numFmtId="0" fontId="21" fillId="7" borderId="17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8" xfId="0" applyFont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7" fillId="5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" fillId="10" borderId="8" xfId="0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FFFFCC"/>
      <color rgb="FFFFE181"/>
      <color rgb="FFFFDC6D"/>
      <color rgb="FFDB9B99"/>
      <color rgb="FF1808EE"/>
      <color rgb="FF13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15571</xdr:colOff>
      <xdr:row>6</xdr:row>
      <xdr:rowOff>21166</xdr:rowOff>
    </xdr:from>
    <xdr:to>
      <xdr:col>15</xdr:col>
      <xdr:colOff>260348</xdr:colOff>
      <xdr:row>13</xdr:row>
      <xdr:rowOff>42811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3988" y="1015999"/>
          <a:ext cx="1514777" cy="135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116418</xdr:colOff>
      <xdr:row>87</xdr:row>
      <xdr:rowOff>71089</xdr:rowOff>
    </xdr:from>
    <xdr:to>
      <xdr:col>20</xdr:col>
      <xdr:colOff>645585</xdr:colOff>
      <xdr:row>98</xdr:row>
      <xdr:rowOff>95248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1918" y="19002027"/>
          <a:ext cx="6446573" cy="2357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345279</xdr:colOff>
      <xdr:row>2</xdr:row>
      <xdr:rowOff>242111</xdr:rowOff>
    </xdr:from>
    <xdr:to>
      <xdr:col>21</xdr:col>
      <xdr:colOff>250031</xdr:colOff>
      <xdr:row>28</xdr:row>
      <xdr:rowOff>100051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7342" y="920767"/>
          <a:ext cx="3607595" cy="607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920750</xdr:colOff>
      <xdr:row>12</xdr:row>
      <xdr:rowOff>52918</xdr:rowOff>
    </xdr:from>
    <xdr:to>
      <xdr:col>15</xdr:col>
      <xdr:colOff>317500</xdr:colOff>
      <xdr:row>14</xdr:row>
      <xdr:rowOff>2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3229167" y="2190751"/>
          <a:ext cx="666750" cy="328084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465667</xdr:colOff>
      <xdr:row>7</xdr:row>
      <xdr:rowOff>116418</xdr:rowOff>
    </xdr:from>
    <xdr:to>
      <xdr:col>15</xdr:col>
      <xdr:colOff>465667</xdr:colOff>
      <xdr:row>11</xdr:row>
      <xdr:rowOff>84668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4044084" y="1301751"/>
          <a:ext cx="0" cy="73025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306917</xdr:colOff>
      <xdr:row>72</xdr:row>
      <xdr:rowOff>148165</xdr:rowOff>
    </xdr:from>
    <xdr:to>
      <xdr:col>9</xdr:col>
      <xdr:colOff>793479</xdr:colOff>
      <xdr:row>78</xdr:row>
      <xdr:rowOff>84667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CDA6C9-E20D-4B0B-85AB-23D097C68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98167" y="14636748"/>
          <a:ext cx="2306895" cy="1143002"/>
        </a:xfrm>
        <a:prstGeom prst="rect">
          <a:avLst/>
        </a:prstGeom>
      </xdr:spPr>
    </xdr:pic>
    <xdr:clientData/>
  </xdr:twoCellAnchor>
  <xdr:twoCellAnchor editAs="oneCell">
    <xdr:from>
      <xdr:col>7</xdr:col>
      <xdr:colOff>423333</xdr:colOff>
      <xdr:row>79</xdr:row>
      <xdr:rowOff>21167</xdr:rowOff>
    </xdr:from>
    <xdr:to>
      <xdr:col>9</xdr:col>
      <xdr:colOff>720724</xdr:colOff>
      <xdr:row>84</xdr:row>
      <xdr:rowOff>119807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5D22E1B-3469-4207-B2F6-B90091D95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4583" y="15927917"/>
          <a:ext cx="2117724" cy="105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994833</xdr:colOff>
      <xdr:row>12</xdr:row>
      <xdr:rowOff>21166</xdr:rowOff>
    </xdr:from>
    <xdr:to>
      <xdr:col>14</xdr:col>
      <xdr:colOff>624417</xdr:colOff>
      <xdr:row>13</xdr:row>
      <xdr:rowOff>148166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9E6679F5-B5BD-4E71-9CCF-6E06FB1C2D73}"/>
            </a:ext>
          </a:extLst>
        </xdr:cNvPr>
        <xdr:cNvCxnSpPr/>
      </xdr:nvCxnSpPr>
      <xdr:spPr>
        <a:xfrm flipH="1" flipV="1">
          <a:off x="13419666" y="3640666"/>
          <a:ext cx="740834" cy="31750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275167</xdr:colOff>
      <xdr:row>90</xdr:row>
      <xdr:rowOff>116417</xdr:rowOff>
    </xdr:from>
    <xdr:to>
      <xdr:col>7</xdr:col>
      <xdr:colOff>360891</xdr:colOff>
      <xdr:row>96</xdr:row>
      <xdr:rowOff>24557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A506F7F-DB38-4248-8B8F-C217BFF87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4417" y="18362084"/>
          <a:ext cx="2117724" cy="105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33</xdr:row>
      <xdr:rowOff>130968</xdr:rowOff>
    </xdr:from>
    <xdr:to>
      <xdr:col>14</xdr:col>
      <xdr:colOff>369094</xdr:colOff>
      <xdr:row>53</xdr:row>
      <xdr:rowOff>170777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A8B0F19-CB00-4C4D-9472-9CC7EE0A5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7596187"/>
          <a:ext cx="5798344" cy="438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9"/>
  <sheetViews>
    <sheetView showGridLines="0" tabSelected="1" topLeftCell="J79" zoomScale="90" zoomScaleNormal="90" workbookViewId="0">
      <selection activeCell="N91" sqref="N91"/>
    </sheetView>
  </sheetViews>
  <sheetFormatPr baseColWidth="10" defaultRowHeight="14.4" x14ac:dyDescent="0.3"/>
  <cols>
    <col min="2" max="3" width="12.88671875" customWidth="1"/>
    <col min="4" max="4" width="13" bestFit="1" customWidth="1"/>
    <col min="5" max="5" width="12.109375" customWidth="1"/>
    <col min="6" max="6" width="16.33203125" customWidth="1"/>
    <col min="7" max="7" width="14.109375" customWidth="1"/>
    <col min="8" max="8" width="13" bestFit="1" customWidth="1"/>
    <col min="9" max="10" width="14.33203125" customWidth="1"/>
    <col min="11" max="11" width="14.88671875" customWidth="1"/>
    <col min="12" max="12" width="18.44140625" customWidth="1"/>
    <col min="13" max="13" width="18.5546875" customWidth="1"/>
    <col min="14" max="14" width="16.6640625" customWidth="1"/>
    <col min="15" max="15" width="19" customWidth="1"/>
    <col min="16" max="16" width="18.109375" customWidth="1"/>
    <col min="17" max="17" width="7.5546875" customWidth="1"/>
    <col min="18" max="18" width="11.33203125" customWidth="1"/>
    <col min="19" max="19" width="15.33203125" customWidth="1"/>
    <col min="20" max="20" width="17.5546875" customWidth="1"/>
  </cols>
  <sheetData>
    <row r="1" spans="2:25" ht="15" thickBot="1" x14ac:dyDescent="0.35"/>
    <row r="2" spans="2:25" ht="37.200000000000003" thickBot="1" x14ac:dyDescent="0.5">
      <c r="B2" s="161" t="s">
        <v>102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3"/>
      <c r="S2" s="163"/>
      <c r="T2" s="164"/>
      <c r="U2" s="164"/>
      <c r="V2" s="164"/>
      <c r="W2" s="165"/>
    </row>
    <row r="3" spans="2:25" ht="36.6" x14ac:dyDescent="0.45">
      <c r="B3" s="30"/>
      <c r="C3" s="42"/>
      <c r="D3" s="42"/>
      <c r="E3" s="42"/>
      <c r="F3" s="42"/>
      <c r="G3" s="42"/>
      <c r="H3" s="42"/>
      <c r="I3" s="42"/>
      <c r="J3" s="40"/>
      <c r="K3" s="41"/>
      <c r="L3" s="41"/>
      <c r="M3" s="41"/>
      <c r="N3" s="41"/>
      <c r="O3" s="42"/>
      <c r="P3" s="42"/>
      <c r="Q3" s="43"/>
      <c r="R3" s="43"/>
      <c r="S3" s="43"/>
      <c r="T3" s="44"/>
      <c r="U3" s="44"/>
      <c r="V3" s="44"/>
      <c r="W3" s="31"/>
    </row>
    <row r="4" spans="2:25" ht="36.6" x14ac:dyDescent="0.45">
      <c r="B4" s="30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3"/>
      <c r="R4" s="43"/>
      <c r="S4" s="43"/>
      <c r="T4" s="44"/>
      <c r="U4" s="44"/>
      <c r="V4" s="44"/>
      <c r="W4" s="31"/>
    </row>
    <row r="5" spans="2:25" ht="34.200000000000003" x14ac:dyDescent="0.3">
      <c r="B5" s="7"/>
      <c r="C5" s="45"/>
      <c r="D5" s="45"/>
      <c r="E5" s="45"/>
      <c r="F5" s="45"/>
      <c r="G5" s="140" t="s">
        <v>33</v>
      </c>
      <c r="H5" s="141"/>
      <c r="I5" s="141"/>
      <c r="J5" s="141"/>
      <c r="K5" s="141"/>
      <c r="L5" s="141"/>
      <c r="M5" s="141"/>
      <c r="N5" s="141"/>
      <c r="O5" s="141"/>
      <c r="P5" s="141"/>
      <c r="Q5" s="46"/>
      <c r="R5" s="46"/>
      <c r="S5" s="46"/>
      <c r="W5" s="8"/>
    </row>
    <row r="6" spans="2:25" ht="34.200000000000003" x14ac:dyDescent="0.3">
      <c r="B6" s="7"/>
      <c r="C6" s="45"/>
      <c r="D6" s="45"/>
      <c r="E6" s="45"/>
      <c r="F6" s="45"/>
      <c r="G6" s="47"/>
      <c r="H6" s="48"/>
      <c r="I6" s="48"/>
      <c r="J6" s="48"/>
      <c r="K6" s="48"/>
      <c r="L6" s="48"/>
      <c r="M6" s="48"/>
      <c r="N6" s="48"/>
      <c r="O6" s="48"/>
      <c r="P6" s="48"/>
      <c r="Q6" s="46"/>
      <c r="R6" s="46"/>
      <c r="S6" s="46"/>
      <c r="W6" s="8"/>
    </row>
    <row r="7" spans="2:25" x14ac:dyDescent="0.3">
      <c r="B7" s="10"/>
      <c r="F7" s="46"/>
      <c r="G7" s="168"/>
      <c r="H7" s="168"/>
      <c r="K7" s="125" t="s">
        <v>100</v>
      </c>
      <c r="L7" s="142"/>
      <c r="M7" s="126"/>
      <c r="W7" s="8"/>
    </row>
    <row r="8" spans="2:25" ht="15" customHeight="1" x14ac:dyDescent="0.3">
      <c r="B8" s="10"/>
      <c r="C8" s="106" t="s">
        <v>34</v>
      </c>
      <c r="D8" s="151" t="s">
        <v>35</v>
      </c>
      <c r="E8" s="153" t="s">
        <v>36</v>
      </c>
      <c r="F8" s="153" t="s">
        <v>37</v>
      </c>
      <c r="G8" s="153" t="s">
        <v>38</v>
      </c>
      <c r="H8" s="153" t="s">
        <v>39</v>
      </c>
      <c r="I8" s="153" t="s">
        <v>40</v>
      </c>
      <c r="J8" s="153" t="s">
        <v>41</v>
      </c>
      <c r="K8" s="145" t="s">
        <v>42</v>
      </c>
      <c r="L8" s="145" t="s">
        <v>43</v>
      </c>
      <c r="M8" s="35" t="s">
        <v>44</v>
      </c>
      <c r="N8" s="93"/>
      <c r="O8" s="93"/>
      <c r="P8" s="93"/>
      <c r="Q8" s="93"/>
      <c r="R8" s="94"/>
      <c r="W8" s="8"/>
      <c r="Y8" s="24"/>
    </row>
    <row r="9" spans="2:25" x14ac:dyDescent="0.3">
      <c r="B9" s="10"/>
      <c r="C9" s="150"/>
      <c r="D9" s="152"/>
      <c r="E9" s="145"/>
      <c r="F9" s="145"/>
      <c r="G9" s="145"/>
      <c r="H9" s="154"/>
      <c r="I9" s="145"/>
      <c r="J9" s="145"/>
      <c r="K9" s="145"/>
      <c r="L9" s="145"/>
      <c r="M9" s="35" t="s">
        <v>45</v>
      </c>
      <c r="N9" s="46"/>
      <c r="O9" s="2"/>
      <c r="P9" s="20"/>
      <c r="Q9" s="49"/>
      <c r="R9" s="21"/>
      <c r="W9" s="8"/>
      <c r="Y9" s="2"/>
    </row>
    <row r="10" spans="2:25" x14ac:dyDescent="0.3">
      <c r="B10" s="10"/>
      <c r="C10" s="77">
        <v>2</v>
      </c>
      <c r="D10" s="77">
        <v>150</v>
      </c>
      <c r="E10" s="68">
        <f>C10*D10</f>
        <v>300</v>
      </c>
      <c r="F10" s="68">
        <f>E10*2</f>
        <v>600</v>
      </c>
      <c r="G10" s="68">
        <f>E10+F10</f>
        <v>900</v>
      </c>
      <c r="H10" s="77">
        <v>1.2</v>
      </c>
      <c r="I10" s="68">
        <f>((G10/1000)/H10)^0.5</f>
        <v>0.8660254037844386</v>
      </c>
      <c r="J10" s="68">
        <f>E10</f>
        <v>300</v>
      </c>
      <c r="K10" s="68">
        <f>G10/86400</f>
        <v>1.0416666666666666E-2</v>
      </c>
      <c r="L10" s="69">
        <f>1.4*(K10)^0.5</f>
        <v>0.14288690166235204</v>
      </c>
      <c r="M10" s="77">
        <v>0.5</v>
      </c>
      <c r="N10" s="46"/>
      <c r="O10" s="2"/>
      <c r="P10" s="50">
        <f>H10</f>
        <v>1.2</v>
      </c>
      <c r="Q10" s="20"/>
      <c r="R10" s="51"/>
      <c r="W10" s="8"/>
      <c r="Y10" s="3"/>
    </row>
    <row r="11" spans="2:25" x14ac:dyDescent="0.3">
      <c r="B11" s="10"/>
      <c r="C11" s="77">
        <v>3</v>
      </c>
      <c r="D11" s="77">
        <v>150</v>
      </c>
      <c r="E11" s="68">
        <f t="shared" ref="E11:E14" si="0">C11*D11</f>
        <v>450</v>
      </c>
      <c r="F11" s="68">
        <f t="shared" ref="F11:F14" si="1">E11*2</f>
        <v>900</v>
      </c>
      <c r="G11" s="68">
        <f t="shared" ref="G11:G14" si="2">E11+F11</f>
        <v>1350</v>
      </c>
      <c r="H11" s="77">
        <v>1.2</v>
      </c>
      <c r="I11" s="68">
        <f t="shared" ref="I11:I14" si="3">((G11/1000)/H11)^0.5</f>
        <v>1.0606601717798214</v>
      </c>
      <c r="J11" s="68">
        <f t="shared" ref="J11:J14" si="4">E11</f>
        <v>450</v>
      </c>
      <c r="K11" s="68">
        <f t="shared" ref="K11:K14" si="5">G11/86400</f>
        <v>1.5625E-2</v>
      </c>
      <c r="L11" s="69">
        <f t="shared" ref="L11:L14" si="6">1.4*(K11)^0.5</f>
        <v>0.17499999999999999</v>
      </c>
      <c r="M11" s="77">
        <v>0.5</v>
      </c>
      <c r="N11" s="46"/>
      <c r="O11" s="2"/>
      <c r="P11" s="22"/>
      <c r="Q11" s="17"/>
      <c r="R11" s="17"/>
      <c r="W11" s="8"/>
    </row>
    <row r="12" spans="2:25" x14ac:dyDescent="0.3">
      <c r="B12" s="9"/>
      <c r="C12" s="77">
        <v>2</v>
      </c>
      <c r="D12" s="77">
        <v>150</v>
      </c>
      <c r="E12" s="68">
        <f t="shared" si="0"/>
        <v>300</v>
      </c>
      <c r="F12" s="68">
        <f t="shared" si="1"/>
        <v>600</v>
      </c>
      <c r="G12" s="68">
        <f t="shared" si="2"/>
        <v>900</v>
      </c>
      <c r="H12" s="77">
        <v>1.2</v>
      </c>
      <c r="I12" s="68">
        <f t="shared" si="3"/>
        <v>0.8660254037844386</v>
      </c>
      <c r="J12" s="68">
        <f t="shared" si="4"/>
        <v>300</v>
      </c>
      <c r="K12" s="68">
        <f t="shared" si="5"/>
        <v>1.0416666666666666E-2</v>
      </c>
      <c r="L12" s="69">
        <f t="shared" si="6"/>
        <v>0.14288690166235204</v>
      </c>
      <c r="M12" s="77">
        <v>0.5</v>
      </c>
      <c r="N12" s="93"/>
      <c r="O12" s="93"/>
      <c r="P12" s="22"/>
      <c r="Q12" s="22"/>
      <c r="R12" s="17"/>
      <c r="W12" s="8"/>
    </row>
    <row r="13" spans="2:25" x14ac:dyDescent="0.3">
      <c r="B13" s="10"/>
      <c r="C13" s="77">
        <v>2</v>
      </c>
      <c r="D13" s="77">
        <v>150</v>
      </c>
      <c r="E13" s="68">
        <f t="shared" si="0"/>
        <v>300</v>
      </c>
      <c r="F13" s="68">
        <f t="shared" si="1"/>
        <v>600</v>
      </c>
      <c r="G13" s="68">
        <f t="shared" si="2"/>
        <v>900</v>
      </c>
      <c r="H13" s="77">
        <v>1.2</v>
      </c>
      <c r="I13" s="68">
        <f t="shared" si="3"/>
        <v>0.8660254037844386</v>
      </c>
      <c r="J13" s="68">
        <f t="shared" si="4"/>
        <v>300</v>
      </c>
      <c r="K13" s="68">
        <f t="shared" si="5"/>
        <v>1.0416666666666666E-2</v>
      </c>
      <c r="L13" s="69">
        <f t="shared" si="6"/>
        <v>0.14288690166235204</v>
      </c>
      <c r="M13" s="77">
        <v>0.5</v>
      </c>
      <c r="N13" s="46"/>
      <c r="O13" s="2"/>
      <c r="P13" s="52"/>
      <c r="Q13" s="20"/>
      <c r="R13" s="21"/>
      <c r="W13" s="8"/>
    </row>
    <row r="14" spans="2:25" x14ac:dyDescent="0.3">
      <c r="B14" s="10"/>
      <c r="C14" s="77">
        <v>2</v>
      </c>
      <c r="D14" s="77">
        <v>150</v>
      </c>
      <c r="E14" s="68">
        <f t="shared" si="0"/>
        <v>300</v>
      </c>
      <c r="F14" s="68">
        <f t="shared" si="1"/>
        <v>600</v>
      </c>
      <c r="G14" s="68">
        <f t="shared" si="2"/>
        <v>900</v>
      </c>
      <c r="H14" s="77">
        <v>1.2</v>
      </c>
      <c r="I14" s="68">
        <f t="shared" si="3"/>
        <v>0.8660254037844386</v>
      </c>
      <c r="J14" s="68">
        <f t="shared" si="4"/>
        <v>300</v>
      </c>
      <c r="K14" s="68">
        <f t="shared" si="5"/>
        <v>1.0416666666666666E-2</v>
      </c>
      <c r="L14" s="69">
        <f t="shared" si="6"/>
        <v>0.14288690166235204</v>
      </c>
      <c r="M14" s="77">
        <v>0.5</v>
      </c>
      <c r="N14" s="53">
        <f>I10</f>
        <v>0.8660254037844386</v>
      </c>
      <c r="O14" s="2"/>
      <c r="P14" s="54">
        <f>I10</f>
        <v>0.8660254037844386</v>
      </c>
      <c r="Q14" s="20"/>
      <c r="R14" s="51"/>
      <c r="W14" s="8"/>
    </row>
    <row r="15" spans="2:25" x14ac:dyDescent="0.3">
      <c r="B15" s="10"/>
      <c r="N15" s="46"/>
      <c r="O15" s="2"/>
      <c r="P15" s="17"/>
      <c r="Q15" s="17"/>
      <c r="R15" s="17"/>
      <c r="W15" s="8"/>
    </row>
    <row r="16" spans="2:25" x14ac:dyDescent="0.3">
      <c r="B16" s="10"/>
      <c r="E16" s="32"/>
      <c r="F16" s="19"/>
      <c r="G16" s="19"/>
      <c r="H16" s="67"/>
      <c r="I16" s="18"/>
      <c r="J16" s="18"/>
      <c r="N16" s="46"/>
      <c r="O16" s="2"/>
      <c r="W16" s="8"/>
    </row>
    <row r="17" spans="2:23" ht="34.200000000000003" x14ac:dyDescent="0.8">
      <c r="B17" s="155" t="s">
        <v>51</v>
      </c>
      <c r="C17" s="156"/>
      <c r="D17" s="156"/>
      <c r="E17" s="156"/>
      <c r="F17" s="156"/>
      <c r="G17" s="156"/>
      <c r="H17" s="51"/>
      <c r="I17" s="166" t="s">
        <v>80</v>
      </c>
      <c r="J17" s="167"/>
      <c r="K17" s="167"/>
      <c r="L17" s="167"/>
      <c r="M17" s="167"/>
      <c r="N17" s="133"/>
      <c r="O17" s="133"/>
      <c r="P17" s="133"/>
      <c r="Q17" s="17"/>
      <c r="W17" s="8"/>
    </row>
    <row r="18" spans="2:23" x14ac:dyDescent="0.3">
      <c r="B18" s="10"/>
      <c r="H18" s="21"/>
      <c r="I18" s="26"/>
      <c r="J18" s="26"/>
      <c r="K18" s="118" t="s">
        <v>85</v>
      </c>
      <c r="L18" s="119"/>
      <c r="M18" s="119"/>
      <c r="N18" s="113" t="s">
        <v>86</v>
      </c>
      <c r="O18" s="114"/>
      <c r="P18" s="114"/>
      <c r="W18" s="8"/>
    </row>
    <row r="19" spans="2:23" ht="15" customHeight="1" x14ac:dyDescent="0.3">
      <c r="B19" s="117" t="s">
        <v>49</v>
      </c>
      <c r="C19" s="106" t="s">
        <v>46</v>
      </c>
      <c r="D19" s="106" t="s">
        <v>42</v>
      </c>
      <c r="E19" s="106" t="s">
        <v>47</v>
      </c>
      <c r="F19" s="106" t="s">
        <v>48</v>
      </c>
      <c r="G19" s="106" t="s">
        <v>50</v>
      </c>
      <c r="H19" s="51"/>
      <c r="I19" s="160" t="s">
        <v>65</v>
      </c>
      <c r="J19" s="170"/>
      <c r="K19" s="36" t="s">
        <v>0</v>
      </c>
      <c r="L19" s="36" t="s">
        <v>53</v>
      </c>
      <c r="M19" s="36" t="s">
        <v>84</v>
      </c>
      <c r="N19" s="36" t="s">
        <v>0</v>
      </c>
      <c r="O19" s="36" t="s">
        <v>53</v>
      </c>
      <c r="P19" s="36" t="s">
        <v>84</v>
      </c>
      <c r="W19" s="8"/>
    </row>
    <row r="20" spans="2:23" x14ac:dyDescent="0.3">
      <c r="B20" s="117"/>
      <c r="C20" s="106"/>
      <c r="D20" s="106"/>
      <c r="E20" s="106"/>
      <c r="F20" s="106"/>
      <c r="G20" s="106"/>
      <c r="H20" s="17"/>
      <c r="I20" s="115" t="s">
        <v>67</v>
      </c>
      <c r="J20" s="116"/>
      <c r="K20" s="70">
        <v>1</v>
      </c>
      <c r="L20" s="80">
        <v>4</v>
      </c>
      <c r="M20" s="71">
        <f t="shared" ref="M20:M25" si="7">K20*L20</f>
        <v>4</v>
      </c>
      <c r="N20" s="70">
        <v>1</v>
      </c>
      <c r="O20" s="80">
        <v>4</v>
      </c>
      <c r="P20" s="71">
        <f t="shared" ref="P20:P25" si="8">N20*O20</f>
        <v>4</v>
      </c>
      <c r="W20" s="8"/>
    </row>
    <row r="21" spans="2:23" x14ac:dyDescent="0.3">
      <c r="B21" s="78">
        <v>2200</v>
      </c>
      <c r="C21" s="77">
        <v>1800</v>
      </c>
      <c r="D21" s="68">
        <f>B21/C21</f>
        <v>1.2222222222222223</v>
      </c>
      <c r="E21" s="89">
        <v>10</v>
      </c>
      <c r="F21" s="68">
        <f>D21*E21/B25</f>
        <v>0.61111111111111116</v>
      </c>
      <c r="G21" s="77">
        <v>0.75</v>
      </c>
      <c r="H21" s="17"/>
      <c r="I21" s="115" t="s">
        <v>68</v>
      </c>
      <c r="J21" s="116"/>
      <c r="K21" s="70">
        <v>3</v>
      </c>
      <c r="L21" s="80">
        <v>4</v>
      </c>
      <c r="M21" s="71">
        <f t="shared" si="7"/>
        <v>12</v>
      </c>
      <c r="N21" s="70">
        <v>0</v>
      </c>
      <c r="O21" s="80">
        <v>0</v>
      </c>
      <c r="P21" s="71">
        <f t="shared" si="8"/>
        <v>0</v>
      </c>
      <c r="W21" s="8"/>
    </row>
    <row r="22" spans="2:23" x14ac:dyDescent="0.3">
      <c r="B22" s="25"/>
      <c r="C22" s="17"/>
      <c r="D22" s="17"/>
      <c r="E22" s="17"/>
      <c r="F22" s="55"/>
      <c r="G22" s="17"/>
      <c r="H22" s="17"/>
      <c r="I22" s="115" t="s">
        <v>82</v>
      </c>
      <c r="J22" s="116"/>
      <c r="K22" s="70">
        <v>2</v>
      </c>
      <c r="L22" s="80">
        <v>4</v>
      </c>
      <c r="M22" s="71">
        <f t="shared" si="7"/>
        <v>8</v>
      </c>
      <c r="N22" s="70">
        <v>1.5</v>
      </c>
      <c r="O22" s="80">
        <v>4</v>
      </c>
      <c r="P22" s="71">
        <f t="shared" si="8"/>
        <v>6</v>
      </c>
      <c r="W22" s="8"/>
    </row>
    <row r="23" spans="2:23" ht="15" customHeight="1" x14ac:dyDescent="0.3">
      <c r="B23" s="117" t="s">
        <v>101</v>
      </c>
      <c r="H23" s="17"/>
      <c r="I23" s="115" t="s">
        <v>70</v>
      </c>
      <c r="J23" s="116"/>
      <c r="K23" s="70">
        <v>2</v>
      </c>
      <c r="L23" s="80">
        <v>0</v>
      </c>
      <c r="M23" s="71">
        <f t="shared" si="7"/>
        <v>0</v>
      </c>
      <c r="N23" s="70">
        <v>1.5</v>
      </c>
      <c r="O23" s="80">
        <v>2</v>
      </c>
      <c r="P23" s="71">
        <f t="shared" si="8"/>
        <v>3</v>
      </c>
      <c r="W23" s="8"/>
    </row>
    <row r="24" spans="2:23" x14ac:dyDescent="0.3">
      <c r="B24" s="117"/>
      <c r="H24" s="17"/>
      <c r="I24" s="115" t="s">
        <v>71</v>
      </c>
      <c r="J24" s="116"/>
      <c r="K24" s="70">
        <v>2</v>
      </c>
      <c r="L24" s="80">
        <v>0</v>
      </c>
      <c r="M24" s="71">
        <f t="shared" si="7"/>
        <v>0</v>
      </c>
      <c r="N24" s="70">
        <v>0</v>
      </c>
      <c r="O24" s="80">
        <v>0</v>
      </c>
      <c r="P24" s="71">
        <f t="shared" si="8"/>
        <v>0</v>
      </c>
      <c r="W24" s="8"/>
    </row>
    <row r="25" spans="2:23" x14ac:dyDescent="0.3">
      <c r="B25" s="78">
        <v>20</v>
      </c>
      <c r="H25" s="17"/>
      <c r="I25" s="115" t="s">
        <v>72</v>
      </c>
      <c r="J25" s="116"/>
      <c r="K25" s="70">
        <v>3</v>
      </c>
      <c r="L25" s="80">
        <v>0</v>
      </c>
      <c r="M25" s="71">
        <f t="shared" si="7"/>
        <v>0</v>
      </c>
      <c r="N25" s="70">
        <v>0</v>
      </c>
      <c r="O25" s="80">
        <v>0</v>
      </c>
      <c r="P25" s="71">
        <f t="shared" si="8"/>
        <v>0</v>
      </c>
      <c r="W25" s="8"/>
    </row>
    <row r="26" spans="2:23" x14ac:dyDescent="0.3">
      <c r="B26" s="79"/>
      <c r="H26" s="17"/>
      <c r="I26" s="115" t="s">
        <v>83</v>
      </c>
      <c r="J26" s="116"/>
      <c r="K26" s="70">
        <v>1</v>
      </c>
      <c r="L26" s="80">
        <v>0</v>
      </c>
      <c r="M26" s="71">
        <f>K26*L26</f>
        <v>0</v>
      </c>
      <c r="N26" s="70">
        <v>0</v>
      </c>
      <c r="O26" s="80">
        <v>0</v>
      </c>
      <c r="P26" s="71">
        <f>N26*O26</f>
        <v>0</v>
      </c>
      <c r="W26" s="8"/>
    </row>
    <row r="27" spans="2:23" x14ac:dyDescent="0.3">
      <c r="B27" s="79"/>
      <c r="H27" s="17"/>
      <c r="I27" s="115" t="s">
        <v>103</v>
      </c>
      <c r="J27" s="116"/>
      <c r="K27" s="70">
        <v>2</v>
      </c>
      <c r="L27" s="80">
        <v>0</v>
      </c>
      <c r="M27" s="71">
        <f>K27*L27</f>
        <v>0</v>
      </c>
      <c r="N27" s="70">
        <v>0</v>
      </c>
      <c r="O27" s="80">
        <v>0</v>
      </c>
      <c r="P27" s="71">
        <f>N27*O27</f>
        <v>0</v>
      </c>
      <c r="W27" s="8"/>
    </row>
    <row r="28" spans="2:23" x14ac:dyDescent="0.3">
      <c r="B28" s="10"/>
      <c r="H28" s="17"/>
      <c r="I28" s="115" t="s">
        <v>104</v>
      </c>
      <c r="J28" s="116"/>
      <c r="K28" s="70">
        <v>2</v>
      </c>
      <c r="L28" s="80">
        <v>0</v>
      </c>
      <c r="M28" s="71">
        <f>K28*L28</f>
        <v>0</v>
      </c>
      <c r="N28" s="70">
        <v>0</v>
      </c>
      <c r="O28" s="80">
        <v>0</v>
      </c>
      <c r="P28" s="71">
        <f>N28*O28</f>
        <v>0</v>
      </c>
      <c r="W28" s="8"/>
    </row>
    <row r="29" spans="2:23" x14ac:dyDescent="0.3">
      <c r="B29" s="10"/>
      <c r="H29" s="17"/>
      <c r="I29" s="114" t="s">
        <v>81</v>
      </c>
      <c r="J29" s="170"/>
      <c r="K29" s="4"/>
      <c r="L29" s="4"/>
      <c r="M29" s="70">
        <f>SUM(M20:M28)</f>
        <v>24</v>
      </c>
      <c r="N29" s="72"/>
      <c r="O29" s="4"/>
      <c r="P29" s="70">
        <f>SUM(P20:P28)</f>
        <v>13</v>
      </c>
      <c r="W29" s="8"/>
    </row>
    <row r="30" spans="2:23" x14ac:dyDescent="0.3">
      <c r="B30" s="10"/>
      <c r="H30" s="17"/>
      <c r="I30" s="17"/>
      <c r="J30" s="17"/>
      <c r="K30" s="17"/>
      <c r="L30" s="17"/>
      <c r="M30" s="17"/>
      <c r="N30" s="20"/>
      <c r="O30" s="21"/>
      <c r="P30" s="17"/>
      <c r="W30" s="8"/>
    </row>
    <row r="31" spans="2:23" x14ac:dyDescent="0.3">
      <c r="B31" s="11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W31" s="8"/>
    </row>
    <row r="32" spans="2:23" x14ac:dyDescent="0.3">
      <c r="B32" s="134" t="s">
        <v>52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6"/>
      <c r="U32" s="136"/>
      <c r="V32" s="136"/>
      <c r="W32" s="137"/>
    </row>
    <row r="33" spans="2:23" x14ac:dyDescent="0.3">
      <c r="B33" s="138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6"/>
      <c r="U33" s="136"/>
      <c r="V33" s="136"/>
      <c r="W33" s="137"/>
    </row>
    <row r="34" spans="2:23" x14ac:dyDescent="0.3">
      <c r="B34" s="146" t="s">
        <v>25</v>
      </c>
      <c r="C34" s="147"/>
      <c r="D34" s="148" t="s">
        <v>55</v>
      </c>
      <c r="E34" s="149"/>
      <c r="F34" s="1"/>
      <c r="G34" s="1"/>
      <c r="H34" s="1"/>
      <c r="I34" s="1"/>
      <c r="J34" s="1"/>
      <c r="K34" s="1"/>
      <c r="L34" s="143"/>
      <c r="M34" s="144"/>
      <c r="N34" s="144"/>
      <c r="O34" s="144"/>
      <c r="P34" s="144"/>
      <c r="Q34" s="56"/>
      <c r="R34" s="56"/>
      <c r="S34" s="56"/>
      <c r="W34" s="8"/>
    </row>
    <row r="35" spans="2:23" ht="32.25" customHeight="1" x14ac:dyDescent="0.3">
      <c r="B35" s="157" t="s">
        <v>14</v>
      </c>
      <c r="C35" s="126"/>
      <c r="D35" s="125" t="s">
        <v>0</v>
      </c>
      <c r="E35" s="158"/>
      <c r="F35" s="34" t="s">
        <v>10</v>
      </c>
      <c r="G35" s="34" t="s">
        <v>11</v>
      </c>
      <c r="H35" s="57"/>
      <c r="I35" s="57"/>
      <c r="J35" s="57"/>
      <c r="K35" s="57"/>
      <c r="L35" s="57"/>
      <c r="M35" s="50"/>
      <c r="N35" s="50"/>
      <c r="O35" s="50"/>
      <c r="P35" s="50"/>
      <c r="Q35" s="56"/>
      <c r="R35" s="139"/>
      <c r="S35" s="139"/>
      <c r="W35" s="8"/>
    </row>
    <row r="36" spans="2:23" x14ac:dyDescent="0.3">
      <c r="B36" s="81" t="s">
        <v>12</v>
      </c>
      <c r="C36" s="82">
        <v>1</v>
      </c>
      <c r="D36" s="107"/>
      <c r="E36" s="108"/>
      <c r="F36" s="5"/>
      <c r="G36" s="83"/>
      <c r="H36" s="1"/>
      <c r="I36" s="58"/>
      <c r="J36" s="58"/>
      <c r="K36" s="1"/>
      <c r="L36" s="1"/>
      <c r="M36" s="57"/>
      <c r="N36" s="4"/>
      <c r="O36" s="4"/>
      <c r="W36" s="8"/>
    </row>
    <row r="37" spans="2:23" ht="25.2" x14ac:dyDescent="0.6">
      <c r="B37" s="81">
        <v>1</v>
      </c>
      <c r="C37" s="82">
        <v>2</v>
      </c>
      <c r="D37" s="109">
        <v>20</v>
      </c>
      <c r="E37" s="110"/>
      <c r="F37" s="73">
        <f>(D37^0.33)/124</f>
        <v>2.167295919939468E-2</v>
      </c>
      <c r="G37" s="82">
        <v>1.9E-2</v>
      </c>
      <c r="H37" s="1"/>
      <c r="I37" s="1"/>
      <c r="J37" s="1"/>
      <c r="K37" s="1"/>
      <c r="L37" s="1"/>
      <c r="M37" s="57"/>
      <c r="N37" s="4"/>
      <c r="O37" s="4"/>
      <c r="P37" s="123" t="s">
        <v>64</v>
      </c>
      <c r="Q37" s="124"/>
      <c r="R37" s="124"/>
      <c r="S37" s="124"/>
      <c r="T37" s="124"/>
      <c r="W37" s="8"/>
    </row>
    <row r="38" spans="2:23" x14ac:dyDescent="0.3">
      <c r="B38" s="81">
        <v>2</v>
      </c>
      <c r="C38" s="82">
        <v>3</v>
      </c>
      <c r="D38" s="109">
        <v>10</v>
      </c>
      <c r="E38" s="110"/>
      <c r="F38" s="73">
        <f t="shared" ref="F38:F65" si="9">(D38^0.33)/124</f>
        <v>1.7241629754050261E-2</v>
      </c>
      <c r="G38" s="82">
        <v>1.9E-2</v>
      </c>
      <c r="H38" s="1"/>
      <c r="I38" s="1"/>
      <c r="J38" s="1"/>
      <c r="K38" s="1"/>
      <c r="L38" s="1"/>
      <c r="M38" s="57"/>
      <c r="N38" s="4"/>
      <c r="O38" s="4"/>
      <c r="P38" s="4"/>
      <c r="Q38" s="56"/>
      <c r="R38" s="56"/>
      <c r="S38" s="56"/>
      <c r="W38" s="8"/>
    </row>
    <row r="39" spans="2:23" ht="27.6" x14ac:dyDescent="0.3">
      <c r="B39" s="81"/>
      <c r="C39" s="82"/>
      <c r="D39" s="109"/>
      <c r="E39" s="110"/>
      <c r="F39" s="73">
        <f t="shared" si="9"/>
        <v>0</v>
      </c>
      <c r="G39" s="82"/>
      <c r="H39" s="1"/>
      <c r="I39" s="1"/>
      <c r="J39" s="1"/>
      <c r="K39" s="1"/>
      <c r="L39" s="1"/>
      <c r="M39" s="57"/>
      <c r="N39" s="4"/>
      <c r="O39" s="4"/>
      <c r="P39" s="34" t="s">
        <v>53</v>
      </c>
      <c r="Q39" s="125" t="s">
        <v>54</v>
      </c>
      <c r="R39" s="126"/>
      <c r="S39" s="29" t="s">
        <v>56</v>
      </c>
      <c r="T39" s="28" t="s">
        <v>57</v>
      </c>
      <c r="W39" s="8"/>
    </row>
    <row r="40" spans="2:23" x14ac:dyDescent="0.3">
      <c r="B40" s="81"/>
      <c r="C40" s="82"/>
      <c r="D40" s="109"/>
      <c r="E40" s="110"/>
      <c r="F40" s="73">
        <f t="shared" si="9"/>
        <v>0</v>
      </c>
      <c r="G40" s="82"/>
      <c r="H40" s="1"/>
      <c r="I40" s="1"/>
      <c r="J40" s="1"/>
      <c r="K40" s="1"/>
      <c r="L40" s="1"/>
      <c r="M40" s="57"/>
      <c r="N40" s="4"/>
      <c r="O40" s="4"/>
      <c r="P40" s="82">
        <v>0</v>
      </c>
      <c r="Q40" s="109" t="s">
        <v>58</v>
      </c>
      <c r="R40" s="127"/>
      <c r="S40" s="84">
        <v>8</v>
      </c>
      <c r="T40" s="74">
        <f>P40*S40</f>
        <v>0</v>
      </c>
      <c r="W40" s="8"/>
    </row>
    <row r="41" spans="2:23" x14ac:dyDescent="0.3">
      <c r="B41" s="81"/>
      <c r="C41" s="82"/>
      <c r="D41" s="109"/>
      <c r="E41" s="110"/>
      <c r="F41" s="73">
        <f t="shared" si="9"/>
        <v>0</v>
      </c>
      <c r="G41" s="82"/>
      <c r="H41" s="1"/>
      <c r="I41" s="1"/>
      <c r="J41" s="1"/>
      <c r="K41" s="1"/>
      <c r="L41" s="1"/>
      <c r="M41" s="57"/>
      <c r="N41" s="4"/>
      <c r="O41" s="4"/>
      <c r="P41" s="82">
        <v>0</v>
      </c>
      <c r="Q41" s="109" t="s">
        <v>59</v>
      </c>
      <c r="R41" s="127"/>
      <c r="S41" s="84">
        <v>114</v>
      </c>
      <c r="T41" s="74">
        <f t="shared" ref="T41:T42" si="10">P41*S41</f>
        <v>0</v>
      </c>
      <c r="W41" s="8"/>
    </row>
    <row r="42" spans="2:23" x14ac:dyDescent="0.3">
      <c r="B42" s="81"/>
      <c r="C42" s="82"/>
      <c r="D42" s="109"/>
      <c r="E42" s="110"/>
      <c r="F42" s="73">
        <f t="shared" si="9"/>
        <v>0</v>
      </c>
      <c r="G42" s="82"/>
      <c r="H42" s="1"/>
      <c r="I42" s="1"/>
      <c r="J42" s="1"/>
      <c r="K42" s="1"/>
      <c r="L42" s="1"/>
      <c r="M42" s="57"/>
      <c r="N42" s="4"/>
      <c r="O42" s="4"/>
      <c r="P42" s="82">
        <v>0</v>
      </c>
      <c r="Q42" s="109" t="s">
        <v>60</v>
      </c>
      <c r="R42" s="127"/>
      <c r="S42" s="84">
        <v>38</v>
      </c>
      <c r="T42" s="74">
        <f t="shared" si="10"/>
        <v>0</v>
      </c>
      <c r="W42" s="8"/>
    </row>
    <row r="43" spans="2:23" x14ac:dyDescent="0.3">
      <c r="B43" s="81"/>
      <c r="C43" s="82"/>
      <c r="D43" s="109"/>
      <c r="E43" s="110"/>
      <c r="F43" s="73">
        <f t="shared" si="9"/>
        <v>0</v>
      </c>
      <c r="G43" s="82"/>
      <c r="H43" s="1"/>
      <c r="I43" s="1"/>
      <c r="J43" s="1"/>
      <c r="K43" s="1"/>
      <c r="L43" s="1"/>
      <c r="M43" s="57"/>
      <c r="N43" s="4"/>
      <c r="O43" s="4"/>
      <c r="P43" s="74"/>
      <c r="Q43" s="128"/>
      <c r="R43" s="129"/>
      <c r="S43" s="15"/>
      <c r="T43" s="74"/>
      <c r="W43" s="8"/>
    </row>
    <row r="44" spans="2:23" x14ac:dyDescent="0.3">
      <c r="B44" s="81"/>
      <c r="C44" s="82"/>
      <c r="D44" s="109"/>
      <c r="E44" s="110"/>
      <c r="F44" s="73">
        <f t="shared" si="9"/>
        <v>0</v>
      </c>
      <c r="G44" s="82"/>
      <c r="H44" s="1"/>
      <c r="I44" s="1"/>
      <c r="J44" s="1"/>
      <c r="K44" s="1"/>
      <c r="L44" s="1"/>
      <c r="M44" s="57"/>
      <c r="N44" s="4"/>
      <c r="O44" s="4"/>
      <c r="P44" s="74"/>
      <c r="Q44" s="128"/>
      <c r="R44" s="129"/>
      <c r="S44" s="34" t="s">
        <v>63</v>
      </c>
      <c r="T44" s="74">
        <f>SUM(T40:T43)</f>
        <v>0</v>
      </c>
      <c r="W44" s="8"/>
    </row>
    <row r="45" spans="2:23" x14ac:dyDescent="0.3">
      <c r="B45" s="81"/>
      <c r="C45" s="82"/>
      <c r="D45" s="111"/>
      <c r="E45" s="112"/>
      <c r="F45" s="73">
        <f t="shared" si="9"/>
        <v>0</v>
      </c>
      <c r="G45" s="82"/>
      <c r="H45" s="1"/>
      <c r="I45" s="1"/>
      <c r="J45" s="1"/>
      <c r="K45" s="1"/>
      <c r="L45" s="1"/>
      <c r="M45" s="57"/>
      <c r="N45" s="4"/>
      <c r="O45" s="4"/>
      <c r="P45" s="74"/>
      <c r="Q45" s="121" t="s">
        <v>62</v>
      </c>
      <c r="R45" s="122"/>
      <c r="S45" s="84">
        <v>0.3</v>
      </c>
      <c r="T45" s="74">
        <f>T44*S45</f>
        <v>0</v>
      </c>
      <c r="W45" s="8"/>
    </row>
    <row r="46" spans="2:23" x14ac:dyDescent="0.3">
      <c r="B46" s="81"/>
      <c r="C46" s="82"/>
      <c r="D46" s="111"/>
      <c r="E46" s="112"/>
      <c r="F46" s="73">
        <f t="shared" si="9"/>
        <v>0</v>
      </c>
      <c r="G46" s="82"/>
      <c r="H46" s="1"/>
      <c r="I46" s="1"/>
      <c r="J46" s="1"/>
      <c r="K46" s="1"/>
      <c r="L46" s="1"/>
      <c r="M46" s="57"/>
      <c r="N46" s="4"/>
      <c r="O46" s="4"/>
      <c r="P46" s="74">
        <f>SUM(P40:P45)</f>
        <v>0</v>
      </c>
      <c r="Q46" s="121" t="s">
        <v>61</v>
      </c>
      <c r="R46" s="122"/>
      <c r="S46" s="84">
        <v>0.7</v>
      </c>
      <c r="T46" s="75">
        <f>T45*S46</f>
        <v>0</v>
      </c>
      <c r="W46" s="8"/>
    </row>
    <row r="47" spans="2:23" x14ac:dyDescent="0.3">
      <c r="B47" s="81"/>
      <c r="C47" s="82"/>
      <c r="D47" s="111"/>
      <c r="E47" s="112"/>
      <c r="F47" s="73">
        <f t="shared" si="9"/>
        <v>0</v>
      </c>
      <c r="G47" s="82"/>
      <c r="H47" s="1"/>
      <c r="I47" s="1"/>
      <c r="J47" s="1"/>
      <c r="K47" s="1"/>
      <c r="L47" s="1"/>
      <c r="M47" s="57"/>
      <c r="N47" s="4"/>
      <c r="O47" s="4"/>
      <c r="P47" s="4"/>
      <c r="W47" s="8"/>
    </row>
    <row r="48" spans="2:23" x14ac:dyDescent="0.3">
      <c r="B48" s="81"/>
      <c r="C48" s="82"/>
      <c r="D48" s="111"/>
      <c r="E48" s="112"/>
      <c r="F48" s="73">
        <f t="shared" si="9"/>
        <v>0</v>
      </c>
      <c r="G48" s="82"/>
      <c r="H48" s="1"/>
      <c r="I48" s="1"/>
      <c r="J48" s="1"/>
      <c r="K48" s="1"/>
      <c r="L48" s="1"/>
      <c r="M48" s="1"/>
      <c r="N48" s="4"/>
      <c r="O48" s="4"/>
      <c r="P48" s="4"/>
      <c r="W48" s="8"/>
    </row>
    <row r="49" spans="2:23" x14ac:dyDescent="0.3">
      <c r="B49" s="81"/>
      <c r="C49" s="82"/>
      <c r="D49" s="111"/>
      <c r="E49" s="112"/>
      <c r="F49" s="73">
        <f t="shared" si="9"/>
        <v>0</v>
      </c>
      <c r="G49" s="82"/>
      <c r="H49" s="1"/>
      <c r="I49" s="1"/>
      <c r="J49" s="1"/>
      <c r="K49" s="1"/>
      <c r="L49" s="1"/>
      <c r="M49" s="1"/>
      <c r="N49" s="4"/>
      <c r="O49" s="4"/>
      <c r="P49" s="26"/>
      <c r="Q49" s="17"/>
      <c r="R49" s="17"/>
      <c r="S49" s="130" t="s">
        <v>15</v>
      </c>
      <c r="T49" s="131"/>
      <c r="U49" s="17"/>
      <c r="V49" s="17"/>
      <c r="W49" s="38"/>
    </row>
    <row r="50" spans="2:23" x14ac:dyDescent="0.3">
      <c r="B50" s="81"/>
      <c r="C50" s="82"/>
      <c r="D50" s="111"/>
      <c r="E50" s="112"/>
      <c r="F50" s="73">
        <f t="shared" si="9"/>
        <v>0</v>
      </c>
      <c r="G50" s="82"/>
      <c r="H50" s="1"/>
      <c r="I50" s="1"/>
      <c r="J50" s="1"/>
      <c r="K50" s="1"/>
      <c r="L50" s="1"/>
      <c r="M50" s="1"/>
      <c r="N50" s="4"/>
      <c r="O50" s="4"/>
      <c r="P50" s="26"/>
      <c r="Q50" s="17"/>
      <c r="R50" s="17"/>
      <c r="S50" s="6" t="s">
        <v>1</v>
      </c>
      <c r="T50" s="6" t="s">
        <v>16</v>
      </c>
      <c r="U50" s="17"/>
      <c r="V50" s="17"/>
      <c r="W50" s="38"/>
    </row>
    <row r="51" spans="2:23" ht="15.75" customHeight="1" x14ac:dyDescent="0.8">
      <c r="B51" s="81"/>
      <c r="C51" s="82"/>
      <c r="D51" s="111"/>
      <c r="E51" s="112"/>
      <c r="F51" s="73">
        <f t="shared" si="9"/>
        <v>0</v>
      </c>
      <c r="G51" s="82"/>
      <c r="H51" s="1"/>
      <c r="I51" s="1"/>
      <c r="J51" s="1"/>
      <c r="K51" s="1"/>
      <c r="L51" s="1"/>
      <c r="M51" s="1"/>
      <c r="N51" s="4"/>
      <c r="O51" s="4"/>
      <c r="P51" s="59"/>
      <c r="Q51" s="17"/>
      <c r="R51" s="17"/>
      <c r="S51" s="39" t="s">
        <v>2</v>
      </c>
      <c r="T51" s="39" t="s">
        <v>17</v>
      </c>
      <c r="U51" s="17"/>
      <c r="V51" s="17"/>
      <c r="W51" s="38"/>
    </row>
    <row r="52" spans="2:23" x14ac:dyDescent="0.3">
      <c r="B52" s="81"/>
      <c r="C52" s="82"/>
      <c r="D52" s="111"/>
      <c r="E52" s="112"/>
      <c r="F52" s="73">
        <f t="shared" si="9"/>
        <v>0</v>
      </c>
      <c r="G52" s="82"/>
      <c r="H52" s="1"/>
      <c r="I52" s="1"/>
      <c r="J52" s="1"/>
      <c r="K52" s="1"/>
      <c r="L52" s="1"/>
      <c r="M52" s="1"/>
      <c r="N52" s="4"/>
      <c r="O52" s="4"/>
      <c r="P52" s="26"/>
      <c r="Q52" s="17"/>
      <c r="R52" s="17"/>
      <c r="S52" s="6" t="s">
        <v>3</v>
      </c>
      <c r="T52" s="6" t="s">
        <v>18</v>
      </c>
      <c r="U52" s="17"/>
      <c r="V52" s="17"/>
      <c r="W52" s="38"/>
    </row>
    <row r="53" spans="2:23" x14ac:dyDescent="0.3">
      <c r="B53" s="81"/>
      <c r="C53" s="82"/>
      <c r="D53" s="111"/>
      <c r="E53" s="112"/>
      <c r="F53" s="73">
        <f t="shared" si="9"/>
        <v>0</v>
      </c>
      <c r="G53" s="82"/>
      <c r="H53" s="1"/>
      <c r="I53" s="1"/>
      <c r="J53" s="1"/>
      <c r="K53" s="1"/>
      <c r="L53" s="1"/>
      <c r="M53" s="1"/>
      <c r="N53" s="4"/>
      <c r="O53" s="4"/>
      <c r="P53" s="26"/>
      <c r="Q53" s="17"/>
      <c r="R53" s="17"/>
      <c r="S53" s="6" t="s">
        <v>4</v>
      </c>
      <c r="T53" s="6" t="s">
        <v>19</v>
      </c>
      <c r="U53" s="17"/>
      <c r="V53" s="17"/>
      <c r="W53" s="38"/>
    </row>
    <row r="54" spans="2:23" x14ac:dyDescent="0.3">
      <c r="B54" s="81"/>
      <c r="C54" s="82"/>
      <c r="D54" s="111"/>
      <c r="E54" s="112"/>
      <c r="F54" s="73">
        <f t="shared" si="9"/>
        <v>0</v>
      </c>
      <c r="G54" s="82"/>
      <c r="H54" s="1"/>
      <c r="I54" s="1"/>
      <c r="J54" s="1"/>
      <c r="K54" s="1"/>
      <c r="L54" s="1"/>
      <c r="M54" s="1"/>
      <c r="N54" s="4"/>
      <c r="O54" s="4"/>
      <c r="P54" s="26"/>
      <c r="Q54" s="17"/>
      <c r="R54" s="17"/>
      <c r="S54" s="6" t="s">
        <v>5</v>
      </c>
      <c r="T54" s="6" t="s">
        <v>20</v>
      </c>
      <c r="U54" s="17"/>
      <c r="V54" s="17"/>
      <c r="W54" s="38"/>
    </row>
    <row r="55" spans="2:23" ht="15" customHeight="1" x14ac:dyDescent="0.3">
      <c r="B55" s="81"/>
      <c r="C55" s="82"/>
      <c r="D55" s="111"/>
      <c r="E55" s="112"/>
      <c r="F55" s="73">
        <f t="shared" si="9"/>
        <v>0</v>
      </c>
      <c r="G55" s="82"/>
      <c r="H55" s="1"/>
      <c r="I55" s="1"/>
      <c r="J55" s="1"/>
      <c r="K55" s="1"/>
      <c r="L55" s="1"/>
      <c r="M55" s="1"/>
      <c r="N55" s="4"/>
      <c r="O55" s="4"/>
      <c r="P55" s="26"/>
      <c r="Q55" s="17"/>
      <c r="R55" s="17"/>
      <c r="S55" s="6" t="s">
        <v>6</v>
      </c>
      <c r="T55" s="6" t="s">
        <v>21</v>
      </c>
      <c r="U55" s="17"/>
      <c r="V55" s="17"/>
      <c r="W55" s="38"/>
    </row>
    <row r="56" spans="2:23" ht="15.75" customHeight="1" x14ac:dyDescent="0.3">
      <c r="B56" s="81"/>
      <c r="C56" s="82"/>
      <c r="D56" s="111"/>
      <c r="E56" s="112"/>
      <c r="F56" s="73">
        <f t="shared" si="9"/>
        <v>0</v>
      </c>
      <c r="G56" s="82"/>
      <c r="H56" s="1"/>
      <c r="I56" s="1"/>
      <c r="J56" s="1"/>
      <c r="K56" s="1"/>
      <c r="L56" s="1"/>
      <c r="M56" s="1"/>
      <c r="N56" s="4"/>
      <c r="O56" s="4"/>
      <c r="P56" s="26"/>
      <c r="Q56" s="17"/>
      <c r="R56" s="17"/>
      <c r="S56" s="6" t="s">
        <v>7</v>
      </c>
      <c r="T56" s="6" t="s">
        <v>22</v>
      </c>
      <c r="U56" s="17"/>
      <c r="V56" s="17"/>
      <c r="W56" s="38"/>
    </row>
    <row r="57" spans="2:23" x14ac:dyDescent="0.3">
      <c r="B57" s="81"/>
      <c r="C57" s="82"/>
      <c r="D57" s="111"/>
      <c r="E57" s="112"/>
      <c r="F57" s="73">
        <f t="shared" si="9"/>
        <v>0</v>
      </c>
      <c r="G57" s="82"/>
      <c r="H57" s="1"/>
      <c r="I57" s="1"/>
      <c r="J57" s="1"/>
      <c r="K57" s="1"/>
      <c r="L57" s="1"/>
      <c r="M57" s="1"/>
      <c r="N57" s="4"/>
      <c r="O57" s="4"/>
      <c r="P57" s="26"/>
      <c r="Q57" s="17"/>
      <c r="R57" s="17"/>
      <c r="S57" s="6" t="s">
        <v>8</v>
      </c>
      <c r="T57" s="6" t="s">
        <v>23</v>
      </c>
      <c r="U57" s="17"/>
      <c r="V57" s="17"/>
      <c r="W57" s="38"/>
    </row>
    <row r="58" spans="2:23" x14ac:dyDescent="0.3">
      <c r="B58" s="81"/>
      <c r="C58" s="82"/>
      <c r="D58" s="111"/>
      <c r="E58" s="112"/>
      <c r="F58" s="73">
        <f t="shared" si="9"/>
        <v>0</v>
      </c>
      <c r="G58" s="82"/>
      <c r="H58" s="1"/>
      <c r="I58" s="1"/>
      <c r="J58" s="1"/>
      <c r="K58" s="1"/>
      <c r="L58" s="1"/>
      <c r="M58" s="1"/>
      <c r="N58" s="4"/>
      <c r="O58" s="4"/>
      <c r="P58" s="26"/>
      <c r="Q58" s="17"/>
      <c r="R58" s="17"/>
      <c r="S58" s="6" t="s">
        <v>9</v>
      </c>
      <c r="T58" s="6" t="s">
        <v>24</v>
      </c>
      <c r="U58" s="17"/>
      <c r="V58" s="17"/>
      <c r="W58" s="38"/>
    </row>
    <row r="59" spans="2:23" x14ac:dyDescent="0.3">
      <c r="B59" s="81"/>
      <c r="C59" s="82"/>
      <c r="D59" s="111"/>
      <c r="E59" s="112"/>
      <c r="F59" s="73">
        <f t="shared" si="9"/>
        <v>0</v>
      </c>
      <c r="G59" s="82"/>
      <c r="H59" s="1"/>
      <c r="I59" s="1"/>
      <c r="J59" s="1"/>
      <c r="K59" s="1"/>
      <c r="L59" s="1"/>
      <c r="M59" s="1"/>
      <c r="N59" s="4"/>
      <c r="O59" s="4"/>
      <c r="P59" s="26"/>
      <c r="Q59" s="17"/>
      <c r="R59" s="17"/>
      <c r="S59" s="24"/>
      <c r="T59" s="24"/>
      <c r="U59" s="17"/>
      <c r="V59" s="17"/>
      <c r="W59" s="38"/>
    </row>
    <row r="60" spans="2:23" x14ac:dyDescent="0.3">
      <c r="B60" s="81"/>
      <c r="C60" s="82"/>
      <c r="D60" s="111"/>
      <c r="E60" s="112"/>
      <c r="F60" s="73">
        <f t="shared" si="9"/>
        <v>0</v>
      </c>
      <c r="G60" s="82"/>
      <c r="H60" s="1"/>
      <c r="I60" s="1"/>
      <c r="J60" s="1"/>
      <c r="K60" s="1"/>
      <c r="L60" s="1"/>
      <c r="M60" s="1"/>
      <c r="N60" s="4"/>
      <c r="O60" s="4"/>
      <c r="P60" s="26"/>
      <c r="Q60" s="17"/>
      <c r="R60" s="17"/>
      <c r="S60" s="24"/>
      <c r="T60" s="24"/>
      <c r="U60" s="17"/>
      <c r="V60" s="17"/>
      <c r="W60" s="38"/>
    </row>
    <row r="61" spans="2:23" x14ac:dyDescent="0.3">
      <c r="B61" s="81"/>
      <c r="C61" s="82"/>
      <c r="D61" s="111"/>
      <c r="E61" s="112"/>
      <c r="F61" s="73">
        <f t="shared" si="9"/>
        <v>0</v>
      </c>
      <c r="G61" s="82"/>
      <c r="H61" s="1"/>
      <c r="I61" s="1"/>
      <c r="J61" s="1"/>
      <c r="K61" s="1"/>
      <c r="L61" s="1"/>
      <c r="M61" s="1"/>
      <c r="N61" s="4"/>
      <c r="O61" s="4"/>
      <c r="P61" s="26"/>
      <c r="Q61" s="17"/>
      <c r="R61" s="17"/>
      <c r="S61" s="24"/>
      <c r="T61" s="24"/>
      <c r="U61" s="17"/>
      <c r="V61" s="17"/>
      <c r="W61" s="38"/>
    </row>
    <row r="62" spans="2:23" x14ac:dyDescent="0.3">
      <c r="B62" s="81"/>
      <c r="C62" s="82"/>
      <c r="D62" s="111"/>
      <c r="E62" s="112"/>
      <c r="F62" s="73">
        <f t="shared" si="9"/>
        <v>0</v>
      </c>
      <c r="G62" s="82"/>
      <c r="H62" s="1"/>
      <c r="I62" s="1"/>
      <c r="J62" s="1"/>
      <c r="K62" s="1"/>
      <c r="L62" s="1"/>
      <c r="M62" s="1"/>
      <c r="N62" s="4"/>
      <c r="O62" s="4"/>
      <c r="P62" s="26"/>
      <c r="Q62" s="17"/>
      <c r="R62" s="17"/>
      <c r="S62" s="24"/>
      <c r="T62" s="24"/>
      <c r="U62" s="17"/>
      <c r="V62" s="17"/>
      <c r="W62" s="38"/>
    </row>
    <row r="63" spans="2:23" x14ac:dyDescent="0.3">
      <c r="B63" s="81"/>
      <c r="C63" s="82"/>
      <c r="D63" s="111"/>
      <c r="E63" s="112"/>
      <c r="F63" s="73">
        <f t="shared" si="9"/>
        <v>0</v>
      </c>
      <c r="G63" s="82"/>
      <c r="H63" s="1"/>
      <c r="I63" s="1"/>
      <c r="J63" s="1"/>
      <c r="K63" s="1"/>
      <c r="L63" s="1"/>
      <c r="M63" s="1"/>
      <c r="N63" s="4"/>
      <c r="O63" s="4"/>
      <c r="P63" s="26"/>
      <c r="Q63" s="17"/>
      <c r="R63" s="17"/>
      <c r="S63" s="24"/>
      <c r="T63" s="24"/>
      <c r="U63" s="17"/>
      <c r="V63" s="17"/>
      <c r="W63" s="38"/>
    </row>
    <row r="64" spans="2:23" x14ac:dyDescent="0.3">
      <c r="B64" s="81"/>
      <c r="C64" s="82"/>
      <c r="D64" s="111"/>
      <c r="E64" s="112"/>
      <c r="F64" s="73">
        <f t="shared" si="9"/>
        <v>0</v>
      </c>
      <c r="G64" s="82"/>
      <c r="H64" s="1"/>
      <c r="I64" s="1"/>
      <c r="J64" s="1"/>
      <c r="K64" s="1"/>
      <c r="L64" s="1"/>
      <c r="M64" s="1"/>
      <c r="N64" s="4"/>
      <c r="O64" s="4"/>
      <c r="P64" s="26"/>
      <c r="Q64" s="17"/>
      <c r="R64" s="17"/>
      <c r="S64" s="24"/>
      <c r="T64" s="24"/>
      <c r="U64" s="17"/>
      <c r="V64" s="17"/>
      <c r="W64" s="38"/>
    </row>
    <row r="65" spans="2:23" x14ac:dyDescent="0.3">
      <c r="B65" s="81"/>
      <c r="C65" s="82"/>
      <c r="D65" s="111"/>
      <c r="E65" s="112"/>
      <c r="F65" s="73">
        <f t="shared" si="9"/>
        <v>0</v>
      </c>
      <c r="G65" s="82"/>
      <c r="H65" s="1"/>
      <c r="I65" s="1"/>
      <c r="J65" s="1"/>
      <c r="K65" s="1"/>
      <c r="L65" s="1"/>
      <c r="M65" s="1"/>
      <c r="N65" s="4"/>
      <c r="O65" s="4"/>
      <c r="P65" s="26"/>
      <c r="Q65" s="17"/>
      <c r="R65" s="17"/>
      <c r="S65" s="24"/>
      <c r="T65" s="24"/>
      <c r="U65" s="17"/>
      <c r="V65" s="17"/>
      <c r="W65" s="38"/>
    </row>
    <row r="66" spans="2:23" x14ac:dyDescent="0.3">
      <c r="B66" s="10"/>
      <c r="P66" s="17"/>
      <c r="Q66" s="17"/>
      <c r="R66" s="17"/>
      <c r="S66" s="24"/>
      <c r="T66" s="24"/>
      <c r="U66" s="17"/>
      <c r="V66" s="17"/>
      <c r="W66" s="38"/>
    </row>
    <row r="67" spans="2:23" x14ac:dyDescent="0.3">
      <c r="B67" s="10"/>
      <c r="P67" s="17"/>
      <c r="Q67" s="17"/>
      <c r="R67" s="17"/>
      <c r="S67" s="17"/>
      <c r="T67" s="17"/>
      <c r="U67" s="17"/>
      <c r="V67" s="17"/>
      <c r="W67" s="38"/>
    </row>
    <row r="68" spans="2:23" ht="15" thickBot="1" x14ac:dyDescent="0.35">
      <c r="B68" s="10"/>
      <c r="P68" s="17"/>
      <c r="Q68" s="17"/>
      <c r="R68" s="17"/>
      <c r="S68" s="17"/>
      <c r="T68" s="17"/>
      <c r="U68" s="17"/>
      <c r="V68" s="17"/>
      <c r="W68" s="38"/>
    </row>
    <row r="69" spans="2:23" ht="37.200000000000003" thickBot="1" x14ac:dyDescent="0.5">
      <c r="B69" s="95" t="s">
        <v>88</v>
      </c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7"/>
      <c r="R69" s="97"/>
      <c r="S69" s="97"/>
      <c r="T69" s="98"/>
      <c r="U69" s="98"/>
      <c r="V69" s="98"/>
      <c r="W69" s="99"/>
    </row>
    <row r="70" spans="2:23" x14ac:dyDescent="0.3">
      <c r="B70" s="10"/>
      <c r="W70" s="8"/>
    </row>
    <row r="71" spans="2:23" x14ac:dyDescent="0.3">
      <c r="B71" s="10"/>
      <c r="W71" s="8"/>
    </row>
    <row r="72" spans="2:23" ht="34.200000000000003" x14ac:dyDescent="0.8">
      <c r="B72" s="169" t="s">
        <v>74</v>
      </c>
      <c r="C72" s="133"/>
      <c r="D72" s="133"/>
      <c r="E72" s="133"/>
      <c r="F72" s="133"/>
      <c r="G72" s="133"/>
      <c r="H72" s="17"/>
      <c r="I72" s="23"/>
      <c r="J72" s="132" t="s">
        <v>91</v>
      </c>
      <c r="K72" s="133"/>
      <c r="L72" s="133"/>
      <c r="M72" s="133"/>
      <c r="N72" s="17"/>
      <c r="O72" s="132" t="s">
        <v>75</v>
      </c>
      <c r="P72" s="133"/>
      <c r="Q72" s="133"/>
      <c r="R72" s="133"/>
      <c r="S72" s="133"/>
      <c r="T72" s="133"/>
      <c r="U72" s="133"/>
      <c r="V72" s="133"/>
      <c r="W72" s="8"/>
    </row>
    <row r="73" spans="2:23" ht="21" x14ac:dyDescent="0.4">
      <c r="B73" s="33"/>
      <c r="C73" s="26"/>
      <c r="D73" s="26"/>
      <c r="E73" s="23"/>
      <c r="F73" s="23"/>
      <c r="G73" s="23"/>
      <c r="H73" s="23"/>
      <c r="I73" s="23"/>
      <c r="J73" s="16"/>
      <c r="K73" s="16"/>
      <c r="L73" s="60"/>
      <c r="M73" s="60"/>
      <c r="N73" s="60"/>
      <c r="O73" s="61"/>
      <c r="P73" s="61"/>
      <c r="Q73" s="61"/>
      <c r="R73" s="61"/>
      <c r="S73" s="61"/>
      <c r="T73" s="61"/>
      <c r="U73" s="61"/>
      <c r="V73" s="61"/>
      <c r="W73" s="8"/>
    </row>
    <row r="74" spans="2:23" x14ac:dyDescent="0.3">
      <c r="B74" s="159" t="s">
        <v>65</v>
      </c>
      <c r="C74" s="160"/>
      <c r="D74" s="160"/>
      <c r="E74" s="36" t="s">
        <v>26</v>
      </c>
      <c r="F74" s="36" t="s">
        <v>53</v>
      </c>
      <c r="G74" s="36" t="s">
        <v>66</v>
      </c>
      <c r="H74" s="16"/>
      <c r="I74" s="16"/>
      <c r="J74" s="16"/>
      <c r="K74" s="34" t="s">
        <v>14</v>
      </c>
      <c r="L74" s="85" t="s">
        <v>87</v>
      </c>
      <c r="M74" s="23" t="s">
        <v>92</v>
      </c>
      <c r="N74" s="23"/>
      <c r="O74" s="173" t="s">
        <v>76</v>
      </c>
      <c r="P74" s="174"/>
      <c r="Q74" s="36" t="s">
        <v>13</v>
      </c>
      <c r="R74" s="36" t="s">
        <v>27</v>
      </c>
      <c r="S74" s="27" t="s">
        <v>31</v>
      </c>
      <c r="T74" s="36" t="s">
        <v>77</v>
      </c>
      <c r="U74" s="173" t="s">
        <v>78</v>
      </c>
      <c r="V74" s="174"/>
      <c r="W74" s="8"/>
    </row>
    <row r="75" spans="2:23" x14ac:dyDescent="0.3">
      <c r="B75" s="101" t="s">
        <v>67</v>
      </c>
      <c r="C75" s="102"/>
      <c r="D75" s="102"/>
      <c r="E75" s="70">
        <v>2</v>
      </c>
      <c r="F75" s="80">
        <v>4</v>
      </c>
      <c r="G75" s="71">
        <f t="shared" ref="G75:G81" si="11">E75*F75</f>
        <v>8</v>
      </c>
      <c r="H75" s="4"/>
      <c r="I75" s="4"/>
      <c r="J75" s="4"/>
      <c r="K75" s="34" t="s">
        <v>26</v>
      </c>
      <c r="L75" s="80">
        <v>107</v>
      </c>
      <c r="M75" s="62"/>
      <c r="N75" s="26"/>
      <c r="O75" s="82">
        <v>0</v>
      </c>
      <c r="P75" s="80" t="s">
        <v>28</v>
      </c>
      <c r="Q75" s="80">
        <v>0</v>
      </c>
      <c r="R75" s="80">
        <v>0</v>
      </c>
      <c r="S75" s="90">
        <v>0.4</v>
      </c>
      <c r="T75" s="71" t="str">
        <f>P75</f>
        <v>RS1</v>
      </c>
      <c r="U75" s="175">
        <v>0.4</v>
      </c>
      <c r="V75" s="176"/>
      <c r="W75" s="8"/>
    </row>
    <row r="76" spans="2:23" x14ac:dyDescent="0.3">
      <c r="B76" s="101" t="s">
        <v>68</v>
      </c>
      <c r="C76" s="102"/>
      <c r="D76" s="102"/>
      <c r="E76" s="70">
        <v>4</v>
      </c>
      <c r="F76" s="80">
        <v>4</v>
      </c>
      <c r="G76" s="71">
        <f t="shared" si="11"/>
        <v>16</v>
      </c>
      <c r="H76" s="4"/>
      <c r="I76" s="4"/>
      <c r="J76" s="4"/>
      <c r="K76" s="34" t="s">
        <v>27</v>
      </c>
      <c r="L76" s="80">
        <v>0.02</v>
      </c>
      <c r="M76" s="26"/>
      <c r="N76" s="26"/>
      <c r="O76" s="82" t="s">
        <v>28</v>
      </c>
      <c r="P76" s="80" t="s">
        <v>29</v>
      </c>
      <c r="Q76" s="80">
        <v>4.2</v>
      </c>
      <c r="R76" s="80">
        <v>0.01</v>
      </c>
      <c r="S76" s="71">
        <f t="shared" ref="S76:S86" si="12">Q76*R76</f>
        <v>4.2000000000000003E-2</v>
      </c>
      <c r="T76" s="71" t="str">
        <f t="shared" ref="T76:T86" si="13">P76</f>
        <v>RS2</v>
      </c>
      <c r="U76" s="171">
        <f>U75+S76</f>
        <v>0.442</v>
      </c>
      <c r="V76" s="172"/>
      <c r="W76" s="8"/>
    </row>
    <row r="77" spans="2:23" x14ac:dyDescent="0.3">
      <c r="B77" s="101" t="s">
        <v>69</v>
      </c>
      <c r="C77" s="102"/>
      <c r="D77" s="102"/>
      <c r="E77" s="70">
        <v>1</v>
      </c>
      <c r="F77" s="80">
        <v>4</v>
      </c>
      <c r="G77" s="71">
        <f t="shared" si="11"/>
        <v>4</v>
      </c>
      <c r="H77" s="4"/>
      <c r="I77" s="4"/>
      <c r="J77" s="4"/>
      <c r="K77" s="36" t="s">
        <v>10</v>
      </c>
      <c r="L77" s="70">
        <f>(L75^0.25)/(84*L76^0.19)</f>
        <v>8.0513917669547366E-2</v>
      </c>
      <c r="M77" s="26"/>
      <c r="N77" s="26"/>
      <c r="O77" s="82" t="s">
        <v>29</v>
      </c>
      <c r="P77" s="80" t="s">
        <v>30</v>
      </c>
      <c r="Q77" s="80">
        <v>6</v>
      </c>
      <c r="R77" s="80">
        <v>0.01</v>
      </c>
      <c r="S77" s="71">
        <f t="shared" si="12"/>
        <v>0.06</v>
      </c>
      <c r="T77" s="71" t="str">
        <f t="shared" si="13"/>
        <v>RS3</v>
      </c>
      <c r="U77" s="171">
        <f t="shared" ref="U77:U78" si="14">U76+S77</f>
        <v>0.502</v>
      </c>
      <c r="V77" s="172"/>
      <c r="W77" s="8"/>
    </row>
    <row r="78" spans="2:23" x14ac:dyDescent="0.3">
      <c r="B78" s="101" t="s">
        <v>70</v>
      </c>
      <c r="C78" s="102"/>
      <c r="D78" s="102"/>
      <c r="E78" s="70">
        <v>3</v>
      </c>
      <c r="F78" s="80">
        <v>0</v>
      </c>
      <c r="G78" s="71">
        <f t="shared" si="11"/>
        <v>0</v>
      </c>
      <c r="H78" s="4"/>
      <c r="I78" s="4"/>
      <c r="J78" s="4"/>
      <c r="K78" s="36" t="s">
        <v>11</v>
      </c>
      <c r="L78" s="86">
        <v>0.1</v>
      </c>
      <c r="M78" s="26"/>
      <c r="N78" s="17"/>
      <c r="O78" s="82" t="s">
        <v>30</v>
      </c>
      <c r="P78" s="80" t="s">
        <v>79</v>
      </c>
      <c r="Q78" s="80">
        <v>12</v>
      </c>
      <c r="R78" s="80">
        <v>0.01</v>
      </c>
      <c r="S78" s="71">
        <f t="shared" si="12"/>
        <v>0.12</v>
      </c>
      <c r="T78" s="71" t="str">
        <f t="shared" si="13"/>
        <v>Atarjea</v>
      </c>
      <c r="U78" s="171">
        <f t="shared" si="14"/>
        <v>0.622</v>
      </c>
      <c r="V78" s="172"/>
      <c r="W78" s="8"/>
    </row>
    <row r="79" spans="2:23" ht="16.5" customHeight="1" x14ac:dyDescent="0.3">
      <c r="B79" s="101" t="s">
        <v>71</v>
      </c>
      <c r="C79" s="102"/>
      <c r="D79" s="102"/>
      <c r="E79" s="70">
        <v>3</v>
      </c>
      <c r="F79" s="80">
        <v>0</v>
      </c>
      <c r="G79" s="71">
        <f t="shared" si="11"/>
        <v>0</v>
      </c>
      <c r="H79" s="4"/>
      <c r="I79" s="4"/>
      <c r="J79" s="4"/>
      <c r="K79" s="26"/>
      <c r="L79" s="23"/>
      <c r="M79" s="26"/>
      <c r="N79" s="17"/>
      <c r="O79" s="87"/>
      <c r="P79" s="80"/>
      <c r="Q79" s="80"/>
      <c r="R79" s="80"/>
      <c r="S79" s="71">
        <f t="shared" si="12"/>
        <v>0</v>
      </c>
      <c r="T79" s="71">
        <f t="shared" si="13"/>
        <v>0</v>
      </c>
      <c r="U79" s="171">
        <f t="shared" ref="U79:U86" si="15">U78+S79</f>
        <v>0.622</v>
      </c>
      <c r="V79" s="172"/>
      <c r="W79" s="8"/>
    </row>
    <row r="80" spans="2:23" x14ac:dyDescent="0.3">
      <c r="B80" s="101" t="s">
        <v>72</v>
      </c>
      <c r="C80" s="102"/>
      <c r="D80" s="102"/>
      <c r="E80" s="70">
        <v>3</v>
      </c>
      <c r="F80" s="80">
        <v>0</v>
      </c>
      <c r="G80" s="71">
        <f t="shared" si="11"/>
        <v>0</v>
      </c>
      <c r="H80" s="4"/>
      <c r="I80" s="4"/>
      <c r="J80" s="4"/>
      <c r="K80" s="34" t="s">
        <v>14</v>
      </c>
      <c r="L80" s="85" t="s">
        <v>89</v>
      </c>
      <c r="M80" s="23" t="s">
        <v>93</v>
      </c>
      <c r="N80" s="17"/>
      <c r="O80" s="87"/>
      <c r="P80" s="80"/>
      <c r="Q80" s="80"/>
      <c r="R80" s="80"/>
      <c r="S80" s="71">
        <f t="shared" si="12"/>
        <v>0</v>
      </c>
      <c r="T80" s="71">
        <f t="shared" si="13"/>
        <v>0</v>
      </c>
      <c r="U80" s="171">
        <f t="shared" si="15"/>
        <v>0.622</v>
      </c>
      <c r="V80" s="172"/>
      <c r="W80" s="8"/>
    </row>
    <row r="81" spans="2:23" x14ac:dyDescent="0.3">
      <c r="B81" s="101" t="s">
        <v>73</v>
      </c>
      <c r="C81" s="102"/>
      <c r="D81" s="102"/>
      <c r="E81" s="70">
        <v>3</v>
      </c>
      <c r="F81" s="80">
        <v>0</v>
      </c>
      <c r="G81" s="71">
        <f t="shared" si="11"/>
        <v>0</v>
      </c>
      <c r="H81" s="4"/>
      <c r="I81" s="4"/>
      <c r="J81" s="4"/>
      <c r="K81" s="34" t="s">
        <v>26</v>
      </c>
      <c r="L81" s="80">
        <v>80</v>
      </c>
      <c r="M81" s="26"/>
      <c r="N81" s="17"/>
      <c r="O81" s="87"/>
      <c r="P81" s="80"/>
      <c r="Q81" s="80"/>
      <c r="R81" s="80"/>
      <c r="S81" s="71">
        <f t="shared" si="12"/>
        <v>0</v>
      </c>
      <c r="T81" s="71">
        <f t="shared" si="13"/>
        <v>0</v>
      </c>
      <c r="U81" s="171">
        <f t="shared" si="15"/>
        <v>0.622</v>
      </c>
      <c r="V81" s="172"/>
      <c r="W81" s="8"/>
    </row>
    <row r="82" spans="2:23" x14ac:dyDescent="0.3">
      <c r="B82" s="103" t="s">
        <v>81</v>
      </c>
      <c r="C82" s="104"/>
      <c r="D82" s="105"/>
      <c r="E82" s="4"/>
      <c r="F82" s="4"/>
      <c r="G82" s="70">
        <f>SUM(G75:G81)</f>
        <v>28</v>
      </c>
      <c r="H82" s="4"/>
      <c r="I82" s="16"/>
      <c r="J82" s="4"/>
      <c r="K82" s="36" t="s">
        <v>90</v>
      </c>
      <c r="L82" s="71">
        <f>0.12*(L81^0.68)</f>
        <v>2.3620138356987557</v>
      </c>
      <c r="M82" s="23"/>
      <c r="N82" s="20"/>
      <c r="O82" s="87"/>
      <c r="P82" s="80"/>
      <c r="Q82" s="80"/>
      <c r="R82" s="80"/>
      <c r="S82" s="71">
        <f t="shared" si="12"/>
        <v>0</v>
      </c>
      <c r="T82" s="71">
        <f t="shared" si="13"/>
        <v>0</v>
      </c>
      <c r="U82" s="171">
        <f t="shared" si="15"/>
        <v>0.622</v>
      </c>
      <c r="V82" s="172"/>
      <c r="W82" s="8"/>
    </row>
    <row r="83" spans="2:23" x14ac:dyDescent="0.3">
      <c r="B83" s="10"/>
      <c r="K83" s="36" t="s">
        <v>10</v>
      </c>
      <c r="L83" s="71">
        <f>0.018*(L81^0.26)</f>
        <v>5.6243961426910877E-2</v>
      </c>
      <c r="M83" s="17"/>
      <c r="N83" s="17"/>
      <c r="O83" s="87"/>
      <c r="P83" s="80"/>
      <c r="Q83" s="80"/>
      <c r="R83" s="80"/>
      <c r="S83" s="71">
        <f t="shared" si="12"/>
        <v>0</v>
      </c>
      <c r="T83" s="71">
        <f t="shared" si="13"/>
        <v>0</v>
      </c>
      <c r="U83" s="171">
        <f t="shared" si="15"/>
        <v>0.622</v>
      </c>
      <c r="V83" s="172"/>
      <c r="W83" s="8"/>
    </row>
    <row r="84" spans="2:23" x14ac:dyDescent="0.3">
      <c r="B84" s="10"/>
      <c r="K84" s="36" t="s">
        <v>11</v>
      </c>
      <c r="L84" s="80">
        <v>0.1</v>
      </c>
      <c r="M84" s="17"/>
      <c r="N84" s="17"/>
      <c r="O84" s="87"/>
      <c r="P84" s="80"/>
      <c r="Q84" s="80"/>
      <c r="R84" s="80"/>
      <c r="S84" s="71">
        <f t="shared" si="12"/>
        <v>0</v>
      </c>
      <c r="T84" s="71">
        <f t="shared" si="13"/>
        <v>0</v>
      </c>
      <c r="U84" s="171">
        <f t="shared" si="15"/>
        <v>0.622</v>
      </c>
      <c r="V84" s="172"/>
      <c r="W84" s="8"/>
    </row>
    <row r="85" spans="2:23" x14ac:dyDescent="0.3">
      <c r="B85" s="10"/>
      <c r="C85" s="91"/>
      <c r="D85" s="92"/>
      <c r="E85" s="16"/>
      <c r="F85" s="16"/>
      <c r="G85" s="63"/>
      <c r="H85" s="16"/>
      <c r="I85" s="91"/>
      <c r="J85" s="92"/>
      <c r="K85" s="17"/>
      <c r="L85" s="50"/>
      <c r="M85" s="64"/>
      <c r="N85" s="26"/>
      <c r="O85" s="87"/>
      <c r="P85" s="80"/>
      <c r="Q85" s="80"/>
      <c r="R85" s="80"/>
      <c r="S85" s="71">
        <f t="shared" si="12"/>
        <v>0</v>
      </c>
      <c r="T85" s="71">
        <f t="shared" si="13"/>
        <v>0</v>
      </c>
      <c r="U85" s="171">
        <f t="shared" si="15"/>
        <v>0.622</v>
      </c>
      <c r="V85" s="172"/>
      <c r="W85" s="8"/>
    </row>
    <row r="86" spans="2:23" x14ac:dyDescent="0.3">
      <c r="B86" s="10"/>
      <c r="C86" s="1"/>
      <c r="D86" s="4"/>
      <c r="E86" s="4"/>
      <c r="F86" s="4"/>
      <c r="G86" s="4"/>
      <c r="H86" s="4"/>
      <c r="I86" s="100"/>
      <c r="J86" s="92"/>
      <c r="K86" s="17"/>
      <c r="M86" s="26"/>
      <c r="O86" s="87"/>
      <c r="P86" s="80"/>
      <c r="Q86" s="80"/>
      <c r="R86" s="80"/>
      <c r="S86" s="71">
        <f t="shared" si="12"/>
        <v>0</v>
      </c>
      <c r="T86" s="71">
        <f t="shared" si="13"/>
        <v>0</v>
      </c>
      <c r="U86" s="171">
        <f t="shared" si="15"/>
        <v>0.622</v>
      </c>
      <c r="V86" s="172"/>
      <c r="W86" s="8"/>
    </row>
    <row r="87" spans="2:23" x14ac:dyDescent="0.3">
      <c r="B87" s="10"/>
      <c r="C87" s="1"/>
      <c r="D87" s="4"/>
      <c r="E87" s="4"/>
      <c r="F87" s="4"/>
      <c r="G87" s="4"/>
      <c r="H87" s="4"/>
      <c r="I87" s="100"/>
      <c r="J87" s="92"/>
      <c r="K87" s="17"/>
      <c r="M87" s="26"/>
      <c r="O87" s="26"/>
      <c r="P87" s="26"/>
      <c r="Q87" s="26"/>
      <c r="W87" s="8"/>
    </row>
    <row r="88" spans="2:23" x14ac:dyDescent="0.3">
      <c r="B88" s="10"/>
      <c r="C88" s="1"/>
      <c r="D88" s="4"/>
      <c r="E88" s="4"/>
      <c r="F88" s="4"/>
      <c r="G88" s="4"/>
      <c r="H88" s="4"/>
      <c r="I88" s="100"/>
      <c r="J88" s="92"/>
      <c r="K88" s="17"/>
      <c r="L88" s="23"/>
      <c r="M88" s="26"/>
      <c r="N88" s="17"/>
      <c r="O88" s="17"/>
      <c r="P88" s="17"/>
      <c r="Q88" s="17"/>
      <c r="V88" s="57"/>
      <c r="W88" s="8"/>
    </row>
    <row r="89" spans="2:23" ht="34.200000000000003" x14ac:dyDescent="0.8">
      <c r="B89" s="10"/>
      <c r="C89" s="132" t="s">
        <v>99</v>
      </c>
      <c r="D89" s="133"/>
      <c r="E89" s="133"/>
      <c r="F89" s="133"/>
      <c r="G89" s="4"/>
      <c r="H89" s="4"/>
      <c r="I89" s="100"/>
      <c r="J89" s="92"/>
      <c r="L89" s="23"/>
      <c r="M89" s="26"/>
      <c r="N89" s="17"/>
      <c r="O89" s="17"/>
      <c r="P89" s="17"/>
      <c r="Q89" s="17"/>
      <c r="V89" s="57"/>
      <c r="W89" s="8"/>
    </row>
    <row r="90" spans="2:23" x14ac:dyDescent="0.3">
      <c r="B90" s="10"/>
      <c r="L90" s="17"/>
      <c r="M90" s="17"/>
      <c r="N90" s="37" t="s">
        <v>32</v>
      </c>
      <c r="O90" s="65"/>
      <c r="P90" s="66"/>
      <c r="Q90" s="17"/>
      <c r="W90" s="8"/>
    </row>
    <row r="91" spans="2:23" x14ac:dyDescent="0.3">
      <c r="B91" s="10"/>
      <c r="D91" s="34" t="s">
        <v>14</v>
      </c>
      <c r="E91" s="82" t="s">
        <v>94</v>
      </c>
      <c r="L91" s="17"/>
      <c r="M91" s="17"/>
      <c r="N91" s="88"/>
      <c r="O91" s="65"/>
      <c r="P91" s="66"/>
      <c r="Q91" s="17"/>
      <c r="W91" s="8"/>
    </row>
    <row r="92" spans="2:23" x14ac:dyDescent="0.3">
      <c r="B92" s="10"/>
      <c r="D92" s="34" t="s">
        <v>95</v>
      </c>
      <c r="E92" s="82">
        <v>0.95</v>
      </c>
      <c r="L92" s="17"/>
      <c r="M92" s="17"/>
      <c r="N92" s="17"/>
      <c r="O92" s="65"/>
      <c r="P92" s="66"/>
      <c r="Q92" s="17"/>
      <c r="W92" s="8"/>
    </row>
    <row r="93" spans="2:23" x14ac:dyDescent="0.3">
      <c r="B93" s="10"/>
      <c r="D93" s="34" t="s">
        <v>96</v>
      </c>
      <c r="E93" s="82">
        <v>100</v>
      </c>
      <c r="L93" s="17"/>
      <c r="M93" s="17"/>
      <c r="N93" s="17"/>
      <c r="O93" s="65"/>
      <c r="P93" s="66"/>
      <c r="Q93" s="17"/>
      <c r="W93" s="8"/>
    </row>
    <row r="94" spans="2:23" x14ac:dyDescent="0.3">
      <c r="B94" s="10"/>
      <c r="D94" s="34" t="s">
        <v>97</v>
      </c>
      <c r="E94" s="82">
        <v>200</v>
      </c>
      <c r="L94" s="17"/>
      <c r="M94" s="17"/>
      <c r="N94" s="17"/>
      <c r="O94" s="65"/>
      <c r="P94" s="66"/>
      <c r="Q94" s="17"/>
      <c r="W94" s="8"/>
    </row>
    <row r="95" spans="2:23" x14ac:dyDescent="0.3">
      <c r="B95" s="10"/>
      <c r="D95" s="34" t="s">
        <v>98</v>
      </c>
      <c r="E95" s="74">
        <f>E92*E93*E94*(1/3600000)</f>
        <v>5.2777777777777771E-3</v>
      </c>
      <c r="L95" s="17"/>
      <c r="M95" s="17"/>
      <c r="N95" s="17"/>
      <c r="O95" s="65"/>
      <c r="P95" s="66"/>
      <c r="Q95" s="17"/>
      <c r="W95" s="8"/>
    </row>
    <row r="96" spans="2:23" x14ac:dyDescent="0.3">
      <c r="B96" s="10"/>
      <c r="D96" s="34" t="s">
        <v>10</v>
      </c>
      <c r="E96" s="76">
        <f>(E95^0.38)/2</f>
        <v>6.8155580696284704E-2</v>
      </c>
      <c r="L96" s="17"/>
      <c r="M96" s="17"/>
      <c r="N96" s="17"/>
      <c r="O96" s="65"/>
      <c r="P96" s="66"/>
      <c r="Q96" s="17"/>
      <c r="W96" s="8"/>
    </row>
    <row r="97" spans="1:23" x14ac:dyDescent="0.3">
      <c r="B97" s="10"/>
      <c r="D97" s="34" t="s">
        <v>11</v>
      </c>
      <c r="E97" s="88">
        <v>7.4999999999999997E-2</v>
      </c>
      <c r="L97" s="17"/>
      <c r="M97" s="17"/>
      <c r="N97" s="17"/>
      <c r="O97" s="65"/>
      <c r="P97" s="66"/>
      <c r="Q97" s="17"/>
      <c r="V97" s="37" t="s">
        <v>32</v>
      </c>
      <c r="W97" s="8"/>
    </row>
    <row r="98" spans="1:23" x14ac:dyDescent="0.3">
      <c r="B98" s="10"/>
      <c r="L98" s="17"/>
      <c r="M98" s="17"/>
      <c r="N98" s="17"/>
      <c r="O98" s="65"/>
      <c r="P98" s="66"/>
      <c r="Q98" s="17"/>
      <c r="V98" s="88"/>
      <c r="W98" s="8"/>
    </row>
    <row r="99" spans="1:23" x14ac:dyDescent="0.3">
      <c r="B99" s="10"/>
      <c r="L99" s="17"/>
      <c r="M99" s="17"/>
      <c r="N99" s="17"/>
      <c r="O99" s="65"/>
      <c r="P99" s="66"/>
      <c r="Q99" s="17"/>
      <c r="W99" s="8"/>
    </row>
    <row r="100" spans="1:23" x14ac:dyDescent="0.3">
      <c r="B100" s="10"/>
      <c r="L100" s="17"/>
      <c r="M100" s="17"/>
      <c r="N100" s="17"/>
      <c r="O100" s="65"/>
      <c r="P100" s="66"/>
      <c r="Q100" s="17"/>
      <c r="W100" s="8"/>
    </row>
    <row r="101" spans="1:23" ht="15" thickBot="1" x14ac:dyDescent="0.35">
      <c r="B101" s="12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4"/>
    </row>
    <row r="103" spans="1:23" x14ac:dyDescent="0.3">
      <c r="A103" s="17"/>
      <c r="B103" s="23"/>
      <c r="C103" s="23"/>
      <c r="D103" s="23"/>
      <c r="E103" s="23"/>
      <c r="F103" s="17"/>
      <c r="G103" s="17"/>
      <c r="H103" s="17"/>
      <c r="I103" s="17"/>
      <c r="J103" s="17"/>
      <c r="K103" s="17"/>
    </row>
    <row r="104" spans="1:23" x14ac:dyDescent="0.3">
      <c r="A104" s="17"/>
      <c r="B104" s="23"/>
      <c r="C104" s="22"/>
      <c r="D104" s="21"/>
      <c r="E104" s="21"/>
      <c r="F104" s="21"/>
      <c r="G104" s="17"/>
      <c r="H104" s="17"/>
      <c r="I104" s="17"/>
      <c r="J104" s="17"/>
      <c r="K104" s="17"/>
    </row>
    <row r="105" spans="1:23" x14ac:dyDescent="0.3">
      <c r="A105" s="17"/>
      <c r="B105" s="17"/>
      <c r="C105" s="22"/>
      <c r="D105" s="22"/>
      <c r="E105" s="22"/>
      <c r="F105" s="22"/>
      <c r="G105" s="17"/>
      <c r="H105" s="17"/>
      <c r="I105" s="17"/>
      <c r="J105" s="17"/>
      <c r="K105" s="17"/>
    </row>
    <row r="106" spans="1:23" x14ac:dyDescent="0.3">
      <c r="A106" s="17"/>
      <c r="B106" s="17"/>
      <c r="C106" s="26"/>
      <c r="D106" s="21"/>
      <c r="E106" s="21"/>
      <c r="F106" s="21"/>
      <c r="G106" s="17"/>
      <c r="H106" s="17"/>
      <c r="I106" s="17"/>
      <c r="J106" s="17"/>
      <c r="K106" s="17"/>
    </row>
    <row r="107" spans="1:23" x14ac:dyDescent="0.3">
      <c r="A107" s="17"/>
      <c r="B107" s="17"/>
      <c r="C107" s="26"/>
      <c r="D107" s="21"/>
      <c r="E107" s="21"/>
      <c r="F107" s="21"/>
      <c r="G107" s="17"/>
      <c r="H107" s="17"/>
      <c r="I107" s="17"/>
      <c r="J107" s="17"/>
      <c r="K107" s="17"/>
    </row>
    <row r="108" spans="1:23" x14ac:dyDescent="0.3">
      <c r="A108" s="17"/>
      <c r="B108" s="17"/>
      <c r="C108" s="26"/>
      <c r="D108" s="21"/>
      <c r="E108" s="21"/>
      <c r="F108" s="21"/>
      <c r="G108" s="17"/>
      <c r="H108" s="17"/>
      <c r="I108" s="17"/>
      <c r="J108" s="17"/>
      <c r="K108" s="17"/>
    </row>
    <row r="109" spans="1:23" x14ac:dyDescent="0.3">
      <c r="A109" s="17"/>
      <c r="B109" s="17"/>
      <c r="C109" s="26"/>
      <c r="D109" s="21"/>
      <c r="E109" s="21"/>
      <c r="F109" s="21"/>
      <c r="G109" s="17"/>
      <c r="H109" s="17"/>
      <c r="I109" s="17"/>
      <c r="J109" s="17"/>
      <c r="K109" s="17"/>
    </row>
    <row r="110" spans="1:23" x14ac:dyDescent="0.3">
      <c r="A110" s="17"/>
      <c r="B110" s="17"/>
      <c r="C110" s="26"/>
      <c r="D110" s="21"/>
      <c r="E110" s="21"/>
      <c r="F110" s="21"/>
      <c r="G110" s="17"/>
      <c r="H110" s="17"/>
      <c r="I110" s="17"/>
      <c r="J110" s="17"/>
      <c r="K110" s="17"/>
    </row>
    <row r="111" spans="1:23" x14ac:dyDescent="0.3">
      <c r="A111" s="17"/>
      <c r="B111" s="17"/>
      <c r="C111" s="26"/>
      <c r="D111" s="22"/>
      <c r="E111" s="21"/>
      <c r="F111" s="21"/>
      <c r="G111" s="17"/>
      <c r="H111" s="17"/>
      <c r="I111" s="17"/>
      <c r="J111" s="17"/>
      <c r="K111" s="17"/>
    </row>
    <row r="112" spans="1:23" x14ac:dyDescent="0.3">
      <c r="A112" s="17"/>
      <c r="B112" s="17"/>
      <c r="C112" s="23"/>
      <c r="D112" s="20"/>
      <c r="E112" s="21"/>
      <c r="F112" s="22"/>
      <c r="G112" s="17"/>
      <c r="H112" s="17"/>
      <c r="I112" s="17"/>
      <c r="J112" s="17"/>
      <c r="K112" s="17"/>
    </row>
    <row r="113" spans="1:18" x14ac:dyDescent="0.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</row>
    <row r="114" spans="1:18" x14ac:dyDescent="0.3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</row>
    <row r="115" spans="1:18" ht="21" x14ac:dyDescent="0.4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M115" s="120"/>
      <c r="N115" s="120"/>
      <c r="O115" s="120"/>
      <c r="P115" s="120"/>
      <c r="Q115" s="120"/>
      <c r="R115" s="120"/>
    </row>
    <row r="116" spans="1:18" x14ac:dyDescent="0.3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M116" s="91"/>
      <c r="N116" s="92"/>
      <c r="O116" s="16"/>
      <c r="P116" s="16"/>
      <c r="Q116" s="16"/>
      <c r="R116" s="16"/>
    </row>
    <row r="117" spans="1:18" x14ac:dyDescent="0.3">
      <c r="M117" s="1"/>
      <c r="N117" s="4"/>
      <c r="O117" s="4"/>
      <c r="P117" s="4"/>
      <c r="Q117" s="4"/>
      <c r="R117" s="4"/>
    </row>
    <row r="118" spans="1:18" x14ac:dyDescent="0.3">
      <c r="M118" s="1"/>
      <c r="N118" s="4"/>
      <c r="O118" s="4"/>
      <c r="P118" s="4"/>
      <c r="Q118" s="4"/>
      <c r="R118" s="4"/>
    </row>
    <row r="119" spans="1:18" x14ac:dyDescent="0.3">
      <c r="M119" s="1"/>
      <c r="N119" s="4"/>
      <c r="O119" s="4"/>
      <c r="P119" s="4"/>
      <c r="Q119" s="4"/>
      <c r="R119" s="4"/>
    </row>
  </sheetData>
  <sheetProtection algorithmName="SHA-512" hashValue="xwmr7DGjvzKvnuX5oeziU+hd/mWtNM1OFoUCe7T23dcXguuHMrrraRPAg10dkqRBkL+CuYfFJ9I9D5F5lN0gKA==" saltValue="f+wPruo6DLtdngdA92Sk7g==" spinCount="100000" sheet="1" objects="1" scenarios="1"/>
  <mergeCells count="122">
    <mergeCell ref="U84:V84"/>
    <mergeCell ref="U85:V85"/>
    <mergeCell ref="U86:V86"/>
    <mergeCell ref="D62:E62"/>
    <mergeCell ref="D63:E63"/>
    <mergeCell ref="D64:E64"/>
    <mergeCell ref="D65:E65"/>
    <mergeCell ref="U79:V79"/>
    <mergeCell ref="U80:V80"/>
    <mergeCell ref="U81:V81"/>
    <mergeCell ref="U82:V82"/>
    <mergeCell ref="U83:V83"/>
    <mergeCell ref="O74:P74"/>
    <mergeCell ref="U74:V74"/>
    <mergeCell ref="U75:V75"/>
    <mergeCell ref="U76:V76"/>
    <mergeCell ref="U77:V77"/>
    <mergeCell ref="U78:V78"/>
    <mergeCell ref="B80:D80"/>
    <mergeCell ref="B79:D79"/>
    <mergeCell ref="B2:W2"/>
    <mergeCell ref="I17:P17"/>
    <mergeCell ref="G7:H7"/>
    <mergeCell ref="B72:G72"/>
    <mergeCell ref="I19:J19"/>
    <mergeCell ref="I20:J20"/>
    <mergeCell ref="I21:J21"/>
    <mergeCell ref="I22:J22"/>
    <mergeCell ref="D57:E57"/>
    <mergeCell ref="D48:E48"/>
    <mergeCell ref="D49:E49"/>
    <mergeCell ref="D39:E39"/>
    <mergeCell ref="D40:E40"/>
    <mergeCell ref="D41:E41"/>
    <mergeCell ref="D42:E42"/>
    <mergeCell ref="D43:E43"/>
    <mergeCell ref="D55:E55"/>
    <mergeCell ref="I29:J29"/>
    <mergeCell ref="D58:E58"/>
    <mergeCell ref="D59:E59"/>
    <mergeCell ref="D60:E60"/>
    <mergeCell ref="D61:E61"/>
    <mergeCell ref="D54:E54"/>
    <mergeCell ref="J8:J9"/>
    <mergeCell ref="B17:G17"/>
    <mergeCell ref="B35:C35"/>
    <mergeCell ref="D35:E35"/>
    <mergeCell ref="B74:D74"/>
    <mergeCell ref="B75:D75"/>
    <mergeCell ref="B76:D76"/>
    <mergeCell ref="B77:D77"/>
    <mergeCell ref="B78:D78"/>
    <mergeCell ref="D56:E56"/>
    <mergeCell ref="C89:F89"/>
    <mergeCell ref="J72:M72"/>
    <mergeCell ref="O72:V72"/>
    <mergeCell ref="B32:W33"/>
    <mergeCell ref="R35:S35"/>
    <mergeCell ref="G5:P5"/>
    <mergeCell ref="D53:E53"/>
    <mergeCell ref="K7:M7"/>
    <mergeCell ref="L34:P34"/>
    <mergeCell ref="K8:K9"/>
    <mergeCell ref="L8:L9"/>
    <mergeCell ref="B34:C34"/>
    <mergeCell ref="D34:E34"/>
    <mergeCell ref="B19:B20"/>
    <mergeCell ref="D47:E47"/>
    <mergeCell ref="D38:E38"/>
    <mergeCell ref="C8:C9"/>
    <mergeCell ref="D8:D9"/>
    <mergeCell ref="E8:E9"/>
    <mergeCell ref="F8:F9"/>
    <mergeCell ref="G8:G9"/>
    <mergeCell ref="H8:H9"/>
    <mergeCell ref="I8:I9"/>
    <mergeCell ref="D46:E46"/>
    <mergeCell ref="M115:R115"/>
    <mergeCell ref="Q45:R45"/>
    <mergeCell ref="Q46:R46"/>
    <mergeCell ref="P37:T37"/>
    <mergeCell ref="Q39:R39"/>
    <mergeCell ref="Q40:R40"/>
    <mergeCell ref="Q41:R41"/>
    <mergeCell ref="Q42:R42"/>
    <mergeCell ref="Q43:R43"/>
    <mergeCell ref="Q44:R44"/>
    <mergeCell ref="S49:T49"/>
    <mergeCell ref="I24:J24"/>
    <mergeCell ref="I25:J25"/>
    <mergeCell ref="I28:J28"/>
    <mergeCell ref="E19:E20"/>
    <mergeCell ref="B23:B24"/>
    <mergeCell ref="K18:M18"/>
    <mergeCell ref="F19:F20"/>
    <mergeCell ref="G19:G20"/>
    <mergeCell ref="I26:J26"/>
    <mergeCell ref="I27:J27"/>
    <mergeCell ref="M116:N116"/>
    <mergeCell ref="N8:O8"/>
    <mergeCell ref="P8:R8"/>
    <mergeCell ref="N12:O12"/>
    <mergeCell ref="B69:W69"/>
    <mergeCell ref="C85:D85"/>
    <mergeCell ref="I85:J85"/>
    <mergeCell ref="I86:J86"/>
    <mergeCell ref="I87:J87"/>
    <mergeCell ref="I88:J88"/>
    <mergeCell ref="I89:J89"/>
    <mergeCell ref="B81:D81"/>
    <mergeCell ref="B82:D82"/>
    <mergeCell ref="C19:C20"/>
    <mergeCell ref="D19:D20"/>
    <mergeCell ref="D36:E36"/>
    <mergeCell ref="D37:E37"/>
    <mergeCell ref="D50:E50"/>
    <mergeCell ref="D51:E51"/>
    <mergeCell ref="D52:E52"/>
    <mergeCell ref="D45:E45"/>
    <mergeCell ref="D44:E44"/>
    <mergeCell ref="N18:P18"/>
    <mergeCell ref="I23:J23"/>
  </mergeCells>
  <pageMargins left="0.7" right="0.7" top="0.75" bottom="0.75" header="0.3" footer="0.3"/>
  <pageSetup orientation="landscape" verticalDpi="300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Oscar Nampula</dc:creator>
  <cp:lastModifiedBy>Manuel Gomez</cp:lastModifiedBy>
  <dcterms:created xsi:type="dcterms:W3CDTF">2014-05-22T16:47:23Z</dcterms:created>
  <dcterms:modified xsi:type="dcterms:W3CDTF">2026-03-23T16:37:21Z</dcterms:modified>
</cp:coreProperties>
</file>