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FH\FHinfinity\Marketing Material\Linkedin, Telegram, Whatsapp\Linkedin\Post #26 Material (TMT Calc.)\"/>
    </mc:Choice>
  </mc:AlternateContent>
  <bookViews>
    <workbookView xWindow="0" yWindow="0" windowWidth="20490" windowHeight="7755"/>
  </bookViews>
  <sheets>
    <sheet name="Max TMT" sheetId="8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8" l="1"/>
  <c r="D38" i="8"/>
  <c r="D25" i="8"/>
  <c r="D36" i="8" s="1"/>
  <c r="J20" i="8"/>
  <c r="O13" i="8"/>
  <c r="N12" i="8"/>
  <c r="I33" i="8" l="1"/>
  <c r="E36" i="8"/>
  <c r="D37" i="8" s="1"/>
  <c r="D39" i="8" s="1"/>
  <c r="I32" i="8"/>
  <c r="E37" i="8" l="1"/>
  <c r="E39" i="8" s="1"/>
  <c r="D40" i="8" s="1"/>
  <c r="N13" i="8" l="1"/>
  <c r="I31" i="8"/>
  <c r="J21" i="8" l="1"/>
  <c r="N14" i="8"/>
  <c r="J31" i="8"/>
  <c r="J22" i="8"/>
  <c r="J23" i="8" s="1"/>
  <c r="J33" i="8"/>
  <c r="J32" i="8"/>
  <c r="J24" i="8" l="1"/>
  <c r="J25" i="8"/>
  <c r="L10" i="8" s="1"/>
</calcChain>
</file>

<file path=xl/sharedStrings.xml><?xml version="1.0" encoding="utf-8"?>
<sst xmlns="http://schemas.openxmlformats.org/spreadsheetml/2006/main" count="114" uniqueCount="85">
  <si>
    <t>Value</t>
  </si>
  <si>
    <t>Unit</t>
  </si>
  <si>
    <t>Pa.s</t>
  </si>
  <si>
    <t>W/m.K</t>
  </si>
  <si>
    <t>Specific Heat</t>
  </si>
  <si>
    <t>kg/s</t>
  </si>
  <si>
    <t>Fouling Factor</t>
  </si>
  <si>
    <t>kJ/kg.K</t>
  </si>
  <si>
    <t>Property</t>
  </si>
  <si>
    <t>Bulk Temperature</t>
  </si>
  <si>
    <t>Dyn. Viscosity</t>
  </si>
  <si>
    <t>Thermal Conductivity</t>
  </si>
  <si>
    <t>-</t>
  </si>
  <si>
    <t>Mass Flowrate</t>
  </si>
  <si>
    <t>°C</t>
  </si>
  <si>
    <t>Viscosity Coefficient</t>
  </si>
  <si>
    <t>Temperature Coefficient</t>
  </si>
  <si>
    <t>1. FLUID PROPERTIES (TUBE SIDE)</t>
  </si>
  <si>
    <t>Liquid Ph.</t>
  </si>
  <si>
    <t>Gas Ph.</t>
  </si>
  <si>
    <t>2. TUBE &amp; DEPOSIT DATA</t>
  </si>
  <si>
    <t>Note</t>
  </si>
  <si>
    <t>Coke Thickness</t>
  </si>
  <si>
    <t>m</t>
  </si>
  <si>
    <t>Item</t>
  </si>
  <si>
    <r>
      <t>m</t>
    </r>
    <r>
      <rPr>
        <vertAlign val="superscript"/>
        <sz val="10"/>
        <rFont val="Calibri Light"/>
        <family val="2"/>
        <scheme val="major"/>
      </rPr>
      <t>2</t>
    </r>
    <r>
      <rPr>
        <sz val="10"/>
        <rFont val="Calibri Light"/>
        <family val="2"/>
        <scheme val="major"/>
      </rPr>
      <t>.°C/W</t>
    </r>
  </si>
  <si>
    <t>Tube OD</t>
  </si>
  <si>
    <t>Tube Avg. Thickness</t>
  </si>
  <si>
    <t>Tube ID</t>
  </si>
  <si>
    <t>Tube Th. Conductivity</t>
  </si>
  <si>
    <t>3. INTERMEDIATE RESULTS</t>
  </si>
  <si>
    <r>
      <t>kg/m</t>
    </r>
    <r>
      <rPr>
        <vertAlign val="superscript"/>
        <sz val="10"/>
        <rFont val="Calibri Light"/>
        <family val="2"/>
        <scheme val="major"/>
      </rPr>
      <t>2</t>
    </r>
    <r>
      <rPr>
        <sz val="10"/>
        <rFont val="Calibri Light"/>
        <family val="2"/>
        <scheme val="major"/>
      </rPr>
      <t>.s</t>
    </r>
  </si>
  <si>
    <t>Mass Flux</t>
  </si>
  <si>
    <t>Pr Number</t>
  </si>
  <si>
    <t>Re Number</t>
  </si>
  <si>
    <t>Heat Transfer Coef.</t>
  </si>
  <si>
    <t>Mixture HTC</t>
  </si>
  <si>
    <r>
      <t>W/m</t>
    </r>
    <r>
      <rPr>
        <sz val="10"/>
        <rFont val="Calibri Light"/>
        <family val="2"/>
        <scheme val="major"/>
      </rPr>
      <t>.°C</t>
    </r>
  </si>
  <si>
    <t>4. TEMPERATURE PROFILE</t>
  </si>
  <si>
    <t>Location</t>
  </si>
  <si>
    <t>Bulk Fluid</t>
  </si>
  <si>
    <t>Inner Coke Surface</t>
  </si>
  <si>
    <t>Inner Wall Surface</t>
  </si>
  <si>
    <t>Outer Wall Surface</t>
  </si>
  <si>
    <t>% of Total</t>
  </si>
  <si>
    <r>
      <t>W/m</t>
    </r>
    <r>
      <rPr>
        <vertAlign val="superscript"/>
        <sz val="10"/>
        <rFont val="Calibri Light"/>
        <family val="2"/>
        <scheme val="major"/>
      </rPr>
      <t>2</t>
    </r>
  </si>
  <si>
    <t>MAXIMUM TUBE METAL TEMPERATURE [°C]</t>
  </si>
  <si>
    <t>Inside Film Coef.</t>
  </si>
  <si>
    <t>Max. Heat Flux Density</t>
  </si>
  <si>
    <t>Max. Heat Flux</t>
  </si>
  <si>
    <t>6. RESULTS SUMMARY</t>
  </si>
  <si>
    <t>Fluid Film</t>
  </si>
  <si>
    <t>Heater No.</t>
  </si>
  <si>
    <t>Date:</t>
  </si>
  <si>
    <t>Calc. By:</t>
  </si>
  <si>
    <t>Project:</t>
  </si>
  <si>
    <t>Demo</t>
  </si>
  <si>
    <t>H-101</t>
  </si>
  <si>
    <t>2026-04-11</t>
  </si>
  <si>
    <t>Engineer X</t>
  </si>
  <si>
    <t>MAXIMUM TUBE METAL TEMPERATURE CALCULATOR</t>
  </si>
  <si>
    <t>for Fired Process Heaters</t>
  </si>
  <si>
    <t>4"</t>
  </si>
  <si>
    <t>Sch. 40</t>
  </si>
  <si>
    <t>Calculated</t>
  </si>
  <si>
    <t>1/8"</t>
  </si>
  <si>
    <t>5. TEMPERATURE RISE</t>
  </si>
  <si>
    <t xml:space="preserve">Coke Layer  </t>
  </si>
  <si>
    <t>Tube Wall</t>
  </si>
  <si>
    <r>
      <t xml:space="preserve">T. Rise Across ... </t>
    </r>
    <r>
      <rPr>
        <b/>
        <sz val="9"/>
        <rFont val="Calibri Light"/>
        <family val="2"/>
        <scheme val="major"/>
      </rPr>
      <t>[°C]</t>
    </r>
  </si>
  <si>
    <t>Total Temperature Rise</t>
  </si>
  <si>
    <t>7. TEMPERATURE DISTRIBUTION</t>
  </si>
  <si>
    <t>Notes:</t>
  </si>
  <si>
    <r>
      <t xml:space="preserve">Developed by </t>
    </r>
    <r>
      <rPr>
        <b/>
        <sz val="9"/>
        <color rgb="FFFFFF00"/>
        <rFont val="Roboto"/>
      </rPr>
      <t>FHinfinity</t>
    </r>
    <r>
      <rPr>
        <b/>
        <vertAlign val="superscript"/>
        <sz val="9"/>
        <color rgb="FFFFFF00"/>
        <rFont val="Roboto"/>
      </rPr>
      <t>©</t>
    </r>
    <r>
      <rPr>
        <b/>
        <sz val="9"/>
        <color theme="0"/>
        <rFont val="Roboto"/>
      </rPr>
      <t xml:space="preserve"> Engineering Team.</t>
    </r>
  </si>
  <si>
    <r>
      <rPr>
        <sz val="8"/>
        <rFont val="Wingdings"/>
        <charset val="2"/>
      </rPr>
      <t xml:space="preserve"> l</t>
    </r>
    <r>
      <rPr>
        <sz val="8"/>
        <rFont val="Roboto"/>
      </rPr>
      <t xml:space="preserve"> This tool is developed based on API-530 (2019) Annex. B</t>
    </r>
  </si>
  <si>
    <r>
      <rPr>
        <sz val="8"/>
        <rFont val="Wingdings"/>
        <charset val="2"/>
      </rPr>
      <t xml:space="preserve"> l</t>
    </r>
    <r>
      <rPr>
        <sz val="8"/>
        <rFont val="Roboto"/>
      </rPr>
      <t xml:space="preserve"> External fouling on tubes is not considered in this tool.</t>
    </r>
  </si>
  <si>
    <r>
      <rPr>
        <sz val="8"/>
        <rFont val="Wingdings"/>
        <charset val="2"/>
      </rPr>
      <t xml:space="preserve"> l</t>
    </r>
    <r>
      <rPr>
        <sz val="8"/>
        <rFont val="Roboto"/>
      </rPr>
      <t xml:space="preserve"> Fluid film temperature shows the temperature in the </t>
    </r>
  </si>
  <si>
    <t xml:space="preserve">        middle of film.</t>
  </si>
  <si>
    <r>
      <rPr>
        <sz val="8"/>
        <rFont val="Wingdings"/>
        <charset val="2"/>
      </rPr>
      <t xml:space="preserve"> l</t>
    </r>
    <r>
      <rPr>
        <sz val="8"/>
        <rFont val="Roboto"/>
      </rPr>
      <t xml:space="preserve"> Fouling factor =  Coke thickness / Coke conductivity.</t>
    </r>
  </si>
  <si>
    <t>Med-CS</t>
  </si>
  <si>
    <t xml:space="preserve">Tube Mean Wall </t>
  </si>
  <si>
    <r>
      <rPr>
        <sz val="8"/>
        <rFont val="Wingdings"/>
        <charset val="2"/>
      </rPr>
      <t xml:space="preserve"> l</t>
    </r>
    <r>
      <rPr>
        <sz val="8"/>
        <rFont val="Roboto"/>
      </rPr>
      <t xml:space="preserve"> For viscosity &amp; temp. coefficient refer to above reference.</t>
    </r>
  </si>
  <si>
    <r>
      <rPr>
        <sz val="8"/>
        <rFont val="Wingdings"/>
        <charset val="2"/>
      </rPr>
      <t xml:space="preserve"> l</t>
    </r>
    <r>
      <rPr>
        <sz val="8"/>
        <rFont val="Roboto"/>
      </rPr>
      <t xml:space="preserve"> Tube mean wall temperature shows the temperature in the</t>
    </r>
  </si>
  <si>
    <t xml:space="preserve">        middle wall of the tube.</t>
  </si>
  <si>
    <r>
      <t>Disclaimer:</t>
    </r>
    <r>
      <rPr>
        <sz val="8"/>
        <color theme="0"/>
        <rFont val="Arial"/>
        <family val="2"/>
      </rPr>
      <t xml:space="preserve"> Use this tool with engineering judgment. Verify inputs and assumptions before making design or operational decisions.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</si>
</sst>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000"/>
  </numFmts>
  <fonts count="23" x14ac:knownFonts="1">
    <font>
      <sz val="10"/>
      <name val="Arial"/>
      <charset val="178"/>
    </font>
    <font>
      <sz val="10"/>
      <name val="Calibri"/>
      <family val="2"/>
    </font>
    <font>
      <sz val="10"/>
      <name val="Arial"/>
      <charset val="178"/>
    </font>
    <font>
      <sz val="10"/>
      <name val="Calibri Light"/>
      <family val="2"/>
      <scheme val="major"/>
    </font>
    <font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vertAlign val="superscript"/>
      <sz val="10"/>
      <name val="Calibri Light"/>
      <family val="2"/>
      <scheme val="major"/>
    </font>
    <font>
      <b/>
      <sz val="9"/>
      <name val="Calibri Light"/>
      <family val="2"/>
      <scheme val="major"/>
    </font>
    <font>
      <sz val="10"/>
      <color theme="0"/>
      <name val="Arial"/>
      <family val="2"/>
    </font>
    <font>
      <sz val="11"/>
      <color theme="0"/>
      <name val="Arial"/>
      <family val="2"/>
    </font>
    <font>
      <b/>
      <i/>
      <sz val="14"/>
      <color theme="0"/>
      <name val="Roboto"/>
    </font>
    <font>
      <i/>
      <sz val="14"/>
      <color rgb="FFFFC000"/>
      <name val="Roboto"/>
    </font>
    <font>
      <b/>
      <sz val="10"/>
      <name val="Calibri Light"/>
      <family val="2"/>
      <scheme val="major"/>
    </font>
    <font>
      <b/>
      <sz val="18"/>
      <color rgb="FFC00000"/>
      <name val="Roboto"/>
    </font>
    <font>
      <b/>
      <sz val="10"/>
      <name val="Roboto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sz val="9"/>
      <color theme="0"/>
      <name val="Roboto"/>
    </font>
    <font>
      <b/>
      <sz val="9"/>
      <color rgb="FFFFFF00"/>
      <name val="Roboto"/>
    </font>
    <font>
      <b/>
      <vertAlign val="superscript"/>
      <sz val="9"/>
      <color rgb="FFFFFF00"/>
      <name val="Roboto"/>
    </font>
    <font>
      <sz val="8"/>
      <name val="Roboto"/>
    </font>
    <font>
      <sz val="8"/>
      <name val="Wingdings"/>
      <charset val="2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1B43"/>
        <bgColor indexed="64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medium">
        <color indexed="64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theme="0" tint="-0.499984740745262"/>
      </top>
      <bottom/>
      <diagonal/>
    </border>
    <border>
      <left/>
      <right style="medium">
        <color indexed="64"/>
      </right>
      <top style="thin">
        <color theme="0" tint="-0.499984740745262"/>
      </top>
      <bottom/>
      <diagonal/>
    </border>
    <border>
      <left style="medium">
        <color indexed="64"/>
      </left>
      <right/>
      <top/>
      <bottom style="thin">
        <color theme="0" tint="-0.499984740745262"/>
      </bottom>
      <diagonal/>
    </border>
    <border>
      <left/>
      <right style="medium">
        <color indexed="64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00">
    <xf numFmtId="0" fontId="0" fillId="0" borderId="0" xfId="0"/>
    <xf numFmtId="0" fontId="1" fillId="0" borderId="0" xfId="0" applyFont="1" applyAlignment="1" applyProtection="1">
      <alignment horizontal="center" vertical="center"/>
    </xf>
    <xf numFmtId="0" fontId="0" fillId="0" borderId="3" xfId="0" applyBorder="1"/>
    <xf numFmtId="0" fontId="0" fillId="0" borderId="0" xfId="0" applyBorder="1"/>
    <xf numFmtId="0" fontId="4" fillId="0" borderId="8" xfId="0" applyFont="1" applyBorder="1"/>
    <xf numFmtId="0" fontId="3" fillId="0" borderId="8" xfId="0" quotePrefix="1" applyFont="1" applyBorder="1" applyAlignment="1">
      <alignment horizontal="center" vertical="center"/>
    </xf>
    <xf numFmtId="9" fontId="3" fillId="0" borderId="8" xfId="1" applyFont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4" borderId="2" xfId="0" applyFill="1" applyBorder="1"/>
    <xf numFmtId="0" fontId="0" fillId="4" borderId="3" xfId="0" applyFill="1" applyBorder="1"/>
    <xf numFmtId="0" fontId="0" fillId="4" borderId="5" xfId="0" applyFill="1" applyBorder="1"/>
    <xf numFmtId="0" fontId="0" fillId="4" borderId="0" xfId="0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0" xfId="0" applyFill="1"/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/>
    <xf numFmtId="0" fontId="3" fillId="0" borderId="0" xfId="0" quotePrefix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/>
    <xf numFmtId="0" fontId="10" fillId="4" borderId="3" xfId="0" applyFont="1" applyFill="1" applyBorder="1" applyAlignment="1"/>
    <xf numFmtId="0" fontId="4" fillId="0" borderId="8" xfId="0" applyFont="1" applyBorder="1" applyAlignment="1">
      <alignment horizontal="left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8" xfId="0" quotePrefix="1" applyFont="1" applyBorder="1" applyAlignment="1" applyProtection="1">
      <alignment horizontal="center" vertical="center"/>
      <protection locked="0"/>
    </xf>
    <xf numFmtId="0" fontId="13" fillId="0" borderId="8" xfId="0" applyFont="1" applyFill="1" applyBorder="1" applyAlignment="1" applyProtection="1">
      <alignment horizontal="center" vertical="center"/>
      <protection locked="0"/>
    </xf>
    <xf numFmtId="11" fontId="13" fillId="0" borderId="8" xfId="0" applyNumberFormat="1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2" borderId="8" xfId="0" applyFont="1" applyFill="1" applyBorder="1" applyAlignment="1">
      <alignment horizontal="center" vertical="center"/>
    </xf>
    <xf numFmtId="4" fontId="3" fillId="0" borderId="8" xfId="0" applyNumberFormat="1" applyFont="1" applyBorder="1" applyAlignment="1">
      <alignment horizontal="center" vertical="center"/>
    </xf>
    <xf numFmtId="11" fontId="3" fillId="0" borderId="8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0" fontId="0" fillId="0" borderId="0" xfId="0" applyBorder="1" applyAlignment="1"/>
    <xf numFmtId="165" fontId="3" fillId="0" borderId="8" xfId="0" applyNumberFormat="1" applyFont="1" applyBorder="1" applyAlignment="1">
      <alignment horizontal="center" vertical="center"/>
    </xf>
    <xf numFmtId="0" fontId="13" fillId="0" borderId="8" xfId="0" applyFont="1" applyBorder="1" applyAlignment="1" applyProtection="1">
      <alignment horizontal="center" vertical="center"/>
      <protection locked="0"/>
    </xf>
    <xf numFmtId="164" fontId="3" fillId="0" borderId="8" xfId="0" applyNumberFormat="1" applyFont="1" applyBorder="1" applyAlignment="1">
      <alignment horizontal="center" vertical="center"/>
    </xf>
    <xf numFmtId="0" fontId="15" fillId="0" borderId="24" xfId="0" applyFont="1" applyBorder="1" applyAlignment="1"/>
    <xf numFmtId="0" fontId="0" fillId="0" borderId="12" xfId="0" applyBorder="1" applyAlignment="1"/>
    <xf numFmtId="0" fontId="0" fillId="0" borderId="25" xfId="0" applyBorder="1" applyAlignment="1"/>
    <xf numFmtId="0" fontId="21" fillId="0" borderId="28" xfId="0" applyFont="1" applyBorder="1" applyAlignment="1">
      <alignment vertical="center"/>
    </xf>
    <xf numFmtId="0" fontId="0" fillId="0" borderId="29" xfId="0" applyBorder="1" applyAlignment="1"/>
    <xf numFmtId="0" fontId="21" fillId="0" borderId="26" xfId="0" applyFont="1" applyBorder="1" applyAlignment="1">
      <alignment vertical="center"/>
    </xf>
    <xf numFmtId="0" fontId="0" fillId="0" borderId="11" xfId="0" applyBorder="1" applyAlignment="1"/>
    <xf numFmtId="0" fontId="0" fillId="0" borderId="27" xfId="0" applyBorder="1" applyAlignment="1"/>
    <xf numFmtId="0" fontId="11" fillId="4" borderId="13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horizontal="center" vertical="center"/>
    </xf>
    <xf numFmtId="0" fontId="12" fillId="4" borderId="1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6" fillId="4" borderId="8" xfId="0" applyFont="1" applyFill="1" applyBorder="1" applyAlignment="1">
      <alignment horizontal="left" vertical="center"/>
    </xf>
    <xf numFmtId="0" fontId="6" fillId="4" borderId="10" xfId="0" applyFont="1" applyFill="1" applyBorder="1" applyAlignment="1">
      <alignment horizontal="left" vertical="center"/>
    </xf>
    <xf numFmtId="0" fontId="6" fillId="4" borderId="30" xfId="0" applyFont="1" applyFill="1" applyBorder="1" applyAlignment="1">
      <alignment horizontal="left" vertical="center"/>
    </xf>
    <xf numFmtId="0" fontId="6" fillId="4" borderId="9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 wrapText="1"/>
    </xf>
    <xf numFmtId="164" fontId="14" fillId="5" borderId="26" xfId="0" applyNumberFormat="1" applyFont="1" applyFill="1" applyBorder="1" applyAlignment="1">
      <alignment horizontal="center" vertical="center"/>
    </xf>
    <xf numFmtId="164" fontId="14" fillId="5" borderId="11" xfId="0" applyNumberFormat="1" applyFont="1" applyFill="1" applyBorder="1" applyAlignment="1">
      <alignment horizontal="center" vertical="center"/>
    </xf>
    <xf numFmtId="164" fontId="14" fillId="5" borderId="27" xfId="0" applyNumberFormat="1" applyFont="1" applyFill="1" applyBorder="1" applyAlignment="1">
      <alignment horizontal="center" vertical="center"/>
    </xf>
    <xf numFmtId="0" fontId="13" fillId="0" borderId="8" xfId="0" applyFont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left" vertical="center"/>
    </xf>
    <xf numFmtId="0" fontId="6" fillId="4" borderId="22" xfId="0" applyFont="1" applyFill="1" applyBorder="1" applyAlignment="1">
      <alignment horizontal="left" vertical="center"/>
    </xf>
    <xf numFmtId="0" fontId="6" fillId="4" borderId="11" xfId="0" applyFont="1" applyFill="1" applyBorder="1" applyAlignment="1">
      <alignment horizontal="left" vertical="center"/>
    </xf>
    <xf numFmtId="0" fontId="6" fillId="4" borderId="23" xfId="0" applyFont="1" applyFill="1" applyBorder="1" applyAlignment="1">
      <alignment horizontal="left" vertical="center"/>
    </xf>
    <xf numFmtId="0" fontId="0" fillId="0" borderId="2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18" fillId="4" borderId="0" xfId="0" applyFont="1" applyFill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0" fontId="17" fillId="4" borderId="0" xfId="0" applyFont="1" applyFill="1" applyAlignment="1">
      <alignment vertical="center"/>
    </xf>
    <xf numFmtId="3" fontId="13" fillId="0" borderId="8" xfId="0" applyNumberFormat="1" applyFont="1" applyBorder="1" applyAlignment="1" applyProtection="1">
      <alignment horizontal="center" vertical="center"/>
      <protection locked="0"/>
    </xf>
    <xf numFmtId="3" fontId="3" fillId="0" borderId="8" xfId="0" applyNumberFormat="1" applyFont="1" applyBorder="1" applyAlignment="1">
      <alignment horizontal="center" vertical="center"/>
    </xf>
    <xf numFmtId="164" fontId="14" fillId="5" borderId="28" xfId="0" applyNumberFormat="1" applyFont="1" applyFill="1" applyBorder="1" applyAlignment="1">
      <alignment horizontal="center" vertical="center"/>
    </xf>
    <xf numFmtId="164" fontId="14" fillId="5" borderId="0" xfId="0" applyNumberFormat="1" applyFont="1" applyFill="1" applyBorder="1" applyAlignment="1">
      <alignment horizontal="center" vertical="center"/>
    </xf>
    <xf numFmtId="164" fontId="14" fillId="5" borderId="29" xfId="0" applyNumberFormat="1" applyFont="1" applyFill="1" applyBorder="1" applyAlignment="1">
      <alignment horizontal="center" vertical="center"/>
    </xf>
    <xf numFmtId="0" fontId="5" fillId="5" borderId="31" xfId="0" applyFont="1" applyFill="1" applyBorder="1" applyAlignment="1">
      <alignment horizontal="center" wrapText="1"/>
    </xf>
    <xf numFmtId="0" fontId="9" fillId="4" borderId="3" xfId="0" applyFont="1" applyFill="1" applyBorder="1" applyAlignment="1" applyProtection="1">
      <alignment horizontal="center"/>
      <protection locked="0"/>
    </xf>
    <xf numFmtId="0" fontId="9" fillId="4" borderId="4" xfId="0" applyFont="1" applyFill="1" applyBorder="1" applyAlignment="1" applyProtection="1">
      <alignment horizontal="center"/>
      <protection locked="0"/>
    </xf>
    <xf numFmtId="49" fontId="9" fillId="4" borderId="3" xfId="0" applyNumberFormat="1" applyFont="1" applyFill="1" applyBorder="1" applyAlignment="1" applyProtection="1">
      <alignment horizontal="center"/>
      <protection locked="0"/>
    </xf>
    <xf numFmtId="49" fontId="9" fillId="4" borderId="4" xfId="0" applyNumberFormat="1" applyFont="1" applyFill="1" applyBorder="1" applyAlignment="1" applyProtection="1">
      <alignment horizontal="center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1B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'Max TMT'!$G$30</c:f>
              <c:strCache>
                <c:ptCount val="1"/>
                <c:pt idx="0">
                  <c:v>T. Rise Across ... [°C]</c:v>
                </c:pt>
              </c:strCache>
            </c:strRef>
          </c:tx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'Max TMT'!$G$31:$H$33</c:f>
              <c:strCache>
                <c:ptCount val="3"/>
                <c:pt idx="0">
                  <c:v>Fluid Film</c:v>
                </c:pt>
                <c:pt idx="1">
                  <c:v>Coke Layer  </c:v>
                </c:pt>
                <c:pt idx="2">
                  <c:v>Tube Wall</c:v>
                </c:pt>
              </c:strCache>
            </c:strRef>
          </c:cat>
          <c:val>
            <c:numRef>
              <c:f>'Max TMT'!$J$31:$J$33</c:f>
              <c:numCache>
                <c:formatCode>0%</c:formatCode>
                <c:ptCount val="3"/>
                <c:pt idx="0">
                  <c:v>0.66456040228585755</c:v>
                </c:pt>
                <c:pt idx="1">
                  <c:v>0.27259401612954409</c:v>
                </c:pt>
                <c:pt idx="2">
                  <c:v>6.2845581584598284E-2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100946263296048"/>
          <c:y val="0.18103176758077655"/>
          <c:w val="0.28310056637657133"/>
          <c:h val="0.568970947597067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1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'Max TMT'!$G$20</c:f>
              <c:strCache>
                <c:ptCount val="1"/>
                <c:pt idx="0">
                  <c:v>Bulk Fluid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x"/>
            <c:size val="7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cat>
            <c:strRef>
              <c:f>'Max TMT'!$G$20:$H$25</c:f>
              <c:strCache>
                <c:ptCount val="6"/>
                <c:pt idx="0">
                  <c:v>Bulk Fluid</c:v>
                </c:pt>
                <c:pt idx="1">
                  <c:v>Fluid Film</c:v>
                </c:pt>
                <c:pt idx="2">
                  <c:v>Inner Coke Surface</c:v>
                </c:pt>
                <c:pt idx="3">
                  <c:v>Inner Wall Surface</c:v>
                </c:pt>
                <c:pt idx="4">
                  <c:v>Tube Mean Wall </c:v>
                </c:pt>
                <c:pt idx="5">
                  <c:v>Outer Wall Surface</c:v>
                </c:pt>
              </c:strCache>
            </c:strRef>
          </c:cat>
          <c:val>
            <c:numRef>
              <c:f>'Max TMT'!$J$20:$J$25</c:f>
              <c:numCache>
                <c:formatCode>#,##0.00</c:formatCode>
                <c:ptCount val="6"/>
                <c:pt idx="0">
                  <c:v>271</c:v>
                </c:pt>
                <c:pt idx="1">
                  <c:v>327.36396080053305</c:v>
                </c:pt>
                <c:pt idx="2">
                  <c:v>383.7279216010661</c:v>
                </c:pt>
                <c:pt idx="3">
                  <c:v>429.96744591439267</c:v>
                </c:pt>
                <c:pt idx="4">
                  <c:v>435.29762490901373</c:v>
                </c:pt>
                <c:pt idx="5">
                  <c:v>440.6278039036348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097280"/>
        <c:axId val="423097672"/>
      </c:lineChart>
      <c:catAx>
        <c:axId val="423097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3097672"/>
        <c:crosses val="autoZero"/>
        <c:auto val="1"/>
        <c:lblAlgn val="ctr"/>
        <c:lblOffset val="100"/>
        <c:noMultiLvlLbl val="0"/>
      </c:catAx>
      <c:valAx>
        <c:axId val="423097672"/>
        <c:scaling>
          <c:orientation val="minMax"/>
          <c:min val="15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3097280"/>
        <c:crosses val="autoZero"/>
        <c:crossBetween val="between"/>
      </c:valAx>
      <c:spPr>
        <a:noFill/>
        <a:ln>
          <a:solidFill>
            <a:schemeClr val="bg1">
              <a:lumMod val="65000"/>
            </a:schemeClr>
          </a:solidFill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</xdr:colOff>
      <xdr:row>33</xdr:row>
      <xdr:rowOff>0</xdr:rowOff>
    </xdr:from>
    <xdr:to>
      <xdr:col>10</xdr:col>
      <xdr:colOff>3811</xdr:colOff>
      <xdr:row>40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323851</xdr:colOff>
      <xdr:row>1</xdr:row>
      <xdr:rowOff>47625</xdr:rowOff>
    </xdr:from>
    <xdr:to>
      <xdr:col>1</xdr:col>
      <xdr:colOff>1009651</xdr:colOff>
      <xdr:row>4</xdr:row>
      <xdr:rowOff>171450</xdr:rowOff>
    </xdr:to>
    <xdr:grpSp>
      <xdr:nvGrpSpPr>
        <xdr:cNvPr id="3" name="Group 2"/>
        <xdr:cNvGrpSpPr/>
      </xdr:nvGrpSpPr>
      <xdr:grpSpPr>
        <a:xfrm>
          <a:off x="390526" y="114300"/>
          <a:ext cx="685800" cy="723900"/>
          <a:chOff x="1872343" y="8758296"/>
          <a:chExt cx="914399" cy="914400"/>
        </a:xfrm>
      </xdr:grpSpPr>
      <xdr:sp macro="" textlink="">
        <xdr:nvSpPr>
          <xdr:cNvPr id="4" name="Rounded Rectangle 3"/>
          <xdr:cNvSpPr/>
        </xdr:nvSpPr>
        <xdr:spPr>
          <a:xfrm>
            <a:off x="1872343" y="8758296"/>
            <a:ext cx="914399" cy="914400"/>
          </a:xfrm>
          <a:prstGeom prst="roundRect">
            <a:avLst/>
          </a:prstGeom>
          <a:solidFill>
            <a:schemeClr val="accent4">
              <a:lumMod val="20000"/>
              <a:lumOff val="8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1170523" rtl="0" eaLnBrk="1" latinLnBrk="0" hangingPunct="1">
              <a:defRPr sz="2304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585262" algn="l" defTabSz="1170523" rtl="0" eaLnBrk="1" latinLnBrk="0" hangingPunct="1">
              <a:defRPr sz="2304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1170523" algn="l" defTabSz="1170523" rtl="0" eaLnBrk="1" latinLnBrk="0" hangingPunct="1">
              <a:defRPr sz="2304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755785" algn="l" defTabSz="1170523" rtl="0" eaLnBrk="1" latinLnBrk="0" hangingPunct="1">
              <a:defRPr sz="2304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2341047" algn="l" defTabSz="1170523" rtl="0" eaLnBrk="1" latinLnBrk="0" hangingPunct="1">
              <a:defRPr sz="2304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926309" algn="l" defTabSz="1170523" rtl="0" eaLnBrk="1" latinLnBrk="0" hangingPunct="1">
              <a:defRPr sz="2304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3511570" algn="l" defTabSz="1170523" rtl="0" eaLnBrk="1" latinLnBrk="0" hangingPunct="1">
              <a:defRPr sz="2304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4096832" algn="l" defTabSz="1170523" rtl="0" eaLnBrk="1" latinLnBrk="0" hangingPunct="1">
              <a:defRPr sz="2304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4682094" algn="l" defTabSz="1170523" rtl="0" eaLnBrk="1" latinLnBrk="0" hangingPunct="1">
              <a:defRPr sz="2304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pic>
        <xdr:nvPicPr>
          <xdr:cNvPr id="5" name="Picture 4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96650" y="8784739"/>
            <a:ext cx="865784" cy="855226"/>
          </a:xfrm>
          <a:prstGeom prst="rect">
            <a:avLst/>
          </a:prstGeom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</xdr:pic>
    </xdr:grpSp>
    <xdr:clientData/>
  </xdr:twoCellAnchor>
  <xdr:twoCellAnchor editAs="oneCell">
    <xdr:from>
      <xdr:col>6</xdr:col>
      <xdr:colOff>9525</xdr:colOff>
      <xdr:row>7</xdr:row>
      <xdr:rowOff>9525</xdr:rowOff>
    </xdr:from>
    <xdr:to>
      <xdr:col>9</xdr:col>
      <xdr:colOff>761639</xdr:colOff>
      <xdr:row>17</xdr:row>
      <xdr:rowOff>18810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9075" y="1381125"/>
          <a:ext cx="2866664" cy="1923810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>
    <xdr:from>
      <xdr:col>1</xdr:col>
      <xdr:colOff>1066800</xdr:colOff>
      <xdr:row>1</xdr:row>
      <xdr:rowOff>57150</xdr:rowOff>
    </xdr:from>
    <xdr:to>
      <xdr:col>3</xdr:col>
      <xdr:colOff>638175</xdr:colOff>
      <xdr:row>4</xdr:row>
      <xdr:rowOff>72628</xdr:rowOff>
    </xdr:to>
    <xdr:sp macro="" textlink="">
      <xdr:nvSpPr>
        <xdr:cNvPr id="7" name="TextBox 57"/>
        <xdr:cNvSpPr txBox="1"/>
      </xdr:nvSpPr>
      <xdr:spPr>
        <a:xfrm>
          <a:off x="1133475" y="123825"/>
          <a:ext cx="1638300" cy="61555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1170523" rtl="0" eaLnBrk="1" latinLnBrk="0" hangingPunct="1">
            <a:defRPr sz="2304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85262" algn="l" defTabSz="1170523" rtl="0" eaLnBrk="1" latinLnBrk="0" hangingPunct="1">
            <a:defRPr sz="2304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70523" algn="l" defTabSz="1170523" rtl="0" eaLnBrk="1" latinLnBrk="0" hangingPunct="1">
            <a:defRPr sz="2304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755785" algn="l" defTabSz="1170523" rtl="0" eaLnBrk="1" latinLnBrk="0" hangingPunct="1">
            <a:defRPr sz="2304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341047" algn="l" defTabSz="1170523" rtl="0" eaLnBrk="1" latinLnBrk="0" hangingPunct="1">
            <a:defRPr sz="2304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926309" algn="l" defTabSz="1170523" rtl="0" eaLnBrk="1" latinLnBrk="0" hangingPunct="1">
            <a:defRPr sz="2304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511570" algn="l" defTabSz="1170523" rtl="0" eaLnBrk="1" latinLnBrk="0" hangingPunct="1">
            <a:defRPr sz="2304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096832" algn="l" defTabSz="1170523" rtl="0" eaLnBrk="1" latinLnBrk="0" hangingPunct="1">
            <a:defRPr sz="2304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682094" algn="l" defTabSz="1170523" rtl="0" eaLnBrk="1" latinLnBrk="0" hangingPunct="1">
            <a:defRPr sz="2304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2000">
              <a:solidFill>
                <a:schemeClr val="bg1"/>
              </a:solidFill>
              <a:latin typeface="TradeGothic CondEighteen" panose="020B0806000000000000" pitchFamily="34" charset="0"/>
            </a:rPr>
            <a:t>FHinfinity</a:t>
          </a:r>
          <a:r>
            <a:rPr lang="en-US" sz="2000" baseline="30000">
              <a:solidFill>
                <a:schemeClr val="bg1"/>
              </a:solidFill>
              <a:latin typeface="TradeGothic CondEighteen" panose="020B0806000000000000" pitchFamily="34" charset="0"/>
            </a:rPr>
            <a:t>©</a:t>
          </a:r>
        </a:p>
        <a:p>
          <a:r>
            <a:rPr lang="en-US" sz="1400">
              <a:solidFill>
                <a:schemeClr val="bg1"/>
              </a:solidFill>
              <a:latin typeface="TradeGothic CondEighteen" panose="020B0806000000000000" pitchFamily="34" charset="0"/>
            </a:rPr>
            <a:t>Engineering Solutions</a:t>
          </a:r>
        </a:p>
      </xdr:txBody>
    </xdr:sp>
    <xdr:clientData/>
  </xdr:twoCellAnchor>
  <xdr:twoCellAnchor>
    <xdr:from>
      <xdr:col>11</xdr:col>
      <xdr:colOff>9525</xdr:colOff>
      <xdr:row>18</xdr:row>
      <xdr:rowOff>133349</xdr:rowOff>
    </xdr:from>
    <xdr:to>
      <xdr:col>14</xdr:col>
      <xdr:colOff>723900</xdr:colOff>
      <xdr:row>30</xdr:row>
      <xdr:rowOff>133350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tabSelected="1" zoomScaleNormal="100" workbookViewId="0">
      <selection activeCell="R17" sqref="R17"/>
    </sheetView>
  </sheetViews>
  <sheetFormatPr defaultRowHeight="12.75" x14ac:dyDescent="0.2"/>
  <cols>
    <col min="1" max="1" width="1" customWidth="1"/>
    <col min="2" max="2" width="21.85546875" customWidth="1"/>
    <col min="4" max="4" width="10.28515625" customWidth="1"/>
    <col min="5" max="5" width="10.140625" customWidth="1"/>
    <col min="6" max="6" width="7.85546875" customWidth="1"/>
    <col min="8" max="8" width="12.85546875" customWidth="1"/>
    <col min="9" max="9" width="9.7109375" customWidth="1"/>
    <col min="10" max="10" width="11.42578125" customWidth="1"/>
    <col min="11" max="11" width="7.7109375" customWidth="1"/>
    <col min="13" max="13" width="13.140625" customWidth="1"/>
    <col min="14" max="14" width="11.42578125" customWidth="1"/>
    <col min="15" max="15" width="11.7109375" customWidth="1"/>
  </cols>
  <sheetData>
    <row r="1" spans="1:15" ht="5.25" customHeight="1" thickBot="1" x14ac:dyDescent="0.25"/>
    <row r="2" spans="1:15" ht="15.75" customHeight="1" thickBot="1" x14ac:dyDescent="0.25">
      <c r="B2" s="10"/>
      <c r="C2" s="11"/>
      <c r="D2" s="11"/>
      <c r="E2" s="49" t="s">
        <v>60</v>
      </c>
      <c r="F2" s="50"/>
      <c r="G2" s="50"/>
      <c r="H2" s="50"/>
      <c r="I2" s="50"/>
      <c r="J2" s="50"/>
      <c r="K2" s="50"/>
      <c r="L2" s="51"/>
      <c r="M2" s="24" t="s">
        <v>55</v>
      </c>
      <c r="N2" s="96" t="s">
        <v>56</v>
      </c>
      <c r="O2" s="97"/>
    </row>
    <row r="3" spans="1:15" ht="15.75" customHeight="1" thickBot="1" x14ac:dyDescent="0.25">
      <c r="B3" s="12"/>
      <c r="C3" s="13"/>
      <c r="D3" s="13"/>
      <c r="E3" s="52"/>
      <c r="F3" s="53"/>
      <c r="G3" s="53"/>
      <c r="H3" s="53"/>
      <c r="I3" s="53"/>
      <c r="J3" s="53"/>
      <c r="K3" s="53"/>
      <c r="L3" s="54"/>
      <c r="M3" s="24" t="s">
        <v>52</v>
      </c>
      <c r="N3" s="96" t="s">
        <v>57</v>
      </c>
      <c r="O3" s="97"/>
    </row>
    <row r="4" spans="1:15" ht="15.75" customHeight="1" thickBot="1" x14ac:dyDescent="0.25">
      <c r="B4" s="12"/>
      <c r="C4" s="13"/>
      <c r="D4" s="13"/>
      <c r="E4" s="52"/>
      <c r="F4" s="53"/>
      <c r="G4" s="53"/>
      <c r="H4" s="53"/>
      <c r="I4" s="53"/>
      <c r="J4" s="53"/>
      <c r="K4" s="53"/>
      <c r="L4" s="54"/>
      <c r="M4" s="24" t="s">
        <v>53</v>
      </c>
      <c r="N4" s="98" t="s">
        <v>58</v>
      </c>
      <c r="O4" s="99"/>
    </row>
    <row r="5" spans="1:15" ht="15.75" customHeight="1" thickBot="1" x14ac:dyDescent="0.25">
      <c r="B5" s="14"/>
      <c r="C5" s="15"/>
      <c r="D5" s="15"/>
      <c r="E5" s="55" t="s">
        <v>61</v>
      </c>
      <c r="F5" s="56"/>
      <c r="G5" s="56"/>
      <c r="H5" s="56"/>
      <c r="I5" s="56"/>
      <c r="J5" s="56"/>
      <c r="K5" s="56"/>
      <c r="L5" s="57"/>
      <c r="M5" s="24" t="s">
        <v>54</v>
      </c>
      <c r="N5" s="96" t="s">
        <v>59</v>
      </c>
      <c r="O5" s="97"/>
    </row>
    <row r="6" spans="1:15" ht="9.75" customHeight="1" x14ac:dyDescent="0.2">
      <c r="D6" s="2"/>
    </row>
    <row r="7" spans="1:15" ht="30" customHeight="1" x14ac:dyDescent="0.2">
      <c r="B7" s="59" t="s">
        <v>17</v>
      </c>
      <c r="C7" s="59"/>
      <c r="D7" s="59"/>
      <c r="E7" s="59"/>
      <c r="F7" s="3"/>
      <c r="G7" s="60" t="s">
        <v>38</v>
      </c>
      <c r="H7" s="61"/>
      <c r="I7" s="61"/>
      <c r="J7" s="62"/>
      <c r="K7" s="3"/>
      <c r="L7" s="59" t="s">
        <v>50</v>
      </c>
      <c r="M7" s="59"/>
      <c r="N7" s="59"/>
      <c r="O7" s="59"/>
    </row>
    <row r="8" spans="1:15" ht="15" customHeight="1" x14ac:dyDescent="0.25">
      <c r="A8" s="3"/>
      <c r="B8" s="63" t="s">
        <v>8</v>
      </c>
      <c r="C8" s="63" t="s">
        <v>1</v>
      </c>
      <c r="D8" s="64" t="s">
        <v>0</v>
      </c>
      <c r="E8" s="64"/>
      <c r="F8" s="3"/>
      <c r="L8" s="65" t="s">
        <v>46</v>
      </c>
      <c r="M8" s="65"/>
      <c r="N8" s="65"/>
      <c r="O8" s="65"/>
    </row>
    <row r="9" spans="1:15" ht="15" customHeight="1" x14ac:dyDescent="0.25">
      <c r="A9" s="3"/>
      <c r="B9" s="63"/>
      <c r="C9" s="63"/>
      <c r="D9" s="27" t="s">
        <v>18</v>
      </c>
      <c r="E9" s="27" t="s">
        <v>19</v>
      </c>
      <c r="F9" s="3"/>
      <c r="L9" s="95"/>
      <c r="M9" s="95"/>
      <c r="N9" s="95"/>
      <c r="O9" s="95"/>
    </row>
    <row r="10" spans="1:15" ht="15" customHeight="1" x14ac:dyDescent="0.25">
      <c r="A10" s="3"/>
      <c r="B10" s="4" t="s">
        <v>9</v>
      </c>
      <c r="C10" s="9" t="s">
        <v>14</v>
      </c>
      <c r="D10" s="69">
        <v>271</v>
      </c>
      <c r="E10" s="69"/>
      <c r="F10" s="3"/>
      <c r="L10" s="92">
        <f>J25</f>
        <v>440.6278039036348</v>
      </c>
      <c r="M10" s="93"/>
      <c r="N10" s="93"/>
      <c r="O10" s="94"/>
    </row>
    <row r="11" spans="1:15" ht="15" customHeight="1" x14ac:dyDescent="0.25">
      <c r="A11" s="3"/>
      <c r="B11" s="4" t="s">
        <v>13</v>
      </c>
      <c r="C11" s="9" t="s">
        <v>5</v>
      </c>
      <c r="D11" s="30">
        <v>5.67</v>
      </c>
      <c r="E11" s="30">
        <v>0.63</v>
      </c>
      <c r="F11" s="3"/>
      <c r="L11" s="66"/>
      <c r="M11" s="67"/>
      <c r="N11" s="67"/>
      <c r="O11" s="68"/>
    </row>
    <row r="12" spans="1:15" ht="15" x14ac:dyDescent="0.25">
      <c r="A12" s="3"/>
      <c r="B12" s="4" t="s">
        <v>10</v>
      </c>
      <c r="C12" s="9" t="s">
        <v>2</v>
      </c>
      <c r="D12" s="39">
        <v>2E-3</v>
      </c>
      <c r="E12" s="31">
        <v>6.9999999999999999E-6</v>
      </c>
      <c r="F12" s="3"/>
      <c r="L12" s="58" t="s">
        <v>49</v>
      </c>
      <c r="M12" s="58"/>
      <c r="N12" s="91">
        <f>D29</f>
        <v>66278</v>
      </c>
      <c r="O12" s="9" t="s">
        <v>45</v>
      </c>
    </row>
    <row r="13" spans="1:15" ht="15" customHeight="1" x14ac:dyDescent="0.25">
      <c r="A13" s="3"/>
      <c r="B13" s="4" t="s">
        <v>11</v>
      </c>
      <c r="C13" s="9" t="s">
        <v>3</v>
      </c>
      <c r="D13" s="39">
        <v>0.1163</v>
      </c>
      <c r="E13" s="39">
        <v>3.4599999999999999E-2</v>
      </c>
      <c r="F13" s="3"/>
      <c r="L13" s="58" t="s">
        <v>47</v>
      </c>
      <c r="M13" s="58"/>
      <c r="N13" s="36">
        <f>D40</f>
        <v>662.0916076282258</v>
      </c>
      <c r="O13" s="9" t="str">
        <f>C40</f>
        <v>W/m.°C</v>
      </c>
    </row>
    <row r="14" spans="1:15" ht="15" x14ac:dyDescent="0.25">
      <c r="A14" s="3"/>
      <c r="B14" s="4" t="s">
        <v>4</v>
      </c>
      <c r="C14" s="9" t="s">
        <v>7</v>
      </c>
      <c r="D14" s="39">
        <v>2.847</v>
      </c>
      <c r="E14" s="39">
        <v>2.3940000000000001</v>
      </c>
      <c r="F14" s="3"/>
      <c r="J14" s="3"/>
      <c r="K14" s="3"/>
      <c r="L14" s="58" t="s">
        <v>70</v>
      </c>
      <c r="M14" s="58"/>
      <c r="N14" s="36">
        <f>I31+I32+I33</f>
        <v>169.62780390363474</v>
      </c>
      <c r="O14" s="9" t="s">
        <v>14</v>
      </c>
    </row>
    <row r="15" spans="1:15" ht="15" x14ac:dyDescent="0.25">
      <c r="A15" s="3"/>
      <c r="B15" s="4" t="s">
        <v>15</v>
      </c>
      <c r="C15" s="5" t="s">
        <v>12</v>
      </c>
      <c r="D15" s="30">
        <v>1.1000000000000001</v>
      </c>
      <c r="E15" s="33"/>
      <c r="F15" s="3"/>
      <c r="N15" s="21"/>
      <c r="O15" s="21"/>
    </row>
    <row r="16" spans="1:15" ht="15.75" thickBot="1" x14ac:dyDescent="0.3">
      <c r="A16" s="3"/>
      <c r="B16" s="4" t="s">
        <v>16</v>
      </c>
      <c r="C16" s="5" t="s">
        <v>12</v>
      </c>
      <c r="D16" s="33"/>
      <c r="E16" s="32">
        <v>0.91</v>
      </c>
      <c r="F16" s="3"/>
    </row>
    <row r="17" spans="1:15" ht="15" x14ac:dyDescent="0.25">
      <c r="A17" s="3"/>
      <c r="B17" s="19"/>
      <c r="C17" s="20"/>
      <c r="D17" s="22"/>
      <c r="E17" s="18"/>
      <c r="F17" s="3"/>
      <c r="L17" s="70" t="s">
        <v>71</v>
      </c>
      <c r="M17" s="71"/>
      <c r="N17" s="71"/>
      <c r="O17" s="72"/>
    </row>
    <row r="18" spans="1:15" ht="15" customHeight="1" x14ac:dyDescent="0.25">
      <c r="B18" s="19"/>
      <c r="C18" s="20"/>
      <c r="D18" s="22"/>
      <c r="E18" s="18"/>
      <c r="L18" s="73"/>
      <c r="M18" s="74"/>
      <c r="N18" s="74"/>
      <c r="O18" s="75"/>
    </row>
    <row r="19" spans="1:15" ht="15" customHeight="1" x14ac:dyDescent="0.2">
      <c r="B19" s="59" t="s">
        <v>20</v>
      </c>
      <c r="C19" s="59"/>
      <c r="D19" s="59"/>
      <c r="E19" s="59"/>
      <c r="F19" s="3"/>
      <c r="G19" s="63" t="s">
        <v>39</v>
      </c>
      <c r="H19" s="63"/>
      <c r="I19" s="7" t="s">
        <v>1</v>
      </c>
      <c r="J19" s="7" t="s">
        <v>0</v>
      </c>
      <c r="L19" s="76"/>
      <c r="M19" s="77"/>
      <c r="N19" s="77"/>
      <c r="O19" s="78"/>
    </row>
    <row r="20" spans="1:15" ht="15" customHeight="1" x14ac:dyDescent="0.2">
      <c r="B20" s="59"/>
      <c r="C20" s="59"/>
      <c r="D20" s="59"/>
      <c r="E20" s="59"/>
      <c r="G20" s="58" t="s">
        <v>40</v>
      </c>
      <c r="H20" s="58"/>
      <c r="I20" s="9" t="s">
        <v>14</v>
      </c>
      <c r="J20" s="34">
        <f>D10</f>
        <v>271</v>
      </c>
      <c r="L20" s="79"/>
      <c r="M20" s="80"/>
      <c r="N20" s="80"/>
      <c r="O20" s="81"/>
    </row>
    <row r="21" spans="1:15" ht="15" customHeight="1" x14ac:dyDescent="0.2">
      <c r="B21" s="63" t="s">
        <v>24</v>
      </c>
      <c r="C21" s="63" t="s">
        <v>1</v>
      </c>
      <c r="D21" s="63" t="s">
        <v>0</v>
      </c>
      <c r="E21" s="63" t="s">
        <v>21</v>
      </c>
      <c r="G21" s="58" t="s">
        <v>51</v>
      </c>
      <c r="H21" s="58"/>
      <c r="I21" s="9" t="s">
        <v>14</v>
      </c>
      <c r="J21" s="34">
        <f>J20+I31/2</f>
        <v>327.36396080053305</v>
      </c>
      <c r="L21" s="79"/>
      <c r="M21" s="80"/>
      <c r="N21" s="80"/>
      <c r="O21" s="81"/>
    </row>
    <row r="22" spans="1:15" ht="15" customHeight="1" x14ac:dyDescent="0.2">
      <c r="B22" s="63"/>
      <c r="C22" s="63"/>
      <c r="D22" s="63"/>
      <c r="E22" s="63"/>
      <c r="G22" s="8" t="s">
        <v>41</v>
      </c>
      <c r="H22" s="8"/>
      <c r="I22" s="9" t="s">
        <v>14</v>
      </c>
      <c r="J22" s="34">
        <f>J20+I31</f>
        <v>383.7279216010661</v>
      </c>
      <c r="L22" s="79"/>
      <c r="M22" s="80"/>
      <c r="N22" s="80"/>
      <c r="O22" s="81"/>
    </row>
    <row r="23" spans="1:15" ht="15" customHeight="1" x14ac:dyDescent="0.2">
      <c r="B23" s="25" t="s">
        <v>26</v>
      </c>
      <c r="C23" s="9" t="s">
        <v>23</v>
      </c>
      <c r="D23" s="39">
        <v>0.1143</v>
      </c>
      <c r="E23" s="28" t="s">
        <v>62</v>
      </c>
      <c r="G23" s="8" t="s">
        <v>42</v>
      </c>
      <c r="H23" s="8"/>
      <c r="I23" s="9" t="s">
        <v>14</v>
      </c>
      <c r="J23" s="34">
        <f>J22+I32</f>
        <v>429.96744591439267</v>
      </c>
      <c r="L23" s="79"/>
      <c r="M23" s="80"/>
      <c r="N23" s="80"/>
      <c r="O23" s="81"/>
    </row>
    <row r="24" spans="1:15" ht="15" customHeight="1" x14ac:dyDescent="0.2">
      <c r="B24" s="25" t="s">
        <v>27</v>
      </c>
      <c r="C24" s="9" t="s">
        <v>23</v>
      </c>
      <c r="D24" s="39">
        <v>6.4000000000000003E-3</v>
      </c>
      <c r="E24" s="28" t="s">
        <v>63</v>
      </c>
      <c r="G24" s="8" t="s">
        <v>80</v>
      </c>
      <c r="H24" s="8"/>
      <c r="I24" s="9" t="s">
        <v>14</v>
      </c>
      <c r="J24" s="34">
        <f>J23+I33/2</f>
        <v>435.29762490901373</v>
      </c>
      <c r="L24" s="79"/>
      <c r="M24" s="80"/>
      <c r="N24" s="80"/>
      <c r="O24" s="81"/>
    </row>
    <row r="25" spans="1:15" ht="15" customHeight="1" x14ac:dyDescent="0.2">
      <c r="B25" s="25" t="s">
        <v>28</v>
      </c>
      <c r="C25" s="9" t="s">
        <v>23</v>
      </c>
      <c r="D25" s="38">
        <f>D23-2*D24</f>
        <v>0.10149999999999999</v>
      </c>
      <c r="E25" s="9" t="s">
        <v>64</v>
      </c>
      <c r="G25" s="8" t="s">
        <v>43</v>
      </c>
      <c r="H25" s="8"/>
      <c r="I25" s="9" t="s">
        <v>14</v>
      </c>
      <c r="J25" s="34">
        <f>J23+I33</f>
        <v>440.6278039036348</v>
      </c>
      <c r="L25" s="79"/>
      <c r="M25" s="80"/>
      <c r="N25" s="80"/>
      <c r="O25" s="81"/>
    </row>
    <row r="26" spans="1:15" ht="15" customHeight="1" x14ac:dyDescent="0.2">
      <c r="B26" s="25" t="s">
        <v>29</v>
      </c>
      <c r="C26" s="9" t="s">
        <v>37</v>
      </c>
      <c r="D26" s="39">
        <v>42.2</v>
      </c>
      <c r="E26" s="28" t="s">
        <v>79</v>
      </c>
      <c r="L26" s="79"/>
      <c r="M26" s="80"/>
      <c r="N26" s="80"/>
      <c r="O26" s="81"/>
    </row>
    <row r="27" spans="1:15" ht="15" customHeight="1" x14ac:dyDescent="0.2">
      <c r="B27" s="25" t="s">
        <v>22</v>
      </c>
      <c r="C27" s="9" t="s">
        <v>23</v>
      </c>
      <c r="D27" s="39">
        <v>3.2000000000000002E-3</v>
      </c>
      <c r="E27" s="28" t="s">
        <v>65</v>
      </c>
      <c r="L27" s="79"/>
      <c r="M27" s="80"/>
      <c r="N27" s="80"/>
      <c r="O27" s="81"/>
    </row>
    <row r="28" spans="1:15" ht="15" customHeight="1" x14ac:dyDescent="0.2">
      <c r="B28" s="25" t="s">
        <v>6</v>
      </c>
      <c r="C28" s="9" t="s">
        <v>25</v>
      </c>
      <c r="D28" s="39">
        <v>5.9999999999999995E-4</v>
      </c>
      <c r="E28" s="29" t="s">
        <v>12</v>
      </c>
      <c r="G28" s="59" t="s">
        <v>66</v>
      </c>
      <c r="H28" s="59"/>
      <c r="I28" s="59"/>
      <c r="J28" s="59"/>
      <c r="L28" s="79"/>
      <c r="M28" s="80"/>
      <c r="N28" s="80"/>
      <c r="O28" s="81"/>
    </row>
    <row r="29" spans="1:15" ht="15" customHeight="1" x14ac:dyDescent="0.2">
      <c r="A29" s="3"/>
      <c r="B29" s="25" t="s">
        <v>48</v>
      </c>
      <c r="C29" s="9" t="s">
        <v>45</v>
      </c>
      <c r="D29" s="90">
        <v>66278</v>
      </c>
      <c r="E29" s="29" t="s">
        <v>12</v>
      </c>
      <c r="F29" s="3"/>
      <c r="G29" s="59"/>
      <c r="H29" s="59"/>
      <c r="I29" s="59"/>
      <c r="J29" s="59"/>
      <c r="L29" s="79"/>
      <c r="M29" s="80"/>
      <c r="N29" s="80"/>
      <c r="O29" s="81"/>
    </row>
    <row r="30" spans="1:15" ht="15" customHeight="1" x14ac:dyDescent="0.2">
      <c r="B30" s="17"/>
      <c r="C30" s="18"/>
      <c r="D30" s="18"/>
      <c r="E30" s="21"/>
      <c r="G30" s="63" t="s">
        <v>69</v>
      </c>
      <c r="H30" s="63"/>
      <c r="I30" s="26" t="s">
        <v>0</v>
      </c>
      <c r="J30" s="26" t="s">
        <v>44</v>
      </c>
      <c r="L30" s="79"/>
      <c r="M30" s="80"/>
      <c r="N30" s="80"/>
      <c r="O30" s="81"/>
    </row>
    <row r="31" spans="1:15" ht="15" customHeight="1" thickBot="1" x14ac:dyDescent="0.25">
      <c r="B31" s="17"/>
      <c r="C31" s="18"/>
      <c r="D31" s="18"/>
      <c r="E31" s="18"/>
      <c r="G31" s="58" t="s">
        <v>51</v>
      </c>
      <c r="H31" s="58"/>
      <c r="I31" s="40">
        <f>D29/D40*(D23/D25)</f>
        <v>112.72792160106607</v>
      </c>
      <c r="J31" s="6">
        <f>I31/SUM(I31:I33)</f>
        <v>0.66456040228585755</v>
      </c>
      <c r="L31" s="82"/>
      <c r="M31" s="83"/>
      <c r="N31" s="83"/>
      <c r="O31" s="84"/>
    </row>
    <row r="32" spans="1:15" ht="15" customHeight="1" x14ac:dyDescent="0.2">
      <c r="B32" s="59" t="s">
        <v>30</v>
      </c>
      <c r="C32" s="59"/>
      <c r="D32" s="59"/>
      <c r="E32" s="59"/>
      <c r="G32" s="58" t="s">
        <v>67</v>
      </c>
      <c r="H32" s="58"/>
      <c r="I32" s="40">
        <f>D29*D28*D23/(D25-D27)</f>
        <v>46.239524313326548</v>
      </c>
      <c r="J32" s="6">
        <f>I32/SUM(I31:I33)</f>
        <v>0.27259401612954409</v>
      </c>
    </row>
    <row r="33" spans="2:15" ht="15" customHeight="1" x14ac:dyDescent="0.2">
      <c r="B33" s="59"/>
      <c r="C33" s="59"/>
      <c r="D33" s="59"/>
      <c r="E33" s="59"/>
      <c r="G33" s="58" t="s">
        <v>68</v>
      </c>
      <c r="H33" s="58"/>
      <c r="I33" s="40">
        <f>D29*D23*LN(D23/D25)/2/D26</f>
        <v>10.660357989242117</v>
      </c>
      <c r="J33" s="6">
        <f>I33/SUM(I31:I33)</f>
        <v>6.2845581584598284E-2</v>
      </c>
    </row>
    <row r="34" spans="2:15" ht="15" customHeight="1" x14ac:dyDescent="0.25">
      <c r="B34" s="63" t="s">
        <v>24</v>
      </c>
      <c r="C34" s="63" t="s">
        <v>1</v>
      </c>
      <c r="D34" s="64" t="s">
        <v>0</v>
      </c>
      <c r="E34" s="64"/>
      <c r="G34" s="86"/>
      <c r="H34" s="86"/>
      <c r="I34" s="86"/>
      <c r="J34" s="86"/>
      <c r="L34" s="41" t="s">
        <v>72</v>
      </c>
      <c r="M34" s="42"/>
      <c r="N34" s="42"/>
      <c r="O34" s="43"/>
    </row>
    <row r="35" spans="2:15" ht="15" customHeight="1" x14ac:dyDescent="0.25">
      <c r="B35" s="63"/>
      <c r="C35" s="63"/>
      <c r="D35" s="27" t="s">
        <v>18</v>
      </c>
      <c r="E35" s="27" t="s">
        <v>19</v>
      </c>
      <c r="G35" s="87"/>
      <c r="H35" s="87"/>
      <c r="I35" s="87"/>
      <c r="J35" s="87"/>
      <c r="L35" s="44" t="s">
        <v>74</v>
      </c>
      <c r="M35" s="37"/>
      <c r="N35" s="37"/>
      <c r="O35" s="45"/>
    </row>
    <row r="36" spans="2:15" ht="15" customHeight="1" x14ac:dyDescent="0.2">
      <c r="B36" s="25" t="s">
        <v>32</v>
      </c>
      <c r="C36" s="9" t="s">
        <v>31</v>
      </c>
      <c r="D36" s="40">
        <f>D11/(PI()/4*D25^2)</f>
        <v>700.74675130659557</v>
      </c>
      <c r="E36" s="40">
        <f>E11/(PI()/4*D25^2)</f>
        <v>77.860750145177278</v>
      </c>
      <c r="G36" s="87"/>
      <c r="H36" s="87"/>
      <c r="I36" s="87"/>
      <c r="J36" s="87"/>
      <c r="L36" s="44" t="s">
        <v>81</v>
      </c>
      <c r="M36" s="37"/>
      <c r="N36" s="37"/>
      <c r="O36" s="45"/>
    </row>
    <row r="37" spans="2:15" ht="15" customHeight="1" x14ac:dyDescent="0.2">
      <c r="B37" s="25" t="s">
        <v>34</v>
      </c>
      <c r="C37" s="5" t="s">
        <v>12</v>
      </c>
      <c r="D37" s="34">
        <f>(D36+E36)*D25/D12</f>
        <v>39514.33069867747</v>
      </c>
      <c r="E37" s="35">
        <f>(D36+E36)*D25/E12</f>
        <v>11289808.771050707</v>
      </c>
      <c r="G37" s="87"/>
      <c r="H37" s="87"/>
      <c r="I37" s="87"/>
      <c r="J37" s="87"/>
      <c r="L37" s="44" t="s">
        <v>75</v>
      </c>
      <c r="M37" s="37"/>
      <c r="N37" s="37"/>
      <c r="O37" s="45"/>
    </row>
    <row r="38" spans="2:15" ht="15" customHeight="1" x14ac:dyDescent="0.2">
      <c r="B38" s="25" t="s">
        <v>33</v>
      </c>
      <c r="C38" s="5" t="s">
        <v>12</v>
      </c>
      <c r="D38" s="34">
        <f>D12*D14*1000/D13</f>
        <v>48.959587274290627</v>
      </c>
      <c r="E38" s="34">
        <f>E12*E14*1000/E13</f>
        <v>0.48433526011560701</v>
      </c>
      <c r="G38" s="87"/>
      <c r="H38" s="87"/>
      <c r="I38" s="87"/>
      <c r="J38" s="87"/>
      <c r="L38" s="44" t="s">
        <v>78</v>
      </c>
      <c r="M38" s="37"/>
      <c r="N38" s="37"/>
      <c r="O38" s="45"/>
    </row>
    <row r="39" spans="2:15" ht="15" customHeight="1" x14ac:dyDescent="0.2">
      <c r="B39" s="25" t="s">
        <v>35</v>
      </c>
      <c r="C39" s="9" t="s">
        <v>37</v>
      </c>
      <c r="D39" s="40">
        <f>0.023*D13/D25*D37^0.8*D38^0.33*D15</f>
        <v>498.06308544887048</v>
      </c>
      <c r="E39" s="40">
        <f>0.021*E13/D25*E37^0.8*E38^0.4*E16</f>
        <v>2138.3483072424242</v>
      </c>
      <c r="G39" s="87"/>
      <c r="H39" s="87"/>
      <c r="I39" s="87"/>
      <c r="J39" s="87"/>
      <c r="L39" s="44" t="s">
        <v>76</v>
      </c>
      <c r="M39" s="37"/>
      <c r="N39" s="37"/>
      <c r="O39" s="45"/>
    </row>
    <row r="40" spans="2:15" ht="15" customHeight="1" x14ac:dyDescent="0.2">
      <c r="B40" s="25" t="s">
        <v>36</v>
      </c>
      <c r="C40" s="9" t="s">
        <v>37</v>
      </c>
      <c r="D40" s="88">
        <f>D39*D11/(D11+E11)+E39*E11/(D11+E11)</f>
        <v>662.0916076282258</v>
      </c>
      <c r="E40" s="88"/>
      <c r="L40" s="44" t="s">
        <v>77</v>
      </c>
      <c r="M40" s="37"/>
      <c r="N40" s="37"/>
      <c r="O40" s="45"/>
    </row>
    <row r="41" spans="2:15" ht="15" customHeight="1" x14ac:dyDescent="0.2">
      <c r="B41" s="17"/>
      <c r="C41" s="1"/>
      <c r="D41" s="1"/>
      <c r="E41" s="18"/>
      <c r="L41" s="44" t="s">
        <v>82</v>
      </c>
      <c r="M41" s="37"/>
      <c r="N41" s="37"/>
      <c r="O41" s="45"/>
    </row>
    <row r="42" spans="2:15" ht="15" customHeight="1" x14ac:dyDescent="0.2">
      <c r="L42" s="46" t="s">
        <v>83</v>
      </c>
      <c r="M42" s="47"/>
      <c r="N42" s="47"/>
      <c r="O42" s="48"/>
    </row>
    <row r="43" spans="2:15" ht="15" customHeight="1" x14ac:dyDescent="0.2"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</row>
    <row r="44" spans="2:15" ht="15" customHeight="1" x14ac:dyDescent="0.2">
      <c r="B44" s="89" t="s">
        <v>84</v>
      </c>
      <c r="C44" s="16"/>
      <c r="D44" s="16"/>
      <c r="E44" s="16"/>
      <c r="F44" s="16"/>
      <c r="G44" s="16"/>
      <c r="H44" s="16"/>
      <c r="I44" s="16"/>
      <c r="J44" s="16"/>
      <c r="K44" s="16"/>
      <c r="L44" s="85" t="s">
        <v>73</v>
      </c>
      <c r="M44" s="85"/>
      <c r="N44" s="85"/>
      <c r="O44" s="85"/>
    </row>
    <row r="45" spans="2:15" ht="15" customHeight="1" x14ac:dyDescent="0.2"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</row>
    <row r="46" spans="2:15" ht="15" customHeight="1" x14ac:dyDescent="0.2"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</row>
    <row r="47" spans="2:15" ht="15" customHeight="1" x14ac:dyDescent="0.2"/>
    <row r="48" spans="2:15" ht="15" customHeight="1" x14ac:dyDescent="0.2"/>
    <row r="49" ht="15" customHeight="1" x14ac:dyDescent="0.2"/>
    <row r="50" ht="15" customHeight="1" x14ac:dyDescent="0.2"/>
  </sheetData>
  <sheetProtection algorithmName="SHA-512" hashValue="4MSfFQbG9NypnMsSaIwNBoQwaBH4cOiqbDK1JM1uGkkXf0pEDsoj58MxXux+UTX54BggM3NKAgYFRtJbwACNGQ==" saltValue="rCJsjyD1q9TR1Sh1wQ+TzQ==" spinCount="100000" sheet="1" objects="1" scenarios="1"/>
  <mergeCells count="40">
    <mergeCell ref="L44:O44"/>
    <mergeCell ref="G28:J29"/>
    <mergeCell ref="G30:H30"/>
    <mergeCell ref="G31:H31"/>
    <mergeCell ref="B32:E33"/>
    <mergeCell ref="G32:H32"/>
    <mergeCell ref="G33:H33"/>
    <mergeCell ref="B34:B35"/>
    <mergeCell ref="C34:C35"/>
    <mergeCell ref="D34:E34"/>
    <mergeCell ref="G34:J39"/>
    <mergeCell ref="D40:E40"/>
    <mergeCell ref="L17:O18"/>
    <mergeCell ref="B19:E20"/>
    <mergeCell ref="G19:H19"/>
    <mergeCell ref="L19:O31"/>
    <mergeCell ref="G20:H20"/>
    <mergeCell ref="B21:B22"/>
    <mergeCell ref="C21:C22"/>
    <mergeCell ref="D21:D22"/>
    <mergeCell ref="E21:E22"/>
    <mergeCell ref="G21:H21"/>
    <mergeCell ref="L14:M14"/>
    <mergeCell ref="B7:E7"/>
    <mergeCell ref="G7:J7"/>
    <mergeCell ref="L7:O7"/>
    <mergeCell ref="B8:B9"/>
    <mergeCell ref="C8:C9"/>
    <mergeCell ref="D8:E8"/>
    <mergeCell ref="L8:O9"/>
    <mergeCell ref="L10:O11"/>
    <mergeCell ref="D10:E10"/>
    <mergeCell ref="L12:M12"/>
    <mergeCell ref="L13:M13"/>
    <mergeCell ref="E2:L4"/>
    <mergeCell ref="N2:O2"/>
    <mergeCell ref="N3:O3"/>
    <mergeCell ref="N4:O4"/>
    <mergeCell ref="E5:L5"/>
    <mergeCell ref="N5:O5"/>
  </mergeCells>
  <pageMargins left="0.45" right="0.45" top="0.5" bottom="0.25" header="0.05" footer="0.05"/>
  <pageSetup scale="84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Max TMT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2026-05-19T10:18:28Z</cp:lastPrinted>
  <dcterms:created xsi:type="dcterms:W3CDTF">2026-01-10T15:30:38Z</dcterms:created>
  <dcterms:modified xsi:type="dcterms:W3CDTF">2026-05-19T10:22:33Z</dcterms:modified>
</cp:coreProperties>
</file>