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OA\TERCER PRODUCTO\"/>
    </mc:Choice>
  </mc:AlternateContent>
  <xr:revisionPtr revIDLastSave="0" documentId="8_{3EA13CC5-78EE-46E9-998C-7FBACD2DB1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  <sheet name="Table 3" sheetId="3" r:id="rId2"/>
    <sheet name="Table 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3" i="1"/>
  <c r="C42" i="1"/>
  <c r="D40" i="1" s="1"/>
  <c r="D5" i="1"/>
  <c r="D14" i="1"/>
  <c r="D19" i="1"/>
  <c r="C27" i="1"/>
  <c r="C23" i="1"/>
  <c r="D39" i="4"/>
  <c r="C32" i="4"/>
  <c r="C29" i="4" s="1"/>
  <c r="C25" i="4"/>
  <c r="C28" i="4"/>
  <c r="D17" i="4"/>
  <c r="D13" i="4"/>
  <c r="C11" i="4"/>
  <c r="C23" i="4"/>
  <c r="C22" i="4"/>
  <c r="D21" i="4" s="1"/>
  <c r="C35" i="4"/>
  <c r="D34" i="4" s="1"/>
  <c r="E33" i="4" s="1"/>
  <c r="C36" i="4"/>
  <c r="C37" i="4"/>
  <c r="C27" i="4"/>
  <c r="C26" i="4"/>
  <c r="C10" i="4"/>
  <c r="C9" i="4"/>
  <c r="D8" i="4" s="1"/>
  <c r="F8" i="3"/>
  <c r="G3" i="3"/>
  <c r="G4" i="3"/>
  <c r="G5" i="3"/>
  <c r="G6" i="3"/>
  <c r="G7" i="3"/>
  <c r="G2" i="3"/>
  <c r="G8" i="3" s="1"/>
  <c r="F3" i="3"/>
  <c r="F4" i="3"/>
  <c r="F5" i="3"/>
  <c r="F6" i="3"/>
  <c r="F7" i="3"/>
  <c r="F2" i="3"/>
  <c r="E3" i="3"/>
  <c r="E4" i="3"/>
  <c r="E5" i="3"/>
  <c r="E6" i="3"/>
  <c r="E7" i="3"/>
  <c r="E2" i="3"/>
  <c r="E8" i="3" s="1"/>
  <c r="D3" i="3"/>
  <c r="D4" i="3"/>
  <c r="D5" i="3"/>
  <c r="D6" i="3"/>
  <c r="D7" i="3"/>
  <c r="D2" i="3"/>
  <c r="D8" i="3" s="1"/>
  <c r="C3" i="3"/>
  <c r="C8" i="3" s="1"/>
  <c r="C4" i="3"/>
  <c r="C5" i="3"/>
  <c r="C6" i="3"/>
  <c r="C7" i="3"/>
  <c r="C2" i="3"/>
  <c r="B8" i="3"/>
  <c r="D24" i="4" l="1"/>
  <c r="C44" i="4" s="1"/>
  <c r="B9" i="3"/>
  <c r="D22" i="1"/>
  <c r="E13" i="1" s="1"/>
  <c r="E5" i="4" l="1"/>
  <c r="F4" i="4" s="1"/>
  <c r="F44" i="4" s="1"/>
  <c r="D44" i="4"/>
  <c r="I18" i="1"/>
  <c r="E44" i="4"/>
</calcChain>
</file>

<file path=xl/sharedStrings.xml><?xml version="1.0" encoding="utf-8"?>
<sst xmlns="http://schemas.openxmlformats.org/spreadsheetml/2006/main" count="116" uniqueCount="99">
  <si>
    <r>
      <rPr>
        <b/>
        <sz val="12"/>
        <rFont val="Liberation Sans Narrow"/>
        <family val="2"/>
      </rPr>
      <t>GASTO CORRIENTE 2025 PROYECTADO</t>
    </r>
  </si>
  <si>
    <r>
      <rPr>
        <b/>
        <sz val="14"/>
        <rFont val="Liberation Sans Narrow"/>
        <family val="2"/>
      </rPr>
      <t>Referencia Presupuesto 2024</t>
    </r>
  </si>
  <si>
    <r>
      <rPr>
        <b/>
        <sz val="10"/>
        <rFont val="Liberation Sans Narrow"/>
        <family val="2"/>
      </rPr>
      <t>CORRIENTE</t>
    </r>
  </si>
  <si>
    <r>
      <rPr>
        <b/>
        <sz val="10"/>
        <rFont val="Liberation Sans Narrow"/>
        <family val="2"/>
      </rPr>
      <t xml:space="preserve">CONAGOPARE
</t>
    </r>
    <r>
      <rPr>
        <b/>
        <sz val="10"/>
        <rFont val="Liberation Sans Narrow"/>
        <family val="2"/>
      </rPr>
      <t>1%macional</t>
    </r>
  </si>
  <si>
    <r>
      <rPr>
        <b/>
        <sz val="10"/>
        <rFont val="Liberation Sans Narrow"/>
        <family val="2"/>
      </rPr>
      <t xml:space="preserve">CONAGOPARE
</t>
    </r>
    <r>
      <rPr>
        <b/>
        <sz val="10"/>
        <rFont val="Liberation Sans Narrow"/>
        <family val="2"/>
      </rPr>
      <t>2%provincial</t>
    </r>
  </si>
  <si>
    <r>
      <rPr>
        <b/>
        <sz val="10"/>
        <rFont val="Liberation Sans Narrow"/>
        <family val="2"/>
      </rPr>
      <t xml:space="preserve">CONTRALORIA 5 POR
</t>
    </r>
    <r>
      <rPr>
        <b/>
        <sz val="10"/>
        <rFont val="Liberation Sans Narrow"/>
        <family val="2"/>
      </rPr>
      <t>MIL</t>
    </r>
  </si>
  <si>
    <r>
      <rPr>
        <b/>
        <sz val="10"/>
        <rFont val="Liberation Sans Narrow"/>
        <family val="2"/>
      </rPr>
      <t>INVERSION</t>
    </r>
  </si>
  <si>
    <r>
      <rPr>
        <b/>
        <sz val="10"/>
        <rFont val="Liberation Sans Narrow"/>
        <family val="2"/>
      </rPr>
      <t>Inversion</t>
    </r>
  </si>
  <si>
    <r>
      <rPr>
        <b/>
        <sz val="10"/>
        <rFont val="Liberation Sans Narrow"/>
        <family val="2"/>
      </rPr>
      <t>Sector vulnerables 10%</t>
    </r>
  </si>
  <si>
    <r>
      <rPr>
        <b/>
        <sz val="10"/>
        <rFont val="Liberation Sans Narrow"/>
        <family val="2"/>
      </rPr>
      <t>Partida</t>
    </r>
  </si>
  <si>
    <r>
      <rPr>
        <b/>
        <sz val="11"/>
        <rFont val="Liberation Sans Narrow"/>
        <family val="2"/>
      </rPr>
      <t>Denominacion</t>
    </r>
  </si>
  <si>
    <r>
      <rPr>
        <b/>
        <sz val="10"/>
        <rFont val="Liberation Sans Narrow"/>
        <family val="2"/>
      </rPr>
      <t>Asignacion</t>
    </r>
  </si>
  <si>
    <r>
      <rPr>
        <b/>
        <sz val="10"/>
        <rFont val="Liberation Sans Narrow"/>
        <family val="2"/>
      </rPr>
      <t xml:space="preserve">Asignacion
</t>
    </r>
    <r>
      <rPr>
        <b/>
        <sz val="10"/>
        <rFont val="Liberation Sans Narrow"/>
        <family val="2"/>
      </rPr>
      <t>Codificada</t>
    </r>
  </si>
  <si>
    <r>
      <rPr>
        <b/>
        <sz val="10"/>
        <rFont val="Liberation Sans Narrow"/>
        <family val="2"/>
      </rPr>
      <t>Total</t>
    </r>
  </si>
  <si>
    <r>
      <rPr>
        <b/>
        <sz val="10"/>
        <rFont val="Liberation Sans Narrow"/>
        <family val="2"/>
      </rPr>
      <t>EGRESOS CORRIENTES</t>
    </r>
  </si>
  <si>
    <r>
      <rPr>
        <b/>
        <sz val="10"/>
        <rFont val="Liberation Sans Narrow"/>
        <family val="2"/>
      </rPr>
      <t>EGRESOS EN PERSONAL</t>
    </r>
  </si>
  <si>
    <r>
      <rPr>
        <b/>
        <sz val="10"/>
        <rFont val="Liberation Sans Narrow"/>
        <family val="2"/>
      </rPr>
      <t>Remuneraciones Básicas</t>
    </r>
  </si>
  <si>
    <r>
      <rPr>
        <sz val="10"/>
        <rFont val="Liberation Sans Narrow"/>
        <family val="2"/>
      </rPr>
      <t>Remuneraciones Unificadas</t>
    </r>
  </si>
  <si>
    <r>
      <rPr>
        <sz val="10"/>
        <rFont val="Liberation Sans Narrow"/>
        <family val="2"/>
      </rPr>
      <t>Remuneraciones Temporales</t>
    </r>
  </si>
  <si>
    <r>
      <rPr>
        <sz val="10"/>
        <rFont val="Liberation Sans Narrow"/>
        <family val="2"/>
      </rPr>
      <t>Decimo Tercer Sueldo</t>
    </r>
  </si>
  <si>
    <r>
      <rPr>
        <sz val="10"/>
        <rFont val="Liberation Sans Narrow"/>
        <family val="2"/>
      </rPr>
      <t>Decimo Cuarto Sueldo</t>
    </r>
  </si>
  <si>
    <r>
      <rPr>
        <b/>
        <sz val="10"/>
        <rFont val="Liberation Sans Narrow"/>
        <family val="2"/>
      </rPr>
      <t>Aportes Patronales a la Seguridad Social</t>
    </r>
  </si>
  <si>
    <r>
      <rPr>
        <sz val="10"/>
        <rFont val="Liberation Sans Narrow"/>
        <family val="2"/>
      </rPr>
      <t>Aporte Patronal</t>
    </r>
  </si>
  <si>
    <r>
      <rPr>
        <sz val="10"/>
        <rFont val="Liberation Sans Narrow"/>
        <family val="2"/>
      </rPr>
      <t>Fondo de Reserva</t>
    </r>
  </si>
  <si>
    <r>
      <rPr>
        <b/>
        <sz val="10"/>
        <rFont val="Liberation Sans Narrow"/>
        <family val="2"/>
      </rPr>
      <t>BIENES Y SERVICIOS DE CONSUMO</t>
    </r>
  </si>
  <si>
    <r>
      <rPr>
        <b/>
        <sz val="10"/>
        <rFont val="Liberation Sans Narrow"/>
        <family val="2"/>
      </rPr>
      <t>Servicios Básicos</t>
    </r>
  </si>
  <si>
    <r>
      <rPr>
        <sz val="8"/>
        <rFont val="Liberation Sans Narrow"/>
        <family val="2"/>
      </rPr>
      <t>Agua Potable</t>
    </r>
  </si>
  <si>
    <r>
      <rPr>
        <sz val="8"/>
        <rFont val="Liberation Sans Narrow"/>
        <family val="2"/>
      </rPr>
      <t>Energía Eléctrica</t>
    </r>
  </si>
  <si>
    <r>
      <rPr>
        <sz val="8"/>
        <rFont val="Liberation Sans Narrow"/>
        <family val="2"/>
      </rPr>
      <t>Bienes de Uso y Consumo Corriente</t>
    </r>
  </si>
  <si>
    <r>
      <rPr>
        <sz val="8"/>
        <rFont val="Liberation Sans Narrow"/>
        <family val="2"/>
      </rPr>
      <t>Materiales de Oficina</t>
    </r>
  </si>
  <si>
    <r>
      <rPr>
        <sz val="8"/>
        <rFont val="Liberation Sans Narrow"/>
        <family val="2"/>
      </rPr>
      <t>Materiales de Aseo</t>
    </r>
  </si>
  <si>
    <r>
      <rPr>
        <b/>
        <sz val="8"/>
        <rFont val="Liberation Sans Narrow"/>
        <family val="2"/>
      </rPr>
      <t>OTROS EGRESOS CORRIENTES</t>
    </r>
  </si>
  <si>
    <r>
      <rPr>
        <sz val="8"/>
        <rFont val="Liberation Sans Narrow"/>
        <family val="2"/>
      </rPr>
      <t>Impuestos, Tasas y Contribuciones</t>
    </r>
  </si>
  <si>
    <r>
      <rPr>
        <sz val="8"/>
        <rFont val="Liberation Sans Narrow"/>
        <family val="2"/>
      </rPr>
      <t>Tasas Generales, Impuestos, Contribuciones, P</t>
    </r>
  </si>
  <si>
    <r>
      <rPr>
        <sz val="8"/>
        <rFont val="Liberation Sans Narrow"/>
        <family val="2"/>
      </rPr>
      <t>Seguros, Costos Financieros y Otros Egresos</t>
    </r>
  </si>
  <si>
    <r>
      <rPr>
        <sz val="8"/>
        <rFont val="Liberation Sans Narrow"/>
        <family val="2"/>
      </rPr>
      <t>Seguros Poliza de Fidelidad</t>
    </r>
  </si>
  <si>
    <r>
      <rPr>
        <sz val="8"/>
        <rFont val="Liberation Sans Narrow"/>
        <family val="2"/>
      </rPr>
      <t>Comisiones Bancarias</t>
    </r>
  </si>
  <si>
    <r>
      <rPr>
        <sz val="8"/>
        <rFont val="Liberation Sans Narrow"/>
        <family val="2"/>
      </rPr>
      <t>TRANSFERENCIAS O DONACIONES CORRIENTES</t>
    </r>
  </si>
  <si>
    <r>
      <rPr>
        <sz val="8"/>
        <rFont val="Liberation Sans Narrow"/>
        <family val="2"/>
      </rPr>
      <t>Transferencias o Donaciones Corrientes al Sector publico</t>
    </r>
  </si>
  <si>
    <r>
      <rPr>
        <sz val="8"/>
        <rFont val="Liberation Sans Narrow"/>
        <family val="2"/>
      </rPr>
      <t>Al Gobierno Central Contraloria 5*1000</t>
    </r>
  </si>
  <si>
    <r>
      <rPr>
        <sz val="8"/>
        <rFont val="Liberation Sans Narrow"/>
        <family val="2"/>
      </rPr>
      <t xml:space="preserve">A Entidades Descentralizadas y Autónomas COOTAD 1Y2%
</t>
    </r>
    <r>
      <rPr>
        <sz val="8"/>
        <rFont val="Liberation Sans Narrow"/>
        <family val="2"/>
      </rPr>
      <t>CONAGOPARE PROVINCIAL Y NACIONAL</t>
    </r>
  </si>
  <si>
    <r>
      <rPr>
        <b/>
        <sz val="11"/>
        <rFont val="Liberation Sans Narrow"/>
        <family val="2"/>
      </rPr>
      <t>NOMINA</t>
    </r>
  </si>
  <si>
    <r>
      <rPr>
        <b/>
        <sz val="10"/>
        <rFont val="Liberation Sans Narrow"/>
        <family val="2"/>
      </rPr>
      <t>SUELDO ACTUAL</t>
    </r>
  </si>
  <si>
    <r>
      <rPr>
        <b/>
        <sz val="10"/>
        <rFont val="Liberation Sans Narrow"/>
        <family val="2"/>
      </rPr>
      <t xml:space="preserve">SUELDO DE
</t>
    </r>
    <r>
      <rPr>
        <b/>
        <sz val="10"/>
        <rFont val="Liberation Sans Narrow"/>
        <family val="2"/>
      </rPr>
      <t>ENERO  A DICIEMBRE</t>
    </r>
  </si>
  <si>
    <r>
      <rPr>
        <b/>
        <sz val="10"/>
        <rFont val="Liberation Sans Narrow"/>
        <family val="2"/>
      </rPr>
      <t xml:space="preserve">XIII SUELDO
</t>
    </r>
    <r>
      <rPr>
        <b/>
        <sz val="10"/>
        <rFont val="Liberation Sans Narrow"/>
        <family val="2"/>
      </rPr>
      <t>ENERO A DICIEMBRE</t>
    </r>
  </si>
  <si>
    <r>
      <rPr>
        <b/>
        <sz val="10"/>
        <rFont val="Liberation Sans Narrow"/>
        <family val="2"/>
      </rPr>
      <t xml:space="preserve">DECIMO
</t>
    </r>
    <r>
      <rPr>
        <b/>
        <sz val="10"/>
        <rFont val="Liberation Sans Narrow"/>
        <family val="2"/>
      </rPr>
      <t>CUARTO SUELDO</t>
    </r>
  </si>
  <si>
    <r>
      <rPr>
        <b/>
        <sz val="10"/>
        <rFont val="Liberation Sans Narrow"/>
        <family val="2"/>
      </rPr>
      <t xml:space="preserve">APORTE
</t>
    </r>
    <r>
      <rPr>
        <b/>
        <sz val="10"/>
        <rFont val="Liberation Sans Narrow"/>
        <family val="2"/>
      </rPr>
      <t>PATRONAL ENE-DIC</t>
    </r>
  </si>
  <si>
    <r>
      <rPr>
        <b/>
        <sz val="10"/>
        <rFont val="Liberation Sans Narrow"/>
        <family val="2"/>
      </rPr>
      <t xml:space="preserve">F RESERVA
</t>
    </r>
    <r>
      <rPr>
        <b/>
        <sz val="10"/>
        <rFont val="Liberation Sans Narrow"/>
        <family val="2"/>
      </rPr>
      <t>ENERO A DICIEMBRE</t>
    </r>
  </si>
  <si>
    <r>
      <rPr>
        <sz val="8"/>
        <rFont val="Liberation Sans Narrow"/>
        <family val="2"/>
      </rPr>
      <t>PRESIDENTE</t>
    </r>
  </si>
  <si>
    <r>
      <rPr>
        <sz val="8"/>
        <rFont val="Liberation Sans Narrow"/>
        <family val="2"/>
      </rPr>
      <t>VOCAL 1 LETICIA RODAS</t>
    </r>
  </si>
  <si>
    <r>
      <rPr>
        <sz val="8"/>
        <rFont val="Liberation Sans Narrow"/>
        <family val="2"/>
      </rPr>
      <t>VOCAL 2 NALDO URQUIZO</t>
    </r>
  </si>
  <si>
    <r>
      <rPr>
        <sz val="8"/>
        <rFont val="Liberation Sans Narrow"/>
        <family val="2"/>
      </rPr>
      <t>VOCAL 3 LISANDRO VALLEJO</t>
    </r>
  </si>
  <si>
    <r>
      <rPr>
        <sz val="8"/>
        <rFont val="Liberation Sans Narrow"/>
        <family val="2"/>
      </rPr>
      <t>VOCAL 4 LUIS MOYA</t>
    </r>
  </si>
  <si>
    <r>
      <rPr>
        <sz val="8"/>
        <rFont val="Liberation Sans Narrow"/>
        <family val="2"/>
      </rPr>
      <t>SECRE-TESO</t>
    </r>
  </si>
  <si>
    <r>
      <rPr>
        <b/>
        <sz val="10"/>
        <rFont val="Liberation Sans Narrow"/>
        <family val="2"/>
      </rPr>
      <t>GOBIERNO AUTONOMO DESCENTRALIZADO PARROQUIAL RURAL MADRE TIERRA</t>
    </r>
  </si>
  <si>
    <r>
      <rPr>
        <b/>
        <sz val="10"/>
        <rFont val="Liberation Sans Narrow"/>
        <family val="2"/>
      </rPr>
      <t>PRESUPUESTO  AÑO 2025</t>
    </r>
  </si>
  <si>
    <r>
      <rPr>
        <b/>
        <sz val="10"/>
        <rFont val="Liberation Sans Narrow"/>
        <family val="2"/>
      </rPr>
      <t>Denominacion</t>
    </r>
  </si>
  <si>
    <r>
      <rPr>
        <b/>
        <sz val="10"/>
        <rFont val="Liberation Sans Narrow"/>
        <family val="2"/>
      </rPr>
      <t>Asignacion Codificada</t>
    </r>
  </si>
  <si>
    <r>
      <rPr>
        <b/>
        <sz val="10"/>
        <rFont val="Liberation Sans Narrow"/>
        <family val="2"/>
      </rPr>
      <t>Total presupuesto</t>
    </r>
  </si>
  <si>
    <r>
      <rPr>
        <b/>
        <sz val="10"/>
        <rFont val="Liberation Sans Narrow"/>
        <family val="2"/>
      </rPr>
      <t>GASTOS INVERSION</t>
    </r>
  </si>
  <si>
    <r>
      <rPr>
        <b/>
        <sz val="10"/>
        <color rgb="FF333333"/>
        <rFont val="Liberation Sans Narrow"/>
        <family val="2"/>
      </rPr>
      <t xml:space="preserve">GASTOS EN PERSONAL PARA
</t>
    </r>
    <r>
      <rPr>
        <b/>
        <sz val="10"/>
        <color rgb="FF333333"/>
        <rFont val="Liberation Sans Narrow"/>
        <family val="2"/>
      </rPr>
      <t>INVERSIÓN</t>
    </r>
  </si>
  <si>
    <r>
      <rPr>
        <b/>
        <sz val="10"/>
        <color rgb="FF333333"/>
        <rFont val="Liberation Sans Narrow"/>
        <family val="2"/>
      </rPr>
      <t>71.01</t>
    </r>
  </si>
  <si>
    <r>
      <rPr>
        <b/>
        <sz val="10"/>
        <color rgb="FF333333"/>
        <rFont val="Liberation Sans Narrow"/>
        <family val="2"/>
      </rPr>
      <t>REMUNERACIONES BASICAS</t>
    </r>
  </si>
  <si>
    <r>
      <rPr>
        <sz val="10"/>
        <color rgb="FF333333"/>
        <rFont val="Trebuchet MS"/>
        <family val="2"/>
      </rPr>
      <t>REMUNERACIONES UNIFICADAS</t>
    </r>
  </si>
  <si>
    <r>
      <rPr>
        <sz val="10"/>
        <color rgb="FF333333"/>
        <rFont val="Trebuchet MS"/>
        <family val="2"/>
      </rPr>
      <t>SALARIOS UNIFICADOS</t>
    </r>
  </si>
  <si>
    <r>
      <rPr>
        <sz val="10"/>
        <color rgb="FF333333"/>
        <rFont val="Trebuchet MS"/>
        <family val="2"/>
      </rPr>
      <t>OPERADOR DE MAQUINARIA</t>
    </r>
  </si>
  <si>
    <r>
      <rPr>
        <sz val="10"/>
        <color rgb="FF333333"/>
        <rFont val="Trebuchet MS"/>
        <family val="2"/>
      </rPr>
      <t>CHOFER INSTITUCIONAL</t>
    </r>
  </si>
  <si>
    <r>
      <rPr>
        <b/>
        <sz val="10"/>
        <color rgb="FF333333"/>
        <rFont val="Liberation Sans Narrow"/>
        <family val="2"/>
      </rPr>
      <t>71.02</t>
    </r>
  </si>
  <si>
    <r>
      <rPr>
        <sz val="10"/>
        <color rgb="FF333333"/>
        <rFont val="Trebuchet MS"/>
        <family val="2"/>
      </rPr>
      <t xml:space="preserve">REMUNERACIONES
</t>
    </r>
    <r>
      <rPr>
        <sz val="10"/>
        <color rgb="FF333333"/>
        <rFont val="Trebuchet MS"/>
        <family val="2"/>
      </rPr>
      <t>COMPLEMENTARIAS</t>
    </r>
  </si>
  <si>
    <r>
      <rPr>
        <b/>
        <sz val="10"/>
        <color rgb="FF333333"/>
        <rFont val="Liberation Sans Narrow"/>
        <family val="2"/>
      </rPr>
      <t>DECIMO CUARTO</t>
    </r>
  </si>
  <si>
    <r>
      <rPr>
        <b/>
        <sz val="10"/>
        <color rgb="FF333333"/>
        <rFont val="Liberation Sans Narrow"/>
        <family val="2"/>
      </rPr>
      <t>71.05</t>
    </r>
  </si>
  <si>
    <r>
      <rPr>
        <b/>
        <sz val="10"/>
        <color rgb="FF333333"/>
        <rFont val="Liberation Sans Narrow"/>
        <family val="2"/>
      </rPr>
      <t>REMUNERACIONES TEMPORALES</t>
    </r>
  </si>
  <si>
    <r>
      <rPr>
        <sz val="10"/>
        <color rgb="FF333333"/>
        <rFont val="Trebuchet MS"/>
        <family val="2"/>
      </rPr>
      <t>HONORARIOS</t>
    </r>
  </si>
  <si>
    <r>
      <rPr>
        <sz val="10"/>
        <color rgb="FF333333"/>
        <rFont val="Trebuchet MS"/>
        <family val="2"/>
      </rPr>
      <t xml:space="preserve">SERVICIOS PROFESIONALES POR
</t>
    </r>
    <r>
      <rPr>
        <sz val="10"/>
        <color rgb="FF333333"/>
        <rFont val="Trebuchet MS"/>
        <family val="2"/>
      </rPr>
      <t>CONTRATO</t>
    </r>
  </si>
  <si>
    <r>
      <rPr>
        <b/>
        <sz val="10"/>
        <color rgb="FF333333"/>
        <rFont val="Liberation Sans Narrow"/>
        <family val="2"/>
      </rPr>
      <t>71.06</t>
    </r>
  </si>
  <si>
    <r>
      <rPr>
        <b/>
        <sz val="10"/>
        <color rgb="FF333333"/>
        <rFont val="Liberation Sans Narrow"/>
        <family val="2"/>
      </rPr>
      <t xml:space="preserve">APORTE PATRONAL A LA SEGURIDAD
</t>
    </r>
    <r>
      <rPr>
        <b/>
        <sz val="10"/>
        <color rgb="FF333333"/>
        <rFont val="Liberation Sans Narrow"/>
        <family val="2"/>
      </rPr>
      <t>SOCIAL</t>
    </r>
  </si>
  <si>
    <r>
      <rPr>
        <sz val="10"/>
        <color rgb="FF333333"/>
        <rFont val="Trebuchet MS"/>
        <family val="2"/>
      </rPr>
      <t>APORTE PATRONAL</t>
    </r>
  </si>
  <si>
    <r>
      <rPr>
        <sz val="10"/>
        <color rgb="FF333333"/>
        <rFont val="Trebuchet MS"/>
        <family val="2"/>
      </rPr>
      <t>FONDO DE RESERVA</t>
    </r>
  </si>
  <si>
    <r>
      <rPr>
        <sz val="10"/>
        <rFont val="Trebuchet MS"/>
        <family val="2"/>
      </rPr>
      <t>SERVICIOS BASICOS</t>
    </r>
  </si>
  <si>
    <r>
      <rPr>
        <sz val="10"/>
        <rFont val="Trebuchet MS"/>
        <family val="2"/>
      </rPr>
      <t>AGUA POTABLE</t>
    </r>
  </si>
  <si>
    <r>
      <rPr>
        <sz val="10"/>
        <rFont val="Trebuchet MS"/>
        <family val="2"/>
      </rPr>
      <t>ENERGIA ELECTRICA</t>
    </r>
  </si>
  <si>
    <r>
      <rPr>
        <sz val="10"/>
        <rFont val="Trebuchet MS"/>
        <family val="2"/>
      </rPr>
      <t>TELECOMUNICACIONES</t>
    </r>
  </si>
  <si>
    <r>
      <rPr>
        <sz val="10"/>
        <rFont val="Trebuchet MS"/>
        <family val="2"/>
      </rPr>
      <t>SERVICOS GENERALES</t>
    </r>
  </si>
  <si>
    <r>
      <rPr>
        <sz val="10"/>
        <rFont val="Trebuchet MS"/>
        <family val="2"/>
      </rPr>
      <t>TRASPORTE DE PERSONAL</t>
    </r>
  </si>
  <si>
    <r>
      <rPr>
        <sz val="10"/>
        <rFont val="Trebuchet MS"/>
        <family val="2"/>
      </rPr>
      <t xml:space="preserve">TRANSPORTE DE NIÑOS CONVENIO
</t>
    </r>
    <r>
      <rPr>
        <sz val="10"/>
        <rFont val="Trebuchet MS"/>
        <family val="2"/>
      </rPr>
      <t>MIES</t>
    </r>
  </si>
  <si>
    <r>
      <rPr>
        <sz val="10"/>
        <rFont val="Trebuchet MS"/>
        <family val="2"/>
      </rPr>
      <t>TRASPORTE PERSONAL GADPR MT</t>
    </r>
  </si>
  <si>
    <r>
      <rPr>
        <sz val="10"/>
        <rFont val="Trebuchet MS"/>
        <family val="2"/>
      </rPr>
      <t xml:space="preserve">RACIONES ALIMENTICIAS PARA
</t>
    </r>
    <r>
      <rPr>
        <sz val="10"/>
        <rFont val="Trebuchet MS"/>
        <family val="2"/>
      </rPr>
      <t>GRUPOS VULNERABLES ADULTO MAYOR</t>
    </r>
  </si>
  <si>
    <r>
      <rPr>
        <sz val="10"/>
        <rFont val="Trebuchet MS"/>
        <family val="2"/>
      </rPr>
      <t>73.02.35</t>
    </r>
  </si>
  <si>
    <r>
      <rPr>
        <sz val="10"/>
        <rFont val="Trebuchet MS"/>
        <family val="2"/>
      </rPr>
      <t xml:space="preserve">ALIMENTACION PROYECTO ADULTO
</t>
    </r>
    <r>
      <rPr>
        <sz val="10"/>
        <rFont val="Trebuchet MS"/>
        <family val="2"/>
      </rPr>
      <t>MAYOR LA PAZ</t>
    </r>
  </si>
  <si>
    <r>
      <rPr>
        <b/>
        <sz val="10"/>
        <rFont val="Liberation Sans Narrow"/>
        <family val="2"/>
      </rPr>
      <t>TOTAL GASTOS</t>
    </r>
  </si>
  <si>
    <r>
      <rPr>
        <b/>
        <sz val="10"/>
        <color rgb="FF333333"/>
        <rFont val="Trebuchet MS"/>
        <family val="2"/>
      </rPr>
      <t>DECIMO TERCERO</t>
    </r>
  </si>
  <si>
    <t>SERVICIOS GENERALES</t>
  </si>
  <si>
    <t>73.07.02</t>
  </si>
  <si>
    <t>73.07.01</t>
  </si>
  <si>
    <t>GASTOS INFORMATICOS</t>
  </si>
  <si>
    <t>ACTUAIZACION SISTEMA INFORMATICO</t>
  </si>
  <si>
    <t>73.07.03</t>
  </si>
  <si>
    <t>DESARROLLO DE SISTEMAS INFORMATICOS PAGUINA WEB</t>
  </si>
  <si>
    <t>ACTUAIZACION PAQUETE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</si>
</sst>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yy\.mm\.dd;@"/>
  </numFmts>
  <fonts count="32">
    <font>
      <sz val="10"/>
      <color rgb="FF000000"/>
      <name val="Times New Roman"/>
      <charset val="204"/>
    </font>
    <font>
      <b/>
      <sz val="12"/>
      <name val="Liberation Sans Narrow"/>
    </font>
    <font>
      <b/>
      <sz val="14"/>
      <name val="Liberation Sans Narrow"/>
    </font>
    <font>
      <b/>
      <sz val="11"/>
      <color rgb="FF000000"/>
      <name val="Liberation Sans Narrow"/>
      <family val="2"/>
    </font>
    <font>
      <b/>
      <sz val="10"/>
      <name val="Liberation Sans Narrow"/>
    </font>
    <font>
      <sz val="10"/>
      <color rgb="FF000000"/>
      <name val="Liberation Sans Narrow"/>
      <family val="2"/>
    </font>
    <font>
      <b/>
      <sz val="11"/>
      <name val="Liberation Sans Narrow"/>
    </font>
    <font>
      <sz val="8"/>
      <color rgb="FF000000"/>
      <name val="Liberation Sans Narrow"/>
      <family val="2"/>
    </font>
    <font>
      <b/>
      <sz val="8"/>
      <color rgb="FF000000"/>
      <name val="Liberation Sans Narrow"/>
      <family val="2"/>
    </font>
    <font>
      <b/>
      <sz val="10"/>
      <color rgb="FF000000"/>
      <name val="Liberation Sans Narrow"/>
      <family val="2"/>
    </font>
    <font>
      <sz val="10"/>
      <name val="Liberation Sans Narrow"/>
    </font>
    <font>
      <sz val="8"/>
      <name val="Liberation Sans Narrow"/>
    </font>
    <font>
      <b/>
      <sz val="8"/>
      <name val="Liberation Sans Narrow"/>
    </font>
    <font>
      <b/>
      <sz val="10"/>
      <color rgb="FF333333"/>
      <name val="Liberation Sans Narrow"/>
      <family val="2"/>
    </font>
    <font>
      <sz val="11"/>
      <color rgb="FF000000"/>
      <name val="Trebuchet MS"/>
      <family val="2"/>
    </font>
    <font>
      <sz val="10"/>
      <color rgb="FF333333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b/>
      <sz val="12"/>
      <name val="Liberation Sans Narrow"/>
      <family val="2"/>
    </font>
    <font>
      <b/>
      <sz val="14"/>
      <name val="Liberation Sans Narrow"/>
      <family val="2"/>
    </font>
    <font>
      <b/>
      <sz val="10"/>
      <name val="Liberation Sans Narrow"/>
      <family val="2"/>
    </font>
    <font>
      <b/>
      <sz val="11"/>
      <name val="Liberation Sans Narrow"/>
      <family val="2"/>
    </font>
    <font>
      <sz val="10"/>
      <name val="Liberation Sans Narrow"/>
      <family val="2"/>
    </font>
    <font>
      <sz val="8"/>
      <name val="Liberation Sans Narrow"/>
      <family val="2"/>
    </font>
    <font>
      <b/>
      <sz val="8"/>
      <name val="Liberation Sans Narrow"/>
      <family val="2"/>
    </font>
    <font>
      <sz val="10"/>
      <color rgb="FF000000"/>
      <name val="Times New Roman"/>
      <family val="1"/>
    </font>
    <font>
      <sz val="10"/>
      <color rgb="FF000000"/>
      <name val="Liberation Sans Narrow"/>
    </font>
    <font>
      <b/>
      <sz val="10"/>
      <color rgb="FF000000"/>
      <name val="Liberation Sans Narrow"/>
    </font>
    <font>
      <b/>
      <sz val="10"/>
      <color rgb="FF000000"/>
      <name val="Times New Roman"/>
      <family val="1"/>
    </font>
    <font>
      <b/>
      <sz val="10"/>
      <name val="Trebuchet MS"/>
      <family val="2"/>
    </font>
    <font>
      <b/>
      <sz val="10"/>
      <color rgb="FF333333"/>
      <name val="Trebuchet MS"/>
      <family val="2"/>
    </font>
    <font>
      <b/>
      <sz val="11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rgb="FFF4AF84"/>
      </patternFill>
    </fill>
    <fill>
      <patternFill patternType="solid">
        <fgColor rgb="FFFFD966"/>
      </patternFill>
    </fill>
    <fill>
      <patternFill patternType="solid">
        <fgColor rgb="FFB4C5E7"/>
      </patternFill>
    </fill>
    <fill>
      <patternFill patternType="solid">
        <fgColor rgb="FFC5DFB4"/>
      </patternFill>
    </fill>
    <fill>
      <patternFill patternType="solid">
        <fgColor rgb="FFF8796C"/>
      </patternFill>
    </fill>
    <fill>
      <patternFill patternType="solid">
        <fgColor rgb="FF9BC2E6"/>
      </patternFill>
    </fill>
    <fill>
      <patternFill patternType="solid">
        <fgColor rgb="FFD5DCE3"/>
      </patternFill>
    </fill>
    <fill>
      <patternFill patternType="solid">
        <fgColor rgb="FFD9D9D9"/>
      </patternFill>
    </fill>
    <fill>
      <patternFill patternType="solid">
        <fgColor rgb="FFDDEBF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157">
    <xf numFmtId="0" fontId="0" fillId="0" borderId="0" xfId="0" applyAlignment="1">
      <alignment horizontal="left" vertical="top"/>
    </xf>
    <xf numFmtId="2" fontId="3" fillId="3" borderId="1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2" fontId="3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indent="2" shrinkToFit="1"/>
    </xf>
    <xf numFmtId="2" fontId="5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2" fontId="5" fillId="3" borderId="7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1"/>
    </xf>
    <xf numFmtId="0" fontId="0" fillId="3" borderId="1" xfId="0" applyFill="1" applyBorder="1" applyAlignment="1">
      <alignment horizontal="left" vertical="top" wrapText="1" indent="1"/>
    </xf>
    <xf numFmtId="0" fontId="4" fillId="3" borderId="1" xfId="0" applyFont="1" applyFill="1" applyBorder="1" applyAlignment="1">
      <alignment horizontal="left" vertical="top" wrapText="1" indent="2"/>
    </xf>
    <xf numFmtId="1" fontId="7" fillId="4" borderId="1" xfId="0" applyNumberFormat="1" applyFont="1" applyFill="1" applyBorder="1" applyAlignment="1">
      <alignment horizontal="left" vertical="top" shrinkToFit="1"/>
    </xf>
    <xf numFmtId="1" fontId="8" fillId="4" borderId="1" xfId="0" applyNumberFormat="1" applyFont="1" applyFill="1" applyBorder="1" applyAlignment="1">
      <alignment horizontal="left" vertical="top" shrinkToFit="1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10" fillId="4" borderId="1" xfId="0" applyFont="1" applyFill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left" vertical="top" shrinkToFit="1"/>
    </xf>
    <xf numFmtId="0" fontId="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vertical="top" shrinkToFit="1"/>
    </xf>
    <xf numFmtId="1" fontId="8" fillId="5" borderId="1" xfId="0" applyNumberFormat="1" applyFont="1" applyFill="1" applyBorder="1" applyAlignment="1">
      <alignment horizontal="left" vertical="top" shrinkToFit="1"/>
    </xf>
    <xf numFmtId="0" fontId="11" fillId="5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>
      <alignment horizontal="right" vertical="top" shrinkToFit="1"/>
    </xf>
    <xf numFmtId="0" fontId="6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 indent="2"/>
    </xf>
    <xf numFmtId="0" fontId="0" fillId="8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left" vertical="top" wrapText="1"/>
    </xf>
    <xf numFmtId="4" fontId="5" fillId="9" borderId="1" xfId="0" applyNumberFormat="1" applyFont="1" applyFill="1" applyBorder="1" applyAlignment="1">
      <alignment horizontal="right" vertical="top" shrinkToFit="1"/>
    </xf>
    <xf numFmtId="2" fontId="5" fillId="9" borderId="1" xfId="0" applyNumberFormat="1" applyFont="1" applyFill="1" applyBorder="1" applyAlignment="1">
      <alignment horizontal="right" vertical="top" shrinkToFit="1"/>
    </xf>
    <xf numFmtId="4" fontId="9" fillId="3" borderId="1" xfId="0" applyNumberFormat="1" applyFont="1" applyFill="1" applyBorder="1" applyAlignment="1">
      <alignment horizontal="right" vertical="top" shrinkToFit="1"/>
    </xf>
    <xf numFmtId="0" fontId="0" fillId="0" borderId="10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6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top" shrinkToFi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wrapText="1"/>
    </xf>
    <xf numFmtId="4" fontId="9" fillId="2" borderId="1" xfId="0" applyNumberFormat="1" applyFont="1" applyFill="1" applyBorder="1" applyAlignment="1">
      <alignment horizontal="right" vertical="top" shrinkToFit="1"/>
    </xf>
    <xf numFmtId="2" fontId="9" fillId="0" borderId="10" xfId="0" applyNumberFormat="1" applyFont="1" applyBorder="1" applyAlignment="1">
      <alignment horizontal="right" vertical="top" indent="28" shrinkToFit="1"/>
    </xf>
    <xf numFmtId="1" fontId="13" fillId="2" borderId="1" xfId="0" applyNumberFormat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shrinkToFit="1"/>
    </xf>
    <xf numFmtId="4" fontId="14" fillId="0" borderId="10" xfId="0" applyNumberFormat="1" applyFont="1" applyBorder="1" applyAlignment="1">
      <alignment horizontal="right" vertical="top" indent="28" shrinkToFit="1"/>
    </xf>
    <xf numFmtId="2" fontId="9" fillId="2" borderId="1" xfId="0" applyNumberFormat="1" applyFont="1" applyFill="1" applyBorder="1" applyAlignment="1">
      <alignment horizontal="right" vertical="top" shrinkToFit="1"/>
    </xf>
    <xf numFmtId="0" fontId="0" fillId="0" borderId="10" xfId="0" applyBorder="1" applyAlignment="1">
      <alignment horizontal="left" wrapText="1"/>
    </xf>
    <xf numFmtId="164" fontId="15" fillId="2" borderId="1" xfId="0" applyNumberFormat="1" applyFont="1" applyFill="1" applyBorder="1" applyAlignment="1">
      <alignment horizontal="left" vertical="top" shrinkToFit="1"/>
    </xf>
    <xf numFmtId="0" fontId="16" fillId="2" borderId="1" xfId="0" applyFont="1" applyFill="1" applyBorder="1" applyAlignment="1">
      <alignment horizontal="left" vertical="top" wrapText="1"/>
    </xf>
    <xf numFmtId="2" fontId="17" fillId="2" borderId="1" xfId="0" applyNumberFormat="1" applyFont="1" applyFill="1" applyBorder="1" applyAlignment="1">
      <alignment horizontal="right" vertical="top" shrinkToFit="1"/>
    </xf>
    <xf numFmtId="4" fontId="17" fillId="2" borderId="1" xfId="0" applyNumberFormat="1" applyFont="1" applyFill="1" applyBorder="1" applyAlignment="1">
      <alignment horizontal="right" vertical="top" shrinkToFit="1"/>
    </xf>
    <xf numFmtId="4" fontId="9" fillId="2" borderId="1" xfId="0" applyNumberFormat="1" applyFont="1" applyFill="1" applyBorder="1" applyAlignment="1">
      <alignment horizontal="right" vertical="center" shrinkToFit="1"/>
    </xf>
    <xf numFmtId="164" fontId="15" fillId="2" borderId="1" xfId="0" applyNumberFormat="1" applyFont="1" applyFill="1" applyBorder="1" applyAlignment="1">
      <alignment horizontal="left" vertical="center" shrinkToFit="1"/>
    </xf>
    <xf numFmtId="4" fontId="17" fillId="2" borderId="1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left" vertical="top" shrinkToFit="1"/>
    </xf>
    <xf numFmtId="164" fontId="9" fillId="2" borderId="1" xfId="0" applyNumberFormat="1" applyFont="1" applyFill="1" applyBorder="1" applyAlignment="1">
      <alignment horizontal="left" vertical="top" shrinkToFit="1"/>
    </xf>
    <xf numFmtId="4" fontId="14" fillId="2" borderId="1" xfId="0" applyNumberFormat="1" applyFont="1" applyFill="1" applyBorder="1" applyAlignment="1">
      <alignment horizontal="right" vertical="top" shrinkToFit="1"/>
    </xf>
    <xf numFmtId="1" fontId="14" fillId="0" borderId="10" xfId="0" applyNumberFormat="1" applyFont="1" applyBorder="1" applyAlignment="1">
      <alignment horizontal="right" vertical="top" indent="28" shrinkToFit="1"/>
    </xf>
    <xf numFmtId="4" fontId="17" fillId="2" borderId="1" xfId="0" applyNumberFormat="1" applyFont="1" applyFill="1" applyBorder="1" applyAlignment="1">
      <alignment horizontal="right" shrinkToFit="1"/>
    </xf>
    <xf numFmtId="0" fontId="0" fillId="0" borderId="10" xfId="0" applyBorder="1" applyAlignment="1">
      <alignment horizontal="left" vertical="top" wrapText="1"/>
    </xf>
    <xf numFmtId="4" fontId="9" fillId="7" borderId="1" xfId="0" applyNumberFormat="1" applyFont="1" applyFill="1" applyBorder="1" applyAlignment="1">
      <alignment horizontal="center" vertical="top" shrinkToFit="1"/>
    </xf>
    <xf numFmtId="44" fontId="9" fillId="2" borderId="1" xfId="1" applyFont="1" applyFill="1" applyBorder="1" applyAlignment="1">
      <alignment horizontal="right" vertical="center" shrinkToFit="1"/>
    </xf>
    <xf numFmtId="44" fontId="9" fillId="2" borderId="1" xfId="1" applyFont="1" applyFill="1" applyBorder="1" applyAlignment="1">
      <alignment horizontal="right" vertical="top" shrinkToFit="1"/>
    </xf>
    <xf numFmtId="44" fontId="27" fillId="2" borderId="1" xfId="1" applyFont="1" applyFill="1" applyBorder="1" applyAlignment="1">
      <alignment horizontal="left" wrapText="1"/>
    </xf>
    <xf numFmtId="44" fontId="28" fillId="2" borderId="1" xfId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44" fontId="5" fillId="4" borderId="1" xfId="1" applyFont="1" applyFill="1" applyBorder="1" applyAlignment="1">
      <alignment horizontal="right" vertical="top" shrinkToFit="1"/>
    </xf>
    <xf numFmtId="44" fontId="0" fillId="4" borderId="1" xfId="1" applyFont="1" applyFill="1" applyBorder="1" applyAlignment="1">
      <alignment horizontal="left" wrapText="1"/>
    </xf>
    <xf numFmtId="44" fontId="0" fillId="5" borderId="1" xfId="1" applyFont="1" applyFill="1" applyBorder="1" applyAlignment="1">
      <alignment horizontal="left" wrapText="1"/>
    </xf>
    <xf numFmtId="44" fontId="5" fillId="5" borderId="1" xfId="1" applyFont="1" applyFill="1" applyBorder="1" applyAlignment="1">
      <alignment horizontal="right" vertical="top" shrinkToFit="1"/>
    </xf>
    <xf numFmtId="44" fontId="9" fillId="4" borderId="1" xfId="1" applyFont="1" applyFill="1" applyBorder="1" applyAlignment="1">
      <alignment horizontal="right" vertical="top" shrinkToFit="1"/>
    </xf>
    <xf numFmtId="44" fontId="9" fillId="5" borderId="1" xfId="1" applyFont="1" applyFill="1" applyBorder="1" applyAlignment="1">
      <alignment horizontal="right" vertical="top" shrinkToFit="1"/>
    </xf>
    <xf numFmtId="44" fontId="31" fillId="5" borderId="1" xfId="1" applyFont="1" applyFill="1" applyBorder="1" applyAlignment="1">
      <alignment horizontal="left" wrapText="1"/>
    </xf>
    <xf numFmtId="44" fontId="27" fillId="4" borderId="1" xfId="1" applyFont="1" applyFill="1" applyBorder="1" applyAlignment="1">
      <alignment horizontal="right" vertical="top" shrinkToFit="1"/>
    </xf>
    <xf numFmtId="2" fontId="0" fillId="0" borderId="0" xfId="0" applyNumberFormat="1" applyAlignment="1">
      <alignment horizontal="left" vertical="top"/>
    </xf>
    <xf numFmtId="44" fontId="26" fillId="5" borderId="1" xfId="1" applyFont="1" applyFill="1" applyBorder="1" applyAlignment="1">
      <alignment horizontal="left" wrapText="1"/>
    </xf>
    <xf numFmtId="44" fontId="0" fillId="0" borderId="0" xfId="0" applyNumberFormat="1" applyAlignment="1">
      <alignment horizontal="left" vertical="top"/>
    </xf>
    <xf numFmtId="4" fontId="5" fillId="12" borderId="1" xfId="0" applyNumberFormat="1" applyFont="1" applyFill="1" applyBorder="1" applyAlignment="1">
      <alignment horizontal="right" vertical="top" shrinkToFit="1"/>
    </xf>
    <xf numFmtId="0" fontId="0" fillId="12" borderId="5" xfId="0" applyFill="1" applyBorder="1" applyAlignment="1">
      <alignment horizontal="left" wrapText="1"/>
    </xf>
    <xf numFmtId="0" fontId="0" fillId="12" borderId="11" xfId="0" applyFill="1" applyBorder="1" applyAlignment="1">
      <alignment horizontal="left" wrapText="1"/>
    </xf>
    <xf numFmtId="44" fontId="28" fillId="5" borderId="1" xfId="1" applyFont="1" applyFill="1" applyBorder="1" applyAlignment="1">
      <alignment horizontal="left" wrapText="1"/>
    </xf>
    <xf numFmtId="44" fontId="7" fillId="5" borderId="1" xfId="1" applyFont="1" applyFill="1" applyBorder="1" applyAlignment="1">
      <alignment horizontal="right" vertical="top" shrinkToFit="1"/>
    </xf>
    <xf numFmtId="44" fontId="9" fillId="13" borderId="1" xfId="1" applyFont="1" applyFill="1" applyBorder="1" applyAlignment="1">
      <alignment horizontal="right" vertical="top" shrinkToFit="1"/>
    </xf>
    <xf numFmtId="44" fontId="0" fillId="13" borderId="1" xfId="1" applyFont="1" applyFill="1" applyBorder="1" applyAlignment="1">
      <alignment horizontal="left" wrapText="1"/>
    </xf>
    <xf numFmtId="1" fontId="7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left" vertical="top" wrapText="1"/>
    </xf>
    <xf numFmtId="44" fontId="0" fillId="0" borderId="0" xfId="1" applyFont="1" applyFill="1" applyBorder="1" applyAlignment="1">
      <alignment horizontal="left" wrapText="1"/>
    </xf>
    <xf numFmtId="44" fontId="28" fillId="0" borderId="0" xfId="1" applyFont="1" applyFill="1" applyBorder="1" applyAlignment="1">
      <alignment horizontal="left" wrapText="1"/>
    </xf>
    <xf numFmtId="4" fontId="5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vertical="top" wrapText="1"/>
    </xf>
    <xf numFmtId="44" fontId="5" fillId="0" borderId="0" xfId="1" applyFont="1" applyFill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44" fontId="7" fillId="0" borderId="0" xfId="1" applyFont="1" applyFill="1" applyBorder="1" applyAlignment="1">
      <alignment horizontal="right" vertical="top" shrinkToFit="1"/>
    </xf>
    <xf numFmtId="44" fontId="9" fillId="0" borderId="0" xfId="1" applyFont="1" applyFill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1" fontId="7" fillId="14" borderId="1" xfId="0" applyNumberFormat="1" applyFont="1" applyFill="1" applyBorder="1" applyAlignment="1">
      <alignment horizontal="left" vertical="top" shrinkToFit="1"/>
    </xf>
    <xf numFmtId="0" fontId="12" fillId="14" borderId="1" xfId="0" applyFont="1" applyFill="1" applyBorder="1" applyAlignment="1">
      <alignment horizontal="left" vertical="top" wrapText="1"/>
    </xf>
    <xf numFmtId="44" fontId="0" fillId="14" borderId="1" xfId="1" applyFont="1" applyFill="1" applyBorder="1" applyAlignment="1">
      <alignment horizontal="left" wrapText="1"/>
    </xf>
    <xf numFmtId="44" fontId="28" fillId="14" borderId="1" xfId="1" applyFont="1" applyFill="1" applyBorder="1" applyAlignment="1">
      <alignment horizontal="left" wrapText="1"/>
    </xf>
    <xf numFmtId="0" fontId="0" fillId="14" borderId="11" xfId="0" applyFill="1" applyBorder="1" applyAlignment="1">
      <alignment horizontal="left" vertical="top"/>
    </xf>
    <xf numFmtId="0" fontId="11" fillId="14" borderId="1" xfId="0" applyFont="1" applyFill="1" applyBorder="1" applyAlignment="1">
      <alignment horizontal="left" vertical="top" wrapText="1"/>
    </xf>
    <xf numFmtId="44" fontId="5" fillId="14" borderId="1" xfId="1" applyFont="1" applyFill="1" applyBorder="1" applyAlignment="1">
      <alignment horizontal="right" vertical="top" shrinkToFit="1"/>
    </xf>
    <xf numFmtId="44" fontId="7" fillId="14" borderId="1" xfId="1" applyFont="1" applyFill="1" applyBorder="1" applyAlignment="1">
      <alignment horizontal="right" vertical="top" shrinkToFit="1"/>
    </xf>
    <xf numFmtId="44" fontId="0" fillId="14" borderId="2" xfId="1" applyFont="1" applyFill="1" applyBorder="1" applyAlignment="1">
      <alignment horizontal="left" wrapText="1"/>
    </xf>
    <xf numFmtId="44" fontId="9" fillId="14" borderId="2" xfId="1" applyFont="1" applyFill="1" applyBorder="1" applyAlignment="1">
      <alignment horizontal="right" vertical="top" shrinkToFit="1"/>
    </xf>
    <xf numFmtId="4" fontId="5" fillId="14" borderId="1" xfId="0" applyNumberFormat="1" applyFont="1" applyFill="1" applyBorder="1" applyAlignment="1">
      <alignment horizontal="right" vertical="top" shrinkToFit="1"/>
    </xf>
    <xf numFmtId="0" fontId="0" fillId="14" borderId="1" xfId="0" applyFill="1" applyBorder="1" applyAlignment="1">
      <alignment horizontal="left" vertical="center" wrapText="1"/>
    </xf>
    <xf numFmtId="0" fontId="0" fillId="14" borderId="5" xfId="0" applyFill="1" applyBorder="1" applyAlignment="1">
      <alignment horizontal="left" wrapText="1"/>
    </xf>
    <xf numFmtId="1" fontId="7" fillId="15" borderId="1" xfId="0" applyNumberFormat="1" applyFont="1" applyFill="1" applyBorder="1" applyAlignment="1">
      <alignment horizontal="left" vertical="top" shrinkToFit="1"/>
    </xf>
    <xf numFmtId="0" fontId="11" fillId="15" borderId="1" xfId="0" applyFont="1" applyFill="1" applyBorder="1" applyAlignment="1">
      <alignment horizontal="left" vertical="top" wrapText="1"/>
    </xf>
    <xf numFmtId="0" fontId="0" fillId="15" borderId="1" xfId="0" applyFill="1" applyBorder="1" applyAlignment="1">
      <alignment horizontal="left" wrapText="1"/>
    </xf>
    <xf numFmtId="0" fontId="0" fillId="15" borderId="2" xfId="0" applyFill="1" applyBorder="1" applyAlignment="1">
      <alignment horizontal="left" wrapText="1"/>
    </xf>
    <xf numFmtId="0" fontId="0" fillId="15" borderId="11" xfId="0" applyFill="1" applyBorder="1" applyAlignment="1">
      <alignment horizontal="left" vertical="center" wrapText="1"/>
    </xf>
    <xf numFmtId="0" fontId="0" fillId="15" borderId="1" xfId="0" applyFill="1" applyBorder="1" applyAlignment="1">
      <alignment horizontal="left" vertical="center" wrapText="1"/>
    </xf>
    <xf numFmtId="44" fontId="9" fillId="15" borderId="2" xfId="1" applyFont="1" applyFill="1" applyBorder="1" applyAlignment="1">
      <alignment horizontal="right" vertical="top" shrinkToFit="1"/>
    </xf>
    <xf numFmtId="0" fontId="0" fillId="15" borderId="11" xfId="0" applyFill="1" applyBorder="1" applyAlignment="1">
      <alignment horizontal="left" vertical="top"/>
    </xf>
    <xf numFmtId="44" fontId="7" fillId="15" borderId="1" xfId="1" applyFont="1" applyFill="1" applyBorder="1" applyAlignment="1">
      <alignment horizontal="right" vertical="top" shrinkToFit="1"/>
    </xf>
    <xf numFmtId="0" fontId="0" fillId="15" borderId="1" xfId="0" applyFill="1" applyBorder="1" applyAlignment="1">
      <alignment horizontal="left" vertical="top" wrapText="1"/>
    </xf>
    <xf numFmtId="0" fontId="0" fillId="15" borderId="2" xfId="0" applyFill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top" indent="2" shrinkToFit="1"/>
    </xf>
    <xf numFmtId="2" fontId="3" fillId="0" borderId="6" xfId="0" applyNumberFormat="1" applyFont="1" applyBorder="1" applyAlignment="1">
      <alignment horizontal="left" vertical="top" indent="2" shrinkToFit="1"/>
    </xf>
    <xf numFmtId="0" fontId="4" fillId="4" borderId="2" xfId="0" applyFont="1" applyFill="1" applyBorder="1" applyAlignment="1">
      <alignment horizontal="left" vertical="top" wrapText="1" indent="8"/>
    </xf>
    <xf numFmtId="0" fontId="4" fillId="4" borderId="3" xfId="0" applyFont="1" applyFill="1" applyBorder="1" applyAlignment="1">
      <alignment horizontal="left" vertical="top" wrapText="1" indent="8"/>
    </xf>
    <xf numFmtId="0" fontId="4" fillId="4" borderId="4" xfId="0" applyFont="1" applyFill="1" applyBorder="1" applyAlignment="1">
      <alignment horizontal="left" vertical="top" wrapText="1" indent="8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left" vertical="top" indent="12" shrinkToFit="1"/>
    </xf>
    <xf numFmtId="2" fontId="5" fillId="0" borderId="4" xfId="0" applyNumberFormat="1" applyFont="1" applyBorder="1" applyAlignment="1">
      <alignment horizontal="left" vertical="top" indent="12" shrinkToFit="1"/>
    </xf>
    <xf numFmtId="2" fontId="5" fillId="0" borderId="5" xfId="0" applyNumberFormat="1" applyFont="1" applyBorder="1" applyAlignment="1">
      <alignment horizontal="left" vertical="center" indent="2" shrinkToFit="1"/>
    </xf>
    <xf numFmtId="2" fontId="5" fillId="0" borderId="6" xfId="0" applyNumberFormat="1" applyFont="1" applyBorder="1" applyAlignment="1">
      <alignment horizontal="left" vertical="center" indent="2" shrinkToFit="1"/>
    </xf>
    <xf numFmtId="2" fontId="5" fillId="0" borderId="7" xfId="0" applyNumberFormat="1" applyFont="1" applyBorder="1" applyAlignment="1">
      <alignment horizontal="left" vertical="center" indent="2" shrinkToFi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10" borderId="2" xfId="0" applyNumberFormat="1" applyFont="1" applyFill="1" applyBorder="1" applyAlignment="1">
      <alignment horizontal="left" vertical="top" indent="1" shrinkToFit="1"/>
    </xf>
    <xf numFmtId="4" fontId="3" fillId="10" borderId="3" xfId="0" applyNumberFormat="1" applyFont="1" applyFill="1" applyBorder="1" applyAlignment="1">
      <alignment horizontal="left" vertical="top" indent="1" shrinkToFit="1"/>
    </xf>
    <xf numFmtId="4" fontId="3" fillId="10" borderId="4" xfId="0" applyNumberFormat="1" applyFont="1" applyFill="1" applyBorder="1" applyAlignment="1">
      <alignment horizontal="left" vertical="top" indent="1" shrinkToFit="1"/>
    </xf>
    <xf numFmtId="0" fontId="4" fillId="6" borderId="2" xfId="0" applyFont="1" applyFill="1" applyBorder="1" applyAlignment="1">
      <alignment horizontal="left" vertical="top" wrapText="1" indent="6"/>
    </xf>
    <xf numFmtId="0" fontId="4" fillId="6" borderId="3" xfId="0" applyFont="1" applyFill="1" applyBorder="1" applyAlignment="1">
      <alignment horizontal="left" vertical="top" wrapText="1" indent="6"/>
    </xf>
    <xf numFmtId="0" fontId="4" fillId="6" borderId="4" xfId="0" applyFont="1" applyFill="1" applyBorder="1" applyAlignment="1">
      <alignment horizontal="left" vertical="top" wrapText="1" indent="6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top" wrapText="1" indent="13"/>
    </xf>
    <xf numFmtId="0" fontId="4" fillId="7" borderId="4" xfId="0" applyFont="1" applyFill="1" applyBorder="1" applyAlignment="1">
      <alignment horizontal="left" vertical="top" wrapText="1" indent="13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A2" sqref="A2:C2"/>
    </sheetView>
  </sheetViews>
  <sheetFormatPr baseColWidth="10" defaultColWidth="9.33203125" defaultRowHeight="12.75"/>
  <cols>
    <col min="1" max="1" width="24" customWidth="1"/>
    <col min="2" max="2" width="49.5" customWidth="1"/>
    <col min="3" max="3" width="15.1640625" customWidth="1"/>
    <col min="4" max="5" width="14.83203125" customWidth="1"/>
    <col min="9" max="9" width="16.83203125" customWidth="1"/>
  </cols>
  <sheetData>
    <row r="1" spans="1:9" ht="36.950000000000003" customHeight="1">
      <c r="A1" s="133" t="s">
        <v>0</v>
      </c>
      <c r="B1" s="134"/>
      <c r="C1" s="134"/>
      <c r="D1" s="135"/>
    </row>
    <row r="2" spans="1:9" ht="31.5" customHeight="1">
      <c r="A2" s="136" t="s">
        <v>1</v>
      </c>
      <c r="B2" s="137"/>
      <c r="C2" s="138"/>
      <c r="D2" s="1">
        <v>192226.22</v>
      </c>
    </row>
    <row r="3" spans="1:9" ht="15.75" customHeight="1">
      <c r="A3" s="2" t="s">
        <v>2</v>
      </c>
      <c r="B3" s="3"/>
      <c r="C3" s="3"/>
      <c r="D3" s="4">
        <v>78200</v>
      </c>
    </row>
    <row r="4" spans="1:9" ht="15.75" customHeight="1">
      <c r="A4" s="2" t="s">
        <v>2</v>
      </c>
      <c r="B4" s="3"/>
      <c r="C4" s="3"/>
      <c r="D4" s="4">
        <v>78200</v>
      </c>
    </row>
    <row r="5" spans="1:9" ht="31.35" customHeight="1">
      <c r="A5" s="5" t="s">
        <v>3</v>
      </c>
      <c r="B5" s="139">
        <v>1922.26</v>
      </c>
      <c r="C5" s="140"/>
      <c r="D5" s="141">
        <f>+B5+B6+B7</f>
        <v>7859.4599999999991</v>
      </c>
    </row>
    <row r="6" spans="1:9" ht="32.1" customHeight="1">
      <c r="A6" s="5" t="s">
        <v>4</v>
      </c>
      <c r="B6" s="139">
        <v>3844.52</v>
      </c>
      <c r="C6" s="140"/>
      <c r="D6" s="142"/>
    </row>
    <row r="7" spans="1:9" ht="28.5" customHeight="1">
      <c r="A7" s="5" t="s">
        <v>5</v>
      </c>
      <c r="B7" s="139">
        <v>2092.6799999999998</v>
      </c>
      <c r="C7" s="140"/>
      <c r="D7" s="143"/>
    </row>
    <row r="8" spans="1:9" ht="14.45" customHeight="1">
      <c r="A8" s="2" t="s">
        <v>6</v>
      </c>
      <c r="B8" s="3"/>
      <c r="C8" s="3"/>
      <c r="D8" s="128">
        <v>114026.22</v>
      </c>
    </row>
    <row r="9" spans="1:9" ht="14.45" customHeight="1">
      <c r="A9" s="2" t="s">
        <v>7</v>
      </c>
      <c r="B9" s="3"/>
      <c r="C9" s="6">
        <v>114026.22</v>
      </c>
      <c r="D9" s="129"/>
    </row>
    <row r="10" spans="1:9" ht="25.35" customHeight="1">
      <c r="A10" s="2" t="s">
        <v>8</v>
      </c>
      <c r="B10" s="7">
        <v>19222.62</v>
      </c>
      <c r="C10" s="8"/>
      <c r="D10" s="9">
        <v>94803.6</v>
      </c>
    </row>
    <row r="11" spans="1:9" ht="28.5" customHeight="1">
      <c r="A11" s="10" t="s">
        <v>9</v>
      </c>
      <c r="B11" s="11" t="s">
        <v>10</v>
      </c>
      <c r="C11" s="12" t="s">
        <v>11</v>
      </c>
      <c r="D11" s="13" t="s">
        <v>12</v>
      </c>
      <c r="E11" s="14" t="s">
        <v>13</v>
      </c>
    </row>
    <row r="12" spans="1:9" ht="14.45" customHeight="1">
      <c r="A12" s="15">
        <v>5</v>
      </c>
      <c r="B12" s="130" t="s">
        <v>14</v>
      </c>
      <c r="C12" s="131"/>
      <c r="D12" s="131"/>
      <c r="E12" s="132"/>
    </row>
    <row r="13" spans="1:9" ht="14.45" customHeight="1">
      <c r="A13" s="16">
        <v>51</v>
      </c>
      <c r="B13" s="17" t="s">
        <v>15</v>
      </c>
      <c r="C13" s="18"/>
      <c r="D13" s="75"/>
      <c r="E13" s="81">
        <f>+D14+D19+D226+D22+D30+D37+D40</f>
        <v>78200.000000000015</v>
      </c>
    </row>
    <row r="14" spans="1:9" ht="14.45" customHeight="1">
      <c r="A14" s="16">
        <v>5101</v>
      </c>
      <c r="B14" s="17" t="s">
        <v>16</v>
      </c>
      <c r="C14" s="18"/>
      <c r="D14" s="78">
        <f>+C15+C17+C18</f>
        <v>56249</v>
      </c>
      <c r="E14" s="18"/>
      <c r="G14" s="82"/>
      <c r="I14" s="82"/>
    </row>
    <row r="15" spans="1:9" ht="14.45" customHeight="1">
      <c r="A15" s="15">
        <v>510105</v>
      </c>
      <c r="B15" s="19" t="s">
        <v>17</v>
      </c>
      <c r="C15" s="74">
        <v>49356</v>
      </c>
      <c r="D15" s="75"/>
      <c r="E15" s="18"/>
    </row>
    <row r="16" spans="1:9" ht="14.45" customHeight="1">
      <c r="A16" s="16">
        <v>5102</v>
      </c>
      <c r="B16" s="19" t="s">
        <v>18</v>
      </c>
      <c r="C16" s="75"/>
      <c r="D16" s="78">
        <v>0</v>
      </c>
      <c r="E16" s="18"/>
    </row>
    <row r="17" spans="1:9" ht="14.45" customHeight="1">
      <c r="A17" s="15">
        <v>510203</v>
      </c>
      <c r="B17" s="19" t="s">
        <v>19</v>
      </c>
      <c r="C17" s="74">
        <v>4133</v>
      </c>
      <c r="D17" s="75"/>
      <c r="E17" s="18"/>
    </row>
    <row r="18" spans="1:9" ht="14.45" customHeight="1">
      <c r="A18" s="15">
        <v>510204</v>
      </c>
      <c r="B18" s="19" t="s">
        <v>20</v>
      </c>
      <c r="C18" s="74">
        <v>2760</v>
      </c>
      <c r="D18" s="75"/>
      <c r="E18" s="18"/>
      <c r="I18" s="84">
        <f>+D3-E13</f>
        <v>0</v>
      </c>
    </row>
    <row r="19" spans="1:9" ht="14.45" customHeight="1">
      <c r="A19" s="16">
        <v>5106</v>
      </c>
      <c r="B19" s="17" t="s">
        <v>21</v>
      </c>
      <c r="C19" s="75"/>
      <c r="D19" s="78">
        <f>+C20+C21</f>
        <v>9788.2900000000009</v>
      </c>
      <c r="E19" s="18"/>
    </row>
    <row r="20" spans="1:9" ht="14.45" customHeight="1">
      <c r="A20" s="15">
        <v>510601</v>
      </c>
      <c r="B20" s="19" t="s">
        <v>22</v>
      </c>
      <c r="C20" s="74">
        <v>5676.94</v>
      </c>
      <c r="D20" s="75"/>
      <c r="E20" s="18"/>
    </row>
    <row r="21" spans="1:9" ht="14.45" customHeight="1">
      <c r="A21" s="15">
        <v>510602</v>
      </c>
      <c r="B21" s="19" t="s">
        <v>23</v>
      </c>
      <c r="C21" s="74">
        <v>4111.3500000000004</v>
      </c>
      <c r="D21" s="75"/>
      <c r="E21" s="18"/>
    </row>
    <row r="22" spans="1:9" ht="14.45" customHeight="1">
      <c r="A22" s="20">
        <v>53</v>
      </c>
      <c r="B22" s="21" t="s">
        <v>24</v>
      </c>
      <c r="C22" s="76"/>
      <c r="D22" s="88">
        <f>+C23+C27</f>
        <v>1600</v>
      </c>
      <c r="E22" s="23"/>
    </row>
    <row r="23" spans="1:9" ht="14.45" customHeight="1">
      <c r="A23" s="20">
        <v>73.069999999999993</v>
      </c>
      <c r="B23" s="21" t="s">
        <v>94</v>
      </c>
      <c r="C23" s="80">
        <f>+C24+C25+C26</f>
        <v>1000</v>
      </c>
      <c r="D23" s="76"/>
      <c r="E23" s="23"/>
    </row>
    <row r="24" spans="1:9" ht="14.45" customHeight="1">
      <c r="A24" s="20" t="s">
        <v>93</v>
      </c>
      <c r="B24" s="73" t="s">
        <v>97</v>
      </c>
      <c r="C24" s="83">
        <v>0</v>
      </c>
      <c r="D24" s="76"/>
      <c r="E24" s="23"/>
    </row>
    <row r="25" spans="1:9" ht="14.45" customHeight="1">
      <c r="A25" s="20" t="s">
        <v>92</v>
      </c>
      <c r="B25" s="21" t="s">
        <v>95</v>
      </c>
      <c r="C25" s="83">
        <v>0</v>
      </c>
      <c r="D25" s="76"/>
      <c r="E25" s="23"/>
    </row>
    <row r="26" spans="1:9" ht="14.45" customHeight="1">
      <c r="A26" s="20" t="s">
        <v>96</v>
      </c>
      <c r="B26" s="21" t="s">
        <v>98</v>
      </c>
      <c r="C26" s="83">
        <v>1000</v>
      </c>
      <c r="D26" s="76"/>
      <c r="E26" s="23"/>
    </row>
    <row r="27" spans="1:9" ht="14.45" customHeight="1">
      <c r="A27" s="24">
        <v>5301</v>
      </c>
      <c r="B27" s="21" t="s">
        <v>25</v>
      </c>
      <c r="C27" s="80">
        <f>+C28+C29</f>
        <v>600</v>
      </c>
      <c r="D27" s="79"/>
      <c r="E27" s="22"/>
    </row>
    <row r="28" spans="1:9" ht="14.45" customHeight="1">
      <c r="A28" s="20">
        <v>530101</v>
      </c>
      <c r="B28" s="25" t="s">
        <v>26</v>
      </c>
      <c r="C28" s="77">
        <v>200</v>
      </c>
      <c r="D28" s="76"/>
      <c r="E28" s="22"/>
    </row>
    <row r="29" spans="1:9" ht="14.45" customHeight="1">
      <c r="A29" s="20">
        <v>530104</v>
      </c>
      <c r="B29" s="25" t="s">
        <v>27</v>
      </c>
      <c r="C29" s="77">
        <v>400</v>
      </c>
      <c r="D29" s="76"/>
      <c r="E29" s="22"/>
    </row>
    <row r="30" spans="1:9">
      <c r="A30" s="20">
        <v>5308</v>
      </c>
      <c r="B30" s="25" t="s">
        <v>28</v>
      </c>
      <c r="C30" s="76"/>
      <c r="D30" s="90">
        <v>600</v>
      </c>
      <c r="E30" s="85"/>
    </row>
    <row r="31" spans="1:9">
      <c r="A31" s="20">
        <v>530804</v>
      </c>
      <c r="B31" s="25" t="s">
        <v>29</v>
      </c>
      <c r="C31" s="89">
        <v>400</v>
      </c>
      <c r="D31" s="91"/>
      <c r="E31" s="86"/>
    </row>
    <row r="32" spans="1:9">
      <c r="A32" s="20">
        <v>530805</v>
      </c>
      <c r="B32" s="25" t="s">
        <v>30</v>
      </c>
      <c r="C32" s="89">
        <v>200</v>
      </c>
      <c r="D32" s="91"/>
      <c r="E32" s="87"/>
    </row>
    <row r="33" spans="1:5">
      <c r="A33" s="104">
        <v>57</v>
      </c>
      <c r="B33" s="105" t="s">
        <v>31</v>
      </c>
      <c r="C33" s="106"/>
      <c r="D33" s="107">
        <f>+C35+C37+C38</f>
        <v>2951.21</v>
      </c>
      <c r="E33" s="108"/>
    </row>
    <row r="34" spans="1:5">
      <c r="A34" s="104">
        <v>5701</v>
      </c>
      <c r="B34" s="109" t="s">
        <v>32</v>
      </c>
      <c r="C34" s="106"/>
      <c r="D34" s="110"/>
      <c r="E34" s="108"/>
    </row>
    <row r="35" spans="1:5">
      <c r="A35" s="104">
        <v>570102</v>
      </c>
      <c r="B35" s="109" t="s">
        <v>33</v>
      </c>
      <c r="C35" s="111">
        <v>1200</v>
      </c>
      <c r="D35" s="112"/>
      <c r="E35" s="108"/>
    </row>
    <row r="36" spans="1:5">
      <c r="A36" s="104">
        <v>5702</v>
      </c>
      <c r="B36" s="109" t="s">
        <v>34</v>
      </c>
      <c r="C36" s="106"/>
      <c r="D36" s="113"/>
      <c r="E36" s="114"/>
    </row>
    <row r="37" spans="1:5">
      <c r="A37" s="104">
        <v>570201</v>
      </c>
      <c r="B37" s="109" t="s">
        <v>35</v>
      </c>
      <c r="C37" s="111">
        <v>1551.21</v>
      </c>
      <c r="D37" s="112">
        <f>+C37+C38</f>
        <v>1751.21</v>
      </c>
      <c r="E37" s="115"/>
    </row>
    <row r="38" spans="1:5">
      <c r="A38" s="104">
        <v>570203</v>
      </c>
      <c r="B38" s="109" t="s">
        <v>36</v>
      </c>
      <c r="C38" s="111">
        <v>200</v>
      </c>
      <c r="D38" s="112"/>
      <c r="E38" s="116"/>
    </row>
    <row r="39" spans="1:5">
      <c r="A39" s="117">
        <v>58</v>
      </c>
      <c r="B39" s="118" t="s">
        <v>37</v>
      </c>
      <c r="C39" s="119"/>
      <c r="D39" s="120"/>
      <c r="E39" s="121"/>
    </row>
    <row r="40" spans="1:5">
      <c r="A40" s="117">
        <v>5801</v>
      </c>
      <c r="B40" s="118" t="s">
        <v>38</v>
      </c>
      <c r="C40" s="122"/>
      <c r="D40" s="123">
        <f>+C41+C42</f>
        <v>8211.5</v>
      </c>
      <c r="E40" s="124"/>
    </row>
    <row r="41" spans="1:5">
      <c r="A41" s="117">
        <v>580101</v>
      </c>
      <c r="B41" s="118" t="s">
        <v>39</v>
      </c>
      <c r="C41" s="125">
        <v>2444.7199999999998</v>
      </c>
      <c r="D41" s="120"/>
      <c r="E41" s="124"/>
    </row>
    <row r="42" spans="1:5" ht="33.75">
      <c r="A42" s="117">
        <v>580102</v>
      </c>
      <c r="B42" s="126" t="s">
        <v>40</v>
      </c>
      <c r="C42" s="125">
        <f>+B6+B5</f>
        <v>5766.78</v>
      </c>
      <c r="D42" s="127"/>
      <c r="E42" s="124"/>
    </row>
    <row r="46" spans="1:5">
      <c r="A46" s="92"/>
      <c r="B46" s="93"/>
      <c r="C46" s="94"/>
      <c r="D46" s="95"/>
      <c r="E46" s="96"/>
    </row>
    <row r="47" spans="1:5">
      <c r="A47" s="92"/>
      <c r="B47" s="97"/>
      <c r="C47" s="94"/>
      <c r="D47" s="98"/>
      <c r="E47" s="99"/>
    </row>
    <row r="48" spans="1:5">
      <c r="A48" s="92"/>
      <c r="B48" s="97"/>
      <c r="C48" s="100"/>
      <c r="D48" s="94"/>
      <c r="E48" s="99"/>
    </row>
    <row r="49" spans="1:5">
      <c r="A49" s="92"/>
      <c r="B49" s="97"/>
      <c r="C49" s="94"/>
      <c r="D49" s="101"/>
    </row>
    <row r="50" spans="1:5">
      <c r="A50" s="92"/>
      <c r="B50" s="97"/>
      <c r="C50" s="100"/>
      <c r="D50" s="94"/>
    </row>
    <row r="51" spans="1:5">
      <c r="A51" s="92"/>
      <c r="B51" s="97"/>
      <c r="C51" s="100"/>
      <c r="D51" s="94"/>
    </row>
    <row r="52" spans="1:5">
      <c r="A52" s="92"/>
      <c r="B52" s="97"/>
      <c r="C52" s="99"/>
      <c r="D52" s="99"/>
      <c r="E52" s="96"/>
    </row>
    <row r="53" spans="1:5">
      <c r="A53" s="92"/>
      <c r="B53" s="97"/>
      <c r="C53" s="102"/>
      <c r="D53" s="101"/>
      <c r="E53" s="102"/>
    </row>
    <row r="54" spans="1:5">
      <c r="A54" s="92"/>
      <c r="B54" s="97"/>
      <c r="C54" s="100"/>
      <c r="D54" s="99"/>
      <c r="E54" s="99"/>
    </row>
    <row r="55" spans="1:5">
      <c r="A55" s="92"/>
      <c r="B55" s="103"/>
      <c r="C55" s="100"/>
      <c r="D55" s="102"/>
      <c r="E55" s="102"/>
    </row>
    <row r="56" spans="1:5">
      <c r="A56" s="92"/>
      <c r="B56" s="97"/>
      <c r="C56" s="94"/>
      <c r="D56" s="101"/>
    </row>
    <row r="57" spans="1:5">
      <c r="A57" s="92"/>
      <c r="B57" s="97"/>
      <c r="C57" s="100"/>
      <c r="D57" s="94"/>
    </row>
    <row r="58" spans="1:5">
      <c r="A58" s="92"/>
      <c r="B58" s="97"/>
      <c r="C58" s="100"/>
      <c r="D58" s="94"/>
    </row>
  </sheetData>
  <mergeCells count="8">
    <mergeCell ref="D8:D9"/>
    <mergeCell ref="B12:E12"/>
    <mergeCell ref="A1:D1"/>
    <mergeCell ref="A2:C2"/>
    <mergeCell ref="B5:C5"/>
    <mergeCell ref="D5:D7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"/>
  <sheetViews>
    <sheetView workbookViewId="0">
      <selection activeCell="A16" sqref="A16"/>
    </sheetView>
  </sheetViews>
  <sheetFormatPr baseColWidth="10" defaultColWidth="9.33203125" defaultRowHeight="12.75"/>
  <cols>
    <col min="1" max="1" width="49.5" customWidth="1"/>
    <col min="2" max="2" width="14.83203125" customWidth="1"/>
    <col min="3" max="3" width="15.1640625" customWidth="1"/>
    <col min="4" max="4" width="14.83203125" customWidth="1"/>
    <col min="5" max="5" width="15.1640625" customWidth="1"/>
    <col min="6" max="6" width="14.83203125" customWidth="1"/>
    <col min="7" max="7" width="15.1640625" customWidth="1"/>
  </cols>
  <sheetData>
    <row r="1" spans="1:7" ht="36.950000000000003" customHeight="1">
      <c r="A1" s="27" t="s">
        <v>41</v>
      </c>
      <c r="B1" s="28" t="s">
        <v>42</v>
      </c>
      <c r="C1" s="29" t="s">
        <v>43</v>
      </c>
      <c r="D1" s="29" t="s">
        <v>44</v>
      </c>
      <c r="E1" s="29" t="s">
        <v>45</v>
      </c>
      <c r="F1" s="30" t="s">
        <v>46</v>
      </c>
      <c r="G1" s="29" t="s">
        <v>47</v>
      </c>
    </row>
    <row r="2" spans="1:7" ht="14.45" customHeight="1">
      <c r="A2" s="31" t="s">
        <v>48</v>
      </c>
      <c r="B2" s="32">
        <v>1300</v>
      </c>
      <c r="C2" s="32">
        <f>+B2*12</f>
        <v>15600</v>
      </c>
      <c r="D2" s="32">
        <f>+B2/12*12</f>
        <v>1300</v>
      </c>
      <c r="E2" s="33">
        <f>38.3333333333333*12</f>
        <v>459.9999999999996</v>
      </c>
      <c r="F2" s="33">
        <f>+B2*11.5%*12</f>
        <v>1794</v>
      </c>
      <c r="G2" s="32">
        <f>+B2*8.33%*12</f>
        <v>1299.48</v>
      </c>
    </row>
    <row r="3" spans="1:7" ht="14.45" customHeight="1">
      <c r="A3" s="31" t="s">
        <v>49</v>
      </c>
      <c r="B3" s="33">
        <v>520</v>
      </c>
      <c r="C3" s="32">
        <f t="shared" ref="C3:C7" si="0">+B3*12</f>
        <v>6240</v>
      </c>
      <c r="D3" s="32">
        <f t="shared" ref="D3:D7" si="1">+B3/12*12</f>
        <v>520</v>
      </c>
      <c r="E3" s="33">
        <f t="shared" ref="E3:E7" si="2">38.3333333333333*12</f>
        <v>459.9999999999996</v>
      </c>
      <c r="F3" s="33">
        <f t="shared" ref="F3:F7" si="3">+B3*11.5%*12</f>
        <v>717.6</v>
      </c>
      <c r="G3" s="32">
        <f t="shared" ref="G3:G7" si="4">+B3*8.33%*12</f>
        <v>519.79200000000003</v>
      </c>
    </row>
    <row r="4" spans="1:7" ht="14.45" customHeight="1">
      <c r="A4" s="31" t="s">
        <v>50</v>
      </c>
      <c r="B4" s="33">
        <v>520</v>
      </c>
      <c r="C4" s="32">
        <f t="shared" si="0"/>
        <v>6240</v>
      </c>
      <c r="D4" s="32">
        <f t="shared" si="1"/>
        <v>520</v>
      </c>
      <c r="E4" s="33">
        <f t="shared" si="2"/>
        <v>459.9999999999996</v>
      </c>
      <c r="F4" s="33">
        <f t="shared" si="3"/>
        <v>717.6</v>
      </c>
      <c r="G4" s="32">
        <f t="shared" si="4"/>
        <v>519.79200000000003</v>
      </c>
    </row>
    <row r="5" spans="1:7" ht="14.45" customHeight="1">
      <c r="A5" s="31" t="s">
        <v>51</v>
      </c>
      <c r="B5" s="33">
        <v>520</v>
      </c>
      <c r="C5" s="32">
        <f t="shared" si="0"/>
        <v>6240</v>
      </c>
      <c r="D5" s="32">
        <f t="shared" si="1"/>
        <v>520</v>
      </c>
      <c r="E5" s="33">
        <f t="shared" si="2"/>
        <v>459.9999999999996</v>
      </c>
      <c r="F5" s="33">
        <f t="shared" si="3"/>
        <v>717.6</v>
      </c>
      <c r="G5" s="32">
        <f t="shared" si="4"/>
        <v>519.79200000000003</v>
      </c>
    </row>
    <row r="6" spans="1:7" ht="14.45" customHeight="1">
      <c r="A6" s="31" t="s">
        <v>52</v>
      </c>
      <c r="B6" s="33">
        <v>520</v>
      </c>
      <c r="C6" s="32">
        <f t="shared" si="0"/>
        <v>6240</v>
      </c>
      <c r="D6" s="32">
        <f t="shared" si="1"/>
        <v>520</v>
      </c>
      <c r="E6" s="33">
        <f t="shared" si="2"/>
        <v>459.9999999999996</v>
      </c>
      <c r="F6" s="33">
        <f t="shared" si="3"/>
        <v>717.6</v>
      </c>
      <c r="G6" s="32">
        <f t="shared" si="4"/>
        <v>519.79200000000003</v>
      </c>
    </row>
    <row r="7" spans="1:7" ht="15.2" customHeight="1">
      <c r="A7" s="31" t="s">
        <v>53</v>
      </c>
      <c r="B7" s="33">
        <v>733</v>
      </c>
      <c r="C7" s="32">
        <f t="shared" si="0"/>
        <v>8796</v>
      </c>
      <c r="D7" s="32">
        <f t="shared" si="1"/>
        <v>733</v>
      </c>
      <c r="E7" s="33">
        <f t="shared" si="2"/>
        <v>459.9999999999996</v>
      </c>
      <c r="F7" s="33">
        <f t="shared" si="3"/>
        <v>1011.54</v>
      </c>
      <c r="G7" s="32">
        <f t="shared" si="4"/>
        <v>732.70680000000004</v>
      </c>
    </row>
    <row r="8" spans="1:7" ht="14.45" customHeight="1">
      <c r="A8" s="144"/>
      <c r="B8" s="34">
        <f t="shared" ref="B8:G8" si="5">+B2+B3+B4+B5+B6+B7</f>
        <v>4113</v>
      </c>
      <c r="C8" s="34">
        <f t="shared" si="5"/>
        <v>49356</v>
      </c>
      <c r="D8" s="34">
        <f t="shared" si="5"/>
        <v>4113</v>
      </c>
      <c r="E8" s="34">
        <f t="shared" si="5"/>
        <v>2759.9999999999977</v>
      </c>
      <c r="F8" s="34">
        <f t="shared" si="5"/>
        <v>5675.94</v>
      </c>
      <c r="G8" s="34">
        <f t="shared" si="5"/>
        <v>4111.3548000000001</v>
      </c>
    </row>
    <row r="9" spans="1:7" ht="15.75" customHeight="1">
      <c r="A9" s="145"/>
      <c r="B9" s="146">
        <f>+C8+D8+E8+F8+G8</f>
        <v>66016.294800000003</v>
      </c>
      <c r="C9" s="147"/>
      <c r="D9" s="147"/>
      <c r="E9" s="147"/>
      <c r="F9" s="147"/>
      <c r="G9" s="148"/>
    </row>
  </sheetData>
  <mergeCells count="2">
    <mergeCell ref="A8:A9"/>
    <mergeCell ref="B9:G9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topLeftCell="A22" workbookViewId="0">
      <selection activeCell="C45" sqref="C45"/>
    </sheetView>
  </sheetViews>
  <sheetFormatPr baseColWidth="10" defaultColWidth="9.33203125" defaultRowHeight="12.75"/>
  <cols>
    <col min="1" max="1" width="10" customWidth="1"/>
    <col min="2" max="2" width="38.5" customWidth="1"/>
    <col min="3" max="3" width="14" customWidth="1"/>
    <col min="4" max="4" width="12.5" customWidth="1"/>
    <col min="5" max="5" width="11.1640625" customWidth="1"/>
    <col min="6" max="6" width="14.6640625" customWidth="1"/>
    <col min="7" max="7" width="61.83203125" customWidth="1"/>
  </cols>
  <sheetData>
    <row r="1" spans="1:7" ht="29.85" customHeight="1">
      <c r="A1" s="149" t="s">
        <v>54</v>
      </c>
      <c r="B1" s="150"/>
      <c r="C1" s="150"/>
      <c r="D1" s="150"/>
      <c r="E1" s="150"/>
      <c r="F1" s="151"/>
      <c r="G1" s="35"/>
    </row>
    <row r="2" spans="1:7" ht="24.6" customHeight="1">
      <c r="A2" s="152" t="s">
        <v>55</v>
      </c>
      <c r="B2" s="153"/>
      <c r="C2" s="153"/>
      <c r="D2" s="153"/>
      <c r="E2" s="153"/>
      <c r="F2" s="154"/>
      <c r="G2" s="35"/>
    </row>
    <row r="3" spans="1:7" ht="37.700000000000003" customHeight="1">
      <c r="A3" s="36" t="s">
        <v>9</v>
      </c>
      <c r="B3" s="37" t="s">
        <v>56</v>
      </c>
      <c r="C3" s="36" t="s">
        <v>11</v>
      </c>
      <c r="D3" s="38" t="s">
        <v>57</v>
      </c>
      <c r="E3" s="39" t="s">
        <v>13</v>
      </c>
      <c r="F3" s="38" t="s">
        <v>58</v>
      </c>
      <c r="G3" s="35"/>
    </row>
    <row r="4" spans="1:7" ht="14.45" customHeight="1">
      <c r="A4" s="40">
        <v>7</v>
      </c>
      <c r="B4" s="41" t="s">
        <v>59</v>
      </c>
      <c r="C4" s="42"/>
      <c r="D4" s="42"/>
      <c r="E4" s="42"/>
      <c r="F4" s="43">
        <f>+E5+E33</f>
        <v>83981.746018400008</v>
      </c>
      <c r="G4" s="44"/>
    </row>
    <row r="5" spans="1:7" ht="28.5" customHeight="1">
      <c r="A5" s="45">
        <v>71</v>
      </c>
      <c r="B5" s="46" t="s">
        <v>60</v>
      </c>
      <c r="C5" s="47"/>
      <c r="D5" s="47"/>
      <c r="E5" s="48">
        <f>+D8+D13+D17+D21+D24</f>
        <v>61692.306018399999</v>
      </c>
      <c r="F5" s="47"/>
      <c r="G5" s="49"/>
    </row>
    <row r="6" spans="1:7" ht="14.45" customHeight="1">
      <c r="A6" s="41" t="s">
        <v>61</v>
      </c>
      <c r="B6" s="41" t="s">
        <v>62</v>
      </c>
      <c r="C6" s="42"/>
      <c r="D6" s="50">
        <v>0</v>
      </c>
      <c r="E6" s="42"/>
      <c r="F6" s="42"/>
      <c r="G6" s="51"/>
    </row>
    <row r="7" spans="1:7" ht="14.45" customHeight="1">
      <c r="A7" s="52">
        <v>62463</v>
      </c>
      <c r="B7" s="53" t="s">
        <v>63</v>
      </c>
      <c r="C7" s="54">
        <v>0</v>
      </c>
      <c r="D7" s="42"/>
      <c r="E7" s="42"/>
      <c r="F7" s="42"/>
      <c r="G7" s="51"/>
    </row>
    <row r="8" spans="1:7" ht="14.45" customHeight="1">
      <c r="A8" s="52">
        <v>62464</v>
      </c>
      <c r="B8" s="53" t="s">
        <v>64</v>
      </c>
      <c r="C8" s="42"/>
      <c r="D8" s="71">
        <f>+C9+C10+C11</f>
        <v>19512</v>
      </c>
      <c r="E8" s="42"/>
      <c r="F8" s="42"/>
      <c r="G8" s="51"/>
    </row>
    <row r="9" spans="1:7" ht="14.45" customHeight="1">
      <c r="A9" s="42"/>
      <c r="B9" s="53" t="s">
        <v>65</v>
      </c>
      <c r="C9" s="55">
        <f>650*12</f>
        <v>7800</v>
      </c>
      <c r="D9" s="42"/>
      <c r="E9" s="42"/>
      <c r="F9" s="42"/>
      <c r="G9" s="51"/>
    </row>
    <row r="10" spans="1:7" ht="14.45" customHeight="1">
      <c r="A10" s="42"/>
      <c r="B10" s="53" t="s">
        <v>66</v>
      </c>
      <c r="C10" s="55">
        <f>516*12</f>
        <v>6192</v>
      </c>
      <c r="D10" s="42"/>
      <c r="E10" s="42"/>
      <c r="F10" s="42"/>
      <c r="G10" s="51"/>
    </row>
    <row r="11" spans="1:7" ht="14.45" customHeight="1">
      <c r="A11" s="42"/>
      <c r="B11" s="53" t="s">
        <v>91</v>
      </c>
      <c r="C11" s="55">
        <f>460*12</f>
        <v>5520</v>
      </c>
      <c r="D11" s="42"/>
      <c r="E11" s="42"/>
      <c r="F11" s="42"/>
      <c r="G11" s="51"/>
    </row>
    <row r="12" spans="1:7" ht="28.5" customHeight="1">
      <c r="A12" s="41" t="s">
        <v>67</v>
      </c>
      <c r="B12" s="46" t="s">
        <v>68</v>
      </c>
      <c r="C12" s="47"/>
      <c r="D12" s="68">
        <v>0</v>
      </c>
      <c r="E12" s="47"/>
      <c r="F12" s="47"/>
      <c r="G12" s="35"/>
    </row>
    <row r="13" spans="1:7" ht="14.45" customHeight="1">
      <c r="A13" s="52">
        <v>62492</v>
      </c>
      <c r="B13" s="72" t="s">
        <v>90</v>
      </c>
      <c r="C13" s="42"/>
      <c r="D13" s="70">
        <f>+C14+C15+C16*3</f>
        <v>2546</v>
      </c>
      <c r="E13" s="42"/>
      <c r="F13" s="42"/>
      <c r="G13" s="51"/>
    </row>
    <row r="14" spans="1:7" ht="14.45" customHeight="1">
      <c r="A14" s="42"/>
      <c r="B14" s="53" t="s">
        <v>65</v>
      </c>
      <c r="C14" s="54">
        <v>650</v>
      </c>
      <c r="D14" s="42"/>
      <c r="E14" s="42"/>
      <c r="F14" s="42"/>
      <c r="G14" s="51"/>
    </row>
    <row r="15" spans="1:7" ht="14.45" customHeight="1">
      <c r="A15" s="42"/>
      <c r="B15" s="53" t="s">
        <v>66</v>
      </c>
      <c r="C15" s="54">
        <v>516</v>
      </c>
      <c r="D15" s="42"/>
      <c r="E15" s="42"/>
      <c r="F15" s="42"/>
      <c r="G15" s="51"/>
    </row>
    <row r="16" spans="1:7" ht="14.45" customHeight="1">
      <c r="A16" s="42"/>
      <c r="B16" s="53" t="s">
        <v>91</v>
      </c>
      <c r="C16" s="54">
        <v>460</v>
      </c>
      <c r="D16" s="42"/>
      <c r="E16" s="42"/>
      <c r="F16" s="42"/>
      <c r="G16" s="51"/>
    </row>
    <row r="17" spans="1:7" ht="14.45" customHeight="1">
      <c r="A17" s="52">
        <v>62493</v>
      </c>
      <c r="B17" s="41" t="s">
        <v>69</v>
      </c>
      <c r="C17" s="42"/>
      <c r="D17" s="69">
        <f>+C18+C19+C20*3</f>
        <v>2300</v>
      </c>
      <c r="E17" s="42"/>
      <c r="F17" s="42"/>
      <c r="G17" s="51"/>
    </row>
    <row r="18" spans="1:7" ht="14.45" customHeight="1">
      <c r="A18" s="42"/>
      <c r="B18" s="53" t="s">
        <v>65</v>
      </c>
      <c r="C18" s="54">
        <v>460</v>
      </c>
      <c r="D18" s="42"/>
      <c r="E18" s="42"/>
      <c r="F18" s="42"/>
      <c r="G18" s="51"/>
    </row>
    <row r="19" spans="1:7" ht="14.45" customHeight="1">
      <c r="A19" s="42"/>
      <c r="B19" s="53" t="s">
        <v>66</v>
      </c>
      <c r="C19" s="54">
        <v>460</v>
      </c>
      <c r="D19" s="42"/>
      <c r="E19" s="42"/>
      <c r="F19" s="42"/>
      <c r="G19" s="51"/>
    </row>
    <row r="20" spans="1:7" ht="14.45" customHeight="1">
      <c r="A20" s="42"/>
      <c r="B20" s="53" t="s">
        <v>91</v>
      </c>
      <c r="C20" s="54">
        <v>460</v>
      </c>
      <c r="D20" s="42"/>
      <c r="E20" s="42"/>
      <c r="F20" s="42"/>
      <c r="G20" s="51"/>
    </row>
    <row r="21" spans="1:7" ht="14.45" customHeight="1">
      <c r="A21" s="41" t="s">
        <v>70</v>
      </c>
      <c r="B21" s="41" t="s">
        <v>71</v>
      </c>
      <c r="C21" s="42"/>
      <c r="D21" s="43">
        <f>+C22+C23</f>
        <v>34442</v>
      </c>
      <c r="E21" s="42"/>
      <c r="F21" s="42"/>
      <c r="G21" s="51"/>
    </row>
    <row r="22" spans="1:7" ht="14.45" customHeight="1">
      <c r="A22" s="52">
        <v>62585</v>
      </c>
      <c r="B22" s="53" t="s">
        <v>72</v>
      </c>
      <c r="C22" s="55">
        <f>+C14+C15*12</f>
        <v>6842</v>
      </c>
      <c r="D22" s="42"/>
      <c r="E22" s="42"/>
      <c r="F22" s="42"/>
      <c r="G22" s="51"/>
    </row>
    <row r="23" spans="1:7" ht="28.5" customHeight="1">
      <c r="A23" s="57">
        <v>62588</v>
      </c>
      <c r="B23" s="46" t="s">
        <v>73</v>
      </c>
      <c r="C23" s="58">
        <f>2300*12</f>
        <v>27600</v>
      </c>
      <c r="D23" s="47"/>
      <c r="E23" s="47"/>
      <c r="F23" s="47"/>
      <c r="G23" s="35"/>
    </row>
    <row r="24" spans="1:7" ht="28.5" customHeight="1">
      <c r="A24" s="59" t="s">
        <v>74</v>
      </c>
      <c r="B24" s="46" t="s">
        <v>75</v>
      </c>
      <c r="C24" s="47"/>
      <c r="D24" s="56">
        <f>+C25+C29</f>
        <v>2892.3060183999996</v>
      </c>
      <c r="E24" s="47"/>
      <c r="F24" s="47"/>
      <c r="G24" s="35"/>
    </row>
    <row r="25" spans="1:7" ht="14.45" customHeight="1">
      <c r="A25" s="52">
        <v>62610</v>
      </c>
      <c r="B25" s="53" t="s">
        <v>76</v>
      </c>
      <c r="C25" s="55">
        <f>+C26+C27+C28</f>
        <v>1611.3979999999999</v>
      </c>
      <c r="D25" s="42"/>
      <c r="E25" s="42"/>
      <c r="F25" s="42"/>
      <c r="G25" s="51"/>
    </row>
    <row r="26" spans="1:7" ht="14.45" customHeight="1">
      <c r="A26" s="42"/>
      <c r="B26" s="53" t="s">
        <v>65</v>
      </c>
      <c r="C26" s="54">
        <f>650*11.15%*12</f>
        <v>869.69999999999993</v>
      </c>
      <c r="D26" s="42"/>
      <c r="E26" s="42"/>
      <c r="F26" s="42"/>
      <c r="G26" s="51"/>
    </row>
    <row r="27" spans="1:7" ht="14.45" customHeight="1">
      <c r="A27" s="42"/>
      <c r="B27" s="53" t="s">
        <v>66</v>
      </c>
      <c r="C27" s="54">
        <f>516*11.15%*12</f>
        <v>690.40800000000002</v>
      </c>
      <c r="D27" s="42"/>
      <c r="E27" s="42"/>
      <c r="F27" s="42"/>
      <c r="G27" s="51"/>
    </row>
    <row r="28" spans="1:7" ht="14.45" customHeight="1">
      <c r="A28" s="42"/>
      <c r="B28" s="53" t="s">
        <v>91</v>
      </c>
      <c r="C28" s="54">
        <f>+C16*11.15%</f>
        <v>51.29</v>
      </c>
      <c r="D28" s="42"/>
      <c r="E28" s="42"/>
      <c r="F28" s="42"/>
      <c r="G28" s="51"/>
    </row>
    <row r="29" spans="1:7" ht="14.45" customHeight="1">
      <c r="A29" s="52">
        <v>62611</v>
      </c>
      <c r="B29" s="53" t="s">
        <v>77</v>
      </c>
      <c r="C29" s="54">
        <f>+C31+C30+C32*8.33%*3</f>
        <v>1280.9080183999999</v>
      </c>
      <c r="D29" s="42"/>
      <c r="E29" s="42"/>
      <c r="F29" s="42"/>
      <c r="G29" s="51"/>
    </row>
    <row r="30" spans="1:7" ht="14.45" customHeight="1">
      <c r="A30" s="42"/>
      <c r="B30" s="53" t="s">
        <v>65</v>
      </c>
      <c r="C30" s="54">
        <v>650</v>
      </c>
      <c r="D30" s="42"/>
      <c r="E30" s="42"/>
      <c r="F30" s="42"/>
      <c r="G30" s="51"/>
    </row>
    <row r="31" spans="1:7" ht="14.45" customHeight="1">
      <c r="A31" s="42"/>
      <c r="B31" s="53" t="s">
        <v>66</v>
      </c>
      <c r="C31" s="54">
        <v>516</v>
      </c>
      <c r="D31" s="42"/>
      <c r="E31" s="42"/>
      <c r="F31" s="42"/>
      <c r="G31" s="51"/>
    </row>
    <row r="32" spans="1:7" ht="14.45" customHeight="1">
      <c r="A32" s="42"/>
      <c r="B32" s="53" t="s">
        <v>91</v>
      </c>
      <c r="C32" s="54">
        <f>+C16*8.33%*12</f>
        <v>459.81599999999997</v>
      </c>
      <c r="D32" s="42"/>
      <c r="E32" s="42"/>
      <c r="F32" s="42"/>
      <c r="G32" s="51"/>
    </row>
    <row r="33" spans="1:7" ht="14.45" customHeight="1">
      <c r="A33" s="40">
        <v>73</v>
      </c>
      <c r="B33" s="41" t="s">
        <v>24</v>
      </c>
      <c r="C33" s="42"/>
      <c r="D33" s="42"/>
      <c r="E33" s="60">
        <f>+D34+D39</f>
        <v>22289.440000000002</v>
      </c>
      <c r="F33" s="42"/>
      <c r="G33" s="51"/>
    </row>
    <row r="34" spans="1:7" ht="14.45" customHeight="1">
      <c r="A34" s="61">
        <v>73.010000000000005</v>
      </c>
      <c r="B34" s="53" t="s">
        <v>78</v>
      </c>
      <c r="C34" s="42"/>
      <c r="D34" s="55">
        <f>+C35+C36+C37</f>
        <v>2058.2400000000002</v>
      </c>
      <c r="E34" s="42"/>
      <c r="F34" s="42"/>
      <c r="G34" s="51"/>
    </row>
    <row r="35" spans="1:7" ht="14.45" customHeight="1">
      <c r="A35" s="62">
        <v>63190</v>
      </c>
      <c r="B35" s="53" t="s">
        <v>79</v>
      </c>
      <c r="C35" s="54">
        <f>66.76*12</f>
        <v>801.12000000000012</v>
      </c>
      <c r="D35" s="42"/>
      <c r="E35" s="42"/>
      <c r="F35" s="42"/>
      <c r="G35" s="51"/>
    </row>
    <row r="36" spans="1:7" ht="14.45" customHeight="1">
      <c r="A36" s="62">
        <v>63193</v>
      </c>
      <c r="B36" s="53" t="s">
        <v>80</v>
      </c>
      <c r="C36" s="54">
        <f>38*12</f>
        <v>456</v>
      </c>
      <c r="D36" s="42"/>
      <c r="E36" s="42"/>
      <c r="F36" s="42"/>
      <c r="G36" s="51"/>
    </row>
    <row r="37" spans="1:7" ht="14.45" customHeight="1">
      <c r="A37" s="62">
        <v>63194</v>
      </c>
      <c r="B37" s="53" t="s">
        <v>81</v>
      </c>
      <c r="C37" s="54">
        <f>66.76*12</f>
        <v>801.12000000000012</v>
      </c>
      <c r="D37" s="42"/>
      <c r="E37" s="42"/>
      <c r="F37" s="42"/>
      <c r="G37" s="51"/>
    </row>
    <row r="38" spans="1:7" ht="14.45" customHeight="1">
      <c r="A38" s="61">
        <v>73.02</v>
      </c>
      <c r="B38" s="53" t="s">
        <v>82</v>
      </c>
      <c r="C38" s="42"/>
      <c r="D38" s="42"/>
      <c r="E38" s="42"/>
      <c r="F38" s="42"/>
      <c r="G38" s="51"/>
    </row>
    <row r="39" spans="1:7" ht="15.75" customHeight="1">
      <c r="A39" s="62">
        <v>63221</v>
      </c>
      <c r="B39" s="53" t="s">
        <v>83</v>
      </c>
      <c r="C39" s="42"/>
      <c r="D39" s="63">
        <f>+C40+C41+C42+C43</f>
        <v>20231.2</v>
      </c>
      <c r="E39" s="42"/>
      <c r="F39" s="42"/>
      <c r="G39" s="64"/>
    </row>
    <row r="40" spans="1:7" ht="28.5" customHeight="1">
      <c r="A40" s="47"/>
      <c r="B40" s="46" t="s">
        <v>84</v>
      </c>
      <c r="C40" s="58">
        <v>8000</v>
      </c>
      <c r="D40" s="47"/>
      <c r="E40" s="47"/>
      <c r="F40" s="47"/>
      <c r="G40" s="64"/>
    </row>
    <row r="41" spans="1:7" ht="15.75" customHeight="1">
      <c r="A41" s="42"/>
      <c r="B41" s="53" t="s">
        <v>85</v>
      </c>
      <c r="C41" s="55">
        <v>1000</v>
      </c>
      <c r="D41" s="42"/>
      <c r="E41" s="42"/>
      <c r="F41" s="42"/>
      <c r="G41" s="64"/>
    </row>
    <row r="42" spans="1:7" ht="42.75" customHeight="1">
      <c r="A42" s="46"/>
      <c r="B42" s="46" t="s">
        <v>86</v>
      </c>
      <c r="C42" s="65">
        <v>6631.2</v>
      </c>
      <c r="D42" s="46"/>
      <c r="E42" s="46"/>
      <c r="F42" s="46"/>
      <c r="G42" s="66"/>
    </row>
    <row r="43" spans="1:7" ht="28.5" customHeight="1">
      <c r="A43" s="53" t="s">
        <v>87</v>
      </c>
      <c r="B43" s="46" t="s">
        <v>88</v>
      </c>
      <c r="C43" s="55">
        <v>4600</v>
      </c>
      <c r="D43" s="47"/>
      <c r="E43" s="47"/>
      <c r="F43" s="47"/>
      <c r="G43" s="35"/>
    </row>
    <row r="44" spans="1:7" ht="15.2" customHeight="1">
      <c r="A44" s="155" t="s">
        <v>89</v>
      </c>
      <c r="B44" s="156"/>
      <c r="C44" s="26">
        <f>+C9+C10+D13+D17+D21+D24+D34+D39+C11</f>
        <v>83981.746018399994</v>
      </c>
      <c r="D44" s="26">
        <f>+D8+D13+D17+D21+D24+D34+D39</f>
        <v>83981.746018399994</v>
      </c>
      <c r="E44" s="67">
        <f>+E5+E33</f>
        <v>83981.746018400008</v>
      </c>
      <c r="F44" s="26">
        <f>+F4</f>
        <v>83981.746018400008</v>
      </c>
      <c r="G44" s="51"/>
    </row>
  </sheetData>
  <mergeCells count="3">
    <mergeCell ref="A1:F1"/>
    <mergeCell ref="A2:F2"/>
    <mergeCell ref="A44:B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1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2024-11-25T21:46:31Z</cp:lastPrinted>
  <dcterms:created xsi:type="dcterms:W3CDTF">2024-11-20T18:40:20Z</dcterms:created>
  <dcterms:modified xsi:type="dcterms:W3CDTF">2024-11-29T00:05:19Z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2024-11-20T00:00:00Z</vt:filetime>
  </property>
  <property fmtid="{D5CDD505-2E9C-101B-9397-08002B2CF9AE}" pid="3" name="Producer">
    <vt:lpwstr>3-Heights(TM) PDF Security Shell 4.8.25.2 (http://www.pdf-tools.com)</vt:lpwstr>
  </property>
</Properties>
</file>