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yanshavasthi\Downloads\"/>
    </mc:Choice>
  </mc:AlternateContent>
  <xr:revisionPtr revIDLastSave="0" documentId="8_{CD38BA5A-ADA0-416F-8CF2-645E8DA612C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Car TC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C37" i="1"/>
  <c r="B37" i="1"/>
  <c r="C36" i="1"/>
  <c r="B36" i="1"/>
  <c r="D35" i="1"/>
  <c r="C35" i="1"/>
  <c r="B35" i="1"/>
  <c r="D34" i="1"/>
  <c r="C34" i="1"/>
  <c r="B34" i="1"/>
  <c r="D33" i="1"/>
  <c r="C33" i="1"/>
  <c r="C38" i="1" s="1"/>
  <c r="B33" i="1"/>
  <c r="B38" i="1" s="1"/>
  <c r="B39" i="1" l="1"/>
  <c r="B40" i="1" s="1"/>
  <c r="C39" i="1"/>
  <c r="C40" i="1" s="1"/>
</calcChain>
</file>

<file path=xl/sharedStrings.xml><?xml version="1.0" encoding="utf-8"?>
<sst xmlns="http://schemas.openxmlformats.org/spreadsheetml/2006/main" count="42" uniqueCount="42">
  <si>
    <t>BetterSelfLabs — Car Math for Adults (TCO: Buy New vs Buy Used vs Lease)</t>
  </si>
  <si>
    <t>Fill yellow cells with your numbers. Green highlights the lowest monthly TCO. All costs should be after-tax in your local currency.</t>
  </si>
  <si>
    <t>Global Inputs</t>
  </si>
  <si>
    <t>Currency (symbol/text)</t>
  </si>
  <si>
    <t>Evaluation Horizon (years)</t>
  </si>
  <si>
    <t>Annual Miles / Km (be consistent)</t>
  </si>
  <si>
    <t>Fuel Price (per gallon or liter)</t>
  </si>
  <si>
    <t>Electricity Price (per kWh)</t>
  </si>
  <si>
    <t>$</t>
  </si>
  <si>
    <t>Line Item</t>
  </si>
  <si>
    <t>BUY — New (keep 7–10y+)</t>
  </si>
  <si>
    <t>BUY — Used (2–4y old)</t>
  </si>
  <si>
    <t>LEASE (24–36 mo)</t>
  </si>
  <si>
    <t>INPUTS →</t>
  </si>
  <si>
    <t>Vehicle Price / Cap Cost</t>
  </si>
  <si>
    <t>Taxes &amp; Fees (upfront)</t>
  </si>
  <si>
    <t>Down Payment / Drive-off</t>
  </si>
  <si>
    <t>Loan Term (months) / Lease Term</t>
  </si>
  <si>
    <t>APR % (buys) / —</t>
  </si>
  <si>
    <t>Monthly Payment (lease only)</t>
  </si>
  <si>
    <t>Insurance per year</t>
  </si>
  <si>
    <t>Maintenance per year</t>
  </si>
  <si>
    <t>Tires per year</t>
  </si>
  <si>
    <t>Repairs per year</t>
  </si>
  <si>
    <t>Registration per year</t>
  </si>
  <si>
    <t>Parking/Tolls per year</t>
  </si>
  <si>
    <t>MPG (if ICE)</t>
  </si>
  <si>
    <t>kWh per 100 miles (if EV)</t>
  </si>
  <si>
    <t>Lease Allowance (miles/year)</t>
  </si>
  <si>
    <t>Excess Mileage Fee (per mile)</t>
  </si>
  <si>
    <t>Disposition Fee (lease)</t>
  </si>
  <si>
    <t>Expected Resale at End of Horizon (buys)</t>
  </si>
  <si>
    <t>CALCULATIONS →</t>
  </si>
  <si>
    <t>Energy Cost per Year (auto)</t>
  </si>
  <si>
    <t>Depreciation Over Horizon (buys)</t>
  </si>
  <si>
    <t>Total TCO Over Horizon/Term</t>
  </si>
  <si>
    <t>Months Considered (buys=min(term,horizon*12); lease=term)</t>
  </si>
  <si>
    <t>Monthly Payment (PMT for buys)</t>
  </si>
  <si>
    <t>Finance Interest Over Horizon (CUMIPMT for buys)</t>
  </si>
  <si>
    <t>Operating Cost Over Horizon (incl. energy)</t>
  </si>
  <si>
    <t>Monthly TCO (Comparison Metric)</t>
  </si>
  <si>
    <t>Tip: Buying slightly used (2–4y) often wins if you keep cars long. Leasing can make sense for predictable costs, fast-moving tech, or strong incentives—but watch mileage limits and disposition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</si>
</sst>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37415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4F6"/>
        <bgColor indexed="64"/>
      </patternFill>
    </fill>
    <fill>
      <patternFill patternType="solid">
        <fgColor rgb="FFFFF7ED"/>
        <bgColor indexed="64"/>
      </patternFill>
    </fill>
    <fill>
      <patternFill patternType="solid">
        <fgColor rgb="FF11182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3" borderId="0" xfId="0" applyFill="1"/>
    <xf numFmtId="0" fontId="0" fillId="0" borderId="1" xfId="0" applyBorder="1"/>
    <xf numFmtId="0" fontId="4" fillId="4" borderId="0" xfId="0" applyFont="1" applyFill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1">
    <dxf>
      <font>
        <color rgb="FF065F46"/>
      </font>
      <fill>
        <patternFill>
          <bgColor rgb="FFDCFC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5" workbookViewId="0">
      <selection activeCell="C45" sqref="C45"/>
    </sheetView>
  </sheetViews>
  <sheetFormatPr defaultRowHeight="14.5" x14ac:dyDescent="0.35"/>
  <cols>
    <col min="1" max="1" width="40.7265625" customWidth="1"/>
    <col min="2" max="4" width="22.7265625" customWidth="1"/>
  </cols>
  <sheetData>
    <row r="1" spans="1:10" ht="21" x14ac:dyDescent="0.5">
      <c r="A1" s="1" t="s">
        <v>0</v>
      </c>
    </row>
    <row r="2" spans="1:10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4" spans="1:10" x14ac:dyDescent="0.35">
      <c r="A4" s="3" t="s">
        <v>2</v>
      </c>
    </row>
    <row r="5" spans="1:10" x14ac:dyDescent="0.35">
      <c r="A5" t="s">
        <v>3</v>
      </c>
      <c r="B5" s="4" t="s">
        <v>8</v>
      </c>
    </row>
    <row r="6" spans="1:10" x14ac:dyDescent="0.35">
      <c r="A6" t="s">
        <v>4</v>
      </c>
      <c r="B6" s="4">
        <v>5</v>
      </c>
    </row>
    <row r="7" spans="1:10" x14ac:dyDescent="0.35">
      <c r="A7" t="s">
        <v>5</v>
      </c>
      <c r="B7" s="4">
        <v>12000</v>
      </c>
    </row>
    <row r="8" spans="1:10" x14ac:dyDescent="0.35">
      <c r="A8" t="s">
        <v>6</v>
      </c>
      <c r="B8" s="4">
        <v>4</v>
      </c>
    </row>
    <row r="9" spans="1:10" x14ac:dyDescent="0.35">
      <c r="A9" t="s">
        <v>7</v>
      </c>
      <c r="B9" s="4">
        <v>0.18</v>
      </c>
    </row>
    <row r="11" spans="1:10" s="5" customFormat="1" x14ac:dyDescent="0.35">
      <c r="A11" s="6" t="s">
        <v>9</v>
      </c>
      <c r="B11" s="6" t="s">
        <v>10</v>
      </c>
      <c r="C11" s="6" t="s">
        <v>11</v>
      </c>
      <c r="D11" s="6" t="s">
        <v>12</v>
      </c>
    </row>
    <row r="12" spans="1:10" x14ac:dyDescent="0.35">
      <c r="A12" s="3" t="s">
        <v>13</v>
      </c>
    </row>
    <row r="13" spans="1:10" x14ac:dyDescent="0.35">
      <c r="A13" t="s">
        <v>14</v>
      </c>
      <c r="B13">
        <v>32000</v>
      </c>
      <c r="C13">
        <v>20000</v>
      </c>
      <c r="D13">
        <v>34000</v>
      </c>
    </row>
    <row r="14" spans="1:10" x14ac:dyDescent="0.35">
      <c r="A14" t="s">
        <v>15</v>
      </c>
      <c r="B14">
        <v>2500</v>
      </c>
      <c r="C14">
        <v>1800</v>
      </c>
      <c r="D14">
        <v>0</v>
      </c>
    </row>
    <row r="15" spans="1:10" x14ac:dyDescent="0.35">
      <c r="A15" t="s">
        <v>16</v>
      </c>
      <c r="B15">
        <v>5000</v>
      </c>
      <c r="C15">
        <v>4000</v>
      </c>
      <c r="D15">
        <v>2500</v>
      </c>
    </row>
    <row r="16" spans="1:10" x14ac:dyDescent="0.35">
      <c r="A16" t="s">
        <v>17</v>
      </c>
      <c r="B16">
        <v>60</v>
      </c>
      <c r="C16">
        <v>48</v>
      </c>
      <c r="D16">
        <v>36</v>
      </c>
    </row>
    <row r="17" spans="1:4" x14ac:dyDescent="0.35">
      <c r="A17" t="s">
        <v>18</v>
      </c>
      <c r="B17" s="4">
        <v>4.9000000000000002E-2</v>
      </c>
      <c r="C17" s="4">
        <v>5.5E-2</v>
      </c>
      <c r="D17" s="4"/>
    </row>
    <row r="18" spans="1:4" x14ac:dyDescent="0.35">
      <c r="A18" t="s">
        <v>19</v>
      </c>
      <c r="B18" s="4"/>
      <c r="C18" s="4"/>
      <c r="D18">
        <v>420</v>
      </c>
    </row>
    <row r="19" spans="1:4" x14ac:dyDescent="0.35">
      <c r="A19" t="s">
        <v>20</v>
      </c>
      <c r="B19">
        <v>1200</v>
      </c>
      <c r="C19">
        <v>1100</v>
      </c>
      <c r="D19">
        <v>1300</v>
      </c>
    </row>
    <row r="20" spans="1:4" x14ac:dyDescent="0.35">
      <c r="A20" t="s">
        <v>21</v>
      </c>
      <c r="B20">
        <v>450</v>
      </c>
      <c r="C20">
        <v>550</v>
      </c>
      <c r="D20">
        <v>200</v>
      </c>
    </row>
    <row r="21" spans="1:4" x14ac:dyDescent="0.35">
      <c r="A21" t="s">
        <v>22</v>
      </c>
      <c r="B21">
        <v>300</v>
      </c>
      <c r="C21">
        <v>300</v>
      </c>
      <c r="D21">
        <v>250</v>
      </c>
    </row>
    <row r="22" spans="1:4" x14ac:dyDescent="0.35">
      <c r="A22" t="s">
        <v>23</v>
      </c>
      <c r="B22">
        <v>250</v>
      </c>
      <c r="C22">
        <v>400</v>
      </c>
      <c r="D22">
        <v>200</v>
      </c>
    </row>
    <row r="23" spans="1:4" x14ac:dyDescent="0.35">
      <c r="A23" t="s">
        <v>24</v>
      </c>
      <c r="B23">
        <v>200</v>
      </c>
      <c r="C23">
        <v>180</v>
      </c>
      <c r="D23">
        <v>220</v>
      </c>
    </row>
    <row r="24" spans="1:4" x14ac:dyDescent="0.35">
      <c r="A24" t="s">
        <v>25</v>
      </c>
      <c r="B24">
        <v>300</v>
      </c>
      <c r="C24">
        <v>250</v>
      </c>
      <c r="D24">
        <v>300</v>
      </c>
    </row>
    <row r="25" spans="1:4" x14ac:dyDescent="0.35">
      <c r="A25" t="s">
        <v>26</v>
      </c>
      <c r="B25">
        <v>32</v>
      </c>
      <c r="C25">
        <v>30</v>
      </c>
      <c r="D25">
        <v>0</v>
      </c>
    </row>
    <row r="26" spans="1:4" x14ac:dyDescent="0.35">
      <c r="A26" t="s">
        <v>27</v>
      </c>
      <c r="B26">
        <v>0</v>
      </c>
      <c r="C26">
        <v>0</v>
      </c>
      <c r="D26">
        <v>28</v>
      </c>
    </row>
    <row r="27" spans="1:4" x14ac:dyDescent="0.35">
      <c r="A27" t="s">
        <v>28</v>
      </c>
      <c r="B27" s="4"/>
      <c r="C27" s="4"/>
      <c r="D27">
        <v>12000</v>
      </c>
    </row>
    <row r="28" spans="1:4" x14ac:dyDescent="0.35">
      <c r="A28" t="s">
        <v>29</v>
      </c>
      <c r="B28" s="4"/>
      <c r="C28" s="4"/>
      <c r="D28">
        <v>0.25</v>
      </c>
    </row>
    <row r="29" spans="1:4" x14ac:dyDescent="0.35">
      <c r="A29" t="s">
        <v>30</v>
      </c>
      <c r="B29" s="4"/>
      <c r="C29" s="4"/>
      <c r="D29">
        <v>395</v>
      </c>
    </row>
    <row r="30" spans="1:4" x14ac:dyDescent="0.35">
      <c r="A30" t="s">
        <v>31</v>
      </c>
      <c r="B30">
        <v>16000</v>
      </c>
      <c r="C30">
        <v>11000</v>
      </c>
    </row>
    <row r="32" spans="1:4" x14ac:dyDescent="0.35">
      <c r="A32" s="3" t="s">
        <v>32</v>
      </c>
    </row>
    <row r="33" spans="1:4" x14ac:dyDescent="0.35">
      <c r="A33" s="3" t="s">
        <v>33</v>
      </c>
      <c r="B33" s="7">
        <f>IF(B25&gt;0, B7/B25*B8, (B26/100)*B7*B9)</f>
        <v>1500</v>
      </c>
      <c r="C33" s="7">
        <f>IF(C25&gt;0, B7/C25*B8, (C26/100)*B7*B9)</f>
        <v>1600</v>
      </c>
      <c r="D33" s="7">
        <f>IF(D25&gt;0, B7/D25*B8, (D26/100)*B7*B9)</f>
        <v>604.80000000000007</v>
      </c>
    </row>
    <row r="34" spans="1:4" x14ac:dyDescent="0.35">
      <c r="A34" s="3" t="s">
        <v>36</v>
      </c>
      <c r="B34" s="8">
        <f>MIN(B16, B6*12)</f>
        <v>60</v>
      </c>
      <c r="C34" s="8">
        <f>MIN(C16, B6*12)</f>
        <v>48</v>
      </c>
      <c r="D34" s="8">
        <f>D16</f>
        <v>36</v>
      </c>
    </row>
    <row r="35" spans="1:4" x14ac:dyDescent="0.35">
      <c r="A35" s="3" t="s">
        <v>37</v>
      </c>
      <c r="B35" s="7">
        <f>IF(B17&gt;0, PMT(B17/12, B16, -(B13+B14-B15)), "")</f>
        <v>555.35087918294118</v>
      </c>
      <c r="C35" s="7">
        <f>IF(C17&gt;0, PMT(C17/12, C16, -(C13+C14-C15)), "")</f>
        <v>413.96525904492887</v>
      </c>
      <c r="D35" s="7">
        <f>D18</f>
        <v>420</v>
      </c>
    </row>
    <row r="36" spans="1:4" x14ac:dyDescent="0.35">
      <c r="A36" s="3" t="s">
        <v>38</v>
      </c>
      <c r="B36" s="7" t="e">
        <f>IF(B17&gt;0, ABS(CUMIPMT(B17/12, B16, -(B13+B14-B15), 1, B34, 0)), 0)</f>
        <v>#NUM!</v>
      </c>
      <c r="C36" s="7" t="e">
        <f>IF(C17&gt;0, ABS(CUMIPMT(C17/12, C16, -(C13+C14-C15), 1, C34, 0)), 0)</f>
        <v>#NUM!</v>
      </c>
      <c r="D36" s="7">
        <v>0</v>
      </c>
    </row>
    <row r="37" spans="1:4" x14ac:dyDescent="0.35">
      <c r="A37" s="3" t="s">
        <v>34</v>
      </c>
      <c r="B37" s="7">
        <f>(B13+B14) - IF(B30="",0,B30)</f>
        <v>18500</v>
      </c>
      <c r="C37" s="7">
        <f>(C13+C14) - IF(C30="",0,C30)</f>
        <v>10800</v>
      </c>
      <c r="D37" s="7">
        <v>0</v>
      </c>
    </row>
    <row r="38" spans="1:4" x14ac:dyDescent="0.35">
      <c r="A38" s="3" t="s">
        <v>39</v>
      </c>
      <c r="B38" s="7">
        <f>(B19+B20+B21+B22+B23+B24+B33)*B6</f>
        <v>21000</v>
      </c>
      <c r="C38" s="7">
        <f>(C19+C20+C21+C22+C23+C24+C33)*B6</f>
        <v>21900</v>
      </c>
      <c r="D38" s="7">
        <v>0</v>
      </c>
    </row>
    <row r="39" spans="1:4" x14ac:dyDescent="0.35">
      <c r="A39" s="3" t="s">
        <v>35</v>
      </c>
      <c r="B39" s="7" t="e">
        <f>B37+B36+B38+B15</f>
        <v>#NUM!</v>
      </c>
      <c r="C39" s="7" t="e">
        <f>C37+C36+C38+C15</f>
        <v>#NUM!</v>
      </c>
      <c r="D39" s="7">
        <f>D15+D18*D16+D38</f>
        <v>17620</v>
      </c>
    </row>
    <row r="40" spans="1:4" x14ac:dyDescent="0.35">
      <c r="A40" s="3" t="s">
        <v>40</v>
      </c>
      <c r="B40" s="7" t="e">
        <f>B39/(B6*12)</f>
        <v>#NUM!</v>
      </c>
      <c r="C40" s="7" t="e">
        <f>C39/(B6*12)</f>
        <v>#NUM!</v>
      </c>
      <c r="D40" s="7">
        <f>D39/D16</f>
        <v>489.44444444444446</v>
      </c>
    </row>
    <row r="42" spans="1:4" x14ac:dyDescent="0.35">
      <c r="A42" s="9" t="s">
        <v>41</v>
      </c>
      <c r="B42" s="9"/>
      <c r="C42" s="9"/>
      <c r="D42" s="9"/>
    </row>
    <row r="44" spans="1:4" x14ac:dyDescent="0.35">
      <c r="A44" s="2"/>
    </row>
  </sheetData>
  <mergeCells count="2">
    <mergeCell ref="A2:J2"/>
    <mergeCell ref="A42:D42"/>
  </mergeCells>
  <conditionalFormatting sqref="B40:D40">
    <cfRule type="expression" dxfId="0" priority="1">
      <formula>B40=MIN($B40:$D40)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Suryansh Avasthi</dc:creator>
  <cp:lastModifiedBy>Suryansh Avasthi</cp:lastModifiedBy>
  <dcterms:created xsi:type="dcterms:W3CDTF">2025-09-02T08:03:36Z</dcterms:created>
  <dcterms:modified xsi:type="dcterms:W3CDTF">2025-09-02T08:12:16Z</dcterms:modified>
</cp:coreProperties>
</file>