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5f2a8079e09382/Documentos/E.S.E. HOSPITAL MARCO FELIPE AFANADOR TOCAIMA/TOCAIMA/FORMATOS/LOGÍSTICA E INFRAESTRUCTURA/"/>
    </mc:Choice>
  </mc:AlternateContent>
  <xr:revisionPtr revIDLastSave="0" documentId="8_{577BD87D-561F-4B43-AF0F-B93B579F5CFD}" xr6:coauthVersionLast="41" xr6:coauthVersionMax="41" xr10:uidLastSave="{00000000-0000-0000-0000-000000000000}"/>
  <bookViews>
    <workbookView xWindow="-120" yWindow="-120" windowWidth="20730" windowHeight="11040" xr2:uid="{1A9621F0-780F-4038-9AAA-DA98907BD53C}"/>
  </bookViews>
  <sheets>
    <sheet name="Hoja1" sheetId="1" r:id="rId1"/>
  </sheets>
  <externalReferences>
    <externalReference r:id="rId2"/>
  </externalReferences>
  <definedNames>
    <definedName name="EQUIPOS">#REF!</definedName>
    <definedName name="TRANSPORTES">[1]TRANSPORTES!$1:$1048576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F77" i="1" l="1"/>
  <c r="E77" i="1"/>
  <c r="C77" i="1"/>
  <c r="E76" i="1"/>
  <c r="C76" i="1"/>
  <c r="E75" i="1"/>
  <c r="C75" i="1"/>
  <c r="F74" i="1"/>
  <c r="H74" i="1" s="1"/>
  <c r="F73" i="1"/>
  <c r="H73" i="1" s="1"/>
  <c r="H70" i="1"/>
  <c r="F69" i="1"/>
  <c r="H62" i="1"/>
  <c r="H61" i="1"/>
  <c r="H60" i="1"/>
  <c r="H59" i="1"/>
  <c r="F54" i="1"/>
  <c r="D54" i="1"/>
  <c r="C54" i="1"/>
  <c r="H51" i="1"/>
  <c r="H55" i="1" s="1"/>
  <c r="B47" i="1"/>
  <c r="H37" i="1"/>
  <c r="F36" i="1"/>
  <c r="E36" i="1"/>
  <c r="C36" i="1"/>
  <c r="E35" i="1"/>
  <c r="C35" i="1"/>
  <c r="E34" i="1"/>
  <c r="C34" i="1"/>
  <c r="H29" i="1"/>
  <c r="F28" i="1"/>
  <c r="H21" i="1"/>
  <c r="H20" i="1"/>
  <c r="H19" i="1"/>
  <c r="H18" i="1"/>
  <c r="H14" i="1"/>
  <c r="C13" i="1"/>
  <c r="H23" i="1" l="1"/>
  <c r="H39" i="1" s="1"/>
  <c r="H78" i="1"/>
  <c r="H64" i="1"/>
  <c r="H80" i="1" l="1"/>
</calcChain>
</file>

<file path=xl/sharedStrings.xml><?xml version="1.0" encoding="utf-8"?>
<sst xmlns="http://schemas.openxmlformats.org/spreadsheetml/2006/main" count="91" uniqueCount="45">
  <si>
    <t>FORMATO ANÁLISIS PRECIOS UNITARIOS</t>
  </si>
  <si>
    <t>Ítem</t>
  </si>
  <si>
    <t>Descripción</t>
  </si>
  <si>
    <t>Unidad</t>
  </si>
  <si>
    <t>Cantidad</t>
  </si>
  <si>
    <t>1. EQUIPOS</t>
  </si>
  <si>
    <t>Numero</t>
  </si>
  <si>
    <t>Tarifa</t>
  </si>
  <si>
    <t>Rendimiento</t>
  </si>
  <si>
    <t>Valor-Unit.</t>
  </si>
  <si>
    <t>Sub-Total</t>
  </si>
  <si>
    <t>2.  Materiales</t>
  </si>
  <si>
    <t>Precio-Unit.</t>
  </si>
  <si>
    <t>3. Transporte</t>
  </si>
  <si>
    <t>Vol-peso o cant</t>
  </si>
  <si>
    <t>Rend</t>
  </si>
  <si>
    <t>Vr unitario</t>
  </si>
  <si>
    <t>4. Mano de Obra</t>
  </si>
  <si>
    <t>Descripcion</t>
  </si>
  <si>
    <t>Jornal</t>
  </si>
  <si>
    <t xml:space="preserve">Prestaciones </t>
  </si>
  <si>
    <t>Jornal total</t>
  </si>
  <si>
    <t>Total Costo Directo</t>
  </si>
  <si>
    <t>Código:
F Drta-26</t>
  </si>
  <si>
    <t>Fecha de emisión:
 10-04-2023</t>
  </si>
  <si>
    <t>Versión: 4</t>
  </si>
  <si>
    <t>Página:
 1 de 1</t>
  </si>
  <si>
    <t>HERRAMIENTA MENOR</t>
  </si>
  <si>
    <t>%</t>
  </si>
  <si>
    <t xml:space="preserve">OFICIAL </t>
  </si>
  <si>
    <t xml:space="preserve">AYUDANTE </t>
  </si>
  <si>
    <t>ÍTEM</t>
  </si>
  <si>
    <t>DESCRIPCIÓN</t>
  </si>
  <si>
    <t>UNIDAD</t>
  </si>
  <si>
    <t>CANTIDAD</t>
  </si>
  <si>
    <t>2. MATERIALES</t>
  </si>
  <si>
    <t>3. TRANSPORTE</t>
  </si>
  <si>
    <t>4. MANO DE OBRA</t>
  </si>
  <si>
    <t>"Trabajamos por una salud más humana, cálida y oportuna”
www.hmfa-tocaima.gov.co htocaima@cundinamarca.gov.co 
correspondencia@hmfa-tocaima-cundinamarca.gov.co  
Carrera 10 No. 5 - 64 Barrio La Pola Tocaima
3203334144 - 3203334146</t>
  </si>
  <si>
    <t>LOGÍSTICA E INFRAESTRUCTURA</t>
  </si>
  <si>
    <t>E.S.E. HOSPITAL MARCO FELIPE AFANADOR DE TOCAIMA</t>
  </si>
  <si>
    <t>CÓDIGO: RFLE-F-13</t>
  </si>
  <si>
    <t>VERSIÓN: 01</t>
  </si>
  <si>
    <t>FECHA DE CREACIÓN: 02/05/2025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</si>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</sst>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 * #,##0.00_ ;_ * \-#,##0.00_ ;_ * &quot;-&quot;??_ ;_ @_ "/>
    <numFmt numFmtId="165" formatCode="#,##0.00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20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9" xfId="5" applyFont="1" applyBorder="1" applyAlignment="1">
      <alignment horizontal="left" vertical="center" wrapText="1"/>
    </xf>
    <xf numFmtId="0" fontId="5" fillId="0" borderId="20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3" borderId="13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 vertical="center"/>
    </xf>
    <xf numFmtId="3" fontId="5" fillId="3" borderId="12" xfId="4" applyNumberFormat="1" applyFont="1" applyFill="1" applyBorder="1" applyAlignment="1">
      <alignment vertical="center"/>
    </xf>
    <xf numFmtId="3" fontId="5" fillId="3" borderId="14" xfId="4" applyNumberFormat="1" applyFont="1" applyFill="1" applyBorder="1" applyAlignment="1">
      <alignment horizontal="center" vertical="center"/>
    </xf>
    <xf numFmtId="3" fontId="5" fillId="3" borderId="16" xfId="4" applyNumberFormat="1" applyFont="1" applyFill="1" applyBorder="1" applyAlignment="1">
      <alignment horizontal="center" vertical="center"/>
    </xf>
    <xf numFmtId="165" fontId="5" fillId="3" borderId="12" xfId="4" applyNumberFormat="1" applyFont="1" applyFill="1" applyBorder="1" applyAlignment="1">
      <alignment horizontal="center" vertical="center"/>
    </xf>
    <xf numFmtId="3" fontId="5" fillId="3" borderId="10" xfId="4" applyNumberFormat="1" applyFont="1" applyFill="1" applyBorder="1" applyAlignment="1">
      <alignment horizontal="center" vertical="center"/>
    </xf>
    <xf numFmtId="0" fontId="2" fillId="2" borderId="22" xfId="4" applyFont="1" applyFill="1" applyBorder="1" applyAlignment="1">
      <alignment wrapText="1"/>
    </xf>
    <xf numFmtId="0" fontId="2" fillId="2" borderId="23" xfId="4" applyFont="1" applyFill="1" applyBorder="1" applyAlignment="1">
      <alignment horizontal="left" wrapText="1"/>
    </xf>
    <xf numFmtId="9" fontId="2" fillId="2" borderId="23" xfId="2" applyFont="1" applyFill="1" applyBorder="1" applyAlignment="1">
      <alignment horizontal="center"/>
    </xf>
    <xf numFmtId="164" fontId="2" fillId="2" borderId="24" xfId="3" applyFont="1" applyFill="1" applyBorder="1" applyAlignment="1">
      <alignment horizontal="center"/>
    </xf>
    <xf numFmtId="164" fontId="2" fillId="2" borderId="25" xfId="3" applyFont="1" applyFill="1" applyBorder="1" applyAlignment="1">
      <alignment horizontal="center"/>
    </xf>
    <xf numFmtId="0" fontId="2" fillId="2" borderId="23" xfId="2" applyNumberFormat="1" applyFont="1" applyFill="1" applyBorder="1"/>
    <xf numFmtId="4" fontId="2" fillId="2" borderId="26" xfId="4" applyNumberFormat="1" applyFont="1" applyFill="1" applyBorder="1"/>
    <xf numFmtId="0" fontId="2" fillId="2" borderId="23" xfId="4" applyFont="1" applyFill="1" applyBorder="1" applyAlignment="1">
      <alignment horizontal="left"/>
    </xf>
    <xf numFmtId="164" fontId="2" fillId="2" borderId="23" xfId="3" applyFont="1" applyFill="1" applyBorder="1" applyAlignment="1">
      <alignment horizontal="center"/>
    </xf>
    <xf numFmtId="164" fontId="2" fillId="2" borderId="27" xfId="3" applyFont="1" applyFill="1" applyBorder="1" applyAlignment="1">
      <alignment horizontal="center"/>
    </xf>
    <xf numFmtId="164" fontId="2" fillId="2" borderId="28" xfId="3" applyFont="1" applyFill="1" applyBorder="1" applyAlignment="1">
      <alignment horizontal="center"/>
    </xf>
    <xf numFmtId="4" fontId="2" fillId="2" borderId="23" xfId="4" applyNumberFormat="1" applyFont="1" applyFill="1" applyBorder="1"/>
    <xf numFmtId="164" fontId="2" fillId="2" borderId="23" xfId="3" applyFont="1" applyFill="1" applyBorder="1" applyAlignment="1">
      <alignment horizontal="center" vertical="center"/>
    </xf>
    <xf numFmtId="164" fontId="2" fillId="2" borderId="27" xfId="3" applyFont="1" applyFill="1" applyBorder="1" applyAlignment="1">
      <alignment horizontal="center" vertical="center"/>
    </xf>
    <xf numFmtId="164" fontId="2" fillId="2" borderId="28" xfId="3" applyFont="1" applyFill="1" applyBorder="1" applyAlignment="1">
      <alignment horizontal="center" vertical="center"/>
    </xf>
    <xf numFmtId="4" fontId="2" fillId="2" borderId="23" xfId="4" applyNumberFormat="1" applyFont="1" applyFill="1" applyBorder="1" applyAlignment="1">
      <alignment horizontal="right" vertical="center"/>
    </xf>
    <xf numFmtId="4" fontId="2" fillId="2" borderId="26" xfId="4" applyNumberFormat="1" applyFont="1" applyFill="1" applyBorder="1" applyAlignment="1">
      <alignment horizontal="right" vertical="center"/>
    </xf>
    <xf numFmtId="0" fontId="2" fillId="2" borderId="23" xfId="4" applyFont="1" applyFill="1" applyBorder="1" applyAlignment="1">
      <alignment horizontal="center" wrapText="1"/>
    </xf>
    <xf numFmtId="164" fontId="2" fillId="2" borderId="23" xfId="3" applyFont="1" applyFill="1" applyBorder="1" applyAlignment="1">
      <alignment horizontal="center"/>
    </xf>
    <xf numFmtId="9" fontId="6" fillId="2" borderId="26" xfId="2" applyFont="1" applyFill="1" applyBorder="1"/>
    <xf numFmtId="164" fontId="2" fillId="2" borderId="13" xfId="3" applyFont="1" applyFill="1" applyBorder="1" applyAlignment="1">
      <alignment horizontal="center"/>
    </xf>
    <xf numFmtId="164" fontId="2" fillId="2" borderId="12" xfId="3" applyFont="1" applyFill="1" applyBorder="1" applyAlignment="1">
      <alignment horizontal="center"/>
    </xf>
    <xf numFmtId="4" fontId="5" fillId="2" borderId="29" xfId="4" applyNumberFormat="1" applyFont="1" applyFill="1" applyBorder="1" applyAlignment="1">
      <alignment horizontal="center"/>
    </xf>
    <xf numFmtId="4" fontId="2" fillId="3" borderId="30" xfId="4" applyNumberFormat="1" applyFont="1" applyFill="1" applyBorder="1"/>
    <xf numFmtId="0" fontId="5" fillId="0" borderId="17" xfId="4" applyFont="1" applyBorder="1" applyAlignment="1">
      <alignment horizontal="left"/>
    </xf>
    <xf numFmtId="0" fontId="5" fillId="0" borderId="15" xfId="4" applyFont="1" applyBorder="1" applyAlignment="1">
      <alignment horizontal="left"/>
    </xf>
    <xf numFmtId="0" fontId="5" fillId="0" borderId="18" xfId="4" applyFont="1" applyBorder="1" applyAlignment="1">
      <alignment horizontal="left"/>
    </xf>
    <xf numFmtId="0" fontId="5" fillId="3" borderId="13" xfId="4" applyFont="1" applyFill="1" applyBorder="1" applyAlignment="1">
      <alignment horizontal="left" vertical="center"/>
    </xf>
    <xf numFmtId="0" fontId="5" fillId="3" borderId="12" xfId="4" applyFont="1" applyFill="1" applyBorder="1" applyAlignment="1">
      <alignment horizontal="left" vertical="center"/>
    </xf>
    <xf numFmtId="0" fontId="5" fillId="3" borderId="12" xfId="4" applyFont="1" applyFill="1" applyBorder="1" applyAlignment="1">
      <alignment horizontal="center" vertical="center"/>
    </xf>
    <xf numFmtId="3" fontId="5" fillId="3" borderId="12" xfId="4" applyNumberFormat="1" applyFont="1" applyFill="1" applyBorder="1" applyAlignment="1">
      <alignment horizontal="center" vertical="center"/>
    </xf>
    <xf numFmtId="0" fontId="2" fillId="0" borderId="22" xfId="4" applyFont="1" applyBorder="1" applyAlignment="1">
      <alignment horizontal="left" vertical="center" wrapText="1"/>
    </xf>
    <xf numFmtId="0" fontId="2" fillId="0" borderId="23" xfId="4" applyFont="1" applyBorder="1" applyAlignment="1">
      <alignment horizontal="left" vertical="center" wrapText="1"/>
    </xf>
    <xf numFmtId="4" fontId="2" fillId="2" borderId="23" xfId="4" applyNumberFormat="1" applyFont="1" applyFill="1" applyBorder="1" applyAlignment="1">
      <alignment horizontal="center" vertical="center"/>
    </xf>
    <xf numFmtId="4" fontId="2" fillId="4" borderId="23" xfId="4" applyNumberFormat="1" applyFont="1" applyFill="1" applyBorder="1" applyAlignment="1">
      <alignment horizontal="center" vertical="center"/>
    </xf>
    <xf numFmtId="4" fontId="2" fillId="4" borderId="31" xfId="4" applyNumberFormat="1" applyFont="1" applyFill="1" applyBorder="1" applyAlignment="1">
      <alignment vertical="center"/>
    </xf>
    <xf numFmtId="4" fontId="2" fillId="2" borderId="26" xfId="4" applyNumberFormat="1" applyFont="1" applyFill="1" applyBorder="1" applyAlignment="1">
      <alignment vertical="center"/>
    </xf>
    <xf numFmtId="165" fontId="2" fillId="4" borderId="23" xfId="4" applyNumberFormat="1" applyFont="1" applyFill="1" applyBorder="1" applyAlignment="1">
      <alignment horizontal="center" vertical="center"/>
    </xf>
    <xf numFmtId="4" fontId="2" fillId="4" borderId="23" xfId="4" applyNumberFormat="1" applyFont="1" applyFill="1" applyBorder="1" applyAlignment="1">
      <alignment vertical="center"/>
    </xf>
    <xf numFmtId="0" fontId="2" fillId="2" borderId="13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4" fontId="5" fillId="2" borderId="12" xfId="4" applyNumberFormat="1" applyFont="1" applyFill="1" applyBorder="1" applyAlignment="1">
      <alignment horizontal="center"/>
    </xf>
    <xf numFmtId="4" fontId="2" fillId="3" borderId="10" xfId="4" applyNumberFormat="1" applyFont="1" applyFill="1" applyBorder="1"/>
    <xf numFmtId="0" fontId="5" fillId="0" borderId="13" xfId="4" applyFont="1" applyBorder="1" applyAlignment="1">
      <alignment horizontal="left"/>
    </xf>
    <xf numFmtId="0" fontId="5" fillId="0" borderId="12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2" fillId="3" borderId="17" xfId="4" applyFont="1" applyFill="1" applyBorder="1" applyAlignment="1">
      <alignment horizontal="center" vertical="center"/>
    </xf>
    <xf numFmtId="0" fontId="2" fillId="3" borderId="15" xfId="4" applyFont="1" applyFill="1" applyBorder="1" applyAlignment="1">
      <alignment horizontal="center" vertical="center"/>
    </xf>
    <xf numFmtId="0" fontId="2" fillId="3" borderId="16" xfId="4" applyFont="1" applyFill="1" applyBorder="1" applyAlignment="1">
      <alignment vertical="center"/>
    </xf>
    <xf numFmtId="0" fontId="2" fillId="3" borderId="12" xfId="4" applyFont="1" applyFill="1" applyBorder="1" applyAlignment="1">
      <alignment horizontal="center" vertical="center"/>
    </xf>
    <xf numFmtId="3" fontId="2" fillId="3" borderId="12" xfId="4" applyNumberFormat="1" applyFont="1" applyFill="1" applyBorder="1" applyAlignment="1">
      <alignment horizontal="center" vertical="center"/>
    </xf>
    <xf numFmtId="165" fontId="2" fillId="3" borderId="12" xfId="4" applyNumberFormat="1" applyFont="1" applyFill="1" applyBorder="1" applyAlignment="1">
      <alignment horizontal="center" vertical="center"/>
    </xf>
    <xf numFmtId="3" fontId="2" fillId="3" borderId="10" xfId="4" applyNumberFormat="1" applyFont="1" applyFill="1" applyBorder="1" applyAlignment="1">
      <alignment horizontal="center" vertical="center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25" xfId="4" applyFont="1" applyBorder="1" applyAlignment="1">
      <alignment horizontal="left" vertical="center" wrapText="1"/>
    </xf>
    <xf numFmtId="0" fontId="2" fillId="0" borderId="23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left"/>
    </xf>
    <xf numFmtId="0" fontId="5" fillId="0" borderId="20" xfId="4" applyFont="1" applyBorder="1" applyAlignment="1">
      <alignment horizontal="left"/>
    </xf>
    <xf numFmtId="0" fontId="5" fillId="0" borderId="21" xfId="4" applyFont="1" applyBorder="1" applyAlignment="1">
      <alignment horizontal="left"/>
    </xf>
    <xf numFmtId="0" fontId="2" fillId="3" borderId="13" xfId="4" applyFont="1" applyFill="1" applyBorder="1" applyAlignment="1">
      <alignment horizontal="center" vertical="center"/>
    </xf>
    <xf numFmtId="0" fontId="2" fillId="3" borderId="12" xfId="4" applyFont="1" applyFill="1" applyBorder="1" applyAlignment="1">
      <alignment horizontal="center" vertical="center"/>
    </xf>
    <xf numFmtId="0" fontId="2" fillId="2" borderId="22" xfId="4" applyFont="1" applyFill="1" applyBorder="1"/>
    <xf numFmtId="0" fontId="2" fillId="2" borderId="24" xfId="4" applyFont="1" applyFill="1" applyBorder="1" applyAlignment="1">
      <alignment horizontal="left" wrapText="1"/>
    </xf>
    <xf numFmtId="0" fontId="2" fillId="2" borderId="25" xfId="4" applyFont="1" applyFill="1" applyBorder="1" applyAlignment="1">
      <alignment horizontal="left" wrapText="1"/>
    </xf>
    <xf numFmtId="3" fontId="2" fillId="2" borderId="23" xfId="4" applyNumberFormat="1" applyFont="1" applyFill="1" applyBorder="1"/>
    <xf numFmtId="9" fontId="2" fillId="2" borderId="23" xfId="2" applyFont="1" applyFill="1" applyBorder="1"/>
    <xf numFmtId="4" fontId="2" fillId="2" borderId="23" xfId="3" applyNumberFormat="1" applyFont="1" applyFill="1" applyBorder="1"/>
    <xf numFmtId="0" fontId="2" fillId="2" borderId="34" xfId="4" applyFont="1" applyFill="1" applyBorder="1"/>
    <xf numFmtId="4" fontId="2" fillId="2" borderId="35" xfId="4" applyNumberFormat="1" applyFont="1" applyFill="1" applyBorder="1"/>
    <xf numFmtId="0" fontId="2" fillId="2" borderId="27" xfId="4" applyFont="1" applyFill="1" applyBorder="1" applyAlignment="1">
      <alignment horizontal="left"/>
    </xf>
    <xf numFmtId="0" fontId="2" fillId="2" borderId="28" xfId="4" applyFont="1" applyFill="1" applyBorder="1" applyAlignment="1">
      <alignment horizontal="left"/>
    </xf>
    <xf numFmtId="9" fontId="2" fillId="2" borderId="35" xfId="2" applyFont="1" applyFill="1" applyBorder="1"/>
    <xf numFmtId="165" fontId="2" fillId="2" borderId="35" xfId="4" applyNumberFormat="1" applyFont="1" applyFill="1" applyBorder="1"/>
    <xf numFmtId="4" fontId="6" fillId="2" borderId="36" xfId="4" applyNumberFormat="1" applyFont="1" applyFill="1" applyBorder="1"/>
    <xf numFmtId="0" fontId="2" fillId="2" borderId="37" xfId="4" applyFont="1" applyFill="1" applyBorder="1" applyAlignment="1">
      <alignment horizontal="left"/>
    </xf>
    <xf numFmtId="0" fontId="2" fillId="2" borderId="38" xfId="4" applyFont="1" applyFill="1" applyBorder="1" applyAlignment="1">
      <alignment horizontal="left"/>
    </xf>
    <xf numFmtId="166" fontId="2" fillId="2" borderId="35" xfId="3" applyNumberFormat="1" applyFont="1" applyFill="1" applyBorder="1"/>
    <xf numFmtId="4" fontId="2" fillId="2" borderId="6" xfId="4" applyNumberFormat="1" applyFont="1" applyFill="1" applyBorder="1"/>
    <xf numFmtId="4" fontId="2" fillId="2" borderId="0" xfId="4" applyNumberFormat="1" applyFont="1" applyFill="1"/>
    <xf numFmtId="165" fontId="2" fillId="2" borderId="0" xfId="4" applyNumberFormat="1" applyFont="1" applyFill="1"/>
    <xf numFmtId="4" fontId="5" fillId="2" borderId="0" xfId="4" applyNumberFormat="1" applyFont="1" applyFill="1" applyAlignment="1">
      <alignment horizontal="center"/>
    </xf>
    <xf numFmtId="4" fontId="2" fillId="2" borderId="0" xfId="4" applyNumberFormat="1" applyFont="1" applyFill="1" applyAlignment="1">
      <alignment horizontal="center"/>
    </xf>
    <xf numFmtId="4" fontId="2" fillId="2" borderId="39" xfId="4" applyNumberFormat="1" applyFont="1" applyFill="1" applyBorder="1"/>
    <xf numFmtId="0" fontId="2" fillId="2" borderId="6" xfId="4" applyFont="1" applyFill="1" applyBorder="1"/>
    <xf numFmtId="0" fontId="2" fillId="2" borderId="0" xfId="4" applyFont="1" applyFill="1"/>
    <xf numFmtId="3" fontId="5" fillId="2" borderId="0" xfId="4" applyNumberFormat="1" applyFont="1" applyFill="1" applyAlignment="1">
      <alignment horizontal="right"/>
    </xf>
    <xf numFmtId="3" fontId="5" fillId="2" borderId="40" xfId="4" applyNumberFormat="1" applyFont="1" applyFill="1" applyBorder="1" applyAlignment="1">
      <alignment horizontal="right"/>
    </xf>
    <xf numFmtId="0" fontId="2" fillId="2" borderId="42" xfId="4" applyFont="1" applyFill="1" applyBorder="1"/>
    <xf numFmtId="0" fontId="2" fillId="2" borderId="43" xfId="4" applyFont="1" applyFill="1" applyBorder="1"/>
    <xf numFmtId="3" fontId="2" fillId="2" borderId="43" xfId="4" applyNumberFormat="1" applyFont="1" applyFill="1" applyBorder="1" applyAlignment="1">
      <alignment horizontal="right"/>
    </xf>
    <xf numFmtId="0" fontId="4" fillId="0" borderId="4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4" fontId="2" fillId="2" borderId="17" xfId="3" applyFont="1" applyFill="1" applyBorder="1"/>
    <xf numFmtId="164" fontId="2" fillId="2" borderId="15" xfId="3" applyFont="1" applyFill="1" applyBorder="1"/>
    <xf numFmtId="4" fontId="2" fillId="2" borderId="15" xfId="4" applyNumberFormat="1" applyFont="1" applyFill="1" applyBorder="1"/>
    <xf numFmtId="165" fontId="2" fillId="2" borderId="15" xfId="4" applyNumberFormat="1" applyFont="1" applyFill="1" applyBorder="1"/>
    <xf numFmtId="0" fontId="6" fillId="0" borderId="15" xfId="4" applyFont="1" applyBorder="1" applyAlignment="1">
      <alignment vertical="center" wrapText="1"/>
    </xf>
    <xf numFmtId="0" fontId="6" fillId="0" borderId="18" xfId="4" applyFont="1" applyBorder="1" applyAlignment="1">
      <alignment vertical="center" wrapText="1"/>
    </xf>
    <xf numFmtId="3" fontId="2" fillId="2" borderId="41" xfId="4" applyNumberFormat="1" applyFont="1" applyFill="1" applyBorder="1"/>
    <xf numFmtId="44" fontId="3" fillId="0" borderId="0" xfId="1" applyFont="1"/>
    <xf numFmtId="44" fontId="3" fillId="0" borderId="0" xfId="0" applyNumberFormat="1" applyFont="1"/>
    <xf numFmtId="0" fontId="7" fillId="5" borderId="19" xfId="5" applyFont="1" applyFill="1" applyBorder="1" applyAlignment="1">
      <alignment horizontal="left" vertical="center" wrapText="1"/>
    </xf>
    <xf numFmtId="0" fontId="7" fillId="5" borderId="20" xfId="5" applyFont="1" applyFill="1" applyBorder="1" applyAlignment="1">
      <alignment horizontal="left" vertical="center" wrapText="1"/>
    </xf>
    <xf numFmtId="0" fontId="7" fillId="5" borderId="21" xfId="5" applyFont="1" applyFill="1" applyBorder="1" applyAlignment="1">
      <alignment horizontal="left" vertical="center" wrapText="1"/>
    </xf>
    <xf numFmtId="0" fontId="5" fillId="6" borderId="13" xfId="4" applyFont="1" applyFill="1" applyBorder="1" applyAlignment="1">
      <alignment horizontal="center" vertical="center"/>
    </xf>
    <xf numFmtId="0" fontId="5" fillId="6" borderId="12" xfId="4" applyFont="1" applyFill="1" applyBorder="1" applyAlignment="1">
      <alignment horizontal="center" vertical="center"/>
    </xf>
    <xf numFmtId="3" fontId="5" fillId="6" borderId="12" xfId="4" applyNumberFormat="1" applyFont="1" applyFill="1" applyBorder="1" applyAlignment="1">
      <alignment vertical="center"/>
    </xf>
    <xf numFmtId="3" fontId="5" fillId="6" borderId="14" xfId="4" applyNumberFormat="1" applyFont="1" applyFill="1" applyBorder="1" applyAlignment="1">
      <alignment horizontal="center" vertical="center"/>
    </xf>
    <xf numFmtId="3" fontId="5" fillId="6" borderId="16" xfId="4" applyNumberFormat="1" applyFont="1" applyFill="1" applyBorder="1" applyAlignment="1">
      <alignment horizontal="center" vertical="center"/>
    </xf>
    <xf numFmtId="165" fontId="5" fillId="6" borderId="12" xfId="4" applyNumberFormat="1" applyFont="1" applyFill="1" applyBorder="1" applyAlignment="1">
      <alignment horizontal="center" vertical="center"/>
    </xf>
    <xf numFmtId="3" fontId="5" fillId="6" borderId="10" xfId="4" applyNumberFormat="1" applyFont="1" applyFill="1" applyBorder="1" applyAlignment="1">
      <alignment horizontal="center" vertical="center"/>
    </xf>
    <xf numFmtId="0" fontId="7" fillId="5" borderId="17" xfId="4" applyFont="1" applyFill="1" applyBorder="1" applyAlignment="1">
      <alignment horizontal="left"/>
    </xf>
    <xf numFmtId="0" fontId="7" fillId="5" borderId="15" xfId="4" applyFont="1" applyFill="1" applyBorder="1" applyAlignment="1">
      <alignment horizontal="left"/>
    </xf>
    <xf numFmtId="0" fontId="7" fillId="5" borderId="18" xfId="4" applyFont="1" applyFill="1" applyBorder="1" applyAlignment="1">
      <alignment horizontal="left"/>
    </xf>
    <xf numFmtId="0" fontId="5" fillId="6" borderId="13" xfId="4" applyFont="1" applyFill="1" applyBorder="1" applyAlignment="1">
      <alignment horizontal="left" vertical="center"/>
    </xf>
    <xf numFmtId="0" fontId="5" fillId="6" borderId="12" xfId="4" applyFont="1" applyFill="1" applyBorder="1" applyAlignment="1">
      <alignment horizontal="left" vertical="center"/>
    </xf>
    <xf numFmtId="0" fontId="5" fillId="6" borderId="12" xfId="4" applyFont="1" applyFill="1" applyBorder="1" applyAlignment="1">
      <alignment horizontal="center" vertical="center"/>
    </xf>
    <xf numFmtId="3" fontId="5" fillId="6" borderId="12" xfId="4" applyNumberFormat="1" applyFont="1" applyFill="1" applyBorder="1" applyAlignment="1">
      <alignment horizontal="center" vertical="center"/>
    </xf>
    <xf numFmtId="0" fontId="7" fillId="5" borderId="13" xfId="4" applyFont="1" applyFill="1" applyBorder="1" applyAlignment="1">
      <alignment horizontal="left"/>
    </xf>
    <xf numFmtId="0" fontId="7" fillId="5" borderId="12" xfId="4" applyFont="1" applyFill="1" applyBorder="1" applyAlignment="1">
      <alignment horizontal="left"/>
    </xf>
    <xf numFmtId="0" fontId="7" fillId="5" borderId="10" xfId="4" applyFont="1" applyFill="1" applyBorder="1" applyAlignment="1">
      <alignment horizontal="left"/>
    </xf>
    <xf numFmtId="0" fontId="5" fillId="6" borderId="17" xfId="4" applyFont="1" applyFill="1" applyBorder="1" applyAlignment="1">
      <alignment horizontal="center" vertical="center"/>
    </xf>
    <xf numFmtId="0" fontId="5" fillId="6" borderId="15" xfId="4" applyFont="1" applyFill="1" applyBorder="1" applyAlignment="1">
      <alignment horizontal="center" vertical="center"/>
    </xf>
    <xf numFmtId="0" fontId="5" fillId="6" borderId="16" xfId="4" applyFont="1" applyFill="1" applyBorder="1" applyAlignment="1">
      <alignment vertical="center"/>
    </xf>
    <xf numFmtId="0" fontId="7" fillId="5" borderId="19" xfId="4" applyFont="1" applyFill="1" applyBorder="1" applyAlignment="1">
      <alignment horizontal="left"/>
    </xf>
    <xf numFmtId="0" fontId="7" fillId="5" borderId="20" xfId="4" applyFont="1" applyFill="1" applyBorder="1" applyAlignment="1">
      <alignment horizontal="left"/>
    </xf>
    <xf numFmtId="0" fontId="7" fillId="5" borderId="21" xfId="4" applyFont="1" applyFill="1" applyBorder="1" applyAlignment="1">
      <alignment horizontal="left"/>
    </xf>
    <xf numFmtId="4" fontId="6" fillId="2" borderId="45" xfId="4" applyNumberFormat="1" applyFont="1" applyFill="1" applyBorder="1"/>
    <xf numFmtId="4" fontId="2" fillId="2" borderId="0" xfId="4" applyNumberFormat="1" applyFont="1" applyFill="1" applyBorder="1"/>
    <xf numFmtId="4" fontId="2" fillId="2" borderId="46" xfId="4" applyNumberFormat="1" applyFont="1" applyFill="1" applyBorder="1"/>
    <xf numFmtId="4" fontId="7" fillId="5" borderId="12" xfId="4" applyNumberFormat="1" applyFont="1" applyFill="1" applyBorder="1" applyAlignment="1">
      <alignment horizontal="center" vertical="center"/>
    </xf>
    <xf numFmtId="165" fontId="2" fillId="2" borderId="0" xfId="4" applyNumberFormat="1" applyFont="1" applyFill="1" applyBorder="1"/>
    <xf numFmtId="4" fontId="2" fillId="3" borderId="10" xfId="4" applyNumberFormat="1" applyFont="1" applyFill="1" applyBorder="1" applyAlignment="1">
      <alignment vertical="center"/>
    </xf>
    <xf numFmtId="4" fontId="2" fillId="2" borderId="0" xfId="4" applyNumberFormat="1" applyFont="1" applyFill="1" applyBorder="1" applyAlignment="1">
      <alignment horizontal="center"/>
    </xf>
    <xf numFmtId="4" fontId="2" fillId="2" borderId="40" xfId="4" applyNumberFormat="1" applyFont="1" applyFill="1" applyBorder="1"/>
    <xf numFmtId="0" fontId="3" fillId="0" borderId="43" xfId="0" applyFont="1" applyBorder="1"/>
    <xf numFmtId="3" fontId="7" fillId="5" borderId="47" xfId="4" applyNumberFormat="1" applyFont="1" applyFill="1" applyBorder="1" applyAlignment="1">
      <alignment horizontal="center"/>
    </xf>
    <xf numFmtId="4" fontId="2" fillId="7" borderId="48" xfId="4" applyNumberFormat="1" applyFont="1" applyFill="1" applyBorder="1" applyAlignment="1"/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7" fillId="5" borderId="5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</cellXfs>
  <cellStyles count="6">
    <cellStyle name="Millares 2 2" xfId="3" xr:uid="{AC417BC7-A194-4B5F-89AC-AE94993657BF}"/>
    <cellStyle name="Moneda" xfId="1" builtinId="4"/>
    <cellStyle name="Normal" xfId="0" builtinId="0"/>
    <cellStyle name="Normal 2" xfId="4" xr:uid="{57B81DF5-545A-44F6-9B0A-6BBD7C7F2222}"/>
    <cellStyle name="Normal 3 2" xfId="5" xr:uid="{4B93D397-7783-41A2-87CB-CBA22562737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39</xdr:row>
      <xdr:rowOff>66675</xdr:rowOff>
    </xdr:from>
    <xdr:to>
      <xdr:col>7</xdr:col>
      <xdr:colOff>714374</xdr:colOff>
      <xdr:row>39</xdr:row>
      <xdr:rowOff>666750</xdr:rowOff>
    </xdr:to>
    <xdr:pic>
      <xdr:nvPicPr>
        <xdr:cNvPr id="2" name="Imagen 1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D41B1F19-D7AF-430B-9345-632B8F8487D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4577" r="4105" b="61732"/>
        <a:stretch/>
      </xdr:blipFill>
      <xdr:spPr bwMode="auto">
        <a:xfrm>
          <a:off x="6800850" y="7496175"/>
          <a:ext cx="1809749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47626</xdr:colOff>
      <xdr:row>0</xdr:row>
      <xdr:rowOff>152400</xdr:rowOff>
    </xdr:from>
    <xdr:to>
      <xdr:col>1</xdr:col>
      <xdr:colOff>733426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712FB2-067E-4C10-AD75-E73AC2E8F70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52400"/>
          <a:ext cx="1447800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66675</xdr:rowOff>
    </xdr:from>
    <xdr:to>
      <xdr:col>7</xdr:col>
      <xdr:colOff>704850</xdr:colOff>
      <xdr:row>2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426C3-D142-4C59-A801-E986CE6B50E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7954" r="13923" b="10013"/>
        <a:stretch/>
      </xdr:blipFill>
      <xdr:spPr bwMode="auto">
        <a:xfrm>
          <a:off x="6524625" y="66675"/>
          <a:ext cx="1314450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OC081-MANTENIMIENTO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Presupuesto"/>
      <sheetName val="Acta Mayores y Menores"/>
      <sheetName val="ACTA COBRO 1"/>
      <sheetName val="MEMORIA "/>
      <sheetName val="MEMORIA ACTA 3"/>
      <sheetName val="APUS  "/>
      <sheetName val="Hoja1"/>
      <sheetName val="TRANSPORTE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LISTA DE TRANSPORTES</v>
          </cell>
        </row>
        <row r="3">
          <cell r="A3" t="str">
            <v>DESCRIPCIÓN</v>
          </cell>
          <cell r="B3" t="str">
            <v>UNIDAD</v>
          </cell>
          <cell r="C3" t="str">
            <v>TARIFA/KM</v>
          </cell>
        </row>
        <row r="4">
          <cell r="A4" t="str">
            <v>Transporte de escombro</v>
          </cell>
          <cell r="B4" t="str">
            <v>M3/KM</v>
          </cell>
          <cell r="C4">
            <v>850</v>
          </cell>
        </row>
        <row r="5">
          <cell r="A5" t="str">
            <v>Transporte de material excavado</v>
          </cell>
          <cell r="B5" t="str">
            <v>M3/KM</v>
          </cell>
          <cell r="C5">
            <v>995</v>
          </cell>
        </row>
        <row r="6">
          <cell r="A6" t="str">
            <v>Material desmontado</v>
          </cell>
          <cell r="B6" t="str">
            <v>M3/KM</v>
          </cell>
          <cell r="C6">
            <v>995</v>
          </cell>
        </row>
        <row r="7">
          <cell r="A7" t="str">
            <v>Transporte y disposicion de escombro</v>
          </cell>
          <cell r="B7" t="str">
            <v>M3/KM</v>
          </cell>
          <cell r="C7">
            <v>2050</v>
          </cell>
        </row>
        <row r="8">
          <cell r="A8" t="str">
            <v>Transporte de material granular</v>
          </cell>
          <cell r="B8" t="str">
            <v>M3/KM</v>
          </cell>
          <cell r="C8">
            <v>1352</v>
          </cell>
        </row>
        <row r="9">
          <cell r="A9" t="str">
            <v>Transporte de tuberías</v>
          </cell>
          <cell r="B9" t="str">
            <v>TON/KM</v>
          </cell>
          <cell r="C9">
            <v>2300</v>
          </cell>
        </row>
        <row r="10">
          <cell r="A10" t="str">
            <v>Transporte de accesorios</v>
          </cell>
          <cell r="B10" t="str">
            <v>TON/KM</v>
          </cell>
          <cell r="C10">
            <v>2300</v>
          </cell>
        </row>
        <row r="11">
          <cell r="A11" t="str">
            <v>Transporte de mezcla asfáltica</v>
          </cell>
          <cell r="B11" t="str">
            <v>M3/KM</v>
          </cell>
          <cell r="C11">
            <v>1352</v>
          </cell>
        </row>
        <row r="12">
          <cell r="A12" t="str">
            <v>Transporte Mular</v>
          </cell>
          <cell r="B12" t="str">
            <v>TON/KM</v>
          </cell>
          <cell r="C12">
            <v>25000</v>
          </cell>
        </row>
        <row r="13">
          <cell r="A13" t="str">
            <v>Transporte Maquina AUGER BORING</v>
          </cell>
          <cell r="B13" t="str">
            <v>-</v>
          </cell>
          <cell r="C13">
            <v>1750000</v>
          </cell>
        </row>
        <row r="14">
          <cell r="A14" t="str">
            <v>Transporte Maquina Perforacion Horizontal</v>
          </cell>
          <cell r="B14" t="str">
            <v>-</v>
          </cell>
          <cell r="C14">
            <v>1200000</v>
          </cell>
        </row>
        <row r="15">
          <cell r="A15" t="str">
            <v>Transporte de Angulos metalicos</v>
          </cell>
          <cell r="B15" t="str">
            <v>TON/KM</v>
          </cell>
          <cell r="C15">
            <v>1200</v>
          </cell>
        </row>
        <row r="16">
          <cell r="A16" t="str">
            <v>Transporte Equipo Bombeo/Compactacion/Corte</v>
          </cell>
          <cell r="B16" t="str">
            <v>hr</v>
          </cell>
          <cell r="C16">
            <v>20000</v>
          </cell>
        </row>
        <row r="17">
          <cell r="A17" t="str">
            <v>Transporte Comision Topografica</v>
          </cell>
          <cell r="B17" t="str">
            <v>km</v>
          </cell>
          <cell r="C17">
            <v>200000</v>
          </cell>
        </row>
        <row r="18">
          <cell r="A18" t="str">
            <v>Transporte de Cerchas</v>
          </cell>
          <cell r="B18" t="str">
            <v>KG/KM</v>
          </cell>
          <cell r="C18">
            <v>35</v>
          </cell>
        </row>
        <row r="19">
          <cell r="A19" t="str">
            <v>Transporte de accesorios HD y AC</v>
          </cell>
          <cell r="B19" t="str">
            <v>TON/KM</v>
          </cell>
          <cell r="C19">
            <v>1200</v>
          </cell>
        </row>
        <row r="20">
          <cell r="A20" t="str">
            <v>Transporte de rajón</v>
          </cell>
          <cell r="B20" t="str">
            <v>M3/KM</v>
          </cell>
          <cell r="C20">
            <v>1318</v>
          </cell>
        </row>
        <row r="21">
          <cell r="A21" t="str">
            <v>Derecho a botadero</v>
          </cell>
          <cell r="B21" t="str">
            <v xml:space="preserve">M3 </v>
          </cell>
          <cell r="C21">
            <v>4000</v>
          </cell>
        </row>
        <row r="22">
          <cell r="A22" t="str">
            <v>Transporte Bogota-Funza</v>
          </cell>
          <cell r="B22" t="str">
            <v>V/ton</v>
          </cell>
          <cell r="C22">
            <v>480000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8C83-9E58-44CD-B890-5CE68AE1B7BB}">
  <dimension ref="A1:J120"/>
  <sheetViews>
    <sheetView tabSelected="1" workbookViewId="0">
      <selection activeCell="C3" sqref="C3:F3"/>
    </sheetView>
  </sheetViews>
  <sheetFormatPr baseColWidth="10" defaultRowHeight="12.75" x14ac:dyDescent="0.2"/>
  <cols>
    <col min="1" max="2" width="11.42578125" style="1"/>
    <col min="3" max="3" width="37.7109375" style="1" customWidth="1"/>
    <col min="4" max="6" width="11.42578125" style="1"/>
    <col min="7" max="7" width="12.140625" style="1" bestFit="1" customWidth="1"/>
    <col min="8" max="8" width="13.28515625" style="1" bestFit="1" customWidth="1"/>
    <col min="9" max="9" width="9.5703125" style="1" customWidth="1"/>
    <col min="10" max="10" width="14.5703125" style="1" bestFit="1" customWidth="1"/>
    <col min="11" max="16384" width="11.42578125" style="1"/>
  </cols>
  <sheetData>
    <row r="1" spans="1:8" ht="20.25" customHeight="1" x14ac:dyDescent="0.2">
      <c r="A1" s="2"/>
      <c r="B1" s="189"/>
      <c r="C1" s="125" t="s">
        <v>40</v>
      </c>
      <c r="D1" s="125"/>
      <c r="E1" s="125"/>
      <c r="F1" s="125"/>
      <c r="G1" s="190"/>
      <c r="H1" s="191"/>
    </row>
    <row r="2" spans="1:8" ht="20.25" customHeight="1" x14ac:dyDescent="0.2">
      <c r="A2" s="5"/>
      <c r="B2" s="185"/>
      <c r="C2" s="10" t="s">
        <v>39</v>
      </c>
      <c r="D2" s="10"/>
      <c r="E2" s="10"/>
      <c r="F2" s="10"/>
      <c r="G2" s="184"/>
      <c r="H2" s="192"/>
    </row>
    <row r="3" spans="1:8" ht="20.25" customHeight="1" x14ac:dyDescent="0.2">
      <c r="A3" s="8"/>
      <c r="B3" s="187"/>
      <c r="C3" s="10" t="s">
        <v>0</v>
      </c>
      <c r="D3" s="10"/>
      <c r="E3" s="10"/>
      <c r="F3" s="10"/>
      <c r="G3" s="186"/>
      <c r="H3" s="193"/>
    </row>
    <row r="4" spans="1:8" s="188" customFormat="1" ht="18.75" customHeight="1" thickBot="1" x14ac:dyDescent="0.3">
      <c r="A4" s="194" t="s">
        <v>41</v>
      </c>
      <c r="B4" s="195"/>
      <c r="C4" s="196" t="s">
        <v>42</v>
      </c>
      <c r="D4" s="197" t="s">
        <v>43</v>
      </c>
      <c r="E4" s="198"/>
      <c r="F4" s="195"/>
      <c r="G4" s="197" t="s">
        <v>44</v>
      </c>
      <c r="H4" s="199"/>
    </row>
    <row r="5" spans="1:8" ht="16.5" customHeight="1" x14ac:dyDescent="0.2">
      <c r="A5" s="178" t="s">
        <v>31</v>
      </c>
      <c r="B5" s="179" t="s">
        <v>32</v>
      </c>
      <c r="C5" s="180"/>
      <c r="D5" s="180"/>
      <c r="E5" s="180"/>
      <c r="F5" s="181"/>
      <c r="G5" s="182" t="s">
        <v>33</v>
      </c>
      <c r="H5" s="183" t="s">
        <v>34</v>
      </c>
    </row>
    <row r="6" spans="1:8" ht="16.5" customHeight="1" x14ac:dyDescent="0.2">
      <c r="A6" s="18"/>
      <c r="B6" s="19"/>
      <c r="C6" s="20"/>
      <c r="D6" s="20"/>
      <c r="E6" s="20"/>
      <c r="F6" s="21"/>
      <c r="G6" s="22"/>
      <c r="H6" s="23"/>
    </row>
    <row r="7" spans="1:8" ht="16.5" customHeight="1" x14ac:dyDescent="0.2">
      <c r="A7" s="18"/>
      <c r="B7" s="19"/>
      <c r="C7" s="20"/>
      <c r="D7" s="20"/>
      <c r="E7" s="20"/>
      <c r="F7" s="21"/>
      <c r="G7" s="22"/>
      <c r="H7" s="23"/>
    </row>
    <row r="8" spans="1:8" x14ac:dyDescent="0.2">
      <c r="A8" s="138" t="s">
        <v>5</v>
      </c>
      <c r="B8" s="139"/>
      <c r="C8" s="139"/>
      <c r="D8" s="139"/>
      <c r="E8" s="139"/>
      <c r="F8" s="139"/>
      <c r="G8" s="139"/>
      <c r="H8" s="140"/>
    </row>
    <row r="9" spans="1:8" x14ac:dyDescent="0.2">
      <c r="A9" s="141" t="s">
        <v>6</v>
      </c>
      <c r="B9" s="142" t="s">
        <v>2</v>
      </c>
      <c r="C9" s="142"/>
      <c r="D9" s="143" t="s">
        <v>3</v>
      </c>
      <c r="E9" s="144" t="s">
        <v>7</v>
      </c>
      <c r="F9" s="145"/>
      <c r="G9" s="146" t="s">
        <v>8</v>
      </c>
      <c r="H9" s="147" t="s">
        <v>9</v>
      </c>
    </row>
    <row r="10" spans="1:8" ht="16.5" customHeight="1" x14ac:dyDescent="0.2">
      <c r="A10" s="34"/>
      <c r="B10" s="35"/>
      <c r="C10" s="35"/>
      <c r="D10" s="36"/>
      <c r="E10" s="37"/>
      <c r="F10" s="38"/>
      <c r="G10" s="39"/>
      <c r="H10" s="40"/>
    </row>
    <row r="11" spans="1:8" x14ac:dyDescent="0.2">
      <c r="A11" s="34"/>
      <c r="B11" s="41"/>
      <c r="C11" s="41"/>
      <c r="D11" s="42"/>
      <c r="E11" s="43"/>
      <c r="F11" s="44"/>
      <c r="G11" s="45"/>
      <c r="H11" s="40"/>
    </row>
    <row r="12" spans="1:8" x14ac:dyDescent="0.2">
      <c r="A12" s="34"/>
      <c r="B12" s="35"/>
      <c r="C12" s="35"/>
      <c r="D12" s="46"/>
      <c r="E12" s="47"/>
      <c r="F12" s="48"/>
      <c r="G12" s="49"/>
      <c r="H12" s="50"/>
    </row>
    <row r="13" spans="1:8" x14ac:dyDescent="0.2">
      <c r="A13" s="34"/>
      <c r="B13" s="51"/>
      <c r="C13" s="51" t="str">
        <f t="shared" ref="C13" si="0">IF(A13="","",VLOOKUP(A13,EQUIPOS,2,FALSE))</f>
        <v/>
      </c>
      <c r="D13" s="46"/>
      <c r="E13" s="47"/>
      <c r="F13" s="48"/>
      <c r="G13" s="45"/>
      <c r="H13" s="53"/>
    </row>
    <row r="14" spans="1:8" x14ac:dyDescent="0.2">
      <c r="A14" s="54"/>
      <c r="B14" s="55"/>
      <c r="C14" s="55"/>
      <c r="D14" s="55"/>
      <c r="E14" s="55"/>
      <c r="F14" s="55"/>
      <c r="G14" s="56" t="s">
        <v>10</v>
      </c>
      <c r="H14" s="57">
        <f>SUM(H10:H13)</f>
        <v>0</v>
      </c>
    </row>
    <row r="15" spans="1:8" x14ac:dyDescent="0.2">
      <c r="A15" s="148" t="s">
        <v>35</v>
      </c>
      <c r="B15" s="149"/>
      <c r="C15" s="149"/>
      <c r="D15" s="149"/>
      <c r="E15" s="149"/>
      <c r="F15" s="149"/>
      <c r="G15" s="149"/>
      <c r="H15" s="150"/>
    </row>
    <row r="16" spans="1:8" x14ac:dyDescent="0.2">
      <c r="A16" s="151" t="s">
        <v>2</v>
      </c>
      <c r="B16" s="152"/>
      <c r="C16" s="152"/>
      <c r="D16" s="152"/>
      <c r="E16" s="153" t="s">
        <v>3</v>
      </c>
      <c r="F16" s="146" t="s">
        <v>4</v>
      </c>
      <c r="G16" s="154" t="s">
        <v>12</v>
      </c>
      <c r="H16" s="147" t="s">
        <v>9</v>
      </c>
    </row>
    <row r="17" spans="1:8" x14ac:dyDescent="0.2">
      <c r="A17" s="65"/>
      <c r="B17" s="66"/>
      <c r="C17" s="66"/>
      <c r="D17" s="66"/>
      <c r="E17" s="67"/>
      <c r="F17" s="68"/>
      <c r="G17" s="69"/>
      <c r="H17" s="70"/>
    </row>
    <row r="18" spans="1:8" x14ac:dyDescent="0.2">
      <c r="A18" s="65"/>
      <c r="B18" s="66"/>
      <c r="C18" s="66"/>
      <c r="D18" s="66"/>
      <c r="E18" s="67"/>
      <c r="F18" s="71"/>
      <c r="G18" s="69"/>
      <c r="H18" s="70" t="str">
        <f t="shared" ref="H18:H21" si="1">IF(G18&lt;&gt;0,+ROUND($F18*G18,0),"")</f>
        <v/>
      </c>
    </row>
    <row r="19" spans="1:8" x14ac:dyDescent="0.2">
      <c r="A19" s="65"/>
      <c r="B19" s="66"/>
      <c r="C19" s="66"/>
      <c r="D19" s="66"/>
      <c r="E19" s="67"/>
      <c r="F19" s="68"/>
      <c r="G19" s="69"/>
      <c r="H19" s="70" t="str">
        <f t="shared" si="1"/>
        <v/>
      </c>
    </row>
    <row r="20" spans="1:8" x14ac:dyDescent="0.2">
      <c r="A20" s="65"/>
      <c r="B20" s="66"/>
      <c r="C20" s="66"/>
      <c r="D20" s="66"/>
      <c r="E20" s="67"/>
      <c r="F20" s="68"/>
      <c r="G20" s="69"/>
      <c r="H20" s="70" t="str">
        <f t="shared" si="1"/>
        <v/>
      </c>
    </row>
    <row r="21" spans="1:8" x14ac:dyDescent="0.2">
      <c r="A21" s="65"/>
      <c r="B21" s="66"/>
      <c r="C21" s="66"/>
      <c r="D21" s="66"/>
      <c r="E21" s="67"/>
      <c r="F21" s="68"/>
      <c r="G21" s="69"/>
      <c r="H21" s="70" t="str">
        <f t="shared" si="1"/>
        <v/>
      </c>
    </row>
    <row r="22" spans="1:8" x14ac:dyDescent="0.2">
      <c r="A22" s="65"/>
      <c r="B22" s="66"/>
      <c r="C22" s="66"/>
      <c r="D22" s="66"/>
      <c r="E22" s="67"/>
      <c r="F22" s="68"/>
      <c r="G22" s="69"/>
      <c r="H22" s="70" t="str">
        <f t="shared" ref="H22" si="2">IF(G22&lt;&gt;0,+ROUND($F22*G22,0),"")</f>
        <v/>
      </c>
    </row>
    <row r="23" spans="1:8" x14ac:dyDescent="0.2">
      <c r="A23" s="73"/>
      <c r="B23" s="74"/>
      <c r="C23" s="74"/>
      <c r="D23" s="74"/>
      <c r="E23" s="74"/>
      <c r="F23" s="74"/>
      <c r="G23" s="75" t="s">
        <v>10</v>
      </c>
      <c r="H23" s="76">
        <f>SUM(H17:H22)</f>
        <v>0</v>
      </c>
    </row>
    <row r="24" spans="1:8" x14ac:dyDescent="0.2">
      <c r="A24" s="155" t="s">
        <v>36</v>
      </c>
      <c r="B24" s="156"/>
      <c r="C24" s="156"/>
      <c r="D24" s="156"/>
      <c r="E24" s="156"/>
      <c r="F24" s="156"/>
      <c r="G24" s="156"/>
      <c r="H24" s="157"/>
    </row>
    <row r="25" spans="1:8" x14ac:dyDescent="0.2">
      <c r="A25" s="158" t="s">
        <v>2</v>
      </c>
      <c r="B25" s="159"/>
      <c r="C25" s="159"/>
      <c r="D25" s="160" t="s">
        <v>14</v>
      </c>
      <c r="E25" s="153" t="s">
        <v>15</v>
      </c>
      <c r="F25" s="154" t="s">
        <v>16</v>
      </c>
      <c r="G25" s="146" t="s">
        <v>7</v>
      </c>
      <c r="H25" s="147" t="s">
        <v>9</v>
      </c>
    </row>
    <row r="26" spans="1:8" x14ac:dyDescent="0.2">
      <c r="A26" s="87"/>
      <c r="B26" s="88"/>
      <c r="C26" s="89"/>
      <c r="D26" s="90"/>
      <c r="E26" s="67"/>
      <c r="F26" s="68"/>
      <c r="G26" s="72"/>
      <c r="H26" s="70"/>
    </row>
    <row r="27" spans="1:8" x14ac:dyDescent="0.2">
      <c r="A27" s="65"/>
      <c r="B27" s="66"/>
      <c r="C27" s="66"/>
      <c r="D27" s="66"/>
      <c r="E27" s="67"/>
      <c r="F27" s="68"/>
      <c r="G27" s="72"/>
      <c r="H27" s="70"/>
    </row>
    <row r="28" spans="1:8" x14ac:dyDescent="0.2">
      <c r="A28" s="65"/>
      <c r="B28" s="66"/>
      <c r="C28" s="66"/>
      <c r="D28" s="66"/>
      <c r="E28" s="67"/>
      <c r="F28" s="68" t="str">
        <f t="shared" ref="F28" si="3">IF(A28="","",ROUND(B28*C28*D28/E28,2))</f>
        <v/>
      </c>
      <c r="G28" s="72"/>
      <c r="H28" s="70"/>
    </row>
    <row r="29" spans="1:8" x14ac:dyDescent="0.2">
      <c r="A29" s="73"/>
      <c r="B29" s="74"/>
      <c r="C29" s="74"/>
      <c r="D29" s="74"/>
      <c r="E29" s="74"/>
      <c r="F29" s="74"/>
      <c r="G29" s="75" t="s">
        <v>10</v>
      </c>
      <c r="H29" s="76">
        <f>SUM(H26:H28)</f>
        <v>0</v>
      </c>
    </row>
    <row r="30" spans="1:8" x14ac:dyDescent="0.2">
      <c r="A30" s="161" t="s">
        <v>37</v>
      </c>
      <c r="B30" s="162"/>
      <c r="C30" s="162"/>
      <c r="D30" s="162"/>
      <c r="E30" s="162"/>
      <c r="F30" s="162"/>
      <c r="G30" s="162"/>
      <c r="H30" s="163"/>
    </row>
    <row r="31" spans="1:8" x14ac:dyDescent="0.2">
      <c r="A31" s="141" t="s">
        <v>6</v>
      </c>
      <c r="B31" s="142" t="s">
        <v>18</v>
      </c>
      <c r="C31" s="142"/>
      <c r="D31" s="153" t="s">
        <v>19</v>
      </c>
      <c r="E31" s="153" t="s">
        <v>20</v>
      </c>
      <c r="F31" s="154" t="s">
        <v>21</v>
      </c>
      <c r="G31" s="146" t="s">
        <v>8</v>
      </c>
      <c r="H31" s="147" t="s">
        <v>9</v>
      </c>
    </row>
    <row r="32" spans="1:8" ht="16.5" customHeight="1" x14ac:dyDescent="0.2">
      <c r="A32" s="96"/>
      <c r="B32" s="97"/>
      <c r="C32" s="98"/>
      <c r="D32" s="99"/>
      <c r="E32" s="100"/>
      <c r="F32" s="45"/>
      <c r="G32" s="101"/>
      <c r="H32" s="40"/>
    </row>
    <row r="33" spans="1:8" x14ac:dyDescent="0.2">
      <c r="A33" s="102"/>
      <c r="B33" s="97"/>
      <c r="C33" s="98"/>
      <c r="D33" s="99"/>
      <c r="E33" s="100"/>
      <c r="F33" s="45"/>
      <c r="G33" s="103"/>
      <c r="H33" s="40"/>
    </row>
    <row r="34" spans="1:8" x14ac:dyDescent="0.2">
      <c r="A34" s="102"/>
      <c r="B34" s="104"/>
      <c r="C34" s="105" t="str">
        <f t="shared" ref="C34:C36" si="4">IF(A34="","",VLOOKUP(A34,TRANSPORTES,4,FALSE))</f>
        <v/>
      </c>
      <c r="D34" s="106"/>
      <c r="E34" s="103" t="str">
        <f t="shared" ref="E34:E36" si="5">IF(A34="","",VLOOKUP(A34,TRANSPORTES,3,FALSE))</f>
        <v/>
      </c>
      <c r="F34" s="107"/>
      <c r="G34" s="103"/>
      <c r="H34" s="108"/>
    </row>
    <row r="35" spans="1:8" x14ac:dyDescent="0.2">
      <c r="A35" s="102"/>
      <c r="B35" s="109"/>
      <c r="C35" s="110" t="str">
        <f t="shared" si="4"/>
        <v/>
      </c>
      <c r="D35" s="106"/>
      <c r="E35" s="103" t="str">
        <f t="shared" si="5"/>
        <v/>
      </c>
      <c r="F35" s="111"/>
      <c r="G35" s="103"/>
      <c r="H35" s="108"/>
    </row>
    <row r="36" spans="1:8" x14ac:dyDescent="0.2">
      <c r="A36" s="102"/>
      <c r="B36" s="104"/>
      <c r="C36" s="105" t="str">
        <f t="shared" si="4"/>
        <v/>
      </c>
      <c r="D36" s="106"/>
      <c r="E36" s="103" t="str">
        <f t="shared" si="5"/>
        <v/>
      </c>
      <c r="F36" s="107" t="str">
        <f t="shared" ref="F36" si="6">IF(A36="","",ROUND(C36*D36*E36/B36,2))</f>
        <v/>
      </c>
      <c r="G36" s="166"/>
      <c r="H36" s="164"/>
    </row>
    <row r="37" spans="1:8" ht="15" customHeight="1" x14ac:dyDescent="0.2">
      <c r="A37" s="112"/>
      <c r="B37" s="165"/>
      <c r="C37" s="165"/>
      <c r="D37" s="165"/>
      <c r="E37" s="165"/>
      <c r="F37" s="168"/>
      <c r="G37" s="167" t="s">
        <v>10</v>
      </c>
      <c r="H37" s="169">
        <f>SUM(H32:H36)</f>
        <v>0</v>
      </c>
    </row>
    <row r="38" spans="1:8" x14ac:dyDescent="0.2">
      <c r="A38" s="112"/>
      <c r="B38" s="165"/>
      <c r="C38" s="165"/>
      <c r="D38" s="165"/>
      <c r="E38" s="165"/>
      <c r="F38" s="168"/>
      <c r="G38" s="170"/>
      <c r="H38" s="171"/>
    </row>
    <row r="39" spans="1:8" ht="15.75" customHeight="1" thickBot="1" x14ac:dyDescent="0.25">
      <c r="A39" s="122"/>
      <c r="B39" s="123"/>
      <c r="C39" s="123"/>
      <c r="D39" s="123"/>
      <c r="E39" s="172"/>
      <c r="F39" s="173" t="s">
        <v>22</v>
      </c>
      <c r="G39" s="173"/>
      <c r="H39" s="174">
        <f>+ROUNDUP(SUM(H14+H23+H37+H29),0)</f>
        <v>0</v>
      </c>
    </row>
    <row r="40" spans="1:8" ht="59.25" customHeight="1" thickBot="1" x14ac:dyDescent="0.25">
      <c r="A40" s="175" t="s">
        <v>38</v>
      </c>
      <c r="B40" s="176"/>
      <c r="C40" s="176"/>
      <c r="D40" s="176"/>
      <c r="E40" s="176"/>
      <c r="F40" s="176"/>
      <c r="G40" s="176"/>
      <c r="H40" s="177"/>
    </row>
    <row r="43" spans="1:8" hidden="1" x14ac:dyDescent="0.2">
      <c r="A43" s="2"/>
      <c r="B43" s="3"/>
      <c r="C43" s="3"/>
      <c r="D43" s="125" t="s">
        <v>0</v>
      </c>
      <c r="E43" s="125"/>
      <c r="F43" s="125"/>
      <c r="G43" s="125"/>
      <c r="H43" s="4" t="s">
        <v>23</v>
      </c>
    </row>
    <row r="44" spans="1:8" ht="38.25" hidden="1" customHeight="1" x14ac:dyDescent="0.2">
      <c r="A44" s="5"/>
      <c r="B44" s="6"/>
      <c r="C44" s="6"/>
      <c r="D44" s="126"/>
      <c r="E44" s="126"/>
      <c r="F44" s="126"/>
      <c r="G44" s="126"/>
      <c r="H44" s="7"/>
    </row>
    <row r="45" spans="1:8" ht="39" hidden="1" customHeight="1" x14ac:dyDescent="0.2">
      <c r="A45" s="8"/>
      <c r="B45" s="9"/>
      <c r="C45" s="9"/>
      <c r="D45" s="10" t="s">
        <v>24</v>
      </c>
      <c r="E45" s="10"/>
      <c r="F45" s="10" t="s">
        <v>25</v>
      </c>
      <c r="G45" s="10"/>
      <c r="H45" s="11" t="s">
        <v>26</v>
      </c>
    </row>
    <row r="46" spans="1:8" hidden="1" x14ac:dyDescent="0.2">
      <c r="A46" s="12" t="s">
        <v>1</v>
      </c>
      <c r="B46" s="13" t="s">
        <v>2</v>
      </c>
      <c r="C46" s="14"/>
      <c r="D46" s="14"/>
      <c r="E46" s="14"/>
      <c r="F46" s="15"/>
      <c r="G46" s="16" t="s">
        <v>3</v>
      </c>
      <c r="H46" s="17" t="s">
        <v>4</v>
      </c>
    </row>
    <row r="47" spans="1:8" hidden="1" x14ac:dyDescent="0.2">
      <c r="A47" s="127"/>
      <c r="B47" s="128" t="e">
        <f>+'[1]Acta Mayores y Menores'!#REF!</f>
        <v>#REF!</v>
      </c>
      <c r="C47" s="20"/>
      <c r="D47" s="20"/>
      <c r="E47" s="20"/>
      <c r="F47" s="21"/>
      <c r="G47" s="22"/>
      <c r="H47" s="23"/>
    </row>
    <row r="48" spans="1:8" hidden="1" x14ac:dyDescent="0.2">
      <c r="A48" s="129"/>
      <c r="B48" s="130"/>
      <c r="C48" s="130"/>
      <c r="D48" s="130"/>
      <c r="E48" s="131"/>
      <c r="F48" s="132"/>
      <c r="G48" s="133"/>
      <c r="H48" s="134"/>
    </row>
    <row r="49" spans="1:8" hidden="1" x14ac:dyDescent="0.2">
      <c r="A49" s="24" t="s">
        <v>5</v>
      </c>
      <c r="B49" s="25"/>
      <c r="C49" s="25"/>
      <c r="D49" s="25"/>
      <c r="E49" s="25"/>
      <c r="F49" s="25"/>
      <c r="G49" s="25"/>
      <c r="H49" s="26"/>
    </row>
    <row r="50" spans="1:8" hidden="1" x14ac:dyDescent="0.2">
      <c r="A50" s="27" t="s">
        <v>6</v>
      </c>
      <c r="B50" s="28" t="s">
        <v>2</v>
      </c>
      <c r="C50" s="28"/>
      <c r="D50" s="29" t="s">
        <v>3</v>
      </c>
      <c r="E50" s="30" t="s">
        <v>7</v>
      </c>
      <c r="F50" s="31"/>
      <c r="G50" s="32" t="s">
        <v>8</v>
      </c>
      <c r="H50" s="33" t="s">
        <v>9</v>
      </c>
    </row>
    <row r="51" spans="1:8" hidden="1" x14ac:dyDescent="0.2">
      <c r="A51" s="34"/>
      <c r="B51" s="35" t="s">
        <v>27</v>
      </c>
      <c r="C51" s="35"/>
      <c r="D51" s="36" t="s">
        <v>28</v>
      </c>
      <c r="E51" s="37">
        <v>63157</v>
      </c>
      <c r="F51" s="38"/>
      <c r="G51" s="100">
        <v>0.13</v>
      </c>
      <c r="H51" s="40">
        <f>+E51*G51</f>
        <v>8210.41</v>
      </c>
    </row>
    <row r="52" spans="1:8" hidden="1" x14ac:dyDescent="0.2">
      <c r="A52" s="34"/>
      <c r="B52" s="41"/>
      <c r="C52" s="41"/>
      <c r="D52" s="42"/>
      <c r="E52" s="43"/>
      <c r="F52" s="44"/>
      <c r="G52" s="45"/>
      <c r="H52" s="40"/>
    </row>
    <row r="53" spans="1:8" hidden="1" x14ac:dyDescent="0.2">
      <c r="A53" s="34"/>
      <c r="B53" s="35"/>
      <c r="C53" s="35"/>
      <c r="D53" s="46"/>
      <c r="E53" s="47"/>
      <c r="F53" s="48"/>
      <c r="G53" s="49"/>
      <c r="H53" s="50"/>
    </row>
    <row r="54" spans="1:8" hidden="1" x14ac:dyDescent="0.2">
      <c r="A54" s="34"/>
      <c r="B54" s="51"/>
      <c r="C54" s="51" t="str">
        <f t="shared" ref="C54" si="7">IF(A54="","",VLOOKUP(A54,EQUIPOS,2,FALSE))</f>
        <v/>
      </c>
      <c r="D54" s="52" t="str">
        <f t="shared" ref="D54" si="8">IF(A54="","",VLOOKUP(A54,EQUIPOS,3,FALSE))</f>
        <v/>
      </c>
      <c r="E54" s="52"/>
      <c r="F54" s="52" t="str">
        <f t="shared" ref="F54" si="9">IF(A54="","",ROUND(D54/E54,2))</f>
        <v/>
      </c>
      <c r="G54" s="45"/>
      <c r="H54" s="53"/>
    </row>
    <row r="55" spans="1:8" hidden="1" x14ac:dyDescent="0.2">
      <c r="A55" s="54"/>
      <c r="B55" s="55"/>
      <c r="C55" s="55"/>
      <c r="D55" s="55"/>
      <c r="E55" s="55"/>
      <c r="F55" s="55"/>
      <c r="G55" s="56" t="s">
        <v>10</v>
      </c>
      <c r="H55" s="57">
        <f>SUM(H51:H54)</f>
        <v>8210.41</v>
      </c>
    </row>
    <row r="56" spans="1:8" hidden="1" x14ac:dyDescent="0.2">
      <c r="A56" s="58" t="s">
        <v>11</v>
      </c>
      <c r="B56" s="59"/>
      <c r="C56" s="59"/>
      <c r="D56" s="59"/>
      <c r="E56" s="59"/>
      <c r="F56" s="59"/>
      <c r="G56" s="59"/>
      <c r="H56" s="60"/>
    </row>
    <row r="57" spans="1:8" hidden="1" x14ac:dyDescent="0.2">
      <c r="A57" s="61" t="s">
        <v>2</v>
      </c>
      <c r="B57" s="62"/>
      <c r="C57" s="62"/>
      <c r="D57" s="62"/>
      <c r="E57" s="63" t="s">
        <v>3</v>
      </c>
      <c r="F57" s="32" t="s">
        <v>4</v>
      </c>
      <c r="G57" s="64" t="s">
        <v>12</v>
      </c>
      <c r="H57" s="33" t="s">
        <v>9</v>
      </c>
    </row>
    <row r="58" spans="1:8" hidden="1" x14ac:dyDescent="0.2">
      <c r="A58" s="65"/>
      <c r="B58" s="66"/>
      <c r="C58" s="66"/>
      <c r="D58" s="66"/>
      <c r="E58" s="67"/>
      <c r="F58" s="68"/>
      <c r="G58" s="69"/>
      <c r="H58" s="70"/>
    </row>
    <row r="59" spans="1:8" hidden="1" x14ac:dyDescent="0.2">
      <c r="A59" s="65"/>
      <c r="B59" s="66"/>
      <c r="C59" s="66"/>
      <c r="D59" s="66"/>
      <c r="E59" s="67"/>
      <c r="F59" s="71"/>
      <c r="G59" s="69"/>
      <c r="H59" s="70" t="str">
        <f t="shared" ref="H59:H62" si="10">IF(G59&lt;&gt;0,+ROUND($F59*G59,0),"")</f>
        <v/>
      </c>
    </row>
    <row r="60" spans="1:8" hidden="1" x14ac:dyDescent="0.2">
      <c r="A60" s="65"/>
      <c r="B60" s="66"/>
      <c r="C60" s="66"/>
      <c r="D60" s="66"/>
      <c r="E60" s="67"/>
      <c r="F60" s="68"/>
      <c r="G60" s="69"/>
      <c r="H60" s="70" t="str">
        <f t="shared" si="10"/>
        <v/>
      </c>
    </row>
    <row r="61" spans="1:8" hidden="1" x14ac:dyDescent="0.2">
      <c r="A61" s="65"/>
      <c r="B61" s="66"/>
      <c r="C61" s="66"/>
      <c r="D61" s="66"/>
      <c r="E61" s="67"/>
      <c r="F61" s="68"/>
      <c r="G61" s="69"/>
      <c r="H61" s="70" t="str">
        <f t="shared" si="10"/>
        <v/>
      </c>
    </row>
    <row r="62" spans="1:8" hidden="1" x14ac:dyDescent="0.2">
      <c r="A62" s="65"/>
      <c r="B62" s="66"/>
      <c r="C62" s="66"/>
      <c r="D62" s="66"/>
      <c r="E62" s="67"/>
      <c r="F62" s="68"/>
      <c r="G62" s="69"/>
      <c r="H62" s="70" t="str">
        <f t="shared" si="10"/>
        <v/>
      </c>
    </row>
    <row r="63" spans="1:8" hidden="1" x14ac:dyDescent="0.2">
      <c r="A63" s="65"/>
      <c r="B63" s="66"/>
      <c r="C63" s="66"/>
      <c r="D63" s="66"/>
      <c r="E63" s="67"/>
      <c r="F63" s="68"/>
      <c r="G63" s="72"/>
      <c r="H63" s="70"/>
    </row>
    <row r="64" spans="1:8" hidden="1" x14ac:dyDescent="0.2">
      <c r="A64" s="73"/>
      <c r="B64" s="74"/>
      <c r="C64" s="74"/>
      <c r="D64" s="74"/>
      <c r="E64" s="74"/>
      <c r="F64" s="74"/>
      <c r="G64" s="75" t="s">
        <v>10</v>
      </c>
      <c r="H64" s="76">
        <f>SUM(H58:H63)</f>
        <v>0</v>
      </c>
    </row>
    <row r="65" spans="1:8" hidden="1" x14ac:dyDescent="0.2">
      <c r="A65" s="77" t="s">
        <v>13</v>
      </c>
      <c r="B65" s="78"/>
      <c r="C65" s="78"/>
      <c r="D65" s="78"/>
      <c r="E65" s="78"/>
      <c r="F65" s="78"/>
      <c r="G65" s="78"/>
      <c r="H65" s="79"/>
    </row>
    <row r="66" spans="1:8" hidden="1" x14ac:dyDescent="0.2">
      <c r="A66" s="80" t="s">
        <v>2</v>
      </c>
      <c r="B66" s="81"/>
      <c r="C66" s="81"/>
      <c r="D66" s="82" t="s">
        <v>14</v>
      </c>
      <c r="E66" s="83" t="s">
        <v>15</v>
      </c>
      <c r="F66" s="84" t="s">
        <v>16</v>
      </c>
      <c r="G66" s="85" t="s">
        <v>7</v>
      </c>
      <c r="H66" s="86" t="s">
        <v>9</v>
      </c>
    </row>
    <row r="67" spans="1:8" hidden="1" x14ac:dyDescent="0.2">
      <c r="A67" s="87"/>
      <c r="B67" s="88"/>
      <c r="C67" s="89"/>
      <c r="D67" s="90"/>
      <c r="E67" s="67"/>
      <c r="F67" s="68"/>
      <c r="G67" s="72"/>
      <c r="H67" s="70"/>
    </row>
    <row r="68" spans="1:8" hidden="1" x14ac:dyDescent="0.2">
      <c r="A68" s="65"/>
      <c r="B68" s="66"/>
      <c r="C68" s="66"/>
      <c r="D68" s="66"/>
      <c r="E68" s="67"/>
      <c r="F68" s="68"/>
      <c r="G68" s="72"/>
      <c r="H68" s="70"/>
    </row>
    <row r="69" spans="1:8" hidden="1" x14ac:dyDescent="0.2">
      <c r="A69" s="65"/>
      <c r="B69" s="66"/>
      <c r="C69" s="66"/>
      <c r="D69" s="66"/>
      <c r="E69" s="67"/>
      <c r="F69" s="68" t="str">
        <f t="shared" ref="F69" si="11">IF(A69="","",ROUND(B69*C69*D69/E69,2))</f>
        <v/>
      </c>
      <c r="G69" s="72"/>
      <c r="H69" s="70"/>
    </row>
    <row r="70" spans="1:8" hidden="1" x14ac:dyDescent="0.2">
      <c r="A70" s="73"/>
      <c r="B70" s="74"/>
      <c r="C70" s="74"/>
      <c r="D70" s="74"/>
      <c r="E70" s="74"/>
      <c r="F70" s="74"/>
      <c r="G70" s="75" t="s">
        <v>10</v>
      </c>
      <c r="H70" s="76">
        <f>SUM(H67:H69)</f>
        <v>0</v>
      </c>
    </row>
    <row r="71" spans="1:8" hidden="1" x14ac:dyDescent="0.2">
      <c r="A71" s="91" t="s">
        <v>17</v>
      </c>
      <c r="B71" s="92"/>
      <c r="C71" s="92"/>
      <c r="D71" s="92"/>
      <c r="E71" s="92"/>
      <c r="F71" s="92"/>
      <c r="G71" s="92"/>
      <c r="H71" s="93"/>
    </row>
    <row r="72" spans="1:8" hidden="1" x14ac:dyDescent="0.2">
      <c r="A72" s="94" t="s">
        <v>6</v>
      </c>
      <c r="B72" s="95" t="s">
        <v>18</v>
      </c>
      <c r="C72" s="95"/>
      <c r="D72" s="83" t="s">
        <v>19</v>
      </c>
      <c r="E72" s="83" t="s">
        <v>20</v>
      </c>
      <c r="F72" s="84" t="s">
        <v>21</v>
      </c>
      <c r="G72" s="85" t="s">
        <v>8</v>
      </c>
      <c r="H72" s="86" t="s">
        <v>9</v>
      </c>
    </row>
    <row r="73" spans="1:8" hidden="1" x14ac:dyDescent="0.2">
      <c r="A73" s="96"/>
      <c r="B73" s="97" t="s">
        <v>29</v>
      </c>
      <c r="C73" s="98"/>
      <c r="D73" s="99">
        <v>70215.909</v>
      </c>
      <c r="E73" s="100">
        <v>2.2000000000000002</v>
      </c>
      <c r="F73" s="45">
        <f>+D73*E73</f>
        <v>154474.99980000002</v>
      </c>
      <c r="G73" s="101">
        <v>3.8</v>
      </c>
      <c r="H73" s="40">
        <f>IFERROR(ROUND(F73/G73,2),"")</f>
        <v>40651.32</v>
      </c>
    </row>
    <row r="74" spans="1:8" hidden="1" x14ac:dyDescent="0.2">
      <c r="A74" s="102"/>
      <c r="B74" s="97" t="s">
        <v>30</v>
      </c>
      <c r="C74" s="98"/>
      <c r="D74" s="99">
        <v>38874.091</v>
      </c>
      <c r="E74" s="100">
        <v>2.2000000000000002</v>
      </c>
      <c r="F74" s="45">
        <f>+D74*E74</f>
        <v>85523.000200000009</v>
      </c>
      <c r="G74" s="103">
        <v>3.8</v>
      </c>
      <c r="H74" s="40">
        <f>IFERROR(ROUND(F74/G74,2),"")</f>
        <v>22506.05</v>
      </c>
    </row>
    <row r="75" spans="1:8" hidden="1" x14ac:dyDescent="0.2">
      <c r="A75" s="102"/>
      <c r="B75" s="104"/>
      <c r="C75" s="105" t="str">
        <f t="shared" ref="C75:C77" si="12">IF(A75="","",VLOOKUP(A75,TRANSPORTES,4,FALSE))</f>
        <v/>
      </c>
      <c r="D75" s="106"/>
      <c r="E75" s="103" t="str">
        <f t="shared" ref="E75:E77" si="13">IF(A75="","",VLOOKUP(A75,TRANSPORTES,3,FALSE))</f>
        <v/>
      </c>
      <c r="F75" s="107"/>
      <c r="G75" s="103"/>
      <c r="H75" s="108"/>
    </row>
    <row r="76" spans="1:8" hidden="1" x14ac:dyDescent="0.2">
      <c r="A76" s="102"/>
      <c r="B76" s="109"/>
      <c r="C76" s="110" t="str">
        <f t="shared" si="12"/>
        <v/>
      </c>
      <c r="D76" s="106"/>
      <c r="E76" s="103" t="str">
        <f t="shared" si="13"/>
        <v/>
      </c>
      <c r="F76" s="111"/>
      <c r="G76" s="103"/>
      <c r="H76" s="108"/>
    </row>
    <row r="77" spans="1:8" hidden="1" x14ac:dyDescent="0.2">
      <c r="A77" s="102"/>
      <c r="B77" s="104"/>
      <c r="C77" s="105" t="str">
        <f t="shared" si="12"/>
        <v/>
      </c>
      <c r="D77" s="106"/>
      <c r="E77" s="103" t="str">
        <f t="shared" si="13"/>
        <v/>
      </c>
      <c r="F77" s="107" t="str">
        <f t="shared" ref="F77" si="14">IF(A77="","",ROUND(C77*D77*E77/B77,2))</f>
        <v/>
      </c>
      <c r="G77" s="103"/>
      <c r="H77" s="108"/>
    </row>
    <row r="78" spans="1:8" hidden="1" x14ac:dyDescent="0.2">
      <c r="A78" s="112"/>
      <c r="B78" s="113"/>
      <c r="C78" s="113"/>
      <c r="D78" s="113"/>
      <c r="E78" s="113"/>
      <c r="F78" s="114"/>
      <c r="G78" s="115" t="s">
        <v>10</v>
      </c>
      <c r="H78" s="76">
        <f>+ROUND(H74+H73,0)</f>
        <v>63157</v>
      </c>
    </row>
    <row r="79" spans="1:8" ht="13.5" hidden="1" thickBot="1" x14ac:dyDescent="0.25">
      <c r="A79" s="112"/>
      <c r="B79" s="113"/>
      <c r="C79" s="113"/>
      <c r="D79" s="113"/>
      <c r="E79" s="113"/>
      <c r="F79" s="114"/>
      <c r="G79" s="116"/>
      <c r="H79" s="117"/>
    </row>
    <row r="80" spans="1:8" ht="13.5" hidden="1" thickBot="1" x14ac:dyDescent="0.25">
      <c r="A80" s="118"/>
      <c r="B80" s="119"/>
      <c r="C80" s="119"/>
      <c r="D80" s="119"/>
      <c r="E80" s="120" t="s">
        <v>22</v>
      </c>
      <c r="F80" s="120"/>
      <c r="G80" s="121"/>
      <c r="H80" s="135">
        <f>+ROUNDUP(SUM(H55+H64+H78+H70),2)</f>
        <v>71367.41</v>
      </c>
    </row>
    <row r="81" spans="1:10" ht="13.5" hidden="1" thickBot="1" x14ac:dyDescent="0.25">
      <c r="A81" s="122"/>
      <c r="B81" s="123"/>
      <c r="C81" s="123"/>
      <c r="D81" s="123"/>
      <c r="E81" s="124"/>
      <c r="F81" s="124"/>
      <c r="G81" s="124"/>
      <c r="H81" s="117"/>
    </row>
    <row r="82" spans="1:10" hidden="1" x14ac:dyDescent="0.2"/>
    <row r="83" spans="1:10" hidden="1" x14ac:dyDescent="0.2"/>
    <row r="85" spans="1:10" x14ac:dyDescent="0.2">
      <c r="J85" s="136"/>
    </row>
    <row r="108" spans="10:10" x14ac:dyDescent="0.2">
      <c r="J108" s="136"/>
    </row>
    <row r="109" spans="10:10" x14ac:dyDescent="0.2">
      <c r="J109" s="136"/>
    </row>
    <row r="110" spans="10:10" x14ac:dyDescent="0.2">
      <c r="J110" s="136"/>
    </row>
    <row r="119" spans="9:10" x14ac:dyDescent="0.2">
      <c r="I119" s="136"/>
    </row>
    <row r="120" spans="9:10" x14ac:dyDescent="0.2">
      <c r="I120" s="136"/>
      <c r="J120" s="137"/>
    </row>
  </sheetData>
  <mergeCells count="86">
    <mergeCell ref="C1:F1"/>
    <mergeCell ref="G1:H3"/>
    <mergeCell ref="A1:B3"/>
    <mergeCell ref="A4:B4"/>
    <mergeCell ref="G4:H4"/>
    <mergeCell ref="D4:F4"/>
    <mergeCell ref="B5:F5"/>
    <mergeCell ref="B7:F7"/>
    <mergeCell ref="F39:G39"/>
    <mergeCell ref="E13:F13"/>
    <mergeCell ref="A40:H40"/>
    <mergeCell ref="C3:F3"/>
    <mergeCell ref="C2:F2"/>
    <mergeCell ref="B6:F6"/>
    <mergeCell ref="A8:H8"/>
    <mergeCell ref="B9:C9"/>
    <mergeCell ref="E9:F9"/>
    <mergeCell ref="B10:C10"/>
    <mergeCell ref="E10:F10"/>
    <mergeCell ref="A19:D19"/>
    <mergeCell ref="B11:C11"/>
    <mergeCell ref="E11:F11"/>
    <mergeCell ref="B12:C12"/>
    <mergeCell ref="E12:F12"/>
    <mergeCell ref="B13:C13"/>
    <mergeCell ref="A14:F14"/>
    <mergeCell ref="A15:H15"/>
    <mergeCell ref="A16:D16"/>
    <mergeCell ref="A17:D17"/>
    <mergeCell ref="A18:D18"/>
    <mergeCell ref="B31:C31"/>
    <mergeCell ref="A20:D20"/>
    <mergeCell ref="A21:D21"/>
    <mergeCell ref="A22:D22"/>
    <mergeCell ref="A23:F23"/>
    <mergeCell ref="A24:H24"/>
    <mergeCell ref="A25:C25"/>
    <mergeCell ref="A26:C26"/>
    <mergeCell ref="A27:D27"/>
    <mergeCell ref="A28:D28"/>
    <mergeCell ref="A29:F29"/>
    <mergeCell ref="A30:H30"/>
    <mergeCell ref="A49:H49"/>
    <mergeCell ref="B32:C32"/>
    <mergeCell ref="B33:C33"/>
    <mergeCell ref="B34:C34"/>
    <mergeCell ref="B36:C36"/>
    <mergeCell ref="A43:C45"/>
    <mergeCell ref="D43:G44"/>
    <mergeCell ref="H43:H44"/>
    <mergeCell ref="D45:E45"/>
    <mergeCell ref="F45:G45"/>
    <mergeCell ref="B46:F46"/>
    <mergeCell ref="B47:F47"/>
    <mergeCell ref="A56:H56"/>
    <mergeCell ref="B50:C50"/>
    <mergeCell ref="E50:F50"/>
    <mergeCell ref="B51:C51"/>
    <mergeCell ref="E51:F51"/>
    <mergeCell ref="B52:C52"/>
    <mergeCell ref="E52:F52"/>
    <mergeCell ref="B53:C53"/>
    <mergeCell ref="E53:F53"/>
    <mergeCell ref="B54:C54"/>
    <mergeCell ref="D54:F54"/>
    <mergeCell ref="A55:F55"/>
    <mergeCell ref="A68:D68"/>
    <mergeCell ref="A57:D57"/>
    <mergeCell ref="A58:D58"/>
    <mergeCell ref="A59:D59"/>
    <mergeCell ref="A60:D60"/>
    <mergeCell ref="A61:D61"/>
    <mergeCell ref="A62:D62"/>
    <mergeCell ref="A63:D63"/>
    <mergeCell ref="A64:F64"/>
    <mergeCell ref="A65:H65"/>
    <mergeCell ref="A66:C66"/>
    <mergeCell ref="A67:C67"/>
    <mergeCell ref="B75:C75"/>
    <mergeCell ref="B77:C77"/>
    <mergeCell ref="A69:D69"/>
    <mergeCell ref="A70:F70"/>
    <mergeCell ref="A71:H71"/>
    <mergeCell ref="B72:C72"/>
    <mergeCell ref="B73:C73"/>
    <mergeCell ref="B74:C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TOC081-MANTENIMIENTO</dc:creator>
  <cp:lastModifiedBy>María Camila Márquez Neira</cp:lastModifiedBy>
  <dcterms:created xsi:type="dcterms:W3CDTF">2025-06-04T19:53:06Z</dcterms:created>
  <dcterms:modified xsi:type="dcterms:W3CDTF">2025-06-05T14:41:16Z</dcterms:modified>
</cp:coreProperties>
</file>