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831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OICE_16_974FA576_32C1D314_1047\"/>
    </mc:Choice>
  </mc:AlternateContent>
  <xr:revisionPtr revIDLastSave="0" documentId="C30C7168E00B2D7210FD36A91432DB52ECAF1884" xr6:coauthVersionLast="20" xr6:coauthVersionMax="20" xr10:uidLastSave="{00000000-0000-0000-0000-000000000000}"/>
  <bookViews>
    <workbookView showHorizontalScroll="0" xWindow="-420" yWindow="195" windowWidth="19215" windowHeight="13635" tabRatio="500" xr2:uid="{00000000-000D-0000-FFFF-FFFF00000000}"/>
  </bookViews>
  <sheets>
    <sheet name="VARIABLES" sheetId="4" r:id="rId1"/>
    <sheet name="ROI" sheetId="5" r:id="rId2"/>
    <sheet name="GRAFICA ROI" sheetId="6" r:id="rId3"/>
  </sheets>
  <calcPr calcId="171026"/>
</workbook>
</file>

<file path=xl/calcChain.xml><?xml version="1.0" encoding="utf-8"?>
<calcChain xmlns="http://schemas.openxmlformats.org/spreadsheetml/2006/main">
  <c r="F13" i="5" l="1"/>
  <c r="L22" i="5"/>
  <c r="R22" i="5"/>
  <c r="L21" i="5"/>
  <c r="R21" i="5"/>
  <c r="L20" i="5"/>
  <c r="R20" i="5"/>
  <c r="L19" i="5"/>
  <c r="R19" i="5"/>
  <c r="S15" i="5"/>
  <c r="R14" i="5"/>
  <c r="M15" i="5"/>
  <c r="L14" i="5"/>
  <c r="S12" i="5"/>
  <c r="S11" i="5"/>
  <c r="M12" i="5"/>
  <c r="M11" i="5"/>
  <c r="F22" i="5"/>
  <c r="F21" i="5"/>
  <c r="F20" i="5"/>
  <c r="F19" i="5"/>
  <c r="G15" i="5"/>
  <c r="F14" i="5"/>
  <c r="G12" i="5"/>
  <c r="G11" i="5"/>
  <c r="F10" i="5"/>
  <c r="F15" i="5"/>
  <c r="F29" i="5"/>
  <c r="L13" i="5"/>
  <c r="R13" i="5"/>
  <c r="R29" i="5"/>
  <c r="L23" i="5"/>
  <c r="R23" i="5"/>
  <c r="F11" i="5"/>
  <c r="F12" i="5"/>
  <c r="F23" i="5"/>
  <c r="G20" i="5"/>
  <c r="L29" i="5"/>
  <c r="S22" i="5"/>
  <c r="F26" i="5"/>
  <c r="S19" i="5"/>
  <c r="S21" i="5"/>
  <c r="M22" i="5"/>
  <c r="M21" i="5"/>
  <c r="M19" i="5"/>
  <c r="M20" i="5"/>
  <c r="S20" i="5"/>
  <c r="F16" i="5"/>
  <c r="G22" i="5"/>
  <c r="G21" i="5"/>
  <c r="G19" i="5"/>
  <c r="S23" i="5"/>
  <c r="F33" i="5"/>
  <c r="F34" i="5"/>
  <c r="F35" i="5"/>
  <c r="F36" i="5"/>
  <c r="D103" i="5"/>
  <c r="F25" i="5"/>
  <c r="F27" i="5"/>
  <c r="F28" i="5"/>
  <c r="M23" i="5"/>
  <c r="G23" i="5"/>
  <c r="F17" i="5"/>
  <c r="L10" i="5"/>
  <c r="G17" i="5"/>
  <c r="F30" i="5"/>
  <c r="G28" i="5"/>
  <c r="L11" i="5"/>
  <c r="L15" i="5"/>
  <c r="F31" i="5"/>
  <c r="G30" i="5"/>
  <c r="L12" i="5"/>
  <c r="L26" i="5"/>
  <c r="L16" i="5"/>
  <c r="L33" i="5"/>
  <c r="L34" i="5"/>
  <c r="L35" i="5"/>
  <c r="L36" i="5"/>
  <c r="D104" i="5"/>
  <c r="L25" i="5"/>
  <c r="L27" i="5"/>
  <c r="L28" i="5"/>
  <c r="R10" i="5"/>
  <c r="M17" i="5"/>
  <c r="L17" i="5"/>
  <c r="M28" i="5"/>
  <c r="L30" i="5"/>
  <c r="R11" i="5"/>
  <c r="R15" i="5"/>
  <c r="L31" i="5"/>
  <c r="M30" i="5"/>
  <c r="R12" i="5"/>
  <c r="R26" i="5"/>
  <c r="R16" i="5"/>
  <c r="R33" i="5"/>
  <c r="R34" i="5"/>
  <c r="R35" i="5"/>
  <c r="R36" i="5"/>
  <c r="D105" i="5"/>
  <c r="R25" i="5"/>
  <c r="R27" i="5"/>
  <c r="R28" i="5"/>
  <c r="S17" i="5"/>
  <c r="R17" i="5"/>
  <c r="S28" i="5"/>
  <c r="R30" i="5"/>
  <c r="R31" i="5"/>
  <c r="S3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Fernando Rubiano Espinosa</author>
  </authors>
  <commentList>
    <comment ref="C2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(promedio de facturación X margen de utilidad X permanencia) X (permanencia / 12)
</t>
        </r>
      </text>
    </comment>
    <comment ref="I29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(promedio de facturación X margen de utilidad X permanencia) X (permanencia / 12)
</t>
        </r>
      </text>
    </comment>
    <comment ref="O2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(promedio de facturación X margen de utilidad X permanencia) X (permanencia / 12)
</t>
        </r>
      </text>
    </comment>
  </commentList>
</comments>
</file>

<file path=xl/sharedStrings.xml><?xml version="1.0" encoding="utf-8"?>
<sst xmlns="http://schemas.openxmlformats.org/spreadsheetml/2006/main" count="110" uniqueCount="47">
  <si>
    <t>MODELO PARA CALCULAR EL RETORNO DE LA INVERSIÓN EN MARKETING</t>
  </si>
  <si>
    <t>Diseñado por: Javier Fernando Rubiano</t>
  </si>
  <si>
    <t>VARIABLES A CONSIDERAR</t>
  </si>
  <si>
    <t>VALOR</t>
  </si>
  <si>
    <t>1) Cuánto vendio la compañía el último año?</t>
  </si>
  <si>
    <t>2) Cuánto espera que aumenten las ventas  el  próximo año?</t>
  </si>
  <si>
    <t>3) Con cuántos clientes termino la compañía el último año?</t>
  </si>
  <si>
    <t>4) Qué porcentaje de clientes está activo?</t>
  </si>
  <si>
    <t>5) Cuál es la permanencia promedio de un cliente en la empresa ?  (cifra en meses)</t>
  </si>
  <si>
    <t>6) Cuál es el crecimiento esperado en clientes para el próximo año ó período ?</t>
  </si>
  <si>
    <t>7) Cuál es el porcentaje de clientes que se van de la compañía ? (deserción)</t>
  </si>
  <si>
    <t>8) Cuál es el margen promedio de contribución o ganancia de sus productos ?</t>
  </si>
  <si>
    <t>9) En que porcentaje aumentaria el presupuesto de marketing si se cumplieran los resultados?</t>
  </si>
  <si>
    <t>10) Distribuya la inversión en marketing que usted va a realizar en las siguientes categorias</t>
  </si>
  <si>
    <t>PUBLICIDAD</t>
  </si>
  <si>
    <t>SERVICIO AL CLIENTE</t>
  </si>
  <si>
    <t>INVESTIGACIÓN DE MERCADOS</t>
  </si>
  <si>
    <t>OTROS</t>
  </si>
  <si>
    <t>V.3.16</t>
  </si>
  <si>
    <t>RETORNO SOBRE LA INVERSIÓN DE MARKETING</t>
  </si>
  <si>
    <t>AÑO 1</t>
  </si>
  <si>
    <t>AÑO 2</t>
  </si>
  <si>
    <t>AÑO 3</t>
  </si>
  <si>
    <t>FACTORES</t>
  </si>
  <si>
    <t>VALORES</t>
  </si>
  <si>
    <t>%</t>
  </si>
  <si>
    <t>CLIENTES TOTALES</t>
  </si>
  <si>
    <t>CLIENTES ACTIVOS</t>
  </si>
  <si>
    <t>CLIENTES NUEVOS</t>
  </si>
  <si>
    <t>VALOR VENTA PROMEDIO</t>
  </si>
  <si>
    <t>CONTRIBUCIÓN PROMEDIO</t>
  </si>
  <si>
    <t>DESERCIÓN</t>
  </si>
  <si>
    <t>CLIENTES FINAL PERIODO</t>
  </si>
  <si>
    <t>CRECIMIENTO EN CLIENTES</t>
  </si>
  <si>
    <t>TOTAL INVERSIÓN EN MERCADEO</t>
  </si>
  <si>
    <t>INVERSIÓN EN MERCADEO POR CLIENTE</t>
  </si>
  <si>
    <t>INVERSIÓN SOLO CLIENTES NUEVOS</t>
  </si>
  <si>
    <t>VALOR RETENCIÓN CLIENTE ACTUAL</t>
  </si>
  <si>
    <t>INVERSIÓN EN CLIENTES DESERTORES</t>
  </si>
  <si>
    <t>VALOR DEL CLIENTE</t>
  </si>
  <si>
    <t>PRESUPUESTO REAL DE MERCADEO</t>
  </si>
  <si>
    <t>INVERSIÓN EN MERCADEO POR CLIENTE NETO</t>
  </si>
  <si>
    <t>VENTA GENERADA</t>
  </si>
  <si>
    <t>MARGEN EN PESOS</t>
  </si>
  <si>
    <t>GANANCIA / PERDIDA</t>
  </si>
  <si>
    <t>ROI</t>
  </si>
  <si>
    <t>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</si>
</sst>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&quot;$&quot;_-;\-* #,##0.00&quot;$&quot;_-;_-* &quot;-&quot;??&quot;$&quot;_-;_-@_-"/>
    <numFmt numFmtId="165" formatCode="_-* #,##0.00_$_-;\-* #,##0.00_$_-;_-* &quot;-&quot;??_$_-;_-@_-"/>
    <numFmt numFmtId="166" formatCode="0.0%"/>
    <numFmt numFmtId="167" formatCode="#,##0;[Red]#,##0"/>
    <numFmt numFmtId="168" formatCode="[$$-80A]#,##0;[Red][$$-80A]#,##0"/>
    <numFmt numFmtId="169" formatCode="_-* #,##0_$_-;\-* #,##0_$_-;_-* &quot;-&quot;??_$_-;_-@_-"/>
    <numFmt numFmtId="170" formatCode="&quot;$&quot;\ #,##0"/>
  </numFmts>
  <fonts count="11">
    <font>
      <sz val="10"/>
      <name val="Verdana"/>
    </font>
    <font>
      <sz val="10"/>
      <name val="Verdana"/>
      <family val="2"/>
    </font>
    <font>
      <sz val="10"/>
      <name val="Lucida Bright"/>
      <family val="1"/>
    </font>
    <font>
      <b/>
      <sz val="1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b/>
      <sz val="11"/>
      <name val="Verdana"/>
      <family val="2"/>
    </font>
    <font>
      <b/>
      <sz val="9"/>
      <color indexed="81"/>
      <name val="Tahoma"/>
      <family val="2"/>
    </font>
    <font>
      <sz val="10"/>
      <name val="Verdana"/>
    </font>
    <font>
      <sz val="6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0" fillId="2" borderId="0" xfId="0" applyFill="1"/>
    <xf numFmtId="0" fontId="4" fillId="2" borderId="0" xfId="0" applyFont="1" applyFill="1"/>
    <xf numFmtId="0" fontId="4" fillId="2" borderId="1" xfId="0" applyFont="1" applyFill="1" applyBorder="1"/>
    <xf numFmtId="9" fontId="4" fillId="2" borderId="2" xfId="0" applyNumberFormat="1" applyFont="1" applyFill="1" applyBorder="1"/>
    <xf numFmtId="0" fontId="4" fillId="2" borderId="3" xfId="0" applyFont="1" applyFill="1" applyBorder="1"/>
    <xf numFmtId="9" fontId="4" fillId="2" borderId="4" xfId="0" applyNumberFormat="1" applyFont="1" applyFill="1" applyBorder="1"/>
    <xf numFmtId="0" fontId="4" fillId="2" borderId="5" xfId="0" applyFont="1" applyFill="1" applyBorder="1"/>
    <xf numFmtId="9" fontId="4" fillId="2" borderId="6" xfId="0" applyNumberFormat="1" applyFont="1" applyFill="1" applyBorder="1"/>
    <xf numFmtId="0" fontId="5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0" xfId="0" applyFill="1" applyBorder="1"/>
    <xf numFmtId="0" fontId="0" fillId="3" borderId="14" xfId="0" applyFill="1" applyBorder="1"/>
    <xf numFmtId="0" fontId="0" fillId="3" borderId="15" xfId="0" applyFill="1" applyBorder="1"/>
    <xf numFmtId="9" fontId="2" fillId="4" borderId="2" xfId="0" applyNumberFormat="1" applyFont="1" applyFill="1" applyBorder="1" applyProtection="1">
      <protection locked="0"/>
    </xf>
    <xf numFmtId="166" fontId="2" fillId="4" borderId="2" xfId="0" applyNumberFormat="1" applyFont="1" applyFill="1" applyBorder="1" applyProtection="1">
      <protection locked="0"/>
    </xf>
    <xf numFmtId="170" fontId="2" fillId="4" borderId="2" xfId="2" applyNumberFormat="1" applyFont="1" applyFill="1" applyBorder="1" applyProtection="1">
      <protection locked="0"/>
    </xf>
    <xf numFmtId="170" fontId="2" fillId="4" borderId="4" xfId="2" applyNumberFormat="1" applyFont="1" applyFill="1" applyBorder="1" applyProtection="1">
      <protection locked="0"/>
    </xf>
    <xf numFmtId="0" fontId="4" fillId="3" borderId="9" xfId="0" applyFont="1" applyFill="1" applyBorder="1"/>
    <xf numFmtId="0" fontId="4" fillId="3" borderId="10" xfId="0" applyFont="1" applyFill="1" applyBorder="1"/>
    <xf numFmtId="0" fontId="4" fillId="3" borderId="11" xfId="0" applyFont="1" applyFill="1" applyBorder="1"/>
    <xf numFmtId="0" fontId="4" fillId="3" borderId="12" xfId="0" applyFont="1" applyFill="1" applyBorder="1"/>
    <xf numFmtId="0" fontId="4" fillId="3" borderId="13" xfId="0" applyFont="1" applyFill="1" applyBorder="1"/>
    <xf numFmtId="0" fontId="7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5" fillId="3" borderId="16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169" fontId="4" fillId="3" borderId="20" xfId="1" applyNumberFormat="1" applyFont="1" applyFill="1" applyBorder="1"/>
    <xf numFmtId="9" fontId="4" fillId="3" borderId="13" xfId="0" applyNumberFormat="1" applyFont="1" applyFill="1" applyBorder="1"/>
    <xf numFmtId="168" fontId="4" fillId="3" borderId="20" xfId="0" applyNumberFormat="1" applyFont="1" applyFill="1" applyBorder="1"/>
    <xf numFmtId="166" fontId="4" fillId="3" borderId="20" xfId="0" applyNumberFormat="1" applyFont="1" applyFill="1" applyBorder="1"/>
    <xf numFmtId="0" fontId="4" fillId="3" borderId="21" xfId="0" applyFont="1" applyFill="1" applyBorder="1"/>
    <xf numFmtId="0" fontId="4" fillId="3" borderId="14" xfId="0" applyFont="1" applyFill="1" applyBorder="1"/>
    <xf numFmtId="9" fontId="4" fillId="3" borderId="22" xfId="3" applyFont="1" applyFill="1" applyBorder="1"/>
    <xf numFmtId="167" fontId="4" fillId="3" borderId="23" xfId="0" applyNumberFormat="1" applyFont="1" applyFill="1" applyBorder="1"/>
    <xf numFmtId="9" fontId="4" fillId="3" borderId="11" xfId="3" applyFont="1" applyFill="1" applyBorder="1"/>
    <xf numFmtId="9" fontId="4" fillId="3" borderId="13" xfId="3" applyFont="1" applyFill="1" applyBorder="1"/>
    <xf numFmtId="0" fontId="5" fillId="3" borderId="21" xfId="0" applyFont="1" applyFill="1" applyBorder="1"/>
    <xf numFmtId="0" fontId="5" fillId="3" borderId="14" xfId="0" applyFont="1" applyFill="1" applyBorder="1"/>
    <xf numFmtId="167" fontId="5" fillId="3" borderId="22" xfId="0" applyNumberFormat="1" applyFont="1" applyFill="1" applyBorder="1"/>
    <xf numFmtId="9" fontId="5" fillId="3" borderId="15" xfId="0" applyNumberFormat="1" applyFont="1" applyFill="1" applyBorder="1"/>
    <xf numFmtId="170" fontId="4" fillId="3" borderId="23" xfId="2" applyNumberFormat="1" applyFont="1" applyFill="1" applyBorder="1"/>
    <xf numFmtId="170" fontId="4" fillId="3" borderId="20" xfId="2" applyNumberFormat="1" applyFont="1" applyFill="1" applyBorder="1"/>
    <xf numFmtId="170" fontId="4" fillId="3" borderId="22" xfId="2" applyNumberFormat="1" applyFont="1" applyFill="1" applyBorder="1"/>
    <xf numFmtId="0" fontId="4" fillId="3" borderId="15" xfId="0" applyFont="1" applyFill="1" applyBorder="1"/>
    <xf numFmtId="168" fontId="4" fillId="3" borderId="23" xfId="0" applyNumberFormat="1" applyFont="1" applyFill="1" applyBorder="1"/>
    <xf numFmtId="167" fontId="4" fillId="3" borderId="20" xfId="0" applyNumberFormat="1" applyFont="1" applyFill="1" applyBorder="1"/>
    <xf numFmtId="169" fontId="4" fillId="3" borderId="23" xfId="1" applyNumberFormat="1" applyFont="1" applyFill="1" applyBorder="1"/>
    <xf numFmtId="0" fontId="5" fillId="3" borderId="12" xfId="0" applyFont="1" applyFill="1" applyBorder="1"/>
    <xf numFmtId="0" fontId="5" fillId="3" borderId="0" xfId="0" applyFont="1" applyFill="1" applyBorder="1"/>
    <xf numFmtId="170" fontId="5" fillId="3" borderId="20" xfId="2" applyNumberFormat="1" applyFont="1" applyFill="1" applyBorder="1"/>
    <xf numFmtId="0" fontId="1" fillId="3" borderId="0" xfId="0" applyFont="1" applyFill="1" applyBorder="1"/>
    <xf numFmtId="167" fontId="4" fillId="3" borderId="22" xfId="0" applyNumberFormat="1" applyFont="1" applyFill="1" applyBorder="1"/>
    <xf numFmtId="166" fontId="0" fillId="4" borderId="2" xfId="0" applyNumberFormat="1" applyFill="1" applyBorder="1" applyProtection="1">
      <protection locked="0"/>
    </xf>
    <xf numFmtId="10" fontId="0" fillId="4" borderId="2" xfId="0" applyNumberFormat="1" applyFill="1" applyBorder="1" applyProtection="1">
      <protection locked="0"/>
    </xf>
    <xf numFmtId="168" fontId="0" fillId="2" borderId="0" xfId="0" applyNumberFormat="1" applyFill="1"/>
    <xf numFmtId="168" fontId="2" fillId="3" borderId="13" xfId="0" applyNumberFormat="1" applyFont="1" applyFill="1" applyBorder="1" applyProtection="1">
      <protection locked="0"/>
    </xf>
    <xf numFmtId="169" fontId="9" fillId="4" borderId="2" xfId="1" applyNumberFormat="1" applyFont="1" applyFill="1" applyBorder="1" applyProtection="1">
      <protection locked="0"/>
    </xf>
    <xf numFmtId="0" fontId="3" fillId="5" borderId="24" xfId="0" applyFont="1" applyFill="1" applyBorder="1" applyAlignment="1">
      <alignment horizontal="center"/>
    </xf>
    <xf numFmtId="168" fontId="2" fillId="4" borderId="26" xfId="0" applyNumberFormat="1" applyFont="1" applyFill="1" applyBorder="1" applyProtection="1">
      <protection locked="0"/>
    </xf>
    <xf numFmtId="0" fontId="10" fillId="3" borderId="21" xfId="0" applyFont="1" applyFill="1" applyBorder="1"/>
    <xf numFmtId="0" fontId="1" fillId="3" borderId="1" xfId="0" applyFont="1" applyFill="1" applyBorder="1" applyAlignment="1"/>
    <xf numFmtId="0" fontId="0" fillId="3" borderId="25" xfId="0" applyFill="1" applyBorder="1" applyAlignment="1"/>
    <xf numFmtId="0" fontId="0" fillId="3" borderId="27" xfId="0" applyFill="1" applyBorder="1" applyAlignment="1">
      <alignment horizontal="right"/>
    </xf>
    <xf numFmtId="0" fontId="0" fillId="3" borderId="28" xfId="0" applyFill="1" applyBorder="1" applyAlignment="1">
      <alignment horizontal="right"/>
    </xf>
    <xf numFmtId="0" fontId="0" fillId="3" borderId="29" xfId="0" applyFill="1" applyBorder="1" applyAlignment="1">
      <alignment horizontal="right"/>
    </xf>
    <xf numFmtId="0" fontId="3" fillId="5" borderId="30" xfId="0" applyFont="1" applyFill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right"/>
    </xf>
    <xf numFmtId="0" fontId="1" fillId="3" borderId="32" xfId="0" applyFont="1" applyFill="1" applyBorder="1" applyAlignment="1">
      <alignment horizontal="left"/>
    </xf>
    <xf numFmtId="0" fontId="1" fillId="3" borderId="1" xfId="0" applyFont="1" applyFill="1" applyBorder="1" applyAlignment="1"/>
    <xf numFmtId="0" fontId="0" fillId="3" borderId="25" xfId="0" applyFill="1" applyBorder="1" applyAlignment="1"/>
    <xf numFmtId="0" fontId="0" fillId="3" borderId="35" xfId="0" applyFill="1" applyBorder="1" applyAlignment="1">
      <alignment horizontal="right"/>
    </xf>
    <xf numFmtId="0" fontId="0" fillId="3" borderId="36" xfId="0" applyFill="1" applyBorder="1" applyAlignment="1">
      <alignment horizontal="right"/>
    </xf>
    <xf numFmtId="0" fontId="0" fillId="3" borderId="37" xfId="0" applyFill="1" applyBorder="1" applyAlignment="1">
      <alignment horizontal="right"/>
    </xf>
    <xf numFmtId="0" fontId="1" fillId="3" borderId="35" xfId="0" applyFont="1" applyFill="1" applyBorder="1" applyAlignment="1">
      <alignment horizontal="right"/>
    </xf>
    <xf numFmtId="0" fontId="1" fillId="3" borderId="38" xfId="0" applyFont="1" applyFill="1" applyBorder="1" applyAlignment="1"/>
    <xf numFmtId="0" fontId="0" fillId="3" borderId="39" xfId="0" applyFill="1" applyBorder="1" applyAlignment="1"/>
    <xf numFmtId="0" fontId="5" fillId="5" borderId="16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0" fontId="5" fillId="5" borderId="19" xfId="0" applyFont="1" applyFill="1" applyBorder="1" applyAlignment="1">
      <alignment horizontal="center"/>
    </xf>
    <xf numFmtId="0" fontId="3" fillId="4" borderId="16" xfId="0" applyFont="1" applyFill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10" fontId="3" fillId="4" borderId="16" xfId="3" applyNumberFormat="1" applyFont="1" applyFill="1" applyBorder="1" applyAlignment="1">
      <alignment horizontal="center"/>
    </xf>
    <xf numFmtId="10" fontId="3" fillId="4" borderId="19" xfId="3" applyNumberFormat="1" applyFont="1" applyFill="1" applyBorder="1" applyAlignment="1">
      <alignment horizontal="center"/>
    </xf>
    <xf numFmtId="0" fontId="5" fillId="3" borderId="10" xfId="0" applyFont="1" applyFill="1" applyBorder="1" applyAlignment="1">
      <alignment horizontal="right"/>
    </xf>
    <xf numFmtId="169" fontId="1" fillId="4" borderId="2" xfId="1" applyNumberFormat="1" applyFont="1" applyFill="1" applyBorder="1" applyProtection="1">
      <protection locked="0"/>
    </xf>
    <xf numFmtId="0" fontId="1" fillId="3" borderId="33" xfId="0" applyFont="1" applyFill="1" applyBorder="1" applyAlignment="1">
      <alignment horizontal="left"/>
    </xf>
    <xf numFmtId="0" fontId="1" fillId="3" borderId="34" xfId="0" applyFont="1" applyFill="1" applyBorder="1" applyAlignment="1">
      <alignment horizontal="left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2400" b="1"/>
              <a:t>RETORNO SOBRE LA INVERSIÓN DE MARKETING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ROI!$D$102</c:f>
              <c:strCache>
                <c:ptCount val="1"/>
                <c:pt idx="0">
                  <c:v>ROI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invertIfNegative val="0"/>
          <c:dLbls>
            <c:numFmt formatCode="0.00%" sourceLinked="0"/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ROI!$C$103:$C$105</c:f>
              <c:strCache>
                <c:ptCount val="3"/>
                <c:pt idx="0">
                  <c:v>AÑO 1</c:v>
                </c:pt>
                <c:pt idx="1">
                  <c:v>AÑO 2</c:v>
                </c:pt>
                <c:pt idx="2">
                  <c:v>AÑO 3</c:v>
                </c:pt>
              </c:strCache>
            </c:strRef>
          </c:cat>
          <c:val>
            <c:numRef>
              <c:f>ROI!$D$103:$D$105</c:f>
              <c:numCache>
                <c:formatCode>0%</c:formatCode>
                <c:ptCount val="3"/>
                <c:pt idx="0">
                  <c:v>1.9199999999999998E-2</c:v>
                </c:pt>
                <c:pt idx="1">
                  <c:v>5.9968E-2</c:v>
                </c:pt>
                <c:pt idx="2">
                  <c:v>0.10236671999999995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8-44F2-B037-91311C590A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8258175"/>
        <c:axId val="1"/>
      </c:barChart>
      <c:catAx>
        <c:axId val="20182581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18258175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67" workbookViewId="0" xr3:uid="{842E5F09-E766-5B8D-85AF-A39847EA96FD}"/>
  </sheetViews>
  <sheetProtection password="DC75" content="1" objects="1"/>
  <pageMargins left="0.7" right="0.7" top="0.75" bottom="0.75" header="0.3" footer="0.3"/>
  <drawing r:id="rId1"/>
</chartsheet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1323974</xdr:colOff>
      <xdr:row>22</xdr:row>
      <xdr:rowOff>114300</xdr:rowOff>
    </xdr:from>
    <xdr:to>
      <xdr:col>11</xdr:col>
      <xdr:colOff>828675</xdr:colOff>
      <xdr:row>24</xdr:row>
      <xdr:rowOff>0</xdr:rowOff>
    </xdr:to>
    <xdr:sp macro="[0]!BORRAR" textlink="">
      <xdr:nvSpPr>
        <xdr:cNvPr id="2" name="Rectángulo redondeado 1">
          <a:extLst>
            <a:ext uri="{FF2B5EF4-FFF2-40B4-BE49-F238E27FC236}">
              <a16:creationId xmlns:a16="http://schemas.microsoft.com/office/drawing/2014/main" id="{DF1B25A7-363D-4A9A-BE25-D5E7E017018D}"/>
            </a:ext>
          </a:extLst>
        </xdr:cNvPr>
        <xdr:cNvSpPr/>
      </xdr:nvSpPr>
      <xdr:spPr>
        <a:xfrm>
          <a:off x="9705974" y="3571875"/>
          <a:ext cx="895351" cy="219075"/>
        </a:xfrm>
        <a:prstGeom prst="round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CO" sz="800" b="1"/>
            <a:t>BORRAR</a:t>
          </a:r>
          <a:r>
            <a:rPr lang="es-CO" sz="800" b="1" baseline="0"/>
            <a:t> DATOS</a:t>
          </a:r>
          <a:endParaRPr lang="es-CO" sz="800" b="1"/>
        </a:p>
      </xdr:txBody>
    </xdr:sp>
    <xdr:clientData/>
  </xdr:twoCellAnchor>
  <xdr:twoCellAnchor>
    <xdr:from>
      <xdr:col>11</xdr:col>
      <xdr:colOff>133350</xdr:colOff>
      <xdr:row>20</xdr:row>
      <xdr:rowOff>19050</xdr:rowOff>
    </xdr:from>
    <xdr:to>
      <xdr:col>11</xdr:col>
      <xdr:colOff>800100</xdr:colOff>
      <xdr:row>21</xdr:row>
      <xdr:rowOff>161925</xdr:rowOff>
    </xdr:to>
    <xdr:sp macro="[0]!iraroi" textlink="">
      <xdr:nvSpPr>
        <xdr:cNvPr id="3" name="Rectángulo 2">
          <a:extLst>
            <a:ext uri="{FF2B5EF4-FFF2-40B4-BE49-F238E27FC236}">
              <a16:creationId xmlns:a16="http://schemas.microsoft.com/office/drawing/2014/main" id="{3E82E743-8513-4F4F-9192-6461FC01C037}"/>
            </a:ext>
          </a:extLst>
        </xdr:cNvPr>
        <xdr:cNvSpPr/>
      </xdr:nvSpPr>
      <xdr:spPr>
        <a:xfrm>
          <a:off x="10058400" y="3305175"/>
          <a:ext cx="666750" cy="30480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ir a ROI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</xdr:colOff>
      <xdr:row>4</xdr:row>
      <xdr:rowOff>47624</xdr:rowOff>
    </xdr:from>
    <xdr:to>
      <xdr:col>2</xdr:col>
      <xdr:colOff>821531</xdr:colOff>
      <xdr:row>5</xdr:row>
      <xdr:rowOff>95250</xdr:rowOff>
    </xdr:to>
    <xdr:sp macro="[0]!iravariables" textlink="">
      <xdr:nvSpPr>
        <xdr:cNvPr id="2" name="Rectángulo 1">
          <a:extLst>
            <a:ext uri="{FF2B5EF4-FFF2-40B4-BE49-F238E27FC236}">
              <a16:creationId xmlns:a16="http://schemas.microsoft.com/office/drawing/2014/main" id="{D7C97571-522D-4014-92EE-B09287035CE3}"/>
            </a:ext>
          </a:extLst>
        </xdr:cNvPr>
        <xdr:cNvSpPr/>
      </xdr:nvSpPr>
      <xdr:spPr>
        <a:xfrm>
          <a:off x="678656" y="583405"/>
          <a:ext cx="797719" cy="226220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 b="1"/>
            <a:t>Variables</a:t>
          </a:r>
        </a:p>
      </xdr:txBody>
    </xdr:sp>
    <xdr:clientData/>
  </xdr:twoCellAnchor>
  <xdr:twoCellAnchor>
    <xdr:from>
      <xdr:col>3</xdr:col>
      <xdr:colOff>357188</xdr:colOff>
      <xdr:row>4</xdr:row>
      <xdr:rowOff>59531</xdr:rowOff>
    </xdr:from>
    <xdr:to>
      <xdr:col>4</xdr:col>
      <xdr:colOff>226218</xdr:colOff>
      <xdr:row>5</xdr:row>
      <xdr:rowOff>83344</xdr:rowOff>
    </xdr:to>
    <xdr:sp macro="[0]!iragrafica" textlink="">
      <xdr:nvSpPr>
        <xdr:cNvPr id="3" name="Rectángulo 2">
          <a:extLst>
            <a:ext uri="{FF2B5EF4-FFF2-40B4-BE49-F238E27FC236}">
              <a16:creationId xmlns:a16="http://schemas.microsoft.com/office/drawing/2014/main" id="{ACD695DF-2EC2-4E00-ADE5-865C6B3E1C10}"/>
            </a:ext>
          </a:extLst>
        </xdr:cNvPr>
        <xdr:cNvSpPr/>
      </xdr:nvSpPr>
      <xdr:spPr>
        <a:xfrm>
          <a:off x="1845469" y="595312"/>
          <a:ext cx="702468" cy="202407"/>
        </a:xfrm>
        <a:prstGeom prst="rect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100"/>
            <a:t>Gráfica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0E1F9707-0434-427F-859F-B3B6FA7085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M24"/>
  <sheetViews>
    <sheetView tabSelected="1" zoomScaleNormal="100" workbookViewId="0" xr3:uid="{AEA406A1-0E4B-5B11-9CD5-51D6E497D94C}">
      <selection activeCell="M8" sqref="M8"/>
    </sheetView>
  </sheetViews>
  <sheetFormatPr defaultColWidth="11" defaultRowHeight="12.75"/>
  <cols>
    <col min="1" max="3" width="11" style="1"/>
    <col min="4" max="4" width="13" style="1" customWidth="1"/>
    <col min="5" max="10" width="11" style="1"/>
    <col min="11" max="11" width="18.25" style="1" bestFit="1" customWidth="1"/>
    <col min="12" max="12" width="15.5" style="1" bestFit="1" customWidth="1"/>
    <col min="13" max="13" width="12.125" style="1" bestFit="1" customWidth="1"/>
    <col min="14" max="16384" width="11" style="1"/>
  </cols>
  <sheetData>
    <row r="1" spans="3:13" ht="13.5" thickBot="1"/>
    <row r="2" spans="3:13">
      <c r="C2" s="11"/>
      <c r="D2" s="12"/>
      <c r="E2" s="12"/>
      <c r="F2" s="12"/>
      <c r="G2" s="12"/>
      <c r="H2" s="12"/>
      <c r="I2" s="12"/>
      <c r="J2" s="12"/>
      <c r="K2" s="12"/>
      <c r="L2" s="13"/>
    </row>
    <row r="3" spans="3:13" ht="13.5" thickBot="1">
      <c r="C3" s="14"/>
      <c r="D3" s="16"/>
      <c r="E3" s="16"/>
      <c r="F3" s="16"/>
      <c r="G3" s="16"/>
      <c r="H3" s="16"/>
      <c r="I3" s="16"/>
      <c r="J3" s="16"/>
      <c r="K3" s="16"/>
      <c r="L3" s="15"/>
    </row>
    <row r="4" spans="3:13">
      <c r="C4" s="14"/>
      <c r="D4" s="75" t="s">
        <v>0</v>
      </c>
      <c r="E4" s="76"/>
      <c r="F4" s="76"/>
      <c r="G4" s="76"/>
      <c r="H4" s="76"/>
      <c r="I4" s="76"/>
      <c r="J4" s="76"/>
      <c r="K4" s="77"/>
      <c r="L4" s="15"/>
    </row>
    <row r="5" spans="3:13" ht="13.5" thickBot="1">
      <c r="C5" s="14"/>
      <c r="D5" s="78"/>
      <c r="E5" s="79"/>
      <c r="F5" s="79"/>
      <c r="G5" s="79"/>
      <c r="H5" s="79"/>
      <c r="I5" s="79"/>
      <c r="J5" s="79"/>
      <c r="K5" s="80"/>
      <c r="L5" s="15"/>
    </row>
    <row r="6" spans="3:13">
      <c r="C6" s="14"/>
      <c r="D6" s="16"/>
      <c r="E6" s="16"/>
      <c r="F6" s="16"/>
      <c r="G6" s="16"/>
      <c r="H6" s="81" t="s">
        <v>1</v>
      </c>
      <c r="I6" s="81"/>
      <c r="J6" s="81"/>
      <c r="K6" s="81"/>
      <c r="L6" s="15"/>
    </row>
    <row r="7" spans="3:13" ht="13.5" thickBot="1">
      <c r="C7" s="14"/>
      <c r="D7" s="16"/>
      <c r="E7" s="16"/>
      <c r="F7" s="16"/>
      <c r="G7" s="16"/>
      <c r="H7" s="16"/>
      <c r="I7" s="16"/>
      <c r="J7" s="16"/>
      <c r="K7" s="16"/>
      <c r="L7" s="15"/>
    </row>
    <row r="8" spans="3:13" ht="13.5" thickBot="1">
      <c r="C8" s="14"/>
      <c r="D8" s="73" t="s">
        <v>2</v>
      </c>
      <c r="E8" s="74"/>
      <c r="F8" s="74"/>
      <c r="G8" s="74"/>
      <c r="H8" s="74"/>
      <c r="I8" s="74"/>
      <c r="J8" s="74"/>
      <c r="K8" s="65" t="s">
        <v>3</v>
      </c>
      <c r="L8" s="15"/>
    </row>
    <row r="9" spans="3:13">
      <c r="C9" s="14"/>
      <c r="D9" s="89" t="s">
        <v>4</v>
      </c>
      <c r="E9" s="90"/>
      <c r="F9" s="90"/>
      <c r="G9" s="90"/>
      <c r="H9" s="90"/>
      <c r="I9" s="90"/>
      <c r="J9" s="90"/>
      <c r="K9" s="66">
        <v>980000000</v>
      </c>
      <c r="L9" s="15"/>
    </row>
    <row r="10" spans="3:13">
      <c r="C10" s="14"/>
      <c r="D10" s="83" t="s">
        <v>5</v>
      </c>
      <c r="E10" s="84"/>
      <c r="F10" s="84"/>
      <c r="G10" s="84"/>
      <c r="H10" s="84"/>
      <c r="I10" s="84"/>
      <c r="J10" s="84"/>
      <c r="K10" s="20">
        <v>0.05</v>
      </c>
      <c r="L10" s="63"/>
    </row>
    <row r="11" spans="3:13">
      <c r="C11" s="14"/>
      <c r="D11" s="83" t="s">
        <v>6</v>
      </c>
      <c r="E11" s="84"/>
      <c r="F11" s="84"/>
      <c r="G11" s="84"/>
      <c r="H11" s="84"/>
      <c r="I11" s="84"/>
      <c r="J11" s="84"/>
      <c r="K11" s="100">
        <v>25</v>
      </c>
      <c r="L11" s="15"/>
    </row>
    <row r="12" spans="3:13">
      <c r="C12" s="14"/>
      <c r="D12" s="83" t="s">
        <v>7</v>
      </c>
      <c r="E12" s="84"/>
      <c r="F12" s="84"/>
      <c r="G12" s="84"/>
      <c r="H12" s="84"/>
      <c r="I12" s="84"/>
      <c r="J12" s="84"/>
      <c r="K12" s="19">
        <v>1</v>
      </c>
      <c r="L12" s="15"/>
    </row>
    <row r="13" spans="3:13">
      <c r="C13" s="14"/>
      <c r="D13" s="68" t="s">
        <v>8</v>
      </c>
      <c r="E13" s="69"/>
      <c r="F13" s="69"/>
      <c r="G13" s="69"/>
      <c r="H13" s="69"/>
      <c r="I13" s="69"/>
      <c r="J13" s="69"/>
      <c r="K13" s="64">
        <v>12</v>
      </c>
      <c r="L13" s="15"/>
    </row>
    <row r="14" spans="3:13">
      <c r="C14" s="14"/>
      <c r="D14" s="83" t="s">
        <v>9</v>
      </c>
      <c r="E14" s="84"/>
      <c r="F14" s="84"/>
      <c r="G14" s="84"/>
      <c r="H14" s="84"/>
      <c r="I14" s="84"/>
      <c r="J14" s="84"/>
      <c r="K14" s="60">
        <v>0.05</v>
      </c>
      <c r="L14" s="15"/>
    </row>
    <row r="15" spans="3:13">
      <c r="C15" s="14"/>
      <c r="D15" s="83" t="s">
        <v>10</v>
      </c>
      <c r="E15" s="84"/>
      <c r="F15" s="84"/>
      <c r="G15" s="84"/>
      <c r="H15" s="84"/>
      <c r="I15" s="84"/>
      <c r="J15" s="84"/>
      <c r="K15" s="61">
        <v>0.01</v>
      </c>
      <c r="L15" s="15"/>
      <c r="M15" s="62"/>
    </row>
    <row r="16" spans="3:13">
      <c r="C16" s="14"/>
      <c r="D16" s="83" t="s">
        <v>11</v>
      </c>
      <c r="E16" s="84"/>
      <c r="F16" s="84"/>
      <c r="G16" s="84"/>
      <c r="H16" s="84"/>
      <c r="I16" s="84"/>
      <c r="J16" s="84"/>
      <c r="K16" s="20">
        <v>0.05</v>
      </c>
      <c r="L16" s="15"/>
    </row>
    <row r="17" spans="3:12">
      <c r="C17" s="14"/>
      <c r="D17" s="83" t="s">
        <v>12</v>
      </c>
      <c r="E17" s="84"/>
      <c r="F17" s="84"/>
      <c r="G17" s="84"/>
      <c r="H17" s="84"/>
      <c r="I17" s="84"/>
      <c r="J17" s="84"/>
      <c r="K17" s="19">
        <v>0.05</v>
      </c>
      <c r="L17" s="15"/>
    </row>
    <row r="18" spans="3:12">
      <c r="C18" s="14"/>
      <c r="D18" s="82" t="s">
        <v>13</v>
      </c>
      <c r="E18" s="101"/>
      <c r="F18" s="101"/>
      <c r="G18" s="101"/>
      <c r="H18" s="101"/>
      <c r="I18" s="101"/>
      <c r="J18" s="101"/>
      <c r="K18" s="102"/>
      <c r="L18" s="15"/>
    </row>
    <row r="19" spans="3:12">
      <c r="C19" s="14"/>
      <c r="D19" s="85" t="s">
        <v>14</v>
      </c>
      <c r="E19" s="86"/>
      <c r="F19" s="86"/>
      <c r="G19" s="86"/>
      <c r="H19" s="86"/>
      <c r="I19" s="86"/>
      <c r="J19" s="87"/>
      <c r="K19" s="21">
        <v>50000000</v>
      </c>
      <c r="L19" s="15"/>
    </row>
    <row r="20" spans="3:12">
      <c r="C20" s="14"/>
      <c r="D20" s="88" t="s">
        <v>15</v>
      </c>
      <c r="E20" s="86"/>
      <c r="F20" s="86"/>
      <c r="G20" s="86"/>
      <c r="H20" s="86"/>
      <c r="I20" s="86"/>
      <c r="J20" s="87"/>
      <c r="K20" s="21"/>
      <c r="L20" s="15"/>
    </row>
    <row r="21" spans="3:12">
      <c r="C21" s="14"/>
      <c r="D21" s="88" t="s">
        <v>16</v>
      </c>
      <c r="E21" s="86"/>
      <c r="F21" s="86"/>
      <c r="G21" s="86"/>
      <c r="H21" s="86"/>
      <c r="I21" s="86"/>
      <c r="J21" s="87"/>
      <c r="K21" s="21"/>
      <c r="L21" s="15"/>
    </row>
    <row r="22" spans="3:12" ht="13.5" thickBot="1">
      <c r="C22" s="14"/>
      <c r="D22" s="70" t="s">
        <v>17</v>
      </c>
      <c r="E22" s="71"/>
      <c r="F22" s="71"/>
      <c r="G22" s="71"/>
      <c r="H22" s="71"/>
      <c r="I22" s="71"/>
      <c r="J22" s="72"/>
      <c r="K22" s="22"/>
      <c r="L22" s="15"/>
    </row>
    <row r="23" spans="3:12">
      <c r="C23" s="14"/>
      <c r="D23" s="16"/>
      <c r="E23" s="16"/>
      <c r="F23" s="16"/>
      <c r="G23" s="16"/>
      <c r="H23" s="16"/>
      <c r="I23" s="16"/>
      <c r="J23" s="16"/>
      <c r="K23" s="16"/>
      <c r="L23" s="15"/>
    </row>
    <row r="24" spans="3:12" ht="13.5" thickBot="1">
      <c r="C24" s="67" t="s">
        <v>18</v>
      </c>
      <c r="D24" s="17"/>
      <c r="E24" s="17"/>
      <c r="F24" s="17"/>
      <c r="G24" s="17"/>
      <c r="H24" s="17"/>
      <c r="I24" s="17"/>
      <c r="J24" s="17"/>
      <c r="K24" s="17"/>
      <c r="L24" s="18"/>
    </row>
  </sheetData>
  <sheetProtection password="DC75" sheet="1"/>
  <mergeCells count="16">
    <mergeCell ref="D22:J22"/>
    <mergeCell ref="D8:J8"/>
    <mergeCell ref="D4:K5"/>
    <mergeCell ref="H6:K6"/>
    <mergeCell ref="D18:K18"/>
    <mergeCell ref="D16:J16"/>
    <mergeCell ref="D15:J15"/>
    <mergeCell ref="D19:J19"/>
    <mergeCell ref="D20:J20"/>
    <mergeCell ref="D21:J21"/>
    <mergeCell ref="D11:J11"/>
    <mergeCell ref="D14:J14"/>
    <mergeCell ref="D17:J17"/>
    <mergeCell ref="D12:J12"/>
    <mergeCell ref="D9:J9"/>
    <mergeCell ref="D10:J10"/>
  </mergeCells>
  <dataValidations count="2">
    <dataValidation type="decimal" allowBlank="1" showInputMessage="1" showErrorMessage="1" sqref="K10 K12 K16 K17" xr:uid="{00000000-0002-0000-0000-000000000000}">
      <formula1>0</formula1>
      <formula2>100</formula2>
    </dataValidation>
    <dataValidation type="whole" operator="greaterThan" allowBlank="1" showInputMessage="1" showErrorMessage="1" sqref="K9" xr:uid="{00000000-0002-0000-0000-000001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T105"/>
  <sheetViews>
    <sheetView topLeftCell="B1" zoomScale="80" zoomScaleNormal="80" workbookViewId="0" xr3:uid="{958C4451-9541-5A59-BF78-D2F731DF1C81}">
      <selection activeCell="U11" sqref="U11"/>
    </sheetView>
  </sheetViews>
  <sheetFormatPr defaultColWidth="11" defaultRowHeight="10.5"/>
  <cols>
    <col min="1" max="1" width="5.625" style="2" customWidth="1"/>
    <col min="2" max="2" width="3" style="2" customWidth="1"/>
    <col min="3" max="4" width="11" style="2"/>
    <col min="5" max="5" width="12.75" style="2" customWidth="1"/>
    <col min="6" max="6" width="19" style="2" bestFit="1" customWidth="1"/>
    <col min="7" max="7" width="6.375" style="2" bestFit="1" customWidth="1"/>
    <col min="8" max="8" width="5.25" style="2" customWidth="1"/>
    <col min="9" max="11" width="11" style="2"/>
    <col min="12" max="12" width="15.5" style="2" bestFit="1" customWidth="1"/>
    <col min="13" max="13" width="6.375" style="2" bestFit="1" customWidth="1"/>
    <col min="14" max="14" width="4.375" style="2" customWidth="1"/>
    <col min="15" max="17" width="11" style="2"/>
    <col min="18" max="18" width="18.5" style="2" bestFit="1" customWidth="1"/>
    <col min="19" max="19" width="6.375" style="2" bestFit="1" customWidth="1"/>
    <col min="20" max="20" width="3.625" style="2" customWidth="1"/>
    <col min="21" max="16384" width="11" style="2"/>
  </cols>
  <sheetData>
    <row r="1" spans="2:20" ht="9" customHeight="1" thickBot="1"/>
    <row r="2" spans="2:20" ht="11.25" thickBot="1">
      <c r="B2" s="23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5"/>
    </row>
    <row r="3" spans="2:20">
      <c r="B3" s="26"/>
      <c r="C3" s="75" t="s">
        <v>19</v>
      </c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/>
      <c r="T3" s="27"/>
    </row>
    <row r="4" spans="2:20" ht="11.25" thickBot="1">
      <c r="B4" s="26"/>
      <c r="C4" s="78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80"/>
      <c r="T4" s="27"/>
    </row>
    <row r="5" spans="2:20" ht="14.25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99" t="s">
        <v>1</v>
      </c>
      <c r="Q5" s="99"/>
      <c r="R5" s="99"/>
      <c r="S5" s="99"/>
      <c r="T5" s="27"/>
    </row>
    <row r="6" spans="2:20" ht="11.25" thickBot="1">
      <c r="B6" s="26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7"/>
    </row>
    <row r="7" spans="2:20" ht="11.25" thickBot="1">
      <c r="B7" s="26"/>
      <c r="C7" s="91" t="s">
        <v>20</v>
      </c>
      <c r="D7" s="92"/>
      <c r="E7" s="92"/>
      <c r="F7" s="92"/>
      <c r="G7" s="93"/>
      <c r="H7" s="29"/>
      <c r="I7" s="91" t="s">
        <v>21</v>
      </c>
      <c r="J7" s="92"/>
      <c r="K7" s="92"/>
      <c r="L7" s="92"/>
      <c r="M7" s="93"/>
      <c r="N7" s="29"/>
      <c r="O7" s="91" t="s">
        <v>22</v>
      </c>
      <c r="P7" s="92"/>
      <c r="Q7" s="92"/>
      <c r="R7" s="92"/>
      <c r="S7" s="93"/>
      <c r="T7" s="27"/>
    </row>
    <row r="8" spans="2:20" ht="11.25" thickBot="1">
      <c r="B8" s="26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7"/>
    </row>
    <row r="9" spans="2:20" ht="11.25" thickBot="1">
      <c r="B9" s="26"/>
      <c r="C9" s="30" t="s">
        <v>23</v>
      </c>
      <c r="D9" s="31"/>
      <c r="E9" s="31"/>
      <c r="F9" s="32" t="s">
        <v>24</v>
      </c>
      <c r="G9" s="33" t="s">
        <v>25</v>
      </c>
      <c r="H9" s="29"/>
      <c r="I9" s="30" t="s">
        <v>23</v>
      </c>
      <c r="J9" s="31"/>
      <c r="K9" s="31"/>
      <c r="L9" s="32" t="s">
        <v>24</v>
      </c>
      <c r="M9" s="33" t="s">
        <v>25</v>
      </c>
      <c r="N9" s="29"/>
      <c r="O9" s="30" t="s">
        <v>23</v>
      </c>
      <c r="P9" s="31"/>
      <c r="Q9" s="31"/>
      <c r="R9" s="32" t="s">
        <v>24</v>
      </c>
      <c r="S9" s="33" t="s">
        <v>25</v>
      </c>
      <c r="T9" s="27"/>
    </row>
    <row r="10" spans="2:20">
      <c r="B10" s="26"/>
      <c r="C10" s="23" t="s">
        <v>26</v>
      </c>
      <c r="D10" s="24"/>
      <c r="E10" s="24"/>
      <c r="F10" s="54">
        <f>+VARIABLES!K11</f>
        <v>25</v>
      </c>
      <c r="G10" s="25"/>
      <c r="H10" s="29"/>
      <c r="I10" s="26" t="s">
        <v>26</v>
      </c>
      <c r="J10" s="29"/>
      <c r="K10" s="29"/>
      <c r="L10" s="54">
        <f>+F16</f>
        <v>26</v>
      </c>
      <c r="M10" s="27"/>
      <c r="N10" s="29"/>
      <c r="O10" s="26" t="s">
        <v>26</v>
      </c>
      <c r="P10" s="29"/>
      <c r="Q10" s="29"/>
      <c r="R10" s="54">
        <f>+L16</f>
        <v>27.04</v>
      </c>
      <c r="S10" s="27"/>
      <c r="T10" s="27"/>
    </row>
    <row r="11" spans="2:20">
      <c r="B11" s="26"/>
      <c r="C11" s="26" t="s">
        <v>27</v>
      </c>
      <c r="D11" s="29"/>
      <c r="E11" s="29"/>
      <c r="F11" s="34">
        <f>+F10*G11</f>
        <v>25</v>
      </c>
      <c r="G11" s="35">
        <f>+VARIABLES!K12</f>
        <v>1</v>
      </c>
      <c r="H11" s="29"/>
      <c r="I11" s="26" t="s">
        <v>27</v>
      </c>
      <c r="J11" s="29"/>
      <c r="K11" s="29"/>
      <c r="L11" s="34">
        <f>+L10*M11</f>
        <v>26</v>
      </c>
      <c r="M11" s="35">
        <f>+VARIABLES!K12</f>
        <v>1</v>
      </c>
      <c r="N11" s="29"/>
      <c r="O11" s="26" t="s">
        <v>27</v>
      </c>
      <c r="P11" s="29"/>
      <c r="Q11" s="29"/>
      <c r="R11" s="34">
        <f>+R10*S11</f>
        <v>27.04</v>
      </c>
      <c r="S11" s="35">
        <f>+VARIABLES!K12</f>
        <v>1</v>
      </c>
      <c r="T11" s="27"/>
    </row>
    <row r="12" spans="2:20">
      <c r="B12" s="26"/>
      <c r="C12" s="26" t="s">
        <v>28</v>
      </c>
      <c r="D12" s="29"/>
      <c r="E12" s="29"/>
      <c r="F12" s="34">
        <f>+F11*G12</f>
        <v>1.25</v>
      </c>
      <c r="G12" s="35">
        <f>+VARIABLES!K14</f>
        <v>0.05</v>
      </c>
      <c r="H12" s="29"/>
      <c r="I12" s="26" t="s">
        <v>28</v>
      </c>
      <c r="J12" s="29"/>
      <c r="K12" s="29"/>
      <c r="L12" s="34">
        <f>+L11*M12</f>
        <v>1.3</v>
      </c>
      <c r="M12" s="35">
        <f>+VARIABLES!K14</f>
        <v>0.05</v>
      </c>
      <c r="N12" s="29"/>
      <c r="O12" s="26" t="s">
        <v>28</v>
      </c>
      <c r="P12" s="29"/>
      <c r="Q12" s="29"/>
      <c r="R12" s="34">
        <f>+R11*S12</f>
        <v>1.3520000000000001</v>
      </c>
      <c r="S12" s="35">
        <f>+VARIABLES!K14</f>
        <v>0.05</v>
      </c>
      <c r="T12" s="27"/>
    </row>
    <row r="13" spans="2:20">
      <c r="B13" s="26"/>
      <c r="C13" s="26" t="s">
        <v>29</v>
      </c>
      <c r="D13" s="29"/>
      <c r="E13" s="29"/>
      <c r="F13" s="36">
        <f>+VARIABLES!K9/VARIABLES!K11</f>
        <v>39200000</v>
      </c>
      <c r="G13" s="35"/>
      <c r="H13" s="29"/>
      <c r="I13" s="26" t="s">
        <v>29</v>
      </c>
      <c r="J13" s="29"/>
      <c r="K13" s="29"/>
      <c r="L13" s="36">
        <f>F13*(1+VARIABLES!$K$14)</f>
        <v>41160000</v>
      </c>
      <c r="M13" s="35"/>
      <c r="N13" s="29"/>
      <c r="O13" s="26" t="s">
        <v>29</v>
      </c>
      <c r="P13" s="29"/>
      <c r="Q13" s="29"/>
      <c r="R13" s="36">
        <f>+L13*(1+VARIABLES!$K$14)</f>
        <v>43218000</v>
      </c>
      <c r="S13" s="35"/>
      <c r="T13" s="27"/>
    </row>
    <row r="14" spans="2:20">
      <c r="B14" s="26"/>
      <c r="C14" s="26" t="s">
        <v>30</v>
      </c>
      <c r="D14" s="29"/>
      <c r="E14" s="29"/>
      <c r="F14" s="37">
        <f>+VARIABLES!K16</f>
        <v>0.05</v>
      </c>
      <c r="G14" s="35"/>
      <c r="H14" s="29"/>
      <c r="I14" s="26" t="s">
        <v>30</v>
      </c>
      <c r="J14" s="29"/>
      <c r="K14" s="29"/>
      <c r="L14" s="37">
        <f>+VARIABLES!K16</f>
        <v>0.05</v>
      </c>
      <c r="M14" s="35"/>
      <c r="N14" s="29"/>
      <c r="O14" s="26" t="s">
        <v>30</v>
      </c>
      <c r="P14" s="29"/>
      <c r="Q14" s="29"/>
      <c r="R14" s="37">
        <f>+VARIABLES!K16</f>
        <v>0.05</v>
      </c>
      <c r="S14" s="35"/>
      <c r="T14" s="27"/>
    </row>
    <row r="15" spans="2:20">
      <c r="B15" s="26"/>
      <c r="C15" s="26" t="s">
        <v>31</v>
      </c>
      <c r="D15" s="29"/>
      <c r="E15" s="29"/>
      <c r="F15" s="34">
        <f>+F10*G15</f>
        <v>0.25</v>
      </c>
      <c r="G15" s="35">
        <f>+VARIABLES!K15</f>
        <v>0.01</v>
      </c>
      <c r="H15" s="29"/>
      <c r="I15" s="26" t="s">
        <v>31</v>
      </c>
      <c r="J15" s="29"/>
      <c r="K15" s="29"/>
      <c r="L15" s="34">
        <f>+L10*M15</f>
        <v>0.26</v>
      </c>
      <c r="M15" s="35">
        <f>+VARIABLES!K15</f>
        <v>0.01</v>
      </c>
      <c r="N15" s="29"/>
      <c r="O15" s="26" t="s">
        <v>31</v>
      </c>
      <c r="P15" s="29"/>
      <c r="Q15" s="29"/>
      <c r="R15" s="34">
        <f>+R10*S15</f>
        <v>0.27039999999999997</v>
      </c>
      <c r="S15" s="35">
        <f>+VARIABLES!K15</f>
        <v>0.01</v>
      </c>
      <c r="T15" s="27"/>
    </row>
    <row r="16" spans="2:20">
      <c r="B16" s="26"/>
      <c r="C16" s="26" t="s">
        <v>32</v>
      </c>
      <c r="D16" s="29"/>
      <c r="E16" s="29"/>
      <c r="F16" s="34">
        <f>+F10+F12-F15</f>
        <v>26</v>
      </c>
      <c r="G16" s="35"/>
      <c r="H16" s="29"/>
      <c r="I16" s="26" t="s">
        <v>32</v>
      </c>
      <c r="J16" s="29"/>
      <c r="K16" s="29"/>
      <c r="L16" s="34">
        <f>+L10+L12-L15</f>
        <v>27.04</v>
      </c>
      <c r="M16" s="35"/>
      <c r="N16" s="29"/>
      <c r="O16" s="26" t="s">
        <v>32</v>
      </c>
      <c r="P16" s="29"/>
      <c r="Q16" s="29"/>
      <c r="R16" s="34">
        <f>+R10+R12-R15</f>
        <v>28.121600000000001</v>
      </c>
      <c r="S16" s="35"/>
      <c r="T16" s="27"/>
    </row>
    <row r="17" spans="2:20" ht="11.25" thickBot="1">
      <c r="B17" s="26"/>
      <c r="C17" s="44" t="s">
        <v>33</v>
      </c>
      <c r="D17" s="45"/>
      <c r="E17" s="45"/>
      <c r="F17" s="59">
        <f>+F16-F10</f>
        <v>1</v>
      </c>
      <c r="G17" s="40">
        <f>+(F16-F10)/F10</f>
        <v>0.04</v>
      </c>
      <c r="H17" s="29"/>
      <c r="I17" s="44" t="s">
        <v>33</v>
      </c>
      <c r="J17" s="45"/>
      <c r="K17" s="45"/>
      <c r="L17" s="59">
        <f>+L16-L10</f>
        <v>1.0399999999999991</v>
      </c>
      <c r="M17" s="40">
        <f>+(L16-L10)/L10</f>
        <v>3.9999999999999966E-2</v>
      </c>
      <c r="N17" s="29"/>
      <c r="O17" s="44" t="s">
        <v>33</v>
      </c>
      <c r="P17" s="45"/>
      <c r="Q17" s="45"/>
      <c r="R17" s="59">
        <f>+R16-R10</f>
        <v>1.0816000000000017</v>
      </c>
      <c r="S17" s="40">
        <f>+(R16-R10)/R10</f>
        <v>4.0000000000000063E-2</v>
      </c>
      <c r="T17" s="27"/>
    </row>
    <row r="18" spans="2:20" ht="11.25" thickBot="1">
      <c r="B18" s="26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7"/>
    </row>
    <row r="19" spans="2:20">
      <c r="B19" s="26"/>
      <c r="C19" s="23" t="s">
        <v>14</v>
      </c>
      <c r="D19" s="24"/>
      <c r="E19" s="24"/>
      <c r="F19" s="41">
        <f>+VARIABLES!K19</f>
        <v>50000000</v>
      </c>
      <c r="G19" s="42">
        <f>+F19/$F$23</f>
        <v>1</v>
      </c>
      <c r="H19" s="29"/>
      <c r="I19" s="23" t="s">
        <v>14</v>
      </c>
      <c r="J19" s="24"/>
      <c r="K19" s="24"/>
      <c r="L19" s="41">
        <f>+VARIABLES!K19*(1+VARIABLES!K17)</f>
        <v>52500000</v>
      </c>
      <c r="M19" s="42">
        <f>+L19/$L$23</f>
        <v>1</v>
      </c>
      <c r="N19" s="29"/>
      <c r="O19" s="23" t="s">
        <v>14</v>
      </c>
      <c r="P19" s="24"/>
      <c r="Q19" s="24"/>
      <c r="R19" s="41">
        <f>+L19*(1+VARIABLES!K17)</f>
        <v>55125000</v>
      </c>
      <c r="S19" s="42">
        <f>+R19/$L$23</f>
        <v>1.05</v>
      </c>
      <c r="T19" s="27"/>
    </row>
    <row r="20" spans="2:20">
      <c r="B20" s="26"/>
      <c r="C20" s="26" t="s">
        <v>15</v>
      </c>
      <c r="D20" s="29"/>
      <c r="E20" s="29"/>
      <c r="F20" s="36">
        <f>+VARIABLES!K20</f>
        <v>0</v>
      </c>
      <c r="G20" s="43">
        <f>+F20/$F$23</f>
        <v>0</v>
      </c>
      <c r="H20" s="29"/>
      <c r="I20" s="26" t="s">
        <v>15</v>
      </c>
      <c r="J20" s="29"/>
      <c r="K20" s="29"/>
      <c r="L20" s="36">
        <f>+VARIABLES!K20*(1+VARIABLES!K17)</f>
        <v>0</v>
      </c>
      <c r="M20" s="43">
        <f>+L20/$L$23</f>
        <v>0</v>
      </c>
      <c r="N20" s="29"/>
      <c r="O20" s="26" t="s">
        <v>15</v>
      </c>
      <c r="P20" s="29"/>
      <c r="Q20" s="29"/>
      <c r="R20" s="36">
        <f>+L20*(1+VARIABLES!K17)</f>
        <v>0</v>
      </c>
      <c r="S20" s="43">
        <f>+R20/$L$23</f>
        <v>0</v>
      </c>
      <c r="T20" s="27"/>
    </row>
    <row r="21" spans="2:20">
      <c r="B21" s="26"/>
      <c r="C21" s="26" t="s">
        <v>16</v>
      </c>
      <c r="D21" s="29"/>
      <c r="E21" s="29"/>
      <c r="F21" s="36">
        <f>+VARIABLES!K21</f>
        <v>0</v>
      </c>
      <c r="G21" s="43">
        <f>+F21/$F$23</f>
        <v>0</v>
      </c>
      <c r="H21" s="29"/>
      <c r="I21" s="26" t="s">
        <v>16</v>
      </c>
      <c r="J21" s="29"/>
      <c r="K21" s="29"/>
      <c r="L21" s="36">
        <f>+VARIABLES!K21*(1+VARIABLES!K17)</f>
        <v>0</v>
      </c>
      <c r="M21" s="43">
        <f>+L21/$L$23</f>
        <v>0</v>
      </c>
      <c r="N21" s="29"/>
      <c r="O21" s="26" t="s">
        <v>16</v>
      </c>
      <c r="P21" s="29"/>
      <c r="Q21" s="29"/>
      <c r="R21" s="36">
        <f>+L21*(1+VARIABLES!K17)</f>
        <v>0</v>
      </c>
      <c r="S21" s="43">
        <f>+R21/$L$23</f>
        <v>0</v>
      </c>
      <c r="T21" s="27"/>
    </row>
    <row r="22" spans="2:20">
      <c r="B22" s="26"/>
      <c r="C22" s="26" t="s">
        <v>17</v>
      </c>
      <c r="D22" s="29"/>
      <c r="E22" s="29"/>
      <c r="F22" s="36">
        <f>+VARIABLES!K22</f>
        <v>0</v>
      </c>
      <c r="G22" s="43">
        <f>+F22/$F$23</f>
        <v>0</v>
      </c>
      <c r="H22" s="29"/>
      <c r="I22" s="26" t="s">
        <v>17</v>
      </c>
      <c r="J22" s="29"/>
      <c r="K22" s="29"/>
      <c r="L22" s="36">
        <f>+VARIABLES!K22*(1+VARIABLES!K17)</f>
        <v>0</v>
      </c>
      <c r="M22" s="43">
        <f>+L22/$L$23</f>
        <v>0</v>
      </c>
      <c r="N22" s="29"/>
      <c r="O22" s="26" t="s">
        <v>17</v>
      </c>
      <c r="P22" s="29"/>
      <c r="Q22" s="29"/>
      <c r="R22" s="36">
        <f>+L22*(1+VARIABLES!K17)</f>
        <v>0</v>
      </c>
      <c r="S22" s="43">
        <f>+R22/$L$23</f>
        <v>0</v>
      </c>
      <c r="T22" s="27"/>
    </row>
    <row r="23" spans="2:20" ht="11.25" thickBot="1">
      <c r="B23" s="26"/>
      <c r="C23" s="44" t="s">
        <v>34</v>
      </c>
      <c r="D23" s="45"/>
      <c r="E23" s="45"/>
      <c r="F23" s="46">
        <f>SUM(F19:F22)</f>
        <v>50000000</v>
      </c>
      <c r="G23" s="47">
        <f>SUM(G19:G22)</f>
        <v>1</v>
      </c>
      <c r="H23" s="29"/>
      <c r="I23" s="44" t="s">
        <v>34</v>
      </c>
      <c r="J23" s="45"/>
      <c r="K23" s="45"/>
      <c r="L23" s="46">
        <f>SUM(L19:L22)</f>
        <v>52500000</v>
      </c>
      <c r="M23" s="47">
        <f>SUM(M19:M22)</f>
        <v>1</v>
      </c>
      <c r="N23" s="29"/>
      <c r="O23" s="44" t="s">
        <v>34</v>
      </c>
      <c r="P23" s="45"/>
      <c r="Q23" s="45"/>
      <c r="R23" s="46">
        <f>SUM(R19:R22)</f>
        <v>55125000</v>
      </c>
      <c r="S23" s="47">
        <f>SUM(S19:S22)</f>
        <v>1.05</v>
      </c>
      <c r="T23" s="27"/>
    </row>
    <row r="24" spans="2:20" ht="11.25" thickBot="1">
      <c r="B24" s="26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7"/>
    </row>
    <row r="25" spans="2:20">
      <c r="B25" s="26"/>
      <c r="C25" s="23" t="s">
        <v>35</v>
      </c>
      <c r="D25" s="24"/>
      <c r="E25" s="24"/>
      <c r="F25" s="48">
        <f>+F23/F16</f>
        <v>1923076.923076923</v>
      </c>
      <c r="G25" s="25"/>
      <c r="H25" s="29"/>
      <c r="I25" s="23" t="s">
        <v>35</v>
      </c>
      <c r="J25" s="24"/>
      <c r="K25" s="24"/>
      <c r="L25" s="48">
        <f>+L23/L16</f>
        <v>1941568.0473372783</v>
      </c>
      <c r="M25" s="25"/>
      <c r="N25" s="29"/>
      <c r="O25" s="23" t="s">
        <v>35</v>
      </c>
      <c r="P25" s="24"/>
      <c r="Q25" s="24"/>
      <c r="R25" s="48">
        <f>+R23/R16</f>
        <v>1960236.9708693672</v>
      </c>
      <c r="S25" s="25"/>
      <c r="T25" s="27"/>
    </row>
    <row r="26" spans="2:20">
      <c r="B26" s="26"/>
      <c r="C26" s="26" t="s">
        <v>36</v>
      </c>
      <c r="D26" s="29"/>
      <c r="E26" s="29"/>
      <c r="F26" s="49">
        <f>+F23/F12</f>
        <v>40000000</v>
      </c>
      <c r="G26" s="27"/>
      <c r="H26" s="29"/>
      <c r="I26" s="26" t="s">
        <v>36</v>
      </c>
      <c r="J26" s="29"/>
      <c r="K26" s="29"/>
      <c r="L26" s="49">
        <f>+L23/L12</f>
        <v>40384615.384615384</v>
      </c>
      <c r="M26" s="27"/>
      <c r="N26" s="29"/>
      <c r="O26" s="26" t="s">
        <v>36</v>
      </c>
      <c r="P26" s="29"/>
      <c r="Q26" s="29"/>
      <c r="R26" s="49">
        <f>+R23/R12</f>
        <v>40772928.994082838</v>
      </c>
      <c r="S26" s="27"/>
      <c r="T26" s="27"/>
    </row>
    <row r="27" spans="2:20">
      <c r="B27" s="26"/>
      <c r="C27" s="26" t="s">
        <v>37</v>
      </c>
      <c r="D27" s="29"/>
      <c r="E27" s="29"/>
      <c r="F27" s="49">
        <f>+F26-F25</f>
        <v>38076923.07692308</v>
      </c>
      <c r="G27" s="27"/>
      <c r="H27" s="29"/>
      <c r="I27" s="26" t="s">
        <v>37</v>
      </c>
      <c r="J27" s="29"/>
      <c r="K27" s="29"/>
      <c r="L27" s="49">
        <f>+L26-L25</f>
        <v>38443047.337278105</v>
      </c>
      <c r="M27" s="27"/>
      <c r="N27" s="29"/>
      <c r="O27" s="26" t="s">
        <v>37</v>
      </c>
      <c r="P27" s="29"/>
      <c r="Q27" s="29"/>
      <c r="R27" s="49">
        <f>+R26-R25</f>
        <v>38812692.023213468</v>
      </c>
      <c r="S27" s="27"/>
      <c r="T27" s="27"/>
    </row>
    <row r="28" spans="2:20">
      <c r="B28" s="26"/>
      <c r="C28" s="26" t="s">
        <v>38</v>
      </c>
      <c r="D28" s="29"/>
      <c r="E28" s="29"/>
      <c r="F28" s="49">
        <f>+F27*F15</f>
        <v>9519230.7692307699</v>
      </c>
      <c r="G28" s="43">
        <f>+F28/F23</f>
        <v>0.1903846153846154</v>
      </c>
      <c r="H28" s="29"/>
      <c r="I28" s="26" t="s">
        <v>38</v>
      </c>
      <c r="J28" s="29"/>
      <c r="K28" s="29"/>
      <c r="L28" s="49">
        <f>+L27*L15</f>
        <v>9995192.307692308</v>
      </c>
      <c r="M28" s="43">
        <f>+L28/L23</f>
        <v>0.1903846153846154</v>
      </c>
      <c r="N28" s="29"/>
      <c r="O28" s="26" t="s">
        <v>38</v>
      </c>
      <c r="P28" s="29"/>
      <c r="Q28" s="29"/>
      <c r="R28" s="49">
        <f>+R27*R15</f>
        <v>10494951.92307692</v>
      </c>
      <c r="S28" s="43">
        <f>+R28/R23</f>
        <v>0.19038461538461532</v>
      </c>
      <c r="T28" s="27"/>
    </row>
    <row r="29" spans="2:20">
      <c r="B29" s="26"/>
      <c r="C29" s="55" t="s">
        <v>39</v>
      </c>
      <c r="D29" s="56"/>
      <c r="E29" s="56"/>
      <c r="F29" s="57">
        <f>+((F13*F14)*VARIABLES!$K$13) * (VARIABLES!$K$13/12)</f>
        <v>23520000</v>
      </c>
      <c r="G29" s="27"/>
      <c r="H29" s="29"/>
      <c r="I29" s="55" t="s">
        <v>39</v>
      </c>
      <c r="J29" s="56"/>
      <c r="K29" s="56"/>
      <c r="L29" s="57">
        <f>+((L13*L14)*VARIABLES!$K$13) * (VARIABLES!$K$13/12)</f>
        <v>24696000</v>
      </c>
      <c r="M29" s="27"/>
      <c r="N29" s="29"/>
      <c r="O29" s="55" t="s">
        <v>39</v>
      </c>
      <c r="P29" s="56"/>
      <c r="Q29" s="56"/>
      <c r="R29" s="57">
        <f>+((R13*R14)*VARIABLES!$K$13) * (VARIABLES!$K$13/12)</f>
        <v>25930800</v>
      </c>
      <c r="S29" s="27"/>
      <c r="T29" s="27"/>
    </row>
    <row r="30" spans="2:20">
      <c r="B30" s="26"/>
      <c r="C30" s="26" t="s">
        <v>40</v>
      </c>
      <c r="D30" s="29"/>
      <c r="E30" s="29"/>
      <c r="F30" s="49">
        <f>+F23-F28</f>
        <v>40480769.230769232</v>
      </c>
      <c r="G30" s="43">
        <f>+F30/F23</f>
        <v>0.80961538461538463</v>
      </c>
      <c r="H30" s="29"/>
      <c r="I30" s="26" t="s">
        <v>40</v>
      </c>
      <c r="J30" s="29"/>
      <c r="K30" s="29"/>
      <c r="L30" s="49">
        <f>+L23-L28</f>
        <v>42504807.692307696</v>
      </c>
      <c r="M30" s="43">
        <f>+L30/L23</f>
        <v>0.80961538461538463</v>
      </c>
      <c r="N30" s="29"/>
      <c r="O30" s="26" t="s">
        <v>40</v>
      </c>
      <c r="P30" s="29"/>
      <c r="Q30" s="29"/>
      <c r="R30" s="49">
        <f>+R23-R28</f>
        <v>44630048.07692308</v>
      </c>
      <c r="S30" s="43">
        <f>+R30/R23</f>
        <v>0.80961538461538463</v>
      </c>
      <c r="T30" s="27"/>
    </row>
    <row r="31" spans="2:20" ht="11.25" thickBot="1">
      <c r="B31" s="26"/>
      <c r="C31" s="38" t="s">
        <v>41</v>
      </c>
      <c r="D31" s="39"/>
      <c r="E31" s="39"/>
      <c r="F31" s="50">
        <f>+F30/(F16)</f>
        <v>1556952.6627218935</v>
      </c>
      <c r="G31" s="51"/>
      <c r="H31" s="29"/>
      <c r="I31" s="38" t="s">
        <v>41</v>
      </c>
      <c r="J31" s="39"/>
      <c r="K31" s="39"/>
      <c r="L31" s="50">
        <f>+L30/(L16)</f>
        <v>1571923.3614019118</v>
      </c>
      <c r="M31" s="51"/>
      <c r="N31" s="29"/>
      <c r="O31" s="38" t="s">
        <v>41</v>
      </c>
      <c r="P31" s="39"/>
      <c r="Q31" s="39"/>
      <c r="R31" s="50">
        <f>+R30/(R16)</f>
        <v>1587038.0091076994</v>
      </c>
      <c r="S31" s="51"/>
      <c r="T31" s="27"/>
    </row>
    <row r="32" spans="2:20" ht="11.25" thickBot="1">
      <c r="B32" s="26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7"/>
    </row>
    <row r="33" spans="2:20">
      <c r="B33" s="26"/>
      <c r="C33" s="23" t="s">
        <v>42</v>
      </c>
      <c r="D33" s="24"/>
      <c r="E33" s="24"/>
      <c r="F33" s="52">
        <f>+F16*F13</f>
        <v>1019200000</v>
      </c>
      <c r="G33" s="25"/>
      <c r="H33" s="29"/>
      <c r="I33" s="23" t="s">
        <v>42</v>
      </c>
      <c r="J33" s="24"/>
      <c r="K33" s="24"/>
      <c r="L33" s="52">
        <f>+L16*L13</f>
        <v>1112966400</v>
      </c>
      <c r="M33" s="25"/>
      <c r="N33" s="29"/>
      <c r="O33" s="23" t="s">
        <v>42</v>
      </c>
      <c r="P33" s="24"/>
      <c r="Q33" s="24"/>
      <c r="R33" s="52">
        <f>+R16*R13</f>
        <v>1215359308.8</v>
      </c>
      <c r="S33" s="25"/>
      <c r="T33" s="27"/>
    </row>
    <row r="34" spans="2:20">
      <c r="B34" s="26"/>
      <c r="C34" s="26" t="s">
        <v>43</v>
      </c>
      <c r="D34" s="29"/>
      <c r="E34" s="29"/>
      <c r="F34" s="49">
        <f>+F33*F14</f>
        <v>50960000</v>
      </c>
      <c r="G34" s="27"/>
      <c r="H34" s="29"/>
      <c r="I34" s="26" t="s">
        <v>43</v>
      </c>
      <c r="J34" s="29"/>
      <c r="K34" s="29"/>
      <c r="L34" s="49">
        <f>+L33*L14</f>
        <v>55648320</v>
      </c>
      <c r="M34" s="27"/>
      <c r="N34" s="29"/>
      <c r="O34" s="26" t="s">
        <v>43</v>
      </c>
      <c r="P34" s="29"/>
      <c r="Q34" s="29"/>
      <c r="R34" s="49">
        <f>+R33*R14</f>
        <v>60767965.439999998</v>
      </c>
      <c r="S34" s="27"/>
      <c r="T34" s="27"/>
    </row>
    <row r="35" spans="2:20" ht="11.25" thickBot="1">
      <c r="B35" s="26"/>
      <c r="C35" s="26" t="s">
        <v>44</v>
      </c>
      <c r="D35" s="29"/>
      <c r="E35" s="29"/>
      <c r="F35" s="53">
        <f>+F34-F23</f>
        <v>960000</v>
      </c>
      <c r="G35" s="27"/>
      <c r="H35" s="29"/>
      <c r="I35" s="26" t="s">
        <v>44</v>
      </c>
      <c r="J35" s="29"/>
      <c r="K35" s="29"/>
      <c r="L35" s="53">
        <f>+L34-L23</f>
        <v>3148320</v>
      </c>
      <c r="M35" s="27"/>
      <c r="N35" s="29"/>
      <c r="O35" s="26" t="s">
        <v>44</v>
      </c>
      <c r="P35" s="29"/>
      <c r="Q35" s="29"/>
      <c r="R35" s="53">
        <f>+R34-R23</f>
        <v>5642965.4399999976</v>
      </c>
      <c r="S35" s="27"/>
      <c r="T35" s="27"/>
    </row>
    <row r="36" spans="2:20" ht="13.5" customHeight="1" thickBot="1">
      <c r="B36" s="26"/>
      <c r="C36" s="94" t="s">
        <v>45</v>
      </c>
      <c r="D36" s="95"/>
      <c r="E36" s="96"/>
      <c r="F36" s="97">
        <f>+F35/F23</f>
        <v>1.9199999999999998E-2</v>
      </c>
      <c r="G36" s="98"/>
      <c r="H36" s="58"/>
      <c r="I36" s="94" t="s">
        <v>45</v>
      </c>
      <c r="J36" s="95"/>
      <c r="K36" s="96"/>
      <c r="L36" s="97">
        <f>+L35/L23</f>
        <v>5.9968E-2</v>
      </c>
      <c r="M36" s="98"/>
      <c r="N36" s="58"/>
      <c r="O36" s="94" t="s">
        <v>45</v>
      </c>
      <c r="P36" s="95"/>
      <c r="Q36" s="96"/>
      <c r="R36" s="97">
        <f>+R35/R23</f>
        <v>0.10236671999999995</v>
      </c>
      <c r="S36" s="98"/>
      <c r="T36" s="27"/>
    </row>
    <row r="37" spans="2:20" ht="11.25" thickBot="1"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51"/>
    </row>
    <row r="101" spans="3:4" ht="11.25" thickBot="1"/>
    <row r="102" spans="3:4" ht="11.25" thickBot="1">
      <c r="C102" s="9" t="s">
        <v>46</v>
      </c>
      <c r="D102" s="10" t="s">
        <v>45</v>
      </c>
    </row>
    <row r="103" spans="3:4">
      <c r="C103" s="7" t="s">
        <v>20</v>
      </c>
      <c r="D103" s="8">
        <f>+F36</f>
        <v>1.9199999999999998E-2</v>
      </c>
    </row>
    <row r="104" spans="3:4">
      <c r="C104" s="3" t="s">
        <v>21</v>
      </c>
      <c r="D104" s="4">
        <f>+L36</f>
        <v>5.9968E-2</v>
      </c>
    </row>
    <row r="105" spans="3:4" ht="11.25" thickBot="1">
      <c r="C105" s="5" t="s">
        <v>22</v>
      </c>
      <c r="D105" s="6">
        <f>+R36</f>
        <v>0.10236671999999995</v>
      </c>
    </row>
  </sheetData>
  <sheetProtection password="DC75" sheet="1"/>
  <mergeCells count="11">
    <mergeCell ref="O7:S7"/>
    <mergeCell ref="C3:S4"/>
    <mergeCell ref="C36:E36"/>
    <mergeCell ref="I36:K36"/>
    <mergeCell ref="O36:Q36"/>
    <mergeCell ref="F36:G36"/>
    <mergeCell ref="L36:M36"/>
    <mergeCell ref="R36:S36"/>
    <mergeCell ref="P5:S5"/>
    <mergeCell ref="C7:G7"/>
    <mergeCell ref="I7:M7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INXAIT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MATEO RESTREPO</dc:creator>
  <cp:keywords/>
  <dc:description/>
  <cp:lastModifiedBy>LINA MARÍA FLÓREZ BERTEL</cp:lastModifiedBy>
  <cp:revision/>
  <dcterms:created xsi:type="dcterms:W3CDTF">2009-02-04T22:09:35Z</dcterms:created>
  <dcterms:modified xsi:type="dcterms:W3CDTF">2017-06-23T01:59:54Z</dcterms:modified>
  <cp:category/>
  <cp:contentStatus/>
</cp:coreProperties>
</file>