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66925"/>
  <mc:AlternateContent xmlns:mc="http://schemas.openxmlformats.org/markup-compatibility/2006">
    <mc:Choice Requires="x15">
      <x15ac:absPath xmlns:x15ac="http://schemas.microsoft.com/office/spreadsheetml/2010/11/ac" url="https://globalgap-my.sharepoint.com/personal/walker_globalgap_org/Documents/V6/Checklists/Nov 2022 Updates/"/>
    </mc:Choice>
  </mc:AlternateContent>
  <xr:revisionPtr revIDLastSave="4" documentId="8_{5B60D02D-8EE3-43B6-891A-F68C369112D2}" xr6:coauthVersionLast="47" xr6:coauthVersionMax="47" xr10:uidLastSave="{CDB23E85-87E7-4A87-82AF-FBD2D8EB1073}"/>
  <bookViews>
    <workbookView xWindow="62520" yWindow="-120" windowWidth="29040" windowHeight="16440" firstSheet="6" activeTab="6" xr2:uid="{00000000-000D-0000-FFFF-FFFF00000000}"/>
  </bookViews>
  <sheets>
    <sheet name="Steps" sheetId="1" state="hidden" r:id="rId1"/>
    <sheet name="PI" sheetId="2" state="hidden" r:id="rId2"/>
    <sheet name="S" sheetId="3" state="hidden" r:id="rId3"/>
    <sheet name="Sheet1" sheetId="15" state="hidden" r:id="rId4"/>
    <sheet name="PQ" sheetId="8" state="hidden" r:id="rId5"/>
    <sheet name="Static ID Table" sheetId="5" state="hidden" r:id="rId6"/>
    <sheet name="Cover" sheetId="11" r:id="rId7"/>
    <sheet name="Instructions" sheetId="10" r:id="rId8"/>
    <sheet name="Audit notes" sheetId="18" r:id="rId9"/>
    <sheet name="P&amp;Cs" sheetId="17" r:id="rId10"/>
  </sheets>
  <definedNames>
    <definedName name="_xlnm.Print_Titles" localSheetId="9">'P&amp;Cs'!$1:$1</definedName>
    <definedName name="Text4" localSheetId="8">'Audit notes'!#REF!</definedName>
    <definedName name="Text5" localSheetId="8">'Audit notes'!$A$32</definedName>
    <definedName name="Text6" localSheetId="8">'Audit notes'!#REF!</definedName>
    <definedName name="Text7" localSheetId="8">'Audit notes'!#REF!</definedName>
    <definedName name="Text8" localSheetId="8">'Audit notes'!#REF!</definedName>
    <definedName name="Text9" localSheetId="8">'Audit notes'!#REF!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7" l="1"/>
  <c r="G8" i="17"/>
  <c r="G9" i="17"/>
  <c r="G12" i="17"/>
  <c r="G13" i="17"/>
  <c r="G18" i="17"/>
  <c r="G19" i="17"/>
  <c r="G21" i="17"/>
  <c r="G22" i="17"/>
  <c r="G25" i="17"/>
  <c r="G26" i="17"/>
  <c r="G28" i="17"/>
  <c r="G29" i="17"/>
  <c r="G34" i="17"/>
  <c r="G35" i="17"/>
  <c r="G38" i="17"/>
  <c r="G39" i="17"/>
  <c r="G41" i="17"/>
  <c r="G42" i="17"/>
  <c r="G45" i="17"/>
  <c r="G46" i="17"/>
  <c r="G48" i="17"/>
  <c r="G49" i="17"/>
  <c r="G51" i="17"/>
  <c r="G52" i="17"/>
  <c r="G56" i="17"/>
  <c r="G57" i="17"/>
  <c r="G59" i="17"/>
  <c r="G60" i="17"/>
  <c r="G62" i="17"/>
  <c r="G63" i="17"/>
  <c r="G65" i="17"/>
  <c r="G66" i="17"/>
  <c r="G68" i="17"/>
  <c r="G69" i="17"/>
  <c r="G71" i="17"/>
  <c r="G72" i="17"/>
  <c r="G81" i="17"/>
  <c r="G82" i="17"/>
  <c r="G86" i="17"/>
  <c r="G91" i="17"/>
  <c r="G96" i="17"/>
  <c r="G101" i="17"/>
  <c r="G102" i="17"/>
  <c r="G109" i="17"/>
  <c r="G110" i="17"/>
  <c r="G114" i="17"/>
  <c r="G116" i="17"/>
  <c r="G120" i="17"/>
  <c r="G121" i="17"/>
  <c r="G126" i="17"/>
  <c r="G127" i="17"/>
  <c r="G131" i="17"/>
  <c r="G132" i="17"/>
  <c r="G142" i="17"/>
  <c r="G143" i="17"/>
  <c r="G149" i="17"/>
  <c r="G150" i="17"/>
  <c r="G155" i="17"/>
  <c r="G156" i="17"/>
  <c r="G162" i="17"/>
  <c r="G165" i="17"/>
  <c r="G169" i="17"/>
  <c r="G170" i="17"/>
  <c r="G178" i="17"/>
  <c r="G181" i="17"/>
  <c r="G185" i="17"/>
  <c r="G188" i="17"/>
  <c r="G189" i="17"/>
  <c r="G194" i="17"/>
  <c r="G197" i="17"/>
  <c r="G199" i="17"/>
  <c r="G202" i="17"/>
  <c r="G209" i="17"/>
  <c r="G213" i="17"/>
  <c r="G214" i="17"/>
  <c r="G223" i="17"/>
  <c r="G224" i="17"/>
  <c r="G229" i="17"/>
  <c r="G233" i="17"/>
  <c r="G235" i="17"/>
  <c r="G242" i="17"/>
  <c r="G244" i="17"/>
  <c r="G246" i="17"/>
  <c r="G252" i="17"/>
  <c r="G254" i="17"/>
  <c r="G261" i="17"/>
  <c r="G268" i="17"/>
  <c r="G270" i="17"/>
  <c r="G271" i="17"/>
  <c r="G276" i="17"/>
  <c r="G279" i="17"/>
  <c r="G281" i="17"/>
  <c r="G284" i="17"/>
  <c r="G286" i="17"/>
  <c r="G288" i="17"/>
  <c r="G2" i="17"/>
  <c r="H12" i="10"/>
  <c r="H13" i="10"/>
  <c r="H14" i="10"/>
  <c r="H15" i="10"/>
  <c r="H16" i="10"/>
  <c r="H17" i="10"/>
  <c r="H18" i="10"/>
  <c r="H19" i="10"/>
  <c r="H20" i="10"/>
  <c r="H21" i="10"/>
  <c r="H22" i="10"/>
  <c r="H23" i="10"/>
  <c r="H24" i="10"/>
  <c r="H25" i="10"/>
  <c r="H11" i="10"/>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12" i="8"/>
  <c r="D3" i="8"/>
  <c r="D4" i="8"/>
  <c r="D5" i="8"/>
  <c r="D6" i="8"/>
  <c r="D7" i="8"/>
  <c r="D8" i="8"/>
  <c r="D9" i="8"/>
  <c r="D10" i="8"/>
  <c r="D11" i="8"/>
  <c r="D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12" i="8"/>
  <c r="C3" i="8"/>
  <c r="C4" i="8"/>
  <c r="C5" i="8"/>
  <c r="C6" i="8"/>
  <c r="C7" i="8"/>
  <c r="C8" i="8"/>
  <c r="C9" i="8"/>
  <c r="C10" i="8"/>
  <c r="C11" i="8"/>
  <c r="C2" i="8"/>
  <c r="K4" i="17" l="1"/>
  <c r="K5" i="17"/>
  <c r="K6" i="17"/>
  <c r="K7" i="17"/>
  <c r="K10" i="17"/>
  <c r="K11" i="17"/>
  <c r="K14" i="17"/>
  <c r="K15" i="17"/>
  <c r="K16" i="17"/>
  <c r="K17" i="17"/>
  <c r="K20" i="17"/>
  <c r="K23" i="17"/>
  <c r="K24" i="17"/>
  <c r="K27" i="17"/>
  <c r="K30" i="17"/>
  <c r="K31" i="17"/>
  <c r="K32" i="17"/>
  <c r="K33" i="17"/>
  <c r="K36" i="17"/>
  <c r="K37" i="17"/>
  <c r="K40" i="17"/>
  <c r="K43" i="17"/>
  <c r="K44" i="17"/>
  <c r="K47" i="17"/>
  <c r="K50" i="17"/>
  <c r="K53" i="17"/>
  <c r="K54" i="17"/>
  <c r="K55" i="17"/>
  <c r="K58" i="17"/>
  <c r="K61" i="17"/>
  <c r="K64" i="17"/>
  <c r="K67" i="17"/>
  <c r="K70" i="17"/>
  <c r="K73" i="17"/>
  <c r="K74" i="17"/>
  <c r="K75" i="17"/>
  <c r="K76" i="17"/>
  <c r="K77" i="17"/>
  <c r="K78" i="17"/>
  <c r="K79" i="17"/>
  <c r="K80" i="17"/>
  <c r="K83" i="17"/>
  <c r="K84" i="17"/>
  <c r="K85" i="17"/>
  <c r="K87" i="17"/>
  <c r="K88" i="17"/>
  <c r="K89" i="17"/>
  <c r="K90" i="17"/>
  <c r="K92" i="17"/>
  <c r="K93" i="17"/>
  <c r="K94" i="17"/>
  <c r="K95" i="17"/>
  <c r="K97" i="17"/>
  <c r="K98" i="17"/>
  <c r="K99" i="17"/>
  <c r="K100" i="17"/>
  <c r="K103" i="17"/>
  <c r="K104" i="17"/>
  <c r="K105" i="17"/>
  <c r="K106" i="17"/>
  <c r="K107" i="17"/>
  <c r="K108" i="17"/>
  <c r="K111" i="17"/>
  <c r="K112" i="17"/>
  <c r="K113" i="17"/>
  <c r="K115" i="17"/>
  <c r="K117" i="17"/>
  <c r="K118" i="17"/>
  <c r="K119" i="17"/>
  <c r="K122" i="17"/>
  <c r="K123" i="17"/>
  <c r="K124" i="17"/>
  <c r="K125" i="17"/>
  <c r="K128" i="17"/>
  <c r="K129" i="17"/>
  <c r="K130" i="17"/>
  <c r="K133" i="17"/>
  <c r="K134" i="17"/>
  <c r="K135" i="17"/>
  <c r="K136" i="17"/>
  <c r="K137" i="17"/>
  <c r="K138" i="17"/>
  <c r="K139" i="17"/>
  <c r="K140" i="17"/>
  <c r="K141" i="17"/>
  <c r="K144" i="17"/>
  <c r="K145" i="17"/>
  <c r="K146" i="17"/>
  <c r="K147" i="17"/>
  <c r="K148" i="17"/>
  <c r="K151" i="17"/>
  <c r="K152" i="17"/>
  <c r="K153" i="17"/>
  <c r="K154" i="17"/>
  <c r="K157" i="17"/>
  <c r="K158" i="17"/>
  <c r="K159" i="17"/>
  <c r="K160" i="17"/>
  <c r="K161" i="17"/>
  <c r="K163" i="17"/>
  <c r="K164" i="17"/>
  <c r="K166" i="17"/>
  <c r="K167" i="17"/>
  <c r="K168" i="17"/>
  <c r="K171" i="17"/>
  <c r="K172" i="17"/>
  <c r="K173" i="17"/>
  <c r="K174" i="17"/>
  <c r="K175" i="17"/>
  <c r="K176" i="17"/>
  <c r="K177" i="17"/>
  <c r="K179" i="17"/>
  <c r="K180" i="17"/>
  <c r="K182" i="17"/>
  <c r="K183" i="17"/>
  <c r="K184" i="17"/>
  <c r="K186" i="17"/>
  <c r="K187" i="17"/>
  <c r="K190" i="17"/>
  <c r="K191" i="17"/>
  <c r="K192" i="17"/>
  <c r="K193" i="17"/>
  <c r="K195" i="17"/>
  <c r="K196" i="17"/>
  <c r="K198" i="17"/>
  <c r="K200" i="17"/>
  <c r="K201" i="17"/>
  <c r="K203" i="17"/>
  <c r="K204" i="17"/>
  <c r="K205" i="17"/>
  <c r="K206" i="17"/>
  <c r="K207" i="17"/>
  <c r="K208" i="17"/>
  <c r="K210" i="17"/>
  <c r="K211" i="17"/>
  <c r="K212" i="17"/>
  <c r="K215" i="17"/>
  <c r="K216" i="17"/>
  <c r="K217" i="17"/>
  <c r="K218" i="17"/>
  <c r="K219" i="17"/>
  <c r="K220" i="17"/>
  <c r="K221" i="17"/>
  <c r="K222" i="17"/>
  <c r="K225" i="17"/>
  <c r="K226" i="17"/>
  <c r="K227" i="17"/>
  <c r="K228" i="17"/>
  <c r="K230" i="17"/>
  <c r="K231" i="17"/>
  <c r="K232" i="17"/>
  <c r="K234" i="17"/>
  <c r="K236" i="17"/>
  <c r="K237" i="17"/>
  <c r="K238" i="17"/>
  <c r="K239" i="17"/>
  <c r="K240" i="17"/>
  <c r="K241" i="17"/>
  <c r="K243" i="17"/>
  <c r="K245" i="17"/>
  <c r="K247" i="17"/>
  <c r="K248" i="17"/>
  <c r="K249" i="17"/>
  <c r="K250" i="17"/>
  <c r="K251" i="17"/>
  <c r="K253" i="17"/>
  <c r="K255" i="17"/>
  <c r="K256" i="17"/>
  <c r="K257" i="17"/>
  <c r="K258" i="17"/>
  <c r="K259" i="17"/>
  <c r="K260" i="17"/>
  <c r="K262" i="17"/>
  <c r="K263" i="17"/>
  <c r="K264" i="17"/>
  <c r="K265" i="17"/>
  <c r="K266" i="17"/>
  <c r="K267" i="17"/>
  <c r="K269" i="17"/>
  <c r="K272" i="17"/>
  <c r="K273" i="17"/>
  <c r="K274" i="17"/>
  <c r="K275" i="17"/>
  <c r="K277" i="17"/>
  <c r="K278" i="17"/>
  <c r="K280" i="17"/>
  <c r="K282" i="17"/>
  <c r="K283" i="17"/>
  <c r="K285" i="17"/>
  <c r="K287" i="17"/>
  <c r="K289" i="17"/>
  <c r="J4" i="17"/>
  <c r="J5" i="17"/>
  <c r="J6" i="17"/>
  <c r="J7" i="17"/>
  <c r="J10" i="17"/>
  <c r="J11" i="17"/>
  <c r="J14" i="17"/>
  <c r="J15" i="17"/>
  <c r="J16" i="17"/>
  <c r="J17" i="17"/>
  <c r="J20" i="17"/>
  <c r="J23" i="17"/>
  <c r="J24" i="17"/>
  <c r="J27" i="17"/>
  <c r="J30" i="17"/>
  <c r="J31" i="17"/>
  <c r="J32" i="17"/>
  <c r="J33" i="17"/>
  <c r="J36" i="17"/>
  <c r="J37" i="17"/>
  <c r="J40" i="17"/>
  <c r="J43" i="17"/>
  <c r="J44" i="17"/>
  <c r="J47" i="17"/>
  <c r="J50" i="17"/>
  <c r="J53" i="17"/>
  <c r="J54" i="17"/>
  <c r="J55" i="17"/>
  <c r="J58" i="17"/>
  <c r="J61" i="17"/>
  <c r="J64" i="17"/>
  <c r="J67" i="17"/>
  <c r="J70" i="17"/>
  <c r="J73" i="17"/>
  <c r="J74" i="17"/>
  <c r="J75" i="17"/>
  <c r="J76" i="17"/>
  <c r="J77" i="17"/>
  <c r="J78" i="17"/>
  <c r="J79" i="17"/>
  <c r="J80" i="17"/>
  <c r="J83" i="17"/>
  <c r="J84" i="17"/>
  <c r="J85" i="17"/>
  <c r="J87" i="17"/>
  <c r="J88" i="17"/>
  <c r="J89" i="17"/>
  <c r="J90" i="17"/>
  <c r="J92" i="17"/>
  <c r="J93" i="17"/>
  <c r="J94" i="17"/>
  <c r="J95" i="17"/>
  <c r="J97" i="17"/>
  <c r="J98" i="17"/>
  <c r="J99" i="17"/>
  <c r="J100" i="17"/>
  <c r="J103" i="17"/>
  <c r="J104" i="17"/>
  <c r="J105" i="17"/>
  <c r="J106" i="17"/>
  <c r="J107" i="17"/>
  <c r="J108" i="17"/>
  <c r="J111" i="17"/>
  <c r="J112" i="17"/>
  <c r="J113" i="17"/>
  <c r="J115" i="17"/>
  <c r="J117" i="17"/>
  <c r="J118" i="17"/>
  <c r="J119" i="17"/>
  <c r="J122" i="17"/>
  <c r="J123" i="17"/>
  <c r="J124" i="17"/>
  <c r="J125" i="17"/>
  <c r="J128" i="17"/>
  <c r="J129" i="17"/>
  <c r="J130" i="17"/>
  <c r="J133" i="17"/>
  <c r="J134" i="17"/>
  <c r="J135" i="17"/>
  <c r="J136" i="17"/>
  <c r="J137" i="17"/>
  <c r="J138" i="17"/>
  <c r="J139" i="17"/>
  <c r="J140" i="17"/>
  <c r="J141" i="17"/>
  <c r="J144" i="17"/>
  <c r="J145" i="17"/>
  <c r="J146" i="17"/>
  <c r="J147" i="17"/>
  <c r="J148" i="17"/>
  <c r="J151" i="17"/>
  <c r="J152" i="17"/>
  <c r="J153" i="17"/>
  <c r="J154" i="17"/>
  <c r="J157" i="17"/>
  <c r="J158" i="17"/>
  <c r="J159" i="17"/>
  <c r="J160" i="17"/>
  <c r="J161" i="17"/>
  <c r="J163" i="17"/>
  <c r="J164" i="17"/>
  <c r="J166" i="17"/>
  <c r="J167" i="17"/>
  <c r="J168" i="17"/>
  <c r="J171" i="17"/>
  <c r="J172" i="17"/>
  <c r="J173" i="17"/>
  <c r="J174" i="17"/>
  <c r="J175" i="17"/>
  <c r="J176" i="17"/>
  <c r="J177" i="17"/>
  <c r="J179" i="17"/>
  <c r="J180" i="17"/>
  <c r="J182" i="17"/>
  <c r="J183" i="17"/>
  <c r="J184" i="17"/>
  <c r="J186" i="17"/>
  <c r="J187" i="17"/>
  <c r="J190" i="17"/>
  <c r="J191" i="17"/>
  <c r="J192" i="17"/>
  <c r="J193" i="17"/>
  <c r="J195" i="17"/>
  <c r="J196" i="17"/>
  <c r="J198" i="17"/>
  <c r="J200" i="17"/>
  <c r="J201" i="17"/>
  <c r="J203" i="17"/>
  <c r="J204" i="17"/>
  <c r="J205" i="17"/>
  <c r="J206" i="17"/>
  <c r="J207" i="17"/>
  <c r="J208" i="17"/>
  <c r="J210" i="17"/>
  <c r="J211" i="17"/>
  <c r="J212" i="17"/>
  <c r="J215" i="17"/>
  <c r="J216" i="17"/>
  <c r="J217" i="17"/>
  <c r="J218" i="17"/>
  <c r="J219" i="17"/>
  <c r="J220" i="17"/>
  <c r="J221" i="17"/>
  <c r="J222" i="17"/>
  <c r="J225" i="17"/>
  <c r="J226" i="17"/>
  <c r="J227" i="17"/>
  <c r="J228" i="17"/>
  <c r="J230" i="17"/>
  <c r="J231" i="17"/>
  <c r="J232" i="17"/>
  <c r="J234" i="17"/>
  <c r="J236" i="17"/>
  <c r="J237" i="17"/>
  <c r="J238" i="17"/>
  <c r="J239" i="17"/>
  <c r="J240" i="17"/>
  <c r="J241" i="17"/>
  <c r="J243" i="17"/>
  <c r="J245" i="17"/>
  <c r="J247" i="17"/>
  <c r="J248" i="17"/>
  <c r="J249" i="17"/>
  <c r="J250" i="17"/>
  <c r="J251" i="17"/>
  <c r="J253" i="17"/>
  <c r="J255" i="17"/>
  <c r="J256" i="17"/>
  <c r="J257" i="17"/>
  <c r="J258" i="17"/>
  <c r="J259" i="17"/>
  <c r="J260" i="17"/>
  <c r="J262" i="17"/>
  <c r="J263" i="17"/>
  <c r="J264" i="17"/>
  <c r="J265" i="17"/>
  <c r="J266" i="17"/>
  <c r="J267" i="17"/>
  <c r="J269" i="17"/>
  <c r="J272" i="17"/>
  <c r="J273" i="17"/>
  <c r="J274" i="17"/>
  <c r="J275" i="17"/>
  <c r="J277" i="17"/>
  <c r="J278" i="17"/>
  <c r="J280" i="17"/>
  <c r="J282" i="17"/>
  <c r="J283" i="17"/>
  <c r="J285" i="17"/>
  <c r="J287" i="17"/>
  <c r="J289" i="17"/>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2" i="2"/>
  <c r="U3" i="2" l="1"/>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2" i="2"/>
  <c r="T3" i="2"/>
  <c r="K156" i="17" s="1"/>
  <c r="T4" i="2"/>
  <c r="K116" i="17" s="1"/>
  <c r="T5" i="2"/>
  <c r="T6" i="2"/>
  <c r="T7" i="2"/>
  <c r="T8" i="2"/>
  <c r="T9" i="2"/>
  <c r="T10" i="2"/>
  <c r="T11" i="2"/>
  <c r="K235" i="17" s="1"/>
  <c r="T12" i="2"/>
  <c r="K178" i="17" s="1"/>
  <c r="T13" i="2"/>
  <c r="T14" i="2"/>
  <c r="T15" i="2"/>
  <c r="T16" i="2"/>
  <c r="K224" i="17" s="1"/>
  <c r="T17" i="2"/>
  <c r="K229" i="17" s="1"/>
  <c r="T18" i="2"/>
  <c r="T19" i="2"/>
  <c r="T20" i="2"/>
  <c r="T21" i="2"/>
  <c r="T22" i="2"/>
  <c r="K254" i="17" s="1"/>
  <c r="T23" i="2"/>
  <c r="T24" i="2"/>
  <c r="T25" i="2"/>
  <c r="T26" i="2"/>
  <c r="T27" i="2"/>
  <c r="T28" i="2"/>
  <c r="T29" i="2"/>
  <c r="K252" i="17" s="1"/>
  <c r="T30" i="2"/>
  <c r="T31" i="2"/>
  <c r="T32" i="2"/>
  <c r="T33" i="2"/>
  <c r="T34" i="2"/>
  <c r="K233" i="17" s="1"/>
  <c r="T35" i="2"/>
  <c r="T36" i="2"/>
  <c r="T37" i="2"/>
  <c r="T38" i="2"/>
  <c r="T39" i="2"/>
  <c r="T40" i="2"/>
  <c r="K170" i="17" s="1"/>
  <c r="T41" i="2"/>
  <c r="T42" i="2"/>
  <c r="T43" i="2"/>
  <c r="T44" i="2"/>
  <c r="T45" i="2"/>
  <c r="T46" i="2"/>
  <c r="T47" i="2"/>
  <c r="T48" i="2"/>
  <c r="T49" i="2"/>
  <c r="T50" i="2"/>
  <c r="T51" i="2"/>
  <c r="K181" i="17" s="1"/>
  <c r="T52" i="2"/>
  <c r="T53" i="2"/>
  <c r="T54" i="2"/>
  <c r="T55" i="2"/>
  <c r="T56" i="2"/>
  <c r="T57" i="2"/>
  <c r="T58" i="2"/>
  <c r="T59" i="2"/>
  <c r="T60" i="2"/>
  <c r="T61" i="2"/>
  <c r="K242" i="17" s="1"/>
  <c r="T62" i="2"/>
  <c r="K244" i="17" s="1"/>
  <c r="T63" i="2"/>
  <c r="T64" i="2"/>
  <c r="K268" i="17" s="1"/>
  <c r="T65" i="2"/>
  <c r="K261" i="17" s="1"/>
  <c r="T66" i="2"/>
  <c r="T67" i="2"/>
  <c r="T68" i="2"/>
  <c r="T69" i="2"/>
  <c r="T70" i="2"/>
  <c r="T71" i="2"/>
  <c r="K91" i="17" s="1"/>
  <c r="T72" i="2"/>
  <c r="T73" i="2"/>
  <c r="T74" i="2"/>
  <c r="T75" i="2"/>
  <c r="K86" i="17" s="1"/>
  <c r="T76" i="2"/>
  <c r="T77" i="2"/>
  <c r="T78" i="2"/>
  <c r="T79" i="2"/>
  <c r="K82" i="17" s="1"/>
  <c r="T80" i="2"/>
  <c r="T81" i="2"/>
  <c r="T82" i="2"/>
  <c r="T83" i="2"/>
  <c r="T84" i="2"/>
  <c r="T85" i="2"/>
  <c r="T86" i="2"/>
  <c r="T87" i="2"/>
  <c r="T88" i="2"/>
  <c r="K96" i="17" s="1"/>
  <c r="T89" i="2"/>
  <c r="T90" i="2"/>
  <c r="T91" i="2"/>
  <c r="T92" i="2"/>
  <c r="T93" i="2"/>
  <c r="T94" i="2"/>
  <c r="T95" i="2"/>
  <c r="T96" i="2"/>
  <c r="T97" i="2"/>
  <c r="T98" i="2"/>
  <c r="T99" i="2"/>
  <c r="T100" i="2"/>
  <c r="K114" i="17" s="1"/>
  <c r="T101" i="2"/>
  <c r="K110" i="17" s="1"/>
  <c r="T102" i="2"/>
  <c r="T103" i="2"/>
  <c r="T104" i="2"/>
  <c r="T105" i="2"/>
  <c r="T106" i="2"/>
  <c r="T107" i="2"/>
  <c r="T108" i="2"/>
  <c r="T109" i="2"/>
  <c r="T110" i="2"/>
  <c r="K185" i="17" s="1"/>
  <c r="T111" i="2"/>
  <c r="T112" i="2"/>
  <c r="T113" i="2"/>
  <c r="T114" i="2"/>
  <c r="T115" i="2"/>
  <c r="T116" i="2"/>
  <c r="T117" i="2"/>
  <c r="T118" i="2"/>
  <c r="T119" i="2"/>
  <c r="T120" i="2"/>
  <c r="T121" i="2"/>
  <c r="T122" i="2"/>
  <c r="T123" i="2"/>
  <c r="T124" i="2"/>
  <c r="K165" i="17" s="1"/>
  <c r="T125" i="2"/>
  <c r="T126" i="2"/>
  <c r="T127" i="2"/>
  <c r="T128" i="2"/>
  <c r="K162" i="17" s="1"/>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K246" i="17" s="1"/>
  <c r="T157" i="2"/>
  <c r="T158" i="2"/>
  <c r="T159" i="2"/>
  <c r="T160" i="2"/>
  <c r="K189" i="17" s="1"/>
  <c r="T161" i="2"/>
  <c r="T162" i="2"/>
  <c r="T163" i="2"/>
  <c r="T164" i="2"/>
  <c r="K199" i="17" s="1"/>
  <c r="T165" i="2"/>
  <c r="K209" i="17" s="1"/>
  <c r="T166" i="2"/>
  <c r="K202" i="17" s="1"/>
  <c r="T167" i="2"/>
  <c r="T168" i="2"/>
  <c r="T169" i="2"/>
  <c r="T170" i="2"/>
  <c r="T171" i="2"/>
  <c r="T172" i="2"/>
  <c r="K197" i="17" s="1"/>
  <c r="T173" i="2"/>
  <c r="K281" i="17" s="1"/>
  <c r="T174" i="2"/>
  <c r="K286" i="17" s="1"/>
  <c r="T175" i="2"/>
  <c r="T176" i="2"/>
  <c r="K288" i="17" s="1"/>
  <c r="T177" i="2"/>
  <c r="K284" i="17" s="1"/>
  <c r="T178" i="2"/>
  <c r="K279" i="17" s="1"/>
  <c r="T179" i="2"/>
  <c r="K276" i="17" s="1"/>
  <c r="T180" i="2"/>
  <c r="T181" i="2"/>
  <c r="K271" i="17" s="1"/>
  <c r="T182" i="2"/>
  <c r="T183" i="2"/>
  <c r="T184" i="2"/>
  <c r="T185" i="2"/>
  <c r="T186" i="2"/>
  <c r="T187" i="2"/>
  <c r="T188" i="2"/>
  <c r="T189" i="2"/>
  <c r="K194" i="17" s="1"/>
  <c r="T190" i="2"/>
  <c r="T191" i="2"/>
  <c r="T192" i="2"/>
  <c r="T2" i="2"/>
  <c r="S3" i="2"/>
  <c r="J156" i="17" s="1"/>
  <c r="S4" i="2"/>
  <c r="J116" i="17" s="1"/>
  <c r="S5" i="2"/>
  <c r="S6" i="2"/>
  <c r="S7" i="2"/>
  <c r="S8" i="2"/>
  <c r="S9" i="2"/>
  <c r="S10" i="2"/>
  <c r="S11" i="2"/>
  <c r="J235" i="17" s="1"/>
  <c r="S12" i="2"/>
  <c r="J178" i="17" s="1"/>
  <c r="S13" i="2"/>
  <c r="S14" i="2"/>
  <c r="S15" i="2"/>
  <c r="S16" i="2"/>
  <c r="J224" i="17" s="1"/>
  <c r="S17" i="2"/>
  <c r="J229" i="17" s="1"/>
  <c r="S18" i="2"/>
  <c r="S19" i="2"/>
  <c r="S20" i="2"/>
  <c r="S21" i="2"/>
  <c r="S22" i="2"/>
  <c r="J254" i="17" s="1"/>
  <c r="S23" i="2"/>
  <c r="S24" i="2"/>
  <c r="S25" i="2"/>
  <c r="S26" i="2"/>
  <c r="S27" i="2"/>
  <c r="S28" i="2"/>
  <c r="S29" i="2"/>
  <c r="J252" i="17" s="1"/>
  <c r="S30" i="2"/>
  <c r="S31" i="2"/>
  <c r="S32" i="2"/>
  <c r="S33" i="2"/>
  <c r="S34" i="2"/>
  <c r="J233" i="17" s="1"/>
  <c r="S35" i="2"/>
  <c r="S36" i="2"/>
  <c r="S37" i="2"/>
  <c r="S38" i="2"/>
  <c r="S39" i="2"/>
  <c r="S40" i="2"/>
  <c r="J170" i="17" s="1"/>
  <c r="S41" i="2"/>
  <c r="S42" i="2"/>
  <c r="S43" i="2"/>
  <c r="S44" i="2"/>
  <c r="S45" i="2"/>
  <c r="S46" i="2"/>
  <c r="S47" i="2"/>
  <c r="S48" i="2"/>
  <c r="S49" i="2"/>
  <c r="S50" i="2"/>
  <c r="S51" i="2"/>
  <c r="J181" i="17" s="1"/>
  <c r="S52" i="2"/>
  <c r="S53" i="2"/>
  <c r="S54" i="2"/>
  <c r="S55" i="2"/>
  <c r="S56" i="2"/>
  <c r="S57" i="2"/>
  <c r="S58" i="2"/>
  <c r="S59" i="2"/>
  <c r="S60" i="2"/>
  <c r="S61" i="2"/>
  <c r="J242" i="17" s="1"/>
  <c r="S62" i="2"/>
  <c r="J244" i="17" s="1"/>
  <c r="S63" i="2"/>
  <c r="S64" i="2"/>
  <c r="J268" i="17" s="1"/>
  <c r="S65" i="2"/>
  <c r="J261" i="17" s="1"/>
  <c r="S66" i="2"/>
  <c r="S67" i="2"/>
  <c r="S68" i="2"/>
  <c r="S69" i="2"/>
  <c r="S70" i="2"/>
  <c r="S71" i="2"/>
  <c r="J91" i="17" s="1"/>
  <c r="S72" i="2"/>
  <c r="S73" i="2"/>
  <c r="S74" i="2"/>
  <c r="S75" i="2"/>
  <c r="J86" i="17" s="1"/>
  <c r="S76" i="2"/>
  <c r="S77" i="2"/>
  <c r="S78" i="2"/>
  <c r="S79" i="2"/>
  <c r="J82" i="17" s="1"/>
  <c r="S80" i="2"/>
  <c r="S81" i="2"/>
  <c r="S82" i="2"/>
  <c r="S83" i="2"/>
  <c r="S84" i="2"/>
  <c r="S85" i="2"/>
  <c r="S86" i="2"/>
  <c r="S87" i="2"/>
  <c r="S88" i="2"/>
  <c r="J96" i="17" s="1"/>
  <c r="S89" i="2"/>
  <c r="S90" i="2"/>
  <c r="S91" i="2"/>
  <c r="S92" i="2"/>
  <c r="S93" i="2"/>
  <c r="S94" i="2"/>
  <c r="S95" i="2"/>
  <c r="S96" i="2"/>
  <c r="S97" i="2"/>
  <c r="S98" i="2"/>
  <c r="S99" i="2"/>
  <c r="S100" i="2"/>
  <c r="J114" i="17" s="1"/>
  <c r="S101" i="2"/>
  <c r="J110" i="17" s="1"/>
  <c r="S102" i="2"/>
  <c r="S103" i="2"/>
  <c r="S104" i="2"/>
  <c r="S105" i="2"/>
  <c r="S106" i="2"/>
  <c r="S107" i="2"/>
  <c r="S108" i="2"/>
  <c r="S109" i="2"/>
  <c r="S110" i="2"/>
  <c r="J185" i="17" s="1"/>
  <c r="S111" i="2"/>
  <c r="S112" i="2"/>
  <c r="S113" i="2"/>
  <c r="S114" i="2"/>
  <c r="S115" i="2"/>
  <c r="S116" i="2"/>
  <c r="S117" i="2"/>
  <c r="S118" i="2"/>
  <c r="S119" i="2"/>
  <c r="S120" i="2"/>
  <c r="S121" i="2"/>
  <c r="S122" i="2"/>
  <c r="S123" i="2"/>
  <c r="S124" i="2"/>
  <c r="J165" i="17" s="1"/>
  <c r="S125" i="2"/>
  <c r="S126" i="2"/>
  <c r="S127" i="2"/>
  <c r="S128" i="2"/>
  <c r="J162" i="17" s="1"/>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J246" i="17" s="1"/>
  <c r="S157" i="2"/>
  <c r="S158" i="2"/>
  <c r="S159" i="2"/>
  <c r="S160" i="2"/>
  <c r="J189" i="17" s="1"/>
  <c r="S161" i="2"/>
  <c r="S162" i="2"/>
  <c r="S163" i="2"/>
  <c r="S164" i="2"/>
  <c r="J199" i="17" s="1"/>
  <c r="S165" i="2"/>
  <c r="J209" i="17" s="1"/>
  <c r="S166" i="2"/>
  <c r="J202" i="17" s="1"/>
  <c r="S167" i="2"/>
  <c r="S168" i="2"/>
  <c r="S169" i="2"/>
  <c r="S170" i="2"/>
  <c r="S171" i="2"/>
  <c r="S172" i="2"/>
  <c r="J197" i="17" s="1"/>
  <c r="S173" i="2"/>
  <c r="J281" i="17" s="1"/>
  <c r="S174" i="2"/>
  <c r="J286" i="17" s="1"/>
  <c r="S175" i="2"/>
  <c r="S176" i="2"/>
  <c r="J288" i="17" s="1"/>
  <c r="S177" i="2"/>
  <c r="J284" i="17" s="1"/>
  <c r="S178" i="2"/>
  <c r="J279" i="17" s="1"/>
  <c r="S179" i="2"/>
  <c r="J276" i="17" s="1"/>
  <c r="S180" i="2"/>
  <c r="S181" i="2"/>
  <c r="J271" i="17" s="1"/>
  <c r="S182" i="2"/>
  <c r="S183" i="2"/>
  <c r="S184" i="2"/>
  <c r="S185" i="2"/>
  <c r="S186" i="2"/>
  <c r="S187" i="2"/>
  <c r="S188" i="2"/>
  <c r="S189" i="2"/>
  <c r="J194" i="17" s="1"/>
  <c r="S190" i="2"/>
  <c r="S191" i="2"/>
  <c r="S192" i="2"/>
  <c r="S2" i="2"/>
  <c r="O3" i="2"/>
  <c r="J155" i="17" s="1"/>
  <c r="O4" i="2"/>
  <c r="J109" i="17" s="1"/>
  <c r="O5" i="2"/>
  <c r="J68" i="17" s="1"/>
  <c r="O6" i="2"/>
  <c r="O7" i="2"/>
  <c r="J65" i="17" s="1"/>
  <c r="O8" i="2"/>
  <c r="J12" i="17" s="1"/>
  <c r="O9" i="2"/>
  <c r="J120" i="17" s="1"/>
  <c r="O10" i="2"/>
  <c r="J8" i="17" s="1"/>
  <c r="O11" i="2"/>
  <c r="J223" i="17" s="1"/>
  <c r="O12" i="2"/>
  <c r="J169" i="17" s="1"/>
  <c r="O13" i="2"/>
  <c r="O14" i="2"/>
  <c r="J131" i="17" s="1"/>
  <c r="O15" i="2"/>
  <c r="O16" i="2"/>
  <c r="O17" i="2"/>
  <c r="O18" i="2"/>
  <c r="O19" i="2"/>
  <c r="O20" i="2"/>
  <c r="O21" i="2"/>
  <c r="O22" i="2"/>
  <c r="O23" i="2"/>
  <c r="O24" i="2"/>
  <c r="O25" i="2"/>
  <c r="O26" i="2"/>
  <c r="O27" i="2"/>
  <c r="O28" i="2"/>
  <c r="O29" i="2"/>
  <c r="O30" i="2"/>
  <c r="O31" i="2"/>
  <c r="O32" i="2"/>
  <c r="O33" i="2"/>
  <c r="O34" i="2"/>
  <c r="O35" i="2"/>
  <c r="O36" i="2"/>
  <c r="O37" i="2"/>
  <c r="J101" i="17" s="1"/>
  <c r="O38" i="2"/>
  <c r="O39" i="2"/>
  <c r="O40" i="2"/>
  <c r="O41" i="2"/>
  <c r="O42" i="2"/>
  <c r="O43" i="2"/>
  <c r="O44" i="2"/>
  <c r="O45" i="2"/>
  <c r="O46" i="2"/>
  <c r="O47" i="2"/>
  <c r="O48" i="2"/>
  <c r="O49" i="2"/>
  <c r="O50" i="2"/>
  <c r="O51" i="2"/>
  <c r="O52" i="2"/>
  <c r="O53" i="2"/>
  <c r="O54" i="2"/>
  <c r="J142" i="17" s="1"/>
  <c r="O55" i="2"/>
  <c r="O56" i="2"/>
  <c r="O57" i="2"/>
  <c r="O58" i="2"/>
  <c r="O59" i="2"/>
  <c r="O60" i="2"/>
  <c r="O61" i="2"/>
  <c r="O62" i="2"/>
  <c r="O63" i="2"/>
  <c r="O64" i="2"/>
  <c r="O65" i="2"/>
  <c r="O66" i="2"/>
  <c r="J51" i="17" s="1"/>
  <c r="O67" i="2"/>
  <c r="O68" i="2"/>
  <c r="O69" i="2"/>
  <c r="J18" i="17" s="1"/>
  <c r="O70" i="2"/>
  <c r="O71" i="2"/>
  <c r="J81" i="17" s="1"/>
  <c r="O72" i="2"/>
  <c r="O73" i="2"/>
  <c r="O74" i="2"/>
  <c r="O75" i="2"/>
  <c r="O76" i="2"/>
  <c r="O77" i="2"/>
  <c r="O78" i="2"/>
  <c r="O79" i="2"/>
  <c r="O80" i="2"/>
  <c r="O81" i="2"/>
  <c r="O82" i="2"/>
  <c r="O83" i="2"/>
  <c r="O84" i="2"/>
  <c r="O85" i="2"/>
  <c r="O86" i="2"/>
  <c r="O87" i="2"/>
  <c r="O88" i="2"/>
  <c r="O89" i="2"/>
  <c r="O90" i="2"/>
  <c r="J126" i="17" s="1"/>
  <c r="O91" i="2"/>
  <c r="O92" i="2"/>
  <c r="O93" i="2"/>
  <c r="O94" i="2"/>
  <c r="O95" i="2"/>
  <c r="O96" i="2"/>
  <c r="O97" i="2"/>
  <c r="O98" i="2"/>
  <c r="J25" i="17" s="1"/>
  <c r="O99" i="2"/>
  <c r="O100" i="2"/>
  <c r="O101" i="2"/>
  <c r="O102" i="2"/>
  <c r="O103" i="2"/>
  <c r="O104" i="2"/>
  <c r="O105" i="2"/>
  <c r="O106" i="2"/>
  <c r="O107" i="2"/>
  <c r="O108" i="2"/>
  <c r="O109" i="2"/>
  <c r="O110" i="2"/>
  <c r="O111" i="2"/>
  <c r="J28" i="17" s="1"/>
  <c r="O112" i="2"/>
  <c r="J213" i="17" s="1"/>
  <c r="O113" i="2"/>
  <c r="O114" i="2"/>
  <c r="O115" i="2"/>
  <c r="O116" i="2"/>
  <c r="O117" i="2"/>
  <c r="O118" i="2"/>
  <c r="O119" i="2"/>
  <c r="O120" i="2"/>
  <c r="J149" i="17" s="1"/>
  <c r="O121" i="2"/>
  <c r="O122" i="2"/>
  <c r="O123" i="2"/>
  <c r="O124" i="2"/>
  <c r="O125" i="2"/>
  <c r="O126" i="2"/>
  <c r="O127" i="2"/>
  <c r="O128" i="2"/>
  <c r="O129" i="2"/>
  <c r="O130" i="2"/>
  <c r="O131" i="2"/>
  <c r="O132" i="2"/>
  <c r="J34" i="17" s="1"/>
  <c r="O133" i="2"/>
  <c r="O134" i="2"/>
  <c r="J38" i="17" s="1"/>
  <c r="O135" i="2"/>
  <c r="O136" i="2"/>
  <c r="J62" i="17" s="1"/>
  <c r="O137" i="2"/>
  <c r="J59" i="17" s="1"/>
  <c r="O138" i="2"/>
  <c r="J21" i="17" s="1"/>
  <c r="O139" i="2"/>
  <c r="O140" i="2"/>
  <c r="J56" i="17" s="1"/>
  <c r="O141" i="2"/>
  <c r="J48" i="17" s="1"/>
  <c r="O142" i="2"/>
  <c r="O143" i="2"/>
  <c r="J2" i="17" s="1"/>
  <c r="O144" i="2"/>
  <c r="O145" i="2"/>
  <c r="O146" i="2"/>
  <c r="O147" i="2"/>
  <c r="J45" i="17" s="1"/>
  <c r="O148" i="2"/>
  <c r="O149" i="2"/>
  <c r="J71" i="17" s="1"/>
  <c r="O150" i="2"/>
  <c r="O151" i="2"/>
  <c r="O152" i="2"/>
  <c r="O153" i="2"/>
  <c r="O154" i="2"/>
  <c r="O155" i="2"/>
  <c r="O156" i="2"/>
  <c r="O157" i="2"/>
  <c r="O158" i="2"/>
  <c r="O159" i="2"/>
  <c r="O160" i="2"/>
  <c r="J188" i="17" s="1"/>
  <c r="O161" i="2"/>
  <c r="O162" i="2"/>
  <c r="O163" i="2"/>
  <c r="O164" i="2"/>
  <c r="O165" i="2"/>
  <c r="O166" i="2"/>
  <c r="O167" i="2"/>
  <c r="O168" i="2"/>
  <c r="O169" i="2"/>
  <c r="O170" i="2"/>
  <c r="O171" i="2"/>
  <c r="O172" i="2"/>
  <c r="O173" i="2"/>
  <c r="J270" i="17" s="1"/>
  <c r="O174" i="2"/>
  <c r="O175" i="2"/>
  <c r="O176" i="2"/>
  <c r="O177" i="2"/>
  <c r="O178" i="2"/>
  <c r="O179" i="2"/>
  <c r="O180" i="2"/>
  <c r="O181" i="2"/>
  <c r="O182" i="2"/>
  <c r="O183" i="2"/>
  <c r="O184" i="2"/>
  <c r="O185" i="2"/>
  <c r="O186" i="2"/>
  <c r="O187" i="2"/>
  <c r="O188" i="2"/>
  <c r="O189" i="2"/>
  <c r="O190" i="2"/>
  <c r="O191" i="2"/>
  <c r="O192" i="2"/>
  <c r="P3" i="2"/>
  <c r="K155" i="17" s="1"/>
  <c r="P4" i="2"/>
  <c r="K109" i="17" s="1"/>
  <c r="P5" i="2"/>
  <c r="K68" i="17" s="1"/>
  <c r="P6" i="2"/>
  <c r="P7" i="2"/>
  <c r="K65" i="17" s="1"/>
  <c r="P8" i="2"/>
  <c r="K12" i="17" s="1"/>
  <c r="P9" i="2"/>
  <c r="K120" i="17" s="1"/>
  <c r="P10" i="2"/>
  <c r="K8" i="17" s="1"/>
  <c r="P11" i="2"/>
  <c r="K223" i="17" s="1"/>
  <c r="P12" i="2"/>
  <c r="K169" i="17" s="1"/>
  <c r="P13" i="2"/>
  <c r="P14" i="2"/>
  <c r="K131" i="17" s="1"/>
  <c r="P15" i="2"/>
  <c r="P16" i="2"/>
  <c r="P17" i="2"/>
  <c r="P18" i="2"/>
  <c r="P19" i="2"/>
  <c r="P20" i="2"/>
  <c r="P21" i="2"/>
  <c r="P22" i="2"/>
  <c r="P23" i="2"/>
  <c r="P24" i="2"/>
  <c r="P25" i="2"/>
  <c r="P26" i="2"/>
  <c r="P27" i="2"/>
  <c r="P28" i="2"/>
  <c r="P29" i="2"/>
  <c r="P30" i="2"/>
  <c r="P31" i="2"/>
  <c r="P32" i="2"/>
  <c r="P33" i="2"/>
  <c r="P34" i="2"/>
  <c r="P35" i="2"/>
  <c r="P36" i="2"/>
  <c r="P37" i="2"/>
  <c r="K101" i="17" s="1"/>
  <c r="P38" i="2"/>
  <c r="P39" i="2"/>
  <c r="P40" i="2"/>
  <c r="P41" i="2"/>
  <c r="P42" i="2"/>
  <c r="P43" i="2"/>
  <c r="P44" i="2"/>
  <c r="P45" i="2"/>
  <c r="P46" i="2"/>
  <c r="P47" i="2"/>
  <c r="P48" i="2"/>
  <c r="P49" i="2"/>
  <c r="P50" i="2"/>
  <c r="P51" i="2"/>
  <c r="P52" i="2"/>
  <c r="P53" i="2"/>
  <c r="P54" i="2"/>
  <c r="K142" i="17" s="1"/>
  <c r="P55" i="2"/>
  <c r="P56" i="2"/>
  <c r="P57" i="2"/>
  <c r="P58" i="2"/>
  <c r="P59" i="2"/>
  <c r="P60" i="2"/>
  <c r="P61" i="2"/>
  <c r="P62" i="2"/>
  <c r="P63" i="2"/>
  <c r="P64" i="2"/>
  <c r="P65" i="2"/>
  <c r="P66" i="2"/>
  <c r="K51" i="17" s="1"/>
  <c r="P67" i="2"/>
  <c r="P68" i="2"/>
  <c r="P69" i="2"/>
  <c r="K18" i="17" s="1"/>
  <c r="P70" i="2"/>
  <c r="P71" i="2"/>
  <c r="K81" i="17" s="1"/>
  <c r="P72" i="2"/>
  <c r="P73" i="2"/>
  <c r="P74" i="2"/>
  <c r="P75" i="2"/>
  <c r="P76" i="2"/>
  <c r="P77" i="2"/>
  <c r="P78" i="2"/>
  <c r="P79" i="2"/>
  <c r="P80" i="2"/>
  <c r="P81" i="2"/>
  <c r="P82" i="2"/>
  <c r="P83" i="2"/>
  <c r="P84" i="2"/>
  <c r="P85" i="2"/>
  <c r="P86" i="2"/>
  <c r="P87" i="2"/>
  <c r="P88" i="2"/>
  <c r="P89" i="2"/>
  <c r="P90" i="2"/>
  <c r="K126" i="17" s="1"/>
  <c r="P91" i="2"/>
  <c r="P92" i="2"/>
  <c r="P93" i="2"/>
  <c r="P94" i="2"/>
  <c r="P95" i="2"/>
  <c r="P96" i="2"/>
  <c r="P97" i="2"/>
  <c r="P98" i="2"/>
  <c r="K25" i="17" s="1"/>
  <c r="P99" i="2"/>
  <c r="P100" i="2"/>
  <c r="P101" i="2"/>
  <c r="P102" i="2"/>
  <c r="P103" i="2"/>
  <c r="P104" i="2"/>
  <c r="P105" i="2"/>
  <c r="P106" i="2"/>
  <c r="P107" i="2"/>
  <c r="P108" i="2"/>
  <c r="P109" i="2"/>
  <c r="P110" i="2"/>
  <c r="P111" i="2"/>
  <c r="K28" i="17" s="1"/>
  <c r="P112" i="2"/>
  <c r="K213" i="17" s="1"/>
  <c r="P113" i="2"/>
  <c r="P114" i="2"/>
  <c r="P115" i="2"/>
  <c r="P116" i="2"/>
  <c r="P117" i="2"/>
  <c r="P118" i="2"/>
  <c r="P119" i="2"/>
  <c r="P120" i="2"/>
  <c r="K149" i="17" s="1"/>
  <c r="P121" i="2"/>
  <c r="P122" i="2"/>
  <c r="P123" i="2"/>
  <c r="P124" i="2"/>
  <c r="P125" i="2"/>
  <c r="P126" i="2"/>
  <c r="P127" i="2"/>
  <c r="P128" i="2"/>
  <c r="P129" i="2"/>
  <c r="P130" i="2"/>
  <c r="P131" i="2"/>
  <c r="P132" i="2"/>
  <c r="K34" i="17" s="1"/>
  <c r="P133" i="2"/>
  <c r="P134" i="2"/>
  <c r="K38" i="17" s="1"/>
  <c r="P135" i="2"/>
  <c r="P136" i="2"/>
  <c r="K62" i="17" s="1"/>
  <c r="P137" i="2"/>
  <c r="K59" i="17" s="1"/>
  <c r="P138" i="2"/>
  <c r="K21" i="17" s="1"/>
  <c r="P139" i="2"/>
  <c r="P140" i="2"/>
  <c r="K56" i="17" s="1"/>
  <c r="P141" i="2"/>
  <c r="K48" i="17" s="1"/>
  <c r="P142" i="2"/>
  <c r="P143" i="2"/>
  <c r="P144" i="2"/>
  <c r="P145" i="2"/>
  <c r="P146" i="2"/>
  <c r="P147" i="2"/>
  <c r="K45" i="17" s="1"/>
  <c r="P148" i="2"/>
  <c r="P149" i="2"/>
  <c r="K71" i="17" s="1"/>
  <c r="P150" i="2"/>
  <c r="P151" i="2"/>
  <c r="P152" i="2"/>
  <c r="P153" i="2"/>
  <c r="P154" i="2"/>
  <c r="P155" i="2"/>
  <c r="P156" i="2"/>
  <c r="P157" i="2"/>
  <c r="P158" i="2"/>
  <c r="P159" i="2"/>
  <c r="P160" i="2"/>
  <c r="K188" i="17" s="1"/>
  <c r="P161" i="2"/>
  <c r="P162" i="2"/>
  <c r="P163" i="2"/>
  <c r="P164" i="2"/>
  <c r="P165" i="2"/>
  <c r="P166" i="2"/>
  <c r="P167" i="2"/>
  <c r="P168" i="2"/>
  <c r="P169" i="2"/>
  <c r="P170" i="2"/>
  <c r="P171" i="2"/>
  <c r="P172" i="2"/>
  <c r="P173" i="2"/>
  <c r="K270" i="17" s="1"/>
  <c r="P174" i="2"/>
  <c r="P175" i="2"/>
  <c r="P176" i="2"/>
  <c r="P177" i="2"/>
  <c r="P178" i="2"/>
  <c r="P179" i="2"/>
  <c r="P180" i="2"/>
  <c r="P181" i="2"/>
  <c r="P182" i="2"/>
  <c r="P183" i="2"/>
  <c r="P184" i="2"/>
  <c r="P185" i="2"/>
  <c r="P186" i="2"/>
  <c r="P187" i="2"/>
  <c r="P188" i="2"/>
  <c r="P189" i="2"/>
  <c r="P190" i="2"/>
  <c r="P191" i="2"/>
  <c r="P19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2" i="2"/>
  <c r="P2" i="2"/>
  <c r="K41" i="17" s="1"/>
  <c r="O2" i="2"/>
  <c r="J41" i="17" s="1"/>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G23" i="3"/>
  <c r="G28" i="3"/>
  <c r="G15" i="3"/>
  <c r="G6" i="3"/>
  <c r="G22" i="3"/>
  <c r="G26" i="3"/>
  <c r="G8" i="3"/>
  <c r="G9" i="3"/>
  <c r="G33" i="3"/>
  <c r="G29" i="3"/>
  <c r="G10" i="3"/>
  <c r="G11" i="3"/>
  <c r="G18" i="3"/>
  <c r="G17" i="3"/>
  <c r="G7" i="3"/>
  <c r="G16" i="3"/>
  <c r="G14" i="3"/>
  <c r="G3" i="3"/>
  <c r="G13" i="3"/>
  <c r="G21" i="3"/>
  <c r="G32" i="3"/>
  <c r="G35" i="3"/>
  <c r="H23" i="3"/>
  <c r="H28" i="3"/>
  <c r="H15" i="3"/>
  <c r="H6" i="3"/>
  <c r="H22" i="3"/>
  <c r="H26" i="3"/>
  <c r="H8" i="3"/>
  <c r="H9" i="3"/>
  <c r="H33" i="3"/>
  <c r="H29" i="3"/>
  <c r="H10" i="3"/>
  <c r="H11" i="3"/>
  <c r="H18" i="3"/>
  <c r="H17" i="3"/>
  <c r="H7" i="3"/>
  <c r="H16" i="3"/>
  <c r="H14" i="3"/>
  <c r="H3" i="3"/>
  <c r="H13" i="3"/>
  <c r="H21" i="3"/>
  <c r="H32" i="3"/>
  <c r="H35" i="3"/>
  <c r="I23" i="3"/>
  <c r="I28" i="3"/>
  <c r="I15" i="3"/>
  <c r="I6" i="3"/>
  <c r="I22" i="3"/>
  <c r="I26" i="3"/>
  <c r="I8" i="3"/>
  <c r="I9" i="3"/>
  <c r="I33" i="3"/>
  <c r="I29" i="3"/>
  <c r="I10" i="3"/>
  <c r="I11" i="3"/>
  <c r="I18" i="3"/>
  <c r="I17" i="3"/>
  <c r="I7" i="3"/>
  <c r="I16" i="3"/>
  <c r="I14" i="3"/>
  <c r="I3" i="3"/>
  <c r="I13" i="3"/>
  <c r="I21" i="3"/>
  <c r="I32" i="3"/>
  <c r="I35" i="3"/>
  <c r="L4" i="17"/>
  <c r="M288" i="17"/>
  <c r="L288" i="17"/>
  <c r="L289" i="17"/>
  <c r="L92" i="17"/>
  <c r="L33" i="17"/>
  <c r="M3" i="17"/>
  <c r="M8" i="17"/>
  <c r="M9" i="17"/>
  <c r="M12" i="17"/>
  <c r="M13" i="17"/>
  <c r="M18" i="17"/>
  <c r="M19" i="17"/>
  <c r="M21" i="17"/>
  <c r="M22" i="17"/>
  <c r="M25" i="17"/>
  <c r="M26" i="17"/>
  <c r="M28" i="17"/>
  <c r="M29" i="17"/>
  <c r="M34" i="17"/>
  <c r="M35" i="17"/>
  <c r="M38" i="17"/>
  <c r="M39" i="17"/>
  <c r="M41" i="17"/>
  <c r="M42" i="17"/>
  <c r="M45" i="17"/>
  <c r="M46" i="17"/>
  <c r="M48" i="17"/>
  <c r="M49" i="17"/>
  <c r="M51" i="17"/>
  <c r="M52" i="17"/>
  <c r="M56" i="17"/>
  <c r="M57" i="17"/>
  <c r="M59" i="17"/>
  <c r="M60" i="17"/>
  <c r="M62" i="17"/>
  <c r="M63" i="17"/>
  <c r="M65" i="17"/>
  <c r="M66" i="17"/>
  <c r="M68" i="17"/>
  <c r="M69" i="17"/>
  <c r="M71" i="17"/>
  <c r="M72" i="17"/>
  <c r="M81" i="17"/>
  <c r="M82" i="17"/>
  <c r="M86" i="17"/>
  <c r="M91" i="17"/>
  <c r="M96" i="17"/>
  <c r="M101" i="17"/>
  <c r="M102" i="17"/>
  <c r="M109" i="17"/>
  <c r="M110" i="17"/>
  <c r="M114" i="17"/>
  <c r="M116" i="17"/>
  <c r="M120" i="17"/>
  <c r="M121" i="17"/>
  <c r="M126" i="17"/>
  <c r="M127" i="17"/>
  <c r="M131" i="17"/>
  <c r="M132" i="17"/>
  <c r="M142" i="17"/>
  <c r="M143" i="17"/>
  <c r="M149" i="17"/>
  <c r="M150" i="17"/>
  <c r="M155" i="17"/>
  <c r="M156" i="17"/>
  <c r="M162" i="17"/>
  <c r="M165" i="17"/>
  <c r="M169" i="17"/>
  <c r="M170" i="17"/>
  <c r="M178" i="17"/>
  <c r="M181" i="17"/>
  <c r="M185" i="17"/>
  <c r="M188" i="17"/>
  <c r="M189" i="17"/>
  <c r="M194" i="17"/>
  <c r="M197" i="17"/>
  <c r="M199" i="17"/>
  <c r="M202" i="17"/>
  <c r="M209" i="17"/>
  <c r="M213" i="17"/>
  <c r="M214" i="17"/>
  <c r="M223" i="17"/>
  <c r="M224" i="17"/>
  <c r="M229" i="17"/>
  <c r="M233" i="17"/>
  <c r="M235" i="17"/>
  <c r="M242" i="17"/>
  <c r="M244" i="17"/>
  <c r="M246" i="17"/>
  <c r="M252" i="17"/>
  <c r="M254" i="17"/>
  <c r="M261" i="17"/>
  <c r="M268" i="17"/>
  <c r="M270" i="17"/>
  <c r="M271" i="17"/>
  <c r="M276" i="17"/>
  <c r="M279" i="17"/>
  <c r="M281" i="17"/>
  <c r="M284" i="17"/>
  <c r="M286" i="17"/>
  <c r="M2" i="17"/>
  <c r="L3" i="17"/>
  <c r="L5" i="17"/>
  <c r="L6" i="17"/>
  <c r="L7" i="17"/>
  <c r="L8" i="17"/>
  <c r="L9" i="17"/>
  <c r="L10" i="17"/>
  <c r="L11" i="17"/>
  <c r="L12" i="17"/>
  <c r="L13" i="17"/>
  <c r="L14" i="17"/>
  <c r="L15" i="17"/>
  <c r="L16" i="17"/>
  <c r="L17" i="17"/>
  <c r="L18" i="17"/>
  <c r="L19" i="17"/>
  <c r="L20" i="17"/>
  <c r="L21" i="17"/>
  <c r="L22" i="17"/>
  <c r="L23" i="17"/>
  <c r="L24" i="17"/>
  <c r="L25" i="17"/>
  <c r="L26" i="17"/>
  <c r="L27" i="17"/>
  <c r="L28" i="17"/>
  <c r="L29" i="17"/>
  <c r="L30" i="17"/>
  <c r="L31" i="17"/>
  <c r="L32" i="17"/>
  <c r="L34" i="17"/>
  <c r="L35" i="17"/>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3" i="17"/>
  <c r="L94" i="17"/>
  <c r="L95" i="17"/>
  <c r="L96" i="17"/>
  <c r="L97" i="17"/>
  <c r="L98" i="17"/>
  <c r="L99" i="17"/>
  <c r="L100" i="17"/>
  <c r="L101" i="17"/>
  <c r="L102" i="17"/>
  <c r="L103" i="17"/>
  <c r="L104" i="17"/>
  <c r="L105" i="17"/>
  <c r="L106" i="17"/>
  <c r="L107" i="17"/>
  <c r="L108" i="17"/>
  <c r="L109" i="17"/>
  <c r="L110" i="17"/>
  <c r="L111" i="17"/>
  <c r="L112" i="17"/>
  <c r="L113" i="17"/>
  <c r="L114" i="17"/>
  <c r="L115" i="17"/>
  <c r="L116" i="17"/>
  <c r="L117" i="17"/>
  <c r="L118" i="17"/>
  <c r="L119" i="17"/>
  <c r="L120" i="17"/>
  <c r="L121" i="17"/>
  <c r="L122" i="17"/>
  <c r="L123" i="17"/>
  <c r="L124" i="17"/>
  <c r="L125" i="17"/>
  <c r="L126" i="17"/>
  <c r="L127" i="17"/>
  <c r="L128" i="17"/>
  <c r="L129" i="17"/>
  <c r="L130" i="17"/>
  <c r="L131" i="17"/>
  <c r="L132" i="17"/>
  <c r="L133" i="17"/>
  <c r="L134" i="17"/>
  <c r="L135" i="17"/>
  <c r="L136" i="17"/>
  <c r="L137" i="17"/>
  <c r="L138" i="17"/>
  <c r="L139" i="17"/>
  <c r="L140" i="17"/>
  <c r="L141" i="17"/>
  <c r="L142" i="17"/>
  <c r="L143" i="17"/>
  <c r="L144" i="17"/>
  <c r="L145" i="17"/>
  <c r="L146" i="17"/>
  <c r="L147" i="17"/>
  <c r="L148" i="17"/>
  <c r="L149" i="17"/>
  <c r="L150" i="17"/>
  <c r="L151" i="17"/>
  <c r="L152" i="17"/>
  <c r="L153" i="17"/>
  <c r="L154" i="17"/>
  <c r="L155" i="17"/>
  <c r="L156" i="17"/>
  <c r="L157" i="17"/>
  <c r="L158" i="17"/>
  <c r="L159" i="17"/>
  <c r="L160" i="17"/>
  <c r="L161" i="17"/>
  <c r="L162" i="17"/>
  <c r="L163" i="17"/>
  <c r="L164" i="17"/>
  <c r="L165" i="17"/>
  <c r="L166" i="17"/>
  <c r="L167" i="17"/>
  <c r="L168" i="17"/>
  <c r="L169" i="17"/>
  <c r="L170" i="17"/>
  <c r="L171" i="17"/>
  <c r="L172" i="17"/>
  <c r="L173" i="17"/>
  <c r="L174" i="17"/>
  <c r="L175" i="17"/>
  <c r="L176" i="17"/>
  <c r="L177" i="17"/>
  <c r="L178" i="17"/>
  <c r="L179" i="17"/>
  <c r="L180" i="17"/>
  <c r="L181" i="17"/>
  <c r="L182" i="17"/>
  <c r="L183" i="17"/>
  <c r="L184" i="17"/>
  <c r="L185" i="17"/>
  <c r="L186" i="17"/>
  <c r="L187" i="17"/>
  <c r="L188" i="17"/>
  <c r="L189" i="17"/>
  <c r="L190" i="17"/>
  <c r="L191" i="17"/>
  <c r="L192" i="17"/>
  <c r="L193" i="17"/>
  <c r="L194" i="17"/>
  <c r="L195" i="17"/>
  <c r="L196" i="17"/>
  <c r="L197" i="17"/>
  <c r="L198" i="17"/>
  <c r="L199" i="17"/>
  <c r="L200" i="17"/>
  <c r="L201" i="17"/>
  <c r="L202" i="17"/>
  <c r="L203" i="17"/>
  <c r="L204" i="17"/>
  <c r="L205" i="17"/>
  <c r="L206" i="17"/>
  <c r="L207" i="17"/>
  <c r="L208" i="17"/>
  <c r="L209" i="17"/>
  <c r="L210" i="17"/>
  <c r="L211" i="17"/>
  <c r="L212" i="17"/>
  <c r="L213" i="17"/>
  <c r="L214" i="17"/>
  <c r="L215" i="17"/>
  <c r="L216" i="17"/>
  <c r="L217" i="17"/>
  <c r="L218" i="17"/>
  <c r="L219" i="17"/>
  <c r="L220" i="17"/>
  <c r="L221" i="17"/>
  <c r="L222" i="17"/>
  <c r="L223" i="17"/>
  <c r="L224" i="17"/>
  <c r="L225" i="17"/>
  <c r="L226" i="17"/>
  <c r="L227" i="17"/>
  <c r="L228" i="17"/>
  <c r="L229" i="17"/>
  <c r="L230" i="17"/>
  <c r="L231" i="17"/>
  <c r="L232" i="17"/>
  <c r="L233" i="17"/>
  <c r="L234" i="17"/>
  <c r="L235" i="17"/>
  <c r="L236" i="17"/>
  <c r="L237" i="17"/>
  <c r="L238" i="17"/>
  <c r="L239" i="17"/>
  <c r="L240" i="17"/>
  <c r="L241" i="17"/>
  <c r="L242" i="17"/>
  <c r="L243" i="17"/>
  <c r="L244" i="17"/>
  <c r="L245" i="17"/>
  <c r="L246" i="17"/>
  <c r="L247" i="17"/>
  <c r="L248" i="17"/>
  <c r="L249" i="17"/>
  <c r="L250" i="17"/>
  <c r="L251" i="17"/>
  <c r="L252" i="17"/>
  <c r="L253" i="17"/>
  <c r="L254" i="17"/>
  <c r="L255" i="17"/>
  <c r="L256" i="17"/>
  <c r="L257" i="17"/>
  <c r="L258" i="17"/>
  <c r="L259" i="17"/>
  <c r="L260" i="17"/>
  <c r="L261" i="17"/>
  <c r="L262" i="17"/>
  <c r="L263" i="17"/>
  <c r="L264" i="17"/>
  <c r="L265" i="17"/>
  <c r="L266" i="17"/>
  <c r="L267" i="17"/>
  <c r="L268" i="17"/>
  <c r="L269" i="17"/>
  <c r="L270" i="17"/>
  <c r="L271" i="17"/>
  <c r="L272" i="17"/>
  <c r="L273" i="17"/>
  <c r="L274" i="17"/>
  <c r="L275" i="17"/>
  <c r="L276" i="17"/>
  <c r="L277" i="17"/>
  <c r="L278" i="17"/>
  <c r="L279" i="17"/>
  <c r="L280" i="17"/>
  <c r="L281" i="17"/>
  <c r="L282" i="17"/>
  <c r="L283" i="17"/>
  <c r="L284" i="17"/>
  <c r="L285" i="17"/>
  <c r="L286" i="17"/>
  <c r="L287" i="17"/>
  <c r="L2" i="17"/>
  <c r="I2" i="17"/>
  <c r="I3" i="17"/>
  <c r="I4" i="17"/>
  <c r="I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I110" i="17"/>
  <c r="I111" i="17"/>
  <c r="I112" i="17"/>
  <c r="I113" i="17"/>
  <c r="I114" i="17"/>
  <c r="I115" i="17"/>
  <c r="I116" i="17"/>
  <c r="I117" i="17"/>
  <c r="I118" i="17"/>
  <c r="I119" i="17"/>
  <c r="I120" i="17"/>
  <c r="I121" i="17"/>
  <c r="I122" i="17"/>
  <c r="I123" i="17"/>
  <c r="I124" i="17"/>
  <c r="I125" i="17"/>
  <c r="I126" i="17"/>
  <c r="I127" i="17"/>
  <c r="I128" i="17"/>
  <c r="I129" i="17"/>
  <c r="I130" i="17"/>
  <c r="I131" i="17"/>
  <c r="I132" i="17"/>
  <c r="I133" i="17"/>
  <c r="I134" i="17"/>
  <c r="I135" i="17"/>
  <c r="I136" i="17"/>
  <c r="I137" i="17"/>
  <c r="I138" i="17"/>
  <c r="I139" i="17"/>
  <c r="I140" i="17"/>
  <c r="I141" i="17"/>
  <c r="I142" i="17"/>
  <c r="I143" i="17"/>
  <c r="I144" i="17"/>
  <c r="I145" i="17"/>
  <c r="I146" i="17"/>
  <c r="I147" i="17"/>
  <c r="I148" i="17"/>
  <c r="I149" i="17"/>
  <c r="I150" i="17"/>
  <c r="I151" i="17"/>
  <c r="I152" i="17"/>
  <c r="I153" i="17"/>
  <c r="I154" i="17"/>
  <c r="I155" i="17"/>
  <c r="I156" i="17"/>
  <c r="I157" i="17"/>
  <c r="I158" i="17"/>
  <c r="I159" i="17"/>
  <c r="I160" i="17"/>
  <c r="I161" i="17"/>
  <c r="I162" i="17"/>
  <c r="I163" i="17"/>
  <c r="I164" i="17"/>
  <c r="I165" i="17"/>
  <c r="I166" i="17"/>
  <c r="I167" i="17"/>
  <c r="I168" i="17"/>
  <c r="I169" i="17"/>
  <c r="I170" i="17"/>
  <c r="I171" i="17"/>
  <c r="I172" i="17"/>
  <c r="I173" i="17"/>
  <c r="I174" i="17"/>
  <c r="I175" i="17"/>
  <c r="I176" i="17"/>
  <c r="I177" i="17"/>
  <c r="I178" i="17"/>
  <c r="I179" i="17"/>
  <c r="I180" i="17"/>
  <c r="I181" i="17"/>
  <c r="I182" i="17"/>
  <c r="I183" i="17"/>
  <c r="I184" i="17"/>
  <c r="I185" i="17"/>
  <c r="I186" i="17"/>
  <c r="I187" i="17"/>
  <c r="I188" i="17"/>
  <c r="I189" i="17"/>
  <c r="I190" i="17"/>
  <c r="I191" i="17"/>
  <c r="I192" i="17"/>
  <c r="I193" i="17"/>
  <c r="I194" i="17"/>
  <c r="I195" i="17"/>
  <c r="I196" i="17"/>
  <c r="I197" i="17"/>
  <c r="I198" i="17"/>
  <c r="I199" i="17"/>
  <c r="I200" i="17"/>
  <c r="I201" i="17"/>
  <c r="I202" i="17"/>
  <c r="I203" i="17"/>
  <c r="I204" i="17"/>
  <c r="I205" i="17"/>
  <c r="I206" i="17"/>
  <c r="I207" i="17"/>
  <c r="I208" i="17"/>
  <c r="I209" i="17"/>
  <c r="I210" i="17"/>
  <c r="I211" i="17"/>
  <c r="I212" i="17"/>
  <c r="I213" i="17"/>
  <c r="I214" i="17"/>
  <c r="I215" i="17"/>
  <c r="I216" i="17"/>
  <c r="I217" i="17"/>
  <c r="I218" i="17"/>
  <c r="I219" i="17"/>
  <c r="I220" i="17"/>
  <c r="I221" i="17"/>
  <c r="I222" i="17"/>
  <c r="I223" i="17"/>
  <c r="I224" i="17"/>
  <c r="I225" i="17"/>
  <c r="I226" i="17"/>
  <c r="I227" i="17"/>
  <c r="I228" i="17"/>
  <c r="I229" i="17"/>
  <c r="I230" i="17"/>
  <c r="I231" i="17"/>
  <c r="I232" i="17"/>
  <c r="I233" i="17"/>
  <c r="I234" i="17"/>
  <c r="I235" i="17"/>
  <c r="I236" i="17"/>
  <c r="I237" i="17"/>
  <c r="I238" i="17"/>
  <c r="I239" i="17"/>
  <c r="I240" i="17"/>
  <c r="I241" i="17"/>
  <c r="I242" i="17"/>
  <c r="I243" i="17"/>
  <c r="I244" i="17"/>
  <c r="I245" i="17"/>
  <c r="I246" i="17"/>
  <c r="I247" i="17"/>
  <c r="I248" i="17"/>
  <c r="I249" i="17"/>
  <c r="I250" i="17"/>
  <c r="I251" i="17"/>
  <c r="I252" i="17"/>
  <c r="I253" i="17"/>
  <c r="I254" i="17"/>
  <c r="I255" i="17"/>
  <c r="I256" i="17"/>
  <c r="I257" i="17"/>
  <c r="I258" i="17"/>
  <c r="I259" i="17"/>
  <c r="I260" i="17"/>
  <c r="I261" i="17"/>
  <c r="I262" i="17"/>
  <c r="I263" i="17"/>
  <c r="I264" i="17"/>
  <c r="I265" i="17"/>
  <c r="I266" i="17"/>
  <c r="I267" i="17"/>
  <c r="I268" i="17"/>
  <c r="I269" i="17"/>
  <c r="I270" i="17"/>
  <c r="I271" i="17"/>
  <c r="I272" i="17"/>
  <c r="I273" i="17"/>
  <c r="I274" i="17"/>
  <c r="I275" i="17"/>
  <c r="I276" i="17"/>
  <c r="I277" i="17"/>
  <c r="I278" i="17"/>
  <c r="I279" i="17"/>
  <c r="I280" i="17"/>
  <c r="I281" i="17"/>
  <c r="I282" i="17"/>
  <c r="I283" i="17"/>
  <c r="I284" i="17"/>
  <c r="I285" i="17"/>
  <c r="I286" i="17"/>
  <c r="I287" i="17"/>
  <c r="I288" i="17"/>
  <c r="I289" i="17"/>
  <c r="H2" i="17"/>
  <c r="H3" i="17"/>
  <c r="H4" i="17"/>
  <c r="G4" i="17" s="1"/>
  <c r="H5" i="17"/>
  <c r="G5" i="17" s="1"/>
  <c r="H6" i="17"/>
  <c r="G6" i="17" s="1"/>
  <c r="H7" i="17"/>
  <c r="G7" i="17" s="1"/>
  <c r="H8" i="17"/>
  <c r="H9" i="17"/>
  <c r="H10" i="17"/>
  <c r="G10" i="17" s="1"/>
  <c r="H11" i="17"/>
  <c r="G11" i="17" s="1"/>
  <c r="H12" i="17"/>
  <c r="H13" i="17"/>
  <c r="H14" i="17"/>
  <c r="G14" i="17" s="1"/>
  <c r="H15" i="17"/>
  <c r="G15" i="17" s="1"/>
  <c r="H16" i="17"/>
  <c r="G16" i="17" s="1"/>
  <c r="H17" i="17"/>
  <c r="G17" i="17" s="1"/>
  <c r="H18" i="17"/>
  <c r="H19" i="17"/>
  <c r="H20" i="17"/>
  <c r="G20" i="17" s="1"/>
  <c r="H21" i="17"/>
  <c r="H22" i="17"/>
  <c r="H23" i="17"/>
  <c r="G23" i="17" s="1"/>
  <c r="H24" i="17"/>
  <c r="G24" i="17" s="1"/>
  <c r="H25" i="17"/>
  <c r="H26" i="17"/>
  <c r="H27" i="17"/>
  <c r="G27" i="17" s="1"/>
  <c r="H28" i="17"/>
  <c r="H29" i="17"/>
  <c r="H30" i="17"/>
  <c r="G30" i="17" s="1"/>
  <c r="H31" i="17"/>
  <c r="G31" i="17" s="1"/>
  <c r="H32" i="17"/>
  <c r="G32" i="17" s="1"/>
  <c r="H33" i="17"/>
  <c r="G33" i="17" s="1"/>
  <c r="H34" i="17"/>
  <c r="H35" i="17"/>
  <c r="H36" i="17"/>
  <c r="G36" i="17" s="1"/>
  <c r="H37" i="17"/>
  <c r="G37" i="17" s="1"/>
  <c r="H38" i="17"/>
  <c r="H39" i="17"/>
  <c r="H40" i="17"/>
  <c r="G40" i="17" s="1"/>
  <c r="H41" i="17"/>
  <c r="H42" i="17"/>
  <c r="H43" i="17"/>
  <c r="G43" i="17" s="1"/>
  <c r="H44" i="17"/>
  <c r="G44" i="17" s="1"/>
  <c r="H45" i="17"/>
  <c r="H46" i="17"/>
  <c r="H47" i="17"/>
  <c r="G47" i="17" s="1"/>
  <c r="H48" i="17"/>
  <c r="H49" i="17"/>
  <c r="H50" i="17"/>
  <c r="G50" i="17" s="1"/>
  <c r="H51" i="17"/>
  <c r="H52" i="17"/>
  <c r="H53" i="17"/>
  <c r="G53" i="17" s="1"/>
  <c r="H54" i="17"/>
  <c r="G54" i="17" s="1"/>
  <c r="H55" i="17"/>
  <c r="G55" i="17" s="1"/>
  <c r="H56" i="17"/>
  <c r="H57" i="17"/>
  <c r="H58" i="17"/>
  <c r="G58" i="17" s="1"/>
  <c r="H59" i="17"/>
  <c r="H60" i="17"/>
  <c r="H61" i="17"/>
  <c r="G61" i="17" s="1"/>
  <c r="H62" i="17"/>
  <c r="H63" i="17"/>
  <c r="H64" i="17"/>
  <c r="G64" i="17" s="1"/>
  <c r="H65" i="17"/>
  <c r="H66" i="17"/>
  <c r="H67" i="17"/>
  <c r="G67" i="17" s="1"/>
  <c r="H68" i="17"/>
  <c r="H69" i="17"/>
  <c r="H70" i="17"/>
  <c r="G70" i="17" s="1"/>
  <c r="H71" i="17"/>
  <c r="H72" i="17"/>
  <c r="H73" i="17"/>
  <c r="G73" i="17" s="1"/>
  <c r="H74" i="17"/>
  <c r="G74" i="17" s="1"/>
  <c r="H75" i="17"/>
  <c r="G75" i="17" s="1"/>
  <c r="H76" i="17"/>
  <c r="G76" i="17" s="1"/>
  <c r="H77" i="17"/>
  <c r="G77" i="17" s="1"/>
  <c r="H78" i="17"/>
  <c r="G78" i="17" s="1"/>
  <c r="H79" i="17"/>
  <c r="G79" i="17" s="1"/>
  <c r="H80" i="17"/>
  <c r="G80" i="17" s="1"/>
  <c r="H81" i="17"/>
  <c r="H82" i="17"/>
  <c r="H83" i="17"/>
  <c r="G83" i="17" s="1"/>
  <c r="H84" i="17"/>
  <c r="G84" i="17" s="1"/>
  <c r="H85" i="17"/>
  <c r="G85" i="17" s="1"/>
  <c r="H86" i="17"/>
  <c r="H87" i="17"/>
  <c r="G87" i="17" s="1"/>
  <c r="H88" i="17"/>
  <c r="G88" i="17" s="1"/>
  <c r="H89" i="17"/>
  <c r="G89" i="17" s="1"/>
  <c r="H90" i="17"/>
  <c r="G90" i="17" s="1"/>
  <c r="H91" i="17"/>
  <c r="H92" i="17"/>
  <c r="G92" i="17" s="1"/>
  <c r="H93" i="17"/>
  <c r="G93" i="17" s="1"/>
  <c r="H94" i="17"/>
  <c r="G94" i="17" s="1"/>
  <c r="H95" i="17"/>
  <c r="G95" i="17" s="1"/>
  <c r="H96" i="17"/>
  <c r="H97" i="17"/>
  <c r="G97" i="17" s="1"/>
  <c r="H98" i="17"/>
  <c r="G98" i="17" s="1"/>
  <c r="H99" i="17"/>
  <c r="G99" i="17" s="1"/>
  <c r="H100" i="17"/>
  <c r="G100" i="17" s="1"/>
  <c r="H101" i="17"/>
  <c r="H102" i="17"/>
  <c r="H103" i="17"/>
  <c r="G103" i="17" s="1"/>
  <c r="H104" i="17"/>
  <c r="G104" i="17" s="1"/>
  <c r="H105" i="17"/>
  <c r="G105" i="17" s="1"/>
  <c r="H106" i="17"/>
  <c r="G106" i="17" s="1"/>
  <c r="H107" i="17"/>
  <c r="G107" i="17" s="1"/>
  <c r="H108" i="17"/>
  <c r="G108" i="17" s="1"/>
  <c r="H109" i="17"/>
  <c r="H110" i="17"/>
  <c r="H111" i="17"/>
  <c r="G111" i="17" s="1"/>
  <c r="H112" i="17"/>
  <c r="G112" i="17" s="1"/>
  <c r="H113" i="17"/>
  <c r="G113" i="17" s="1"/>
  <c r="H114" i="17"/>
  <c r="H115" i="17"/>
  <c r="G115" i="17" s="1"/>
  <c r="H116" i="17"/>
  <c r="H117" i="17"/>
  <c r="G117" i="17" s="1"/>
  <c r="H118" i="17"/>
  <c r="G118" i="17" s="1"/>
  <c r="H119" i="17"/>
  <c r="G119" i="17" s="1"/>
  <c r="H120" i="17"/>
  <c r="H121" i="17"/>
  <c r="H122" i="17"/>
  <c r="G122" i="17" s="1"/>
  <c r="H123" i="17"/>
  <c r="G123" i="17" s="1"/>
  <c r="H124" i="17"/>
  <c r="G124" i="17" s="1"/>
  <c r="H125" i="17"/>
  <c r="G125" i="17" s="1"/>
  <c r="H126" i="17"/>
  <c r="H127" i="17"/>
  <c r="H128" i="17"/>
  <c r="G128" i="17" s="1"/>
  <c r="H129" i="17"/>
  <c r="G129" i="17" s="1"/>
  <c r="H130" i="17"/>
  <c r="G130" i="17" s="1"/>
  <c r="H131" i="17"/>
  <c r="H132" i="17"/>
  <c r="H133" i="17"/>
  <c r="G133" i="17" s="1"/>
  <c r="H134" i="17"/>
  <c r="G134" i="17" s="1"/>
  <c r="H135" i="17"/>
  <c r="G135" i="17" s="1"/>
  <c r="H136" i="17"/>
  <c r="G136" i="17" s="1"/>
  <c r="H137" i="17"/>
  <c r="G137" i="17" s="1"/>
  <c r="H138" i="17"/>
  <c r="G138" i="17" s="1"/>
  <c r="H139" i="17"/>
  <c r="G139" i="17" s="1"/>
  <c r="H140" i="17"/>
  <c r="G140" i="17" s="1"/>
  <c r="H141" i="17"/>
  <c r="G141" i="17" s="1"/>
  <c r="H142" i="17"/>
  <c r="H143" i="17"/>
  <c r="H144" i="17"/>
  <c r="G144" i="17" s="1"/>
  <c r="H145" i="17"/>
  <c r="G145" i="17" s="1"/>
  <c r="H146" i="17"/>
  <c r="G146" i="17" s="1"/>
  <c r="H147" i="17"/>
  <c r="G147" i="17" s="1"/>
  <c r="H148" i="17"/>
  <c r="G148" i="17" s="1"/>
  <c r="H149" i="17"/>
  <c r="H150" i="17"/>
  <c r="H151" i="17"/>
  <c r="G151" i="17" s="1"/>
  <c r="H152" i="17"/>
  <c r="G152" i="17" s="1"/>
  <c r="H153" i="17"/>
  <c r="G153" i="17" s="1"/>
  <c r="H154" i="17"/>
  <c r="G154" i="17" s="1"/>
  <c r="H155" i="17"/>
  <c r="H156" i="17"/>
  <c r="H157" i="17"/>
  <c r="G157" i="17" s="1"/>
  <c r="H158" i="17"/>
  <c r="G158" i="17" s="1"/>
  <c r="H159" i="17"/>
  <c r="G159" i="17" s="1"/>
  <c r="H160" i="17"/>
  <c r="G160" i="17" s="1"/>
  <c r="H161" i="17"/>
  <c r="G161" i="17" s="1"/>
  <c r="H162" i="17"/>
  <c r="H163" i="17"/>
  <c r="G163" i="17" s="1"/>
  <c r="H164" i="17"/>
  <c r="G164" i="17" s="1"/>
  <c r="H165" i="17"/>
  <c r="H166" i="17"/>
  <c r="G166" i="17" s="1"/>
  <c r="H167" i="17"/>
  <c r="G167" i="17" s="1"/>
  <c r="H168" i="17"/>
  <c r="G168" i="17" s="1"/>
  <c r="H169" i="17"/>
  <c r="H170" i="17"/>
  <c r="H171" i="17"/>
  <c r="G171" i="17" s="1"/>
  <c r="H172" i="17"/>
  <c r="G172" i="17" s="1"/>
  <c r="H173" i="17"/>
  <c r="G173" i="17" s="1"/>
  <c r="H174" i="17"/>
  <c r="G174" i="17" s="1"/>
  <c r="H175" i="17"/>
  <c r="G175" i="17" s="1"/>
  <c r="H176" i="17"/>
  <c r="G176" i="17" s="1"/>
  <c r="H177" i="17"/>
  <c r="G177" i="17" s="1"/>
  <c r="H178" i="17"/>
  <c r="H179" i="17"/>
  <c r="G179" i="17" s="1"/>
  <c r="H180" i="17"/>
  <c r="G180" i="17" s="1"/>
  <c r="H181" i="17"/>
  <c r="H182" i="17"/>
  <c r="G182" i="17" s="1"/>
  <c r="H183" i="17"/>
  <c r="G183" i="17" s="1"/>
  <c r="H184" i="17"/>
  <c r="G184" i="17" s="1"/>
  <c r="H185" i="17"/>
  <c r="H186" i="17"/>
  <c r="G186" i="17" s="1"/>
  <c r="H187" i="17"/>
  <c r="G187" i="17" s="1"/>
  <c r="H188" i="17"/>
  <c r="H189" i="17"/>
  <c r="H190" i="17"/>
  <c r="G190" i="17" s="1"/>
  <c r="H191" i="17"/>
  <c r="G191" i="17" s="1"/>
  <c r="H192" i="17"/>
  <c r="G192" i="17" s="1"/>
  <c r="H193" i="17"/>
  <c r="G193" i="17" s="1"/>
  <c r="H194" i="17"/>
  <c r="H195" i="17"/>
  <c r="G195" i="17" s="1"/>
  <c r="H196" i="17"/>
  <c r="G196" i="17" s="1"/>
  <c r="H197" i="17"/>
  <c r="H198" i="17"/>
  <c r="G198" i="17" s="1"/>
  <c r="H199" i="17"/>
  <c r="H200" i="17"/>
  <c r="G200" i="17" s="1"/>
  <c r="H201" i="17"/>
  <c r="G201" i="17" s="1"/>
  <c r="H202" i="17"/>
  <c r="H203" i="17"/>
  <c r="G203" i="17" s="1"/>
  <c r="H204" i="17"/>
  <c r="G204" i="17" s="1"/>
  <c r="H205" i="17"/>
  <c r="G205" i="17" s="1"/>
  <c r="H206" i="17"/>
  <c r="G206" i="17" s="1"/>
  <c r="H207" i="17"/>
  <c r="G207" i="17" s="1"/>
  <c r="H208" i="17"/>
  <c r="G208" i="17" s="1"/>
  <c r="H209" i="17"/>
  <c r="H210" i="17"/>
  <c r="G210" i="17" s="1"/>
  <c r="H211" i="17"/>
  <c r="G211" i="17" s="1"/>
  <c r="H212" i="17"/>
  <c r="G212" i="17" s="1"/>
  <c r="H213" i="17"/>
  <c r="H214" i="17"/>
  <c r="H215" i="17"/>
  <c r="G215" i="17" s="1"/>
  <c r="H216" i="17"/>
  <c r="G216" i="17" s="1"/>
  <c r="H217" i="17"/>
  <c r="G217" i="17" s="1"/>
  <c r="H218" i="17"/>
  <c r="G218" i="17" s="1"/>
  <c r="H219" i="17"/>
  <c r="G219" i="17" s="1"/>
  <c r="H220" i="17"/>
  <c r="G220" i="17" s="1"/>
  <c r="H221" i="17"/>
  <c r="G221" i="17" s="1"/>
  <c r="H222" i="17"/>
  <c r="G222" i="17" s="1"/>
  <c r="H223" i="17"/>
  <c r="H224" i="17"/>
  <c r="H225" i="17"/>
  <c r="G225" i="17" s="1"/>
  <c r="H226" i="17"/>
  <c r="G226" i="17" s="1"/>
  <c r="H227" i="17"/>
  <c r="G227" i="17" s="1"/>
  <c r="H228" i="17"/>
  <c r="G228" i="17" s="1"/>
  <c r="H229" i="17"/>
  <c r="H230" i="17"/>
  <c r="G230" i="17" s="1"/>
  <c r="H231" i="17"/>
  <c r="G231" i="17" s="1"/>
  <c r="H232" i="17"/>
  <c r="G232" i="17" s="1"/>
  <c r="H233" i="17"/>
  <c r="H234" i="17"/>
  <c r="G234" i="17" s="1"/>
  <c r="H235" i="17"/>
  <c r="H236" i="17"/>
  <c r="G236" i="17" s="1"/>
  <c r="H237" i="17"/>
  <c r="G237" i="17" s="1"/>
  <c r="H238" i="17"/>
  <c r="G238" i="17" s="1"/>
  <c r="H239" i="17"/>
  <c r="G239" i="17" s="1"/>
  <c r="H240" i="17"/>
  <c r="G240" i="17" s="1"/>
  <c r="H241" i="17"/>
  <c r="G241" i="17" s="1"/>
  <c r="H242" i="17"/>
  <c r="H243" i="17"/>
  <c r="G243" i="17" s="1"/>
  <c r="H244" i="17"/>
  <c r="H245" i="17"/>
  <c r="G245" i="17" s="1"/>
  <c r="H246" i="17"/>
  <c r="H247" i="17"/>
  <c r="G247" i="17" s="1"/>
  <c r="H248" i="17"/>
  <c r="G248" i="17" s="1"/>
  <c r="H249" i="17"/>
  <c r="G249" i="17" s="1"/>
  <c r="H250" i="17"/>
  <c r="G250" i="17" s="1"/>
  <c r="H251" i="17"/>
  <c r="G251" i="17" s="1"/>
  <c r="H252" i="17"/>
  <c r="H253" i="17"/>
  <c r="G253" i="17" s="1"/>
  <c r="H254" i="17"/>
  <c r="H255" i="17"/>
  <c r="G255" i="17" s="1"/>
  <c r="H256" i="17"/>
  <c r="G256" i="17" s="1"/>
  <c r="H257" i="17"/>
  <c r="G257" i="17" s="1"/>
  <c r="H258" i="17"/>
  <c r="G258" i="17" s="1"/>
  <c r="H259" i="17"/>
  <c r="G259" i="17" s="1"/>
  <c r="H260" i="17"/>
  <c r="G260" i="17" s="1"/>
  <c r="H261" i="17"/>
  <c r="H262" i="17"/>
  <c r="G262" i="17" s="1"/>
  <c r="H263" i="17"/>
  <c r="G263" i="17" s="1"/>
  <c r="H264" i="17"/>
  <c r="G264" i="17" s="1"/>
  <c r="H265" i="17"/>
  <c r="G265" i="17" s="1"/>
  <c r="H266" i="17"/>
  <c r="G266" i="17" s="1"/>
  <c r="H267" i="17"/>
  <c r="G267" i="17" s="1"/>
  <c r="H268" i="17"/>
  <c r="H269" i="17"/>
  <c r="G269" i="17" s="1"/>
  <c r="H270" i="17"/>
  <c r="H271" i="17"/>
  <c r="H272" i="17"/>
  <c r="G272" i="17" s="1"/>
  <c r="H273" i="17"/>
  <c r="G273" i="17" s="1"/>
  <c r="H274" i="17"/>
  <c r="G274" i="17" s="1"/>
  <c r="H275" i="17"/>
  <c r="G275" i="17" s="1"/>
  <c r="H276" i="17"/>
  <c r="H277" i="17"/>
  <c r="G277" i="17" s="1"/>
  <c r="H278" i="17"/>
  <c r="G278" i="17" s="1"/>
  <c r="H279" i="17"/>
  <c r="H280" i="17"/>
  <c r="G280" i="17" s="1"/>
  <c r="H281" i="17"/>
  <c r="H282" i="17"/>
  <c r="G282" i="17" s="1"/>
  <c r="H283" i="17"/>
  <c r="G283" i="17" s="1"/>
  <c r="H284" i="17"/>
  <c r="H285" i="17"/>
  <c r="G285" i="17" s="1"/>
  <c r="H286" i="17"/>
  <c r="H287" i="17"/>
  <c r="G287" i="17" s="1"/>
  <c r="H288" i="17"/>
  <c r="H289" i="17"/>
  <c r="G289" i="17" s="1"/>
  <c r="F2" i="17"/>
  <c r="P2" i="17" s="1"/>
  <c r="Q2" i="17" s="1"/>
  <c r="F3" i="17"/>
  <c r="P3" i="17" s="1"/>
  <c r="Q3" i="17" s="1"/>
  <c r="F8" i="17"/>
  <c r="P8" i="17" s="1"/>
  <c r="Q8" i="17" s="1"/>
  <c r="F9" i="17"/>
  <c r="P9" i="17" s="1"/>
  <c r="Q9" i="17" s="1"/>
  <c r="F12" i="17"/>
  <c r="P12" i="17" s="1"/>
  <c r="Q12" i="17" s="1"/>
  <c r="F13" i="17"/>
  <c r="P13" i="17" s="1"/>
  <c r="Q13" i="17" s="1"/>
  <c r="F18" i="17"/>
  <c r="P18" i="17" s="1"/>
  <c r="Q18" i="17" s="1"/>
  <c r="F19" i="17"/>
  <c r="P19" i="17" s="1"/>
  <c r="Q19" i="17" s="1"/>
  <c r="F21" i="17"/>
  <c r="P21" i="17" s="1"/>
  <c r="Q21" i="17" s="1"/>
  <c r="F22" i="17"/>
  <c r="P22" i="17" s="1"/>
  <c r="Q22" i="17" s="1"/>
  <c r="F25" i="17"/>
  <c r="P25" i="17" s="1"/>
  <c r="Q25" i="17" s="1"/>
  <c r="F26" i="17"/>
  <c r="P26" i="17" s="1"/>
  <c r="Q26" i="17" s="1"/>
  <c r="F28" i="17"/>
  <c r="P28" i="17" s="1"/>
  <c r="Q28" i="17" s="1"/>
  <c r="F29" i="17"/>
  <c r="P29" i="17" s="1"/>
  <c r="Q29" i="17" s="1"/>
  <c r="F34" i="17"/>
  <c r="P34" i="17" s="1"/>
  <c r="Q34" i="17" s="1"/>
  <c r="F35" i="17"/>
  <c r="P35" i="17" s="1"/>
  <c r="Q35" i="17" s="1"/>
  <c r="F38" i="17"/>
  <c r="P38" i="17" s="1"/>
  <c r="Q38" i="17" s="1"/>
  <c r="F39" i="17"/>
  <c r="P39" i="17" s="1"/>
  <c r="Q39" i="17" s="1"/>
  <c r="F41" i="17"/>
  <c r="P41" i="17" s="1"/>
  <c r="Q41" i="17" s="1"/>
  <c r="F42" i="17"/>
  <c r="P42" i="17" s="1"/>
  <c r="Q42" i="17" s="1"/>
  <c r="F45" i="17"/>
  <c r="P45" i="17" s="1"/>
  <c r="Q45" i="17" s="1"/>
  <c r="F46" i="17"/>
  <c r="P46" i="17" s="1"/>
  <c r="Q46" i="17" s="1"/>
  <c r="F48" i="17"/>
  <c r="P48" i="17" s="1"/>
  <c r="Q48" i="17" s="1"/>
  <c r="F49" i="17"/>
  <c r="P49" i="17" s="1"/>
  <c r="Q49" i="17" s="1"/>
  <c r="F51" i="17"/>
  <c r="P51" i="17" s="1"/>
  <c r="Q51" i="17" s="1"/>
  <c r="F52" i="17"/>
  <c r="P52" i="17" s="1"/>
  <c r="Q52" i="17" s="1"/>
  <c r="F56" i="17"/>
  <c r="P56" i="17" s="1"/>
  <c r="Q56" i="17" s="1"/>
  <c r="F57" i="17"/>
  <c r="P57" i="17" s="1"/>
  <c r="Q57" i="17" s="1"/>
  <c r="F59" i="17"/>
  <c r="P59" i="17" s="1"/>
  <c r="Q59" i="17" s="1"/>
  <c r="F60" i="17"/>
  <c r="P60" i="17" s="1"/>
  <c r="Q60" i="17" s="1"/>
  <c r="F62" i="17"/>
  <c r="P62" i="17" s="1"/>
  <c r="Q62" i="17" s="1"/>
  <c r="F63" i="17"/>
  <c r="P63" i="17" s="1"/>
  <c r="Q63" i="17" s="1"/>
  <c r="F65" i="17"/>
  <c r="P65" i="17" s="1"/>
  <c r="Q65" i="17" s="1"/>
  <c r="F66" i="17"/>
  <c r="P66" i="17" s="1"/>
  <c r="Q66" i="17" s="1"/>
  <c r="F68" i="17"/>
  <c r="P68" i="17" s="1"/>
  <c r="Q68" i="17" s="1"/>
  <c r="F69" i="17"/>
  <c r="P69" i="17" s="1"/>
  <c r="Q69" i="17" s="1"/>
  <c r="F71" i="17"/>
  <c r="P71" i="17" s="1"/>
  <c r="Q71" i="17" s="1"/>
  <c r="F72" i="17"/>
  <c r="P72" i="17" s="1"/>
  <c r="Q72" i="17" s="1"/>
  <c r="F81" i="17"/>
  <c r="P81" i="17" s="1"/>
  <c r="Q81" i="17" s="1"/>
  <c r="F82" i="17"/>
  <c r="P82" i="17" s="1"/>
  <c r="Q82" i="17" s="1"/>
  <c r="F86" i="17"/>
  <c r="P86" i="17" s="1"/>
  <c r="Q86" i="17" s="1"/>
  <c r="F91" i="17"/>
  <c r="P91" i="17" s="1"/>
  <c r="Q91" i="17" s="1"/>
  <c r="F96" i="17"/>
  <c r="P96" i="17" s="1"/>
  <c r="Q96" i="17" s="1"/>
  <c r="F101" i="17"/>
  <c r="P101" i="17" s="1"/>
  <c r="Q101" i="17" s="1"/>
  <c r="F102" i="17"/>
  <c r="P102" i="17" s="1"/>
  <c r="Q102" i="17" s="1"/>
  <c r="F109" i="17"/>
  <c r="P109" i="17" s="1"/>
  <c r="Q109" i="17" s="1"/>
  <c r="F110" i="17"/>
  <c r="P110" i="17" s="1"/>
  <c r="Q110" i="17" s="1"/>
  <c r="F114" i="17"/>
  <c r="P114" i="17" s="1"/>
  <c r="Q114" i="17" s="1"/>
  <c r="F116" i="17"/>
  <c r="P116" i="17" s="1"/>
  <c r="Q116" i="17" s="1"/>
  <c r="F120" i="17"/>
  <c r="P120" i="17" s="1"/>
  <c r="Q120" i="17" s="1"/>
  <c r="F121" i="17"/>
  <c r="P121" i="17" s="1"/>
  <c r="Q121" i="17" s="1"/>
  <c r="F126" i="17"/>
  <c r="P126" i="17" s="1"/>
  <c r="Q126" i="17" s="1"/>
  <c r="F127" i="17"/>
  <c r="P127" i="17" s="1"/>
  <c r="Q127" i="17" s="1"/>
  <c r="F131" i="17"/>
  <c r="P131" i="17" s="1"/>
  <c r="Q131" i="17" s="1"/>
  <c r="F132" i="17"/>
  <c r="P132" i="17" s="1"/>
  <c r="Q132" i="17" s="1"/>
  <c r="F142" i="17"/>
  <c r="P142" i="17" s="1"/>
  <c r="Q142" i="17" s="1"/>
  <c r="F143" i="17"/>
  <c r="P143" i="17" s="1"/>
  <c r="Q143" i="17" s="1"/>
  <c r="F149" i="17"/>
  <c r="P149" i="17" s="1"/>
  <c r="Q149" i="17" s="1"/>
  <c r="F150" i="17"/>
  <c r="P150" i="17" s="1"/>
  <c r="Q150" i="17" s="1"/>
  <c r="F155" i="17"/>
  <c r="P155" i="17" s="1"/>
  <c r="Q155" i="17" s="1"/>
  <c r="F156" i="17"/>
  <c r="P156" i="17" s="1"/>
  <c r="Q156" i="17" s="1"/>
  <c r="F162" i="17"/>
  <c r="P162" i="17" s="1"/>
  <c r="Q162" i="17" s="1"/>
  <c r="F165" i="17"/>
  <c r="P165" i="17" s="1"/>
  <c r="Q165" i="17" s="1"/>
  <c r="F169" i="17"/>
  <c r="P169" i="17" s="1"/>
  <c r="Q169" i="17" s="1"/>
  <c r="F170" i="17"/>
  <c r="P170" i="17" s="1"/>
  <c r="Q170" i="17" s="1"/>
  <c r="F178" i="17"/>
  <c r="P178" i="17" s="1"/>
  <c r="Q178" i="17" s="1"/>
  <c r="F181" i="17"/>
  <c r="P181" i="17" s="1"/>
  <c r="Q181" i="17" s="1"/>
  <c r="F185" i="17"/>
  <c r="P185" i="17" s="1"/>
  <c r="Q185" i="17" s="1"/>
  <c r="F188" i="17"/>
  <c r="P188" i="17" s="1"/>
  <c r="Q188" i="17" s="1"/>
  <c r="F189" i="17"/>
  <c r="P189" i="17" s="1"/>
  <c r="Q189" i="17" s="1"/>
  <c r="F194" i="17"/>
  <c r="P194" i="17" s="1"/>
  <c r="Q194" i="17" s="1"/>
  <c r="F197" i="17"/>
  <c r="P197" i="17" s="1"/>
  <c r="Q197" i="17" s="1"/>
  <c r="F199" i="17"/>
  <c r="P199" i="17" s="1"/>
  <c r="Q199" i="17" s="1"/>
  <c r="F202" i="17"/>
  <c r="P202" i="17" s="1"/>
  <c r="Q202" i="17" s="1"/>
  <c r="F209" i="17"/>
  <c r="P209" i="17" s="1"/>
  <c r="Q209" i="17" s="1"/>
  <c r="F213" i="17"/>
  <c r="P213" i="17" s="1"/>
  <c r="Q213" i="17" s="1"/>
  <c r="F214" i="17"/>
  <c r="P214" i="17" s="1"/>
  <c r="Q214" i="17" s="1"/>
  <c r="F223" i="17"/>
  <c r="P223" i="17" s="1"/>
  <c r="Q223" i="17" s="1"/>
  <c r="F224" i="17"/>
  <c r="P224" i="17" s="1"/>
  <c r="Q224" i="17" s="1"/>
  <c r="F229" i="17"/>
  <c r="P229" i="17" s="1"/>
  <c r="Q229" i="17" s="1"/>
  <c r="F233" i="17"/>
  <c r="P233" i="17" s="1"/>
  <c r="Q233" i="17" s="1"/>
  <c r="F235" i="17"/>
  <c r="P235" i="17" s="1"/>
  <c r="Q235" i="17" s="1"/>
  <c r="F242" i="17"/>
  <c r="P242" i="17" s="1"/>
  <c r="Q242" i="17" s="1"/>
  <c r="F244" i="17"/>
  <c r="P244" i="17" s="1"/>
  <c r="Q244" i="17" s="1"/>
  <c r="F246" i="17"/>
  <c r="P246" i="17" s="1"/>
  <c r="Q246" i="17" s="1"/>
  <c r="F252" i="17"/>
  <c r="P252" i="17" s="1"/>
  <c r="Q252" i="17" s="1"/>
  <c r="F254" i="17"/>
  <c r="P254" i="17" s="1"/>
  <c r="Q254" i="17" s="1"/>
  <c r="F261" i="17"/>
  <c r="P261" i="17" s="1"/>
  <c r="Q261" i="17" s="1"/>
  <c r="F268" i="17"/>
  <c r="P268" i="17" s="1"/>
  <c r="Q268" i="17" s="1"/>
  <c r="F270" i="17"/>
  <c r="P270" i="17" s="1"/>
  <c r="Q270" i="17" s="1"/>
  <c r="F271" i="17"/>
  <c r="P271" i="17" s="1"/>
  <c r="Q271" i="17" s="1"/>
  <c r="F276" i="17"/>
  <c r="P276" i="17" s="1"/>
  <c r="Q276" i="17" s="1"/>
  <c r="F279" i="17"/>
  <c r="P279" i="17" s="1"/>
  <c r="Q279" i="17" s="1"/>
  <c r="F281" i="17"/>
  <c r="P281" i="17" s="1"/>
  <c r="Q281" i="17" s="1"/>
  <c r="F284" i="17"/>
  <c r="P284" i="17" s="1"/>
  <c r="Q284" i="17" s="1"/>
  <c r="F286" i="17"/>
  <c r="P286" i="17" s="1"/>
  <c r="Q286" i="17" s="1"/>
  <c r="F288" i="17"/>
  <c r="P288" i="17" s="1"/>
  <c r="D2" i="17"/>
  <c r="D3" i="17"/>
  <c r="D4" i="17"/>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147" i="17"/>
  <c r="D148" i="17"/>
  <c r="D149" i="17"/>
  <c r="D150" i="17"/>
  <c r="D151" i="17"/>
  <c r="D152" i="17"/>
  <c r="D153" i="17"/>
  <c r="D154" i="17"/>
  <c r="D155" i="17"/>
  <c r="D156" i="17"/>
  <c r="D157" i="17"/>
  <c r="D158" i="17"/>
  <c r="D159" i="17"/>
  <c r="D160" i="17"/>
  <c r="D161" i="17"/>
  <c r="D162" i="17"/>
  <c r="D163" i="17"/>
  <c r="D164" i="17"/>
  <c r="D165" i="17"/>
  <c r="D166" i="17"/>
  <c r="D167" i="17"/>
  <c r="D168" i="17"/>
  <c r="D169" i="17"/>
  <c r="D170" i="17"/>
  <c r="D171" i="17"/>
  <c r="D172" i="17"/>
  <c r="D173" i="17"/>
  <c r="D174" i="17"/>
  <c r="D175" i="17"/>
  <c r="D176" i="17"/>
  <c r="D177" i="17"/>
  <c r="D178" i="17"/>
  <c r="D179" i="17"/>
  <c r="D180" i="17"/>
  <c r="D181" i="17"/>
  <c r="D182" i="17"/>
  <c r="D183" i="17"/>
  <c r="D184" i="17"/>
  <c r="D185" i="17"/>
  <c r="D186" i="17"/>
  <c r="D187" i="17"/>
  <c r="D188" i="17"/>
  <c r="D189" i="17"/>
  <c r="D190" i="17"/>
  <c r="D191" i="17"/>
  <c r="D192" i="17"/>
  <c r="D193" i="17"/>
  <c r="D194" i="17"/>
  <c r="D195" i="17"/>
  <c r="D196" i="17"/>
  <c r="D197" i="17"/>
  <c r="D198" i="17"/>
  <c r="D199" i="17"/>
  <c r="D200" i="17"/>
  <c r="D201" i="17"/>
  <c r="D202" i="17"/>
  <c r="D203" i="17"/>
  <c r="D204" i="17"/>
  <c r="D205" i="17"/>
  <c r="D206" i="17"/>
  <c r="D207" i="17"/>
  <c r="D208" i="17"/>
  <c r="D209" i="17"/>
  <c r="D210" i="17"/>
  <c r="D211" i="17"/>
  <c r="D212" i="17"/>
  <c r="D213" i="17"/>
  <c r="D214" i="17"/>
  <c r="D215" i="17"/>
  <c r="D216" i="17"/>
  <c r="D217" i="17"/>
  <c r="D218" i="17"/>
  <c r="D219" i="17"/>
  <c r="D220" i="17"/>
  <c r="D221" i="17"/>
  <c r="D222" i="17"/>
  <c r="D223" i="17"/>
  <c r="D224" i="17"/>
  <c r="D225" i="17"/>
  <c r="D226" i="17"/>
  <c r="D227" i="17"/>
  <c r="D228" i="17"/>
  <c r="D229" i="17"/>
  <c r="D230" i="17"/>
  <c r="D231" i="17"/>
  <c r="D232" i="17"/>
  <c r="D233" i="17"/>
  <c r="D234" i="17"/>
  <c r="D235" i="17"/>
  <c r="D236" i="17"/>
  <c r="D237" i="17"/>
  <c r="D238" i="17"/>
  <c r="D239" i="17"/>
  <c r="D240" i="17"/>
  <c r="D241" i="17"/>
  <c r="D242" i="17"/>
  <c r="D243" i="17"/>
  <c r="D244" i="17"/>
  <c r="D245" i="17"/>
  <c r="D246" i="17"/>
  <c r="D247" i="17"/>
  <c r="D248" i="17"/>
  <c r="D249" i="17"/>
  <c r="D250" i="17"/>
  <c r="D251" i="17"/>
  <c r="D252" i="17"/>
  <c r="D253" i="17"/>
  <c r="D254" i="17"/>
  <c r="D255" i="17"/>
  <c r="D256" i="17"/>
  <c r="D257" i="17"/>
  <c r="D258" i="17"/>
  <c r="D259" i="17"/>
  <c r="D260" i="17"/>
  <c r="D261" i="17"/>
  <c r="D262" i="17"/>
  <c r="D263" i="17"/>
  <c r="D264" i="17"/>
  <c r="D265" i="17"/>
  <c r="D266" i="17"/>
  <c r="D267" i="17"/>
  <c r="D268" i="17"/>
  <c r="D269" i="17"/>
  <c r="D270" i="17"/>
  <c r="D271" i="17"/>
  <c r="D272" i="17"/>
  <c r="D273" i="17"/>
  <c r="D274" i="17"/>
  <c r="D275" i="17"/>
  <c r="D276" i="17"/>
  <c r="D277" i="17"/>
  <c r="D278" i="17"/>
  <c r="D279" i="17"/>
  <c r="D280" i="17"/>
  <c r="D281" i="17"/>
  <c r="D282" i="17"/>
  <c r="D283" i="17"/>
  <c r="D284" i="17"/>
  <c r="D285" i="17"/>
  <c r="D286" i="17"/>
  <c r="D287" i="17"/>
  <c r="D288" i="17"/>
  <c r="D289" i="17"/>
  <c r="K52" i="17" l="1"/>
  <c r="K60" i="17"/>
  <c r="K132" i="17"/>
  <c r="K57" i="17"/>
  <c r="K13" i="17"/>
  <c r="K29" i="17"/>
  <c r="K69" i="17"/>
  <c r="K22" i="17"/>
  <c r="K46" i="17"/>
  <c r="K102" i="17"/>
  <c r="K150" i="17"/>
  <c r="K214" i="17"/>
  <c r="K121" i="17"/>
  <c r="K39" i="17"/>
  <c r="K63" i="17"/>
  <c r="K127" i="17"/>
  <c r="K143" i="17"/>
  <c r="K49" i="17"/>
  <c r="K72" i="17"/>
  <c r="K9" i="17"/>
  <c r="K26" i="17"/>
  <c r="K42" i="17"/>
  <c r="K66" i="17"/>
  <c r="K19" i="17"/>
  <c r="K35" i="17"/>
  <c r="J52" i="17"/>
  <c r="J60" i="17"/>
  <c r="J132" i="17"/>
  <c r="J9" i="17"/>
  <c r="J57" i="17"/>
  <c r="J121" i="17"/>
  <c r="J13" i="17"/>
  <c r="J29" i="17"/>
  <c r="J69" i="17"/>
  <c r="J49" i="17"/>
  <c r="J22" i="17"/>
  <c r="J46" i="17"/>
  <c r="J102" i="17"/>
  <c r="J150" i="17"/>
  <c r="J214" i="17"/>
  <c r="J39" i="17"/>
  <c r="J63" i="17"/>
  <c r="J127" i="17"/>
  <c r="J143" i="17"/>
  <c r="J72" i="17"/>
  <c r="J26" i="17"/>
  <c r="J42" i="17"/>
  <c r="J66" i="17"/>
  <c r="J3" i="17"/>
  <c r="J19" i="17"/>
  <c r="J35" i="17"/>
  <c r="AI5" i="3"/>
  <c r="AH5" i="3"/>
  <c r="AG5" i="3"/>
  <c r="AI4" i="3"/>
  <c r="AH4" i="3"/>
  <c r="AG4" i="3"/>
  <c r="AI3" i="3"/>
  <c r="AH3" i="3"/>
  <c r="AG3" i="3"/>
  <c r="E12" i="15"/>
  <c r="D12" i="15"/>
  <c r="C12" i="15"/>
  <c r="E11" i="15"/>
  <c r="D11" i="15"/>
  <c r="C11" i="15"/>
  <c r="E10" i="15"/>
  <c r="D10" i="15"/>
  <c r="C10" i="15"/>
  <c r="E9" i="15"/>
  <c r="D9" i="15"/>
  <c r="C9" i="15"/>
  <c r="E8" i="15"/>
  <c r="D8" i="15"/>
  <c r="C8" i="15"/>
  <c r="E7" i="15"/>
  <c r="D7" i="15"/>
  <c r="C7" i="15"/>
  <c r="E6" i="15"/>
  <c r="D6" i="15"/>
  <c r="C6" i="15"/>
  <c r="E5" i="15"/>
  <c r="D5" i="15"/>
  <c r="C5" i="15"/>
  <c r="E4" i="15"/>
  <c r="D4" i="15"/>
  <c r="C4" i="15"/>
  <c r="E3" i="15"/>
  <c r="D3" i="15"/>
  <c r="C3" i="15"/>
  <c r="G2" i="15"/>
  <c r="E2" i="15"/>
  <c r="D2" i="15"/>
  <c r="C2" i="15"/>
  <c r="G1" i="15"/>
  <c r="E1" i="15"/>
  <c r="D1" i="15"/>
  <c r="C1" i="15"/>
  <c r="R3" i="3"/>
  <c r="R4" i="3"/>
  <c r="V4" i="3" s="1"/>
  <c r="U4" i="3" s="1"/>
  <c r="R5" i="3"/>
  <c r="V5" i="3" s="1"/>
  <c r="U5" i="3" s="1"/>
  <c r="R6" i="3"/>
  <c r="V6" i="3" s="1"/>
  <c r="R7" i="3"/>
  <c r="V7" i="3" s="1"/>
  <c r="R8" i="3"/>
  <c r="V8" i="3" s="1"/>
  <c r="U8" i="3" s="1"/>
  <c r="R9" i="3"/>
  <c r="V9" i="3" s="1"/>
  <c r="U9" i="3" s="1"/>
  <c r="R10" i="3"/>
  <c r="V10" i="3" s="1"/>
  <c r="U10" i="3" s="1"/>
  <c r="R11" i="3"/>
  <c r="V11" i="3" s="1"/>
  <c r="U11" i="3" s="1"/>
  <c r="R12" i="3"/>
  <c r="V12" i="3" s="1"/>
  <c r="U12" i="3" s="1"/>
  <c r="R13" i="3"/>
  <c r="V13" i="3" s="1"/>
  <c r="U13" i="3" s="1"/>
  <c r="R14" i="3"/>
  <c r="V14" i="3" s="1"/>
  <c r="U14" i="3" s="1"/>
  <c r="R15" i="3"/>
  <c r="V15" i="3" s="1"/>
  <c r="U15" i="3" s="1"/>
  <c r="R16" i="3"/>
  <c r="V16" i="3" s="1"/>
  <c r="U16" i="3" s="1"/>
  <c r="R17" i="3"/>
  <c r="V17" i="3" s="1"/>
  <c r="U17" i="3" s="1"/>
  <c r="R18" i="3"/>
  <c r="V18" i="3" s="1"/>
  <c r="U18" i="3" s="1"/>
  <c r="R19" i="3"/>
  <c r="V19" i="3" s="1"/>
  <c r="U19" i="3" s="1"/>
  <c r="R20" i="3"/>
  <c r="V20" i="3" s="1"/>
  <c r="U20" i="3" s="1"/>
  <c r="R21" i="3"/>
  <c r="V21" i="3" s="1"/>
  <c r="U21" i="3" s="1"/>
  <c r="R22" i="3"/>
  <c r="V22" i="3" s="1"/>
  <c r="U22" i="3" s="1"/>
  <c r="R23" i="3"/>
  <c r="V23" i="3" s="1"/>
  <c r="U23" i="3" s="1"/>
  <c r="R24" i="3"/>
  <c r="V24" i="3" s="1"/>
  <c r="U24" i="3" s="1"/>
  <c r="R25" i="3"/>
  <c r="V25" i="3" s="1"/>
  <c r="U25" i="3" s="1"/>
  <c r="R26" i="3"/>
  <c r="V26" i="3" s="1"/>
  <c r="U26" i="3" s="1"/>
  <c r="R27" i="3"/>
  <c r="V27" i="3" s="1"/>
  <c r="U27" i="3" s="1"/>
  <c r="R28" i="3"/>
  <c r="V28" i="3" s="1"/>
  <c r="U28" i="3" s="1"/>
  <c r="R29" i="3"/>
  <c r="V29" i="3" s="1"/>
  <c r="U29" i="3" s="1"/>
  <c r="R30" i="3"/>
  <c r="V30" i="3" s="1"/>
  <c r="U30" i="3" s="1"/>
  <c r="R31" i="3"/>
  <c r="V31" i="3" s="1"/>
  <c r="U31" i="3" s="1"/>
  <c r="R32" i="3"/>
  <c r="V32" i="3" s="1"/>
  <c r="U32" i="3" s="1"/>
  <c r="R33" i="3"/>
  <c r="V33" i="3" s="1"/>
  <c r="U33" i="3" s="1"/>
  <c r="R34" i="3"/>
  <c r="V34" i="3" s="1"/>
  <c r="U34" i="3" s="1"/>
  <c r="R35" i="3"/>
  <c r="V35" i="3" s="1"/>
  <c r="U35" i="3" s="1"/>
  <c r="R36" i="3"/>
  <c r="V36" i="3" s="1"/>
  <c r="U36" i="3" s="1"/>
  <c r="R37" i="3"/>
  <c r="V37" i="3" s="1"/>
  <c r="U37" i="3" s="1"/>
  <c r="R38" i="3"/>
  <c r="V38" i="3" s="1"/>
  <c r="U38" i="3" s="1"/>
  <c r="R39" i="3"/>
  <c r="V39" i="3" s="1"/>
  <c r="U39" i="3" s="1"/>
  <c r="R40" i="3"/>
  <c r="V40" i="3" s="1"/>
  <c r="U40" i="3" s="1"/>
  <c r="R41" i="3"/>
  <c r="V41" i="3" s="1"/>
  <c r="U41" i="3" s="1"/>
  <c r="R42" i="3"/>
  <c r="V42" i="3" s="1"/>
  <c r="U42" i="3" s="1"/>
  <c r="R43" i="3"/>
  <c r="V43" i="3" s="1"/>
  <c r="U43" i="3" s="1"/>
  <c r="R44" i="3"/>
  <c r="V44" i="3" s="1"/>
  <c r="U44" i="3" s="1"/>
  <c r="R45" i="3"/>
  <c r="V45" i="3" s="1"/>
  <c r="U45" i="3" s="1"/>
  <c r="R46" i="3"/>
  <c r="V46" i="3" s="1"/>
  <c r="U46" i="3" s="1"/>
  <c r="R47" i="3"/>
  <c r="V47" i="3" s="1"/>
  <c r="U47" i="3" s="1"/>
  <c r="R48" i="3"/>
  <c r="V48" i="3" s="1"/>
  <c r="U48" i="3" s="1"/>
  <c r="R49" i="3"/>
  <c r="V49" i="3" s="1"/>
  <c r="U49" i="3" s="1"/>
  <c r="R50" i="3"/>
  <c r="V50" i="3" s="1"/>
  <c r="U50" i="3" s="1"/>
  <c r="R51" i="3"/>
  <c r="V51" i="3" s="1"/>
  <c r="U51" i="3" s="1"/>
  <c r="R52" i="3"/>
  <c r="V52" i="3" s="1"/>
  <c r="U52" i="3" s="1"/>
  <c r="R53" i="3"/>
  <c r="V53" i="3" s="1"/>
  <c r="U53" i="3" s="1"/>
  <c r="R54" i="3"/>
  <c r="V54" i="3" s="1"/>
  <c r="U54" i="3" s="1"/>
  <c r="R55" i="3"/>
  <c r="V55" i="3" s="1"/>
  <c r="U55" i="3" s="1"/>
  <c r="R56" i="3"/>
  <c r="V56" i="3" s="1"/>
  <c r="U56" i="3" s="1"/>
  <c r="R57" i="3"/>
  <c r="V57" i="3" s="1"/>
  <c r="U57" i="3" s="1"/>
  <c r="R58" i="3"/>
  <c r="V58" i="3" s="1"/>
  <c r="U58" i="3" s="1"/>
  <c r="R59" i="3"/>
  <c r="V59" i="3" s="1"/>
  <c r="U59" i="3" s="1"/>
  <c r="R60" i="3"/>
  <c r="V60" i="3" s="1"/>
  <c r="U60" i="3" s="1"/>
  <c r="R61" i="3"/>
  <c r="V61" i="3" s="1"/>
  <c r="U61" i="3" s="1"/>
  <c r="R62" i="3"/>
  <c r="V62" i="3" s="1"/>
  <c r="U62" i="3" s="1"/>
  <c r="R63" i="3"/>
  <c r="V63" i="3" s="1"/>
  <c r="U63" i="3" s="1"/>
  <c r="R64" i="3"/>
  <c r="V64" i="3" s="1"/>
  <c r="U64" i="3" s="1"/>
  <c r="R65" i="3"/>
  <c r="V65" i="3" s="1"/>
  <c r="U65" i="3" s="1"/>
  <c r="R66" i="3"/>
  <c r="V66" i="3" s="1"/>
  <c r="U66" i="3" s="1"/>
  <c r="S3" i="3"/>
  <c r="S4" i="3"/>
  <c r="S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AB297" i="3"/>
  <c r="AA297" i="3"/>
  <c r="AB296" i="3"/>
  <c r="AA296" i="3"/>
  <c r="AB295" i="3"/>
  <c r="AA295" i="3"/>
  <c r="AB294" i="3"/>
  <c r="AA294" i="3"/>
  <c r="AB293" i="3"/>
  <c r="AA293" i="3"/>
  <c r="AB292" i="3"/>
  <c r="AA292" i="3"/>
  <c r="AB291" i="3"/>
  <c r="AA291" i="3"/>
  <c r="AB290" i="3"/>
  <c r="AA290" i="3"/>
  <c r="AB289" i="3"/>
  <c r="AA289" i="3"/>
  <c r="AB288" i="3"/>
  <c r="AA288" i="3"/>
  <c r="AB287" i="3"/>
  <c r="AA287" i="3"/>
  <c r="AB286" i="3"/>
  <c r="AA286" i="3"/>
  <c r="AB285" i="3"/>
  <c r="AA285" i="3"/>
  <c r="AB284" i="3"/>
  <c r="AA284" i="3"/>
  <c r="AB283" i="3"/>
  <c r="AA283" i="3"/>
  <c r="AB282" i="3"/>
  <c r="AA282" i="3"/>
  <c r="AB281" i="3"/>
  <c r="AA281" i="3"/>
  <c r="AB280" i="3"/>
  <c r="AA280" i="3"/>
  <c r="AB279" i="3"/>
  <c r="AA279" i="3"/>
  <c r="AB278" i="3"/>
  <c r="AA278" i="3"/>
  <c r="AB277" i="3"/>
  <c r="AA277" i="3"/>
  <c r="AB276" i="3"/>
  <c r="AA276" i="3"/>
  <c r="AB275" i="3"/>
  <c r="AA275" i="3"/>
  <c r="AB274" i="3"/>
  <c r="AA274" i="3"/>
  <c r="AB273" i="3"/>
  <c r="AA273" i="3"/>
  <c r="AB272" i="3"/>
  <c r="AA272" i="3"/>
  <c r="AB271" i="3"/>
  <c r="AA271" i="3"/>
  <c r="AB270" i="3"/>
  <c r="AA270" i="3"/>
  <c r="AB269" i="3"/>
  <c r="AA269" i="3"/>
  <c r="AB268" i="3"/>
  <c r="AA268" i="3"/>
  <c r="AB267" i="3"/>
  <c r="AA267" i="3"/>
  <c r="AB266" i="3"/>
  <c r="AA266" i="3"/>
  <c r="AB265" i="3"/>
  <c r="AA265" i="3"/>
  <c r="AB264" i="3"/>
  <c r="AA264" i="3"/>
  <c r="AB263" i="3"/>
  <c r="AA263" i="3"/>
  <c r="AB262" i="3"/>
  <c r="AA262" i="3"/>
  <c r="AB261" i="3"/>
  <c r="AA261" i="3"/>
  <c r="AB260" i="3"/>
  <c r="AA260" i="3"/>
  <c r="AB259" i="3"/>
  <c r="AA259" i="3"/>
  <c r="AB258" i="3"/>
  <c r="AA258" i="3"/>
  <c r="AB257" i="3"/>
  <c r="AA257" i="3"/>
  <c r="AB256" i="3"/>
  <c r="AA256" i="3"/>
  <c r="AB255" i="3"/>
  <c r="AA255" i="3"/>
  <c r="AB254" i="3"/>
  <c r="AA254" i="3"/>
  <c r="AB253" i="3"/>
  <c r="AA253" i="3"/>
  <c r="AB252" i="3"/>
  <c r="AA252" i="3"/>
  <c r="AB251" i="3"/>
  <c r="AA251" i="3"/>
  <c r="AB250" i="3"/>
  <c r="AA250" i="3"/>
  <c r="AB249" i="3"/>
  <c r="AA249" i="3"/>
  <c r="AB248" i="3"/>
  <c r="AA248" i="3"/>
  <c r="AB247" i="3"/>
  <c r="AA247" i="3"/>
  <c r="AB246" i="3"/>
  <c r="AA246" i="3"/>
  <c r="AB245" i="3"/>
  <c r="AA245" i="3"/>
  <c r="AB244" i="3"/>
  <c r="AA244" i="3"/>
  <c r="AB243" i="3"/>
  <c r="AA243" i="3"/>
  <c r="AB242" i="3"/>
  <c r="AA242" i="3"/>
  <c r="AB241" i="3"/>
  <c r="AA241" i="3"/>
  <c r="AB240" i="3"/>
  <c r="AA240" i="3"/>
  <c r="AB239" i="3"/>
  <c r="AA239" i="3"/>
  <c r="AB238" i="3"/>
  <c r="AA238" i="3"/>
  <c r="AB237" i="3"/>
  <c r="AA237" i="3"/>
  <c r="AB236" i="3"/>
  <c r="AA236" i="3"/>
  <c r="AB235" i="3"/>
  <c r="AA235" i="3"/>
  <c r="AB234" i="3"/>
  <c r="AA234" i="3"/>
  <c r="AB233" i="3"/>
  <c r="AA233" i="3"/>
  <c r="AB232" i="3"/>
  <c r="AA232" i="3"/>
  <c r="AB231" i="3"/>
  <c r="AA231" i="3"/>
  <c r="AB230" i="3"/>
  <c r="AA230" i="3"/>
  <c r="AB229" i="3"/>
  <c r="AA229" i="3"/>
  <c r="AB228" i="3"/>
  <c r="AA228" i="3"/>
  <c r="AB227" i="3"/>
  <c r="AA227" i="3"/>
  <c r="AB226" i="3"/>
  <c r="AA226" i="3"/>
  <c r="AB225" i="3"/>
  <c r="AA225" i="3"/>
  <c r="AB224" i="3"/>
  <c r="AA224" i="3"/>
  <c r="AB223" i="3"/>
  <c r="AA223" i="3"/>
  <c r="AB222" i="3"/>
  <c r="AA222" i="3"/>
  <c r="AB221" i="3"/>
  <c r="AA221" i="3"/>
  <c r="AB220" i="3"/>
  <c r="AA220" i="3"/>
  <c r="AB219" i="3"/>
  <c r="AA219" i="3"/>
  <c r="AB218" i="3"/>
  <c r="AA218" i="3"/>
  <c r="AB217" i="3"/>
  <c r="AA217" i="3"/>
  <c r="AB216" i="3"/>
  <c r="AA216" i="3"/>
  <c r="AB215" i="3"/>
  <c r="AA215" i="3"/>
  <c r="AB214" i="3"/>
  <c r="AA214" i="3"/>
  <c r="AB213" i="3"/>
  <c r="AA213" i="3"/>
  <c r="AB212" i="3"/>
  <c r="AA212" i="3"/>
  <c r="AB211" i="3"/>
  <c r="AA211" i="3"/>
  <c r="AB210" i="3"/>
  <c r="AA210" i="3"/>
  <c r="AB209" i="3"/>
  <c r="AA209" i="3"/>
  <c r="AB208" i="3"/>
  <c r="AA208" i="3"/>
  <c r="AB207" i="3"/>
  <c r="AA207" i="3"/>
  <c r="AB206" i="3"/>
  <c r="AA206" i="3"/>
  <c r="AB205" i="3"/>
  <c r="AA205" i="3"/>
  <c r="AB204" i="3"/>
  <c r="AA204" i="3"/>
  <c r="AB203" i="3"/>
  <c r="AA203" i="3"/>
  <c r="AB202" i="3"/>
  <c r="AA202" i="3"/>
  <c r="AB201" i="3"/>
  <c r="AA201" i="3"/>
  <c r="AB200" i="3"/>
  <c r="AA200" i="3"/>
  <c r="AB199" i="3"/>
  <c r="AA199" i="3"/>
  <c r="AB198" i="3"/>
  <c r="AA198" i="3"/>
  <c r="AB197" i="3"/>
  <c r="AA197" i="3"/>
  <c r="AB196" i="3"/>
  <c r="AA196" i="3"/>
  <c r="AB195" i="3"/>
  <c r="AA195" i="3"/>
  <c r="AB194" i="3"/>
  <c r="AA194" i="3"/>
  <c r="AB193" i="3"/>
  <c r="AA193" i="3"/>
  <c r="AB192" i="3"/>
  <c r="AA192" i="3"/>
  <c r="AB191" i="3"/>
  <c r="AA191" i="3"/>
  <c r="AB190" i="3"/>
  <c r="AA190" i="3"/>
  <c r="AB189" i="3"/>
  <c r="AA189" i="3"/>
  <c r="AB188" i="3"/>
  <c r="AA188" i="3"/>
  <c r="AB187" i="3"/>
  <c r="AA187" i="3"/>
  <c r="AB186" i="3"/>
  <c r="AA186" i="3"/>
  <c r="AB185" i="3"/>
  <c r="AA185" i="3"/>
  <c r="AB184" i="3"/>
  <c r="AA184" i="3"/>
  <c r="AB183" i="3"/>
  <c r="AA183" i="3"/>
  <c r="AB182" i="3"/>
  <c r="AA182" i="3"/>
  <c r="AB181" i="3"/>
  <c r="AA181" i="3"/>
  <c r="AB180" i="3"/>
  <c r="AA180" i="3"/>
  <c r="AB179" i="3"/>
  <c r="AA179" i="3"/>
  <c r="AB178" i="3"/>
  <c r="AA178" i="3"/>
  <c r="AB177" i="3"/>
  <c r="AA177" i="3"/>
  <c r="AB176" i="3"/>
  <c r="AA176" i="3"/>
  <c r="AB175" i="3"/>
  <c r="AA175" i="3"/>
  <c r="AB174" i="3"/>
  <c r="AA174" i="3"/>
  <c r="AB173" i="3"/>
  <c r="AA173" i="3"/>
  <c r="AB172" i="3"/>
  <c r="AA172" i="3"/>
  <c r="AB171" i="3"/>
  <c r="AA171" i="3"/>
  <c r="AB170" i="3"/>
  <c r="AA170" i="3"/>
  <c r="AB169" i="3"/>
  <c r="AA169" i="3"/>
  <c r="AB168" i="3"/>
  <c r="AA168" i="3"/>
  <c r="AB167" i="3"/>
  <c r="AA167" i="3"/>
  <c r="AB166" i="3"/>
  <c r="AA166" i="3"/>
  <c r="AB165" i="3"/>
  <c r="AA165" i="3"/>
  <c r="AB164" i="3"/>
  <c r="AA164" i="3"/>
  <c r="AB163" i="3"/>
  <c r="AA163" i="3"/>
  <c r="AB162" i="3"/>
  <c r="AA162" i="3"/>
  <c r="AB161" i="3"/>
  <c r="AA161" i="3"/>
  <c r="AB160" i="3"/>
  <c r="AA160" i="3"/>
  <c r="AB159" i="3"/>
  <c r="AA159" i="3"/>
  <c r="AB158" i="3"/>
  <c r="AA158" i="3"/>
  <c r="AB157" i="3"/>
  <c r="AA157" i="3"/>
  <c r="AB156" i="3"/>
  <c r="AA156" i="3"/>
  <c r="AB155" i="3"/>
  <c r="AA155" i="3"/>
  <c r="AB154" i="3"/>
  <c r="AA154" i="3"/>
  <c r="AB153" i="3"/>
  <c r="AA153" i="3"/>
  <c r="AB152" i="3"/>
  <c r="AA152" i="3"/>
  <c r="AB151" i="3"/>
  <c r="AA151" i="3"/>
  <c r="AB150" i="3"/>
  <c r="AA150" i="3"/>
  <c r="AB149" i="3"/>
  <c r="AA149" i="3"/>
  <c r="AB148" i="3"/>
  <c r="AA148" i="3"/>
  <c r="AB147" i="3"/>
  <c r="AA147" i="3"/>
  <c r="AB146" i="3"/>
  <c r="AA146" i="3"/>
  <c r="AB145" i="3"/>
  <c r="AA145" i="3"/>
  <c r="AB144" i="3"/>
  <c r="AA144" i="3"/>
  <c r="AB143" i="3"/>
  <c r="AA143" i="3"/>
  <c r="AB142" i="3"/>
  <c r="AA142" i="3"/>
  <c r="AB141" i="3"/>
  <c r="AA141" i="3"/>
  <c r="AB140" i="3"/>
  <c r="AA140" i="3"/>
  <c r="AB139" i="3"/>
  <c r="AA139" i="3"/>
  <c r="AB138" i="3"/>
  <c r="AA138" i="3"/>
  <c r="AB137" i="3"/>
  <c r="AA137" i="3"/>
  <c r="AB136" i="3"/>
  <c r="AA136" i="3"/>
  <c r="AB135" i="3"/>
  <c r="AA135" i="3"/>
  <c r="AB134" i="3"/>
  <c r="AA134" i="3"/>
  <c r="AB133" i="3"/>
  <c r="AA133" i="3"/>
  <c r="AB132" i="3"/>
  <c r="AA132" i="3"/>
  <c r="AB131" i="3"/>
  <c r="AA131" i="3"/>
  <c r="AB130" i="3"/>
  <c r="AA130" i="3"/>
  <c r="AB129" i="3"/>
  <c r="AA129" i="3"/>
  <c r="AB128" i="3"/>
  <c r="AA128" i="3"/>
  <c r="AB127" i="3"/>
  <c r="AA127" i="3"/>
  <c r="AB126" i="3"/>
  <c r="AA126" i="3"/>
  <c r="AB125" i="3"/>
  <c r="AA125" i="3"/>
  <c r="AB124" i="3"/>
  <c r="AA124" i="3"/>
  <c r="AB123" i="3"/>
  <c r="AA123" i="3"/>
  <c r="AB122" i="3"/>
  <c r="AA122" i="3"/>
  <c r="AB121" i="3"/>
  <c r="AA121" i="3"/>
  <c r="AB120" i="3"/>
  <c r="AA120" i="3"/>
  <c r="AB119" i="3"/>
  <c r="AA119" i="3"/>
  <c r="AB118" i="3"/>
  <c r="AA118" i="3"/>
  <c r="AB117" i="3"/>
  <c r="AA117" i="3"/>
  <c r="AB116" i="3"/>
  <c r="AA116" i="3"/>
  <c r="AB115" i="3"/>
  <c r="AA115" i="3"/>
  <c r="AB114" i="3"/>
  <c r="AA114" i="3"/>
  <c r="AB113" i="3"/>
  <c r="AA113" i="3"/>
  <c r="AB112" i="3"/>
  <c r="AA112" i="3"/>
  <c r="AB111" i="3"/>
  <c r="AA111" i="3"/>
  <c r="AB110" i="3"/>
  <c r="AA110" i="3"/>
  <c r="AB109" i="3"/>
  <c r="AA109" i="3"/>
  <c r="AB108" i="3"/>
  <c r="AA108" i="3"/>
  <c r="AB107" i="3"/>
  <c r="AA107" i="3"/>
  <c r="AB106" i="3"/>
  <c r="AA106" i="3"/>
  <c r="AB105" i="3"/>
  <c r="AA105" i="3"/>
  <c r="AB104" i="3"/>
  <c r="AA104" i="3"/>
  <c r="AB103" i="3"/>
  <c r="AA103" i="3"/>
  <c r="AB102" i="3"/>
  <c r="AA102" i="3"/>
  <c r="AB101" i="3"/>
  <c r="AA101" i="3"/>
  <c r="AB100" i="3"/>
  <c r="AA100" i="3"/>
  <c r="AB99" i="3"/>
  <c r="AA99" i="3"/>
  <c r="AB98" i="3"/>
  <c r="AA98" i="3"/>
  <c r="AB97" i="3"/>
  <c r="AA97" i="3"/>
  <c r="AB96" i="3"/>
  <c r="AA96" i="3"/>
  <c r="AB95" i="3"/>
  <c r="AA95" i="3"/>
  <c r="AB94" i="3"/>
  <c r="AA94" i="3"/>
  <c r="AB93" i="3"/>
  <c r="AA93" i="3"/>
  <c r="AB92" i="3"/>
  <c r="AA92" i="3"/>
  <c r="AB91" i="3"/>
  <c r="AA91" i="3"/>
  <c r="AB90" i="3"/>
  <c r="AA90" i="3"/>
  <c r="AB89" i="3"/>
  <c r="AA89" i="3"/>
  <c r="AB88" i="3"/>
  <c r="AA88" i="3"/>
  <c r="AB87" i="3"/>
  <c r="AA87" i="3"/>
  <c r="AB86" i="3"/>
  <c r="AA86" i="3"/>
  <c r="AB85" i="3"/>
  <c r="AA85" i="3"/>
  <c r="AB84" i="3"/>
  <c r="AA84" i="3"/>
  <c r="AB83" i="3"/>
  <c r="AA83" i="3"/>
  <c r="AB82" i="3"/>
  <c r="AA82" i="3"/>
  <c r="AB81" i="3"/>
  <c r="AA81" i="3"/>
  <c r="AB80" i="3"/>
  <c r="AA80" i="3"/>
  <c r="AB79" i="3"/>
  <c r="AA79" i="3"/>
  <c r="AB78" i="3"/>
  <c r="AA78" i="3"/>
  <c r="AB77" i="3"/>
  <c r="AA77" i="3"/>
  <c r="AB76" i="3"/>
  <c r="AA76" i="3"/>
  <c r="AB75" i="3"/>
  <c r="AA75" i="3"/>
  <c r="AB74" i="3"/>
  <c r="AA74" i="3"/>
  <c r="AB73" i="3"/>
  <c r="AA73" i="3"/>
  <c r="AB72" i="3"/>
  <c r="AA72" i="3"/>
  <c r="AB71" i="3"/>
  <c r="AA71" i="3"/>
  <c r="AB70" i="3"/>
  <c r="AA70" i="3"/>
  <c r="AB69" i="3"/>
  <c r="AA69" i="3"/>
  <c r="AB68" i="3"/>
  <c r="AA68" i="3"/>
  <c r="AB67" i="3"/>
  <c r="AA67" i="3"/>
  <c r="AB66" i="3"/>
  <c r="AA66" i="3"/>
  <c r="AB65" i="3"/>
  <c r="AA65" i="3"/>
  <c r="AB64" i="3"/>
  <c r="AA64" i="3"/>
  <c r="AB63" i="3"/>
  <c r="AA63" i="3"/>
  <c r="AB62" i="3"/>
  <c r="AA62" i="3"/>
  <c r="AB61" i="3"/>
  <c r="AA61" i="3"/>
  <c r="AB60" i="3"/>
  <c r="AA60" i="3"/>
  <c r="AB59" i="3"/>
  <c r="AA59" i="3"/>
  <c r="AB58" i="3"/>
  <c r="AA58" i="3"/>
  <c r="AB57" i="3"/>
  <c r="AA57" i="3"/>
  <c r="AB56" i="3"/>
  <c r="AA56" i="3"/>
  <c r="AB55" i="3"/>
  <c r="AA55" i="3"/>
  <c r="AB54" i="3"/>
  <c r="AA54" i="3"/>
  <c r="AB53" i="3"/>
  <c r="AA53" i="3"/>
  <c r="AB52" i="3"/>
  <c r="AA52" i="3"/>
  <c r="AB51" i="3"/>
  <c r="AA51" i="3"/>
  <c r="AB50" i="3"/>
  <c r="AA50" i="3"/>
  <c r="AB49" i="3"/>
  <c r="AA49" i="3"/>
  <c r="AB48" i="3"/>
  <c r="AA48" i="3"/>
  <c r="AB47" i="3"/>
  <c r="AA47" i="3"/>
  <c r="AB46" i="3"/>
  <c r="AA46" i="3"/>
  <c r="AB45" i="3"/>
  <c r="AA45" i="3"/>
  <c r="AB44" i="3"/>
  <c r="AA44" i="3"/>
  <c r="AB43" i="3"/>
  <c r="AA43" i="3"/>
  <c r="AB42" i="3"/>
  <c r="AA42" i="3"/>
  <c r="AB41" i="3"/>
  <c r="AA41" i="3"/>
  <c r="AB40" i="3"/>
  <c r="AA40" i="3"/>
  <c r="AB39" i="3"/>
  <c r="AA39" i="3"/>
  <c r="AB38" i="3"/>
  <c r="AA38" i="3"/>
  <c r="AB37" i="3"/>
  <c r="AA37" i="3"/>
  <c r="AB36" i="3"/>
  <c r="AA36" i="3"/>
  <c r="AB35" i="3"/>
  <c r="AA35" i="3"/>
  <c r="AB34" i="3"/>
  <c r="AA34" i="3"/>
  <c r="AB33" i="3"/>
  <c r="AA33" i="3"/>
  <c r="AB32" i="3"/>
  <c r="AA32" i="3"/>
  <c r="AB31" i="3"/>
  <c r="AA31" i="3"/>
  <c r="AB30" i="3"/>
  <c r="AA30" i="3"/>
  <c r="AB29" i="3"/>
  <c r="AA29" i="3"/>
  <c r="AB28" i="3"/>
  <c r="AA28" i="3"/>
  <c r="AB27" i="3"/>
  <c r="AA27" i="3"/>
  <c r="AB26" i="3"/>
  <c r="AA26" i="3"/>
  <c r="AB25" i="3"/>
  <c r="AA25" i="3"/>
  <c r="AB24" i="3"/>
  <c r="AA24" i="3"/>
  <c r="AB23" i="3"/>
  <c r="AA23" i="3"/>
  <c r="AB22" i="3"/>
  <c r="AA22" i="3"/>
  <c r="AB21" i="3"/>
  <c r="AA21" i="3"/>
  <c r="AB20" i="3"/>
  <c r="AA20" i="3"/>
  <c r="AB19" i="3"/>
  <c r="AA19" i="3"/>
  <c r="AB18" i="3"/>
  <c r="AA18" i="3"/>
  <c r="AB17" i="3"/>
  <c r="AA17" i="3"/>
  <c r="AB16" i="3"/>
  <c r="AA16" i="3"/>
  <c r="AB15" i="3"/>
  <c r="AA15" i="3"/>
  <c r="AB14" i="3"/>
  <c r="AA14" i="3"/>
  <c r="AB13" i="3"/>
  <c r="AA13" i="3"/>
  <c r="AB12" i="3"/>
  <c r="AA12" i="3"/>
  <c r="AB11" i="3"/>
  <c r="AA11" i="3"/>
  <c r="AB10" i="3"/>
  <c r="AA10" i="3"/>
  <c r="AB9" i="3"/>
  <c r="AA9" i="3"/>
  <c r="AB8" i="3"/>
  <c r="AA8" i="3"/>
  <c r="AB7" i="3"/>
  <c r="AA7" i="3"/>
  <c r="AB6" i="3"/>
  <c r="AA6" i="3"/>
  <c r="AB5" i="3"/>
  <c r="AA5" i="3"/>
  <c r="AB4" i="3"/>
  <c r="AA4" i="3"/>
  <c r="AB3" i="3"/>
  <c r="AA3" i="3"/>
  <c r="L3" i="3"/>
  <c r="L4" i="3"/>
  <c r="L5" i="3"/>
  <c r="L6" i="3"/>
  <c r="L7" i="3"/>
  <c r="L8" i="3"/>
  <c r="L9" i="3"/>
  <c r="L10" i="3"/>
  <c r="L11" i="3"/>
  <c r="L12" i="3"/>
  <c r="L13" i="3"/>
  <c r="M3" i="3"/>
  <c r="M4" i="3"/>
  <c r="M5" i="3"/>
  <c r="M6" i="3"/>
  <c r="M7" i="3"/>
  <c r="M8" i="3"/>
  <c r="M9" i="3"/>
  <c r="M10" i="3"/>
  <c r="M11" i="3"/>
  <c r="M12" i="3"/>
  <c r="M13" i="3"/>
  <c r="N3" i="3"/>
  <c r="N4" i="3"/>
  <c r="N5" i="3"/>
  <c r="N6" i="3"/>
  <c r="N7" i="3"/>
  <c r="N8" i="3"/>
  <c r="N9" i="3"/>
  <c r="N10" i="3"/>
  <c r="N11" i="3"/>
  <c r="N12" i="3"/>
  <c r="N13" i="3"/>
  <c r="G24" i="3"/>
  <c r="G31" i="3"/>
  <c r="G27" i="3"/>
  <c r="G30" i="3"/>
  <c r="G12" i="3"/>
  <c r="G34" i="3"/>
  <c r="G4" i="3"/>
  <c r="G25" i="3"/>
  <c r="G5" i="3"/>
  <c r="G19" i="3"/>
  <c r="G20" i="3"/>
  <c r="H24" i="3"/>
  <c r="H31" i="3"/>
  <c r="H27" i="3"/>
  <c r="H30" i="3"/>
  <c r="H12" i="3"/>
  <c r="H34" i="3"/>
  <c r="H4" i="3"/>
  <c r="H25" i="3"/>
  <c r="H5" i="3"/>
  <c r="H19" i="3"/>
  <c r="H20" i="3"/>
  <c r="I24" i="3"/>
  <c r="I31" i="3"/>
  <c r="I27" i="3"/>
  <c r="I30" i="3"/>
  <c r="I12" i="3"/>
  <c r="I34" i="3"/>
  <c r="I4" i="3"/>
  <c r="I25" i="3"/>
  <c r="I5" i="3"/>
  <c r="I19" i="3"/>
  <c r="I20" i="3"/>
  <c r="M137" i="17"/>
  <c r="M140" i="17"/>
  <c r="M141" i="17"/>
  <c r="M139" i="17"/>
  <c r="M17" i="17"/>
  <c r="M16" i="17"/>
  <c r="M20" i="17"/>
  <c r="M70" i="17"/>
  <c r="M27" i="17"/>
  <c r="M30" i="17"/>
  <c r="M31" i="17"/>
  <c r="M32" i="17"/>
  <c r="M33" i="17"/>
  <c r="M36" i="17"/>
  <c r="M37" i="17"/>
  <c r="M40" i="17"/>
  <c r="M43" i="17"/>
  <c r="M44" i="17"/>
  <c r="M4" i="17"/>
  <c r="M5" i="17"/>
  <c r="M6" i="17"/>
  <c r="M7" i="17"/>
  <c r="K2" i="17"/>
  <c r="M10" i="17"/>
  <c r="M11" i="17"/>
  <c r="M58" i="17"/>
  <c r="M14" i="17"/>
  <c r="M23" i="17"/>
  <c r="M61" i="17"/>
  <c r="M64" i="17"/>
  <c r="M75" i="17"/>
  <c r="M76" i="17"/>
  <c r="M77" i="17"/>
  <c r="M78" i="17"/>
  <c r="M79" i="17"/>
  <c r="M192" i="17"/>
  <c r="M191" i="17"/>
  <c r="M210" i="17"/>
  <c r="M201" i="17"/>
  <c r="M204" i="17"/>
  <c r="M208" i="17"/>
  <c r="M198" i="17"/>
  <c r="M211" i="17"/>
  <c r="M212" i="17"/>
  <c r="M196" i="17"/>
  <c r="M200" i="17"/>
  <c r="M193" i="17"/>
  <c r="M283" i="17"/>
  <c r="M144" i="17"/>
  <c r="M145" i="17"/>
  <c r="M146" i="17"/>
  <c r="M147" i="17"/>
  <c r="M148" i="17"/>
  <c r="M182" i="17"/>
  <c r="M183" i="17"/>
  <c r="M184" i="17"/>
  <c r="M171" i="17"/>
  <c r="M172" i="17"/>
  <c r="M173" i="17"/>
  <c r="M174" i="17"/>
  <c r="M175" i="17"/>
  <c r="M176" i="17"/>
  <c r="M177" i="17"/>
  <c r="M179" i="17"/>
  <c r="M180" i="17"/>
  <c r="M231" i="17"/>
  <c r="M232" i="17"/>
  <c r="M227" i="17"/>
  <c r="M228" i="17"/>
  <c r="M253" i="17"/>
  <c r="M234" i="17"/>
  <c r="M256" i="17"/>
  <c r="M257" i="17"/>
  <c r="M258" i="17"/>
  <c r="M259" i="17"/>
  <c r="M260" i="17"/>
  <c r="M236" i="17"/>
  <c r="M237" i="17"/>
  <c r="M238" i="17"/>
  <c r="M239" i="17"/>
  <c r="M240" i="17"/>
  <c r="M241" i="17"/>
  <c r="M243" i="17"/>
  <c r="M245" i="17"/>
  <c r="M269" i="17"/>
  <c r="M53" i="17"/>
  <c r="M54" i="17"/>
  <c r="M83" i="17"/>
  <c r="M84" i="17"/>
  <c r="M85" i="17"/>
  <c r="M87" i="17"/>
  <c r="M88" i="17"/>
  <c r="M89" i="17"/>
  <c r="M90" i="17"/>
  <c r="M92" i="17"/>
  <c r="M93" i="17"/>
  <c r="M94" i="17"/>
  <c r="M138" i="17"/>
  <c r="M264" i="17"/>
  <c r="M265" i="17"/>
  <c r="M267" i="17"/>
  <c r="M263" i="17"/>
  <c r="M266" i="17"/>
  <c r="M97" i="17"/>
  <c r="M98" i="17"/>
  <c r="M100" i="17"/>
  <c r="M99" i="17"/>
  <c r="M107" i="17"/>
  <c r="M111" i="17"/>
  <c r="M112" i="17"/>
  <c r="M113" i="17"/>
  <c r="M115" i="17"/>
  <c r="M117" i="17"/>
  <c r="M118" i="17"/>
  <c r="M119" i="17"/>
  <c r="M122" i="17"/>
  <c r="M123" i="17"/>
  <c r="M124" i="17"/>
  <c r="M125" i="17"/>
  <c r="M128" i="17"/>
  <c r="M129" i="17"/>
  <c r="M130" i="17"/>
  <c r="M163" i="17"/>
  <c r="M164" i="17"/>
  <c r="M166" i="17"/>
  <c r="M167" i="17"/>
  <c r="M168" i="17"/>
  <c r="M152" i="17"/>
  <c r="M153" i="17"/>
  <c r="M151" i="17"/>
  <c r="M154" i="17"/>
  <c r="M215" i="17"/>
  <c r="M216" i="17"/>
  <c r="M218" i="17"/>
  <c r="M219" i="17"/>
  <c r="M220" i="17"/>
  <c r="M221" i="17"/>
  <c r="M222" i="17"/>
  <c r="M67" i="17"/>
  <c r="M105" i="17"/>
  <c r="M133" i="17"/>
  <c r="M103" i="17"/>
  <c r="M104" i="17"/>
  <c r="M106" i="17"/>
  <c r="M134" i="17"/>
  <c r="M136" i="17"/>
  <c r="M205" i="17"/>
  <c r="M217" i="17"/>
  <c r="M95" i="17"/>
  <c r="M255" i="17"/>
  <c r="M230" i="17"/>
  <c r="M226" i="17"/>
  <c r="M225" i="17"/>
  <c r="M285" i="17"/>
  <c r="M282" i="17"/>
  <c r="M289" i="17"/>
  <c r="M287" i="17"/>
  <c r="M280" i="17"/>
  <c r="M278" i="17"/>
  <c r="M277" i="17"/>
  <c r="M275" i="17"/>
  <c r="M274" i="17"/>
  <c r="M273" i="17"/>
  <c r="M272" i="17"/>
  <c r="M55" i="17"/>
  <c r="M80" i="17"/>
  <c r="M207" i="17"/>
  <c r="M206" i="17"/>
  <c r="M203" i="17"/>
  <c r="M190" i="17"/>
  <c r="M74" i="17"/>
  <c r="M73" i="17"/>
  <c r="M108" i="17"/>
  <c r="M24" i="17"/>
  <c r="M50" i="17"/>
  <c r="M47" i="17"/>
  <c r="M15" i="17"/>
  <c r="M135" i="17"/>
  <c r="M161" i="17"/>
  <c r="M160" i="17"/>
  <c r="M159" i="17"/>
  <c r="M158" i="17"/>
  <c r="M157" i="17"/>
  <c r="M187" i="17"/>
  <c r="M186" i="17"/>
  <c r="M251" i="17"/>
  <c r="M250" i="17"/>
  <c r="M249" i="17"/>
  <c r="M248" i="17"/>
  <c r="M247" i="17"/>
  <c r="M195" i="17"/>
  <c r="M262" i="17"/>
  <c r="G1" i="5"/>
  <c r="H1" i="5"/>
  <c r="I1" i="5"/>
  <c r="C1" i="5"/>
  <c r="U7" i="3" l="1"/>
  <c r="U6" i="3"/>
  <c r="V3" i="3"/>
  <c r="U3" i="3" s="1"/>
  <c r="K3" i="17"/>
  <c r="F6" i="17"/>
  <c r="P6" i="17" s="1"/>
  <c r="Q6" i="17" s="1"/>
  <c r="F10" i="17"/>
  <c r="P10" i="17" s="1"/>
  <c r="Q10" i="17" s="1"/>
  <c r="F14" i="17"/>
  <c r="P14" i="17" s="1"/>
  <c r="Q14" i="17" s="1"/>
  <c r="F30" i="17"/>
  <c r="P30" i="17" s="1"/>
  <c r="Q30" i="17" s="1"/>
  <c r="F50" i="17"/>
  <c r="P50" i="17" s="1"/>
  <c r="Q50" i="17" s="1"/>
  <c r="F54" i="17"/>
  <c r="P54" i="17" s="1"/>
  <c r="Q54" i="17" s="1"/>
  <c r="F58" i="17"/>
  <c r="P58" i="17" s="1"/>
  <c r="Q58" i="17" s="1"/>
  <c r="F70" i="17"/>
  <c r="P70" i="17" s="1"/>
  <c r="Q70" i="17" s="1"/>
  <c r="F74" i="17"/>
  <c r="P74" i="17" s="1"/>
  <c r="Q74" i="17" s="1"/>
  <c r="F78" i="17"/>
  <c r="P78" i="17" s="1"/>
  <c r="Q78" i="17" s="1"/>
  <c r="F90" i="17"/>
  <c r="P90" i="17" s="1"/>
  <c r="Q90" i="17" s="1"/>
  <c r="F94" i="17"/>
  <c r="P94" i="17" s="1"/>
  <c r="Q94" i="17" s="1"/>
  <c r="F98" i="17"/>
  <c r="P98" i="17" s="1"/>
  <c r="Q98" i="17" s="1"/>
  <c r="F106" i="17"/>
  <c r="P106" i="17" s="1"/>
  <c r="Q106" i="17" s="1"/>
  <c r="F118" i="17"/>
  <c r="P118" i="17" s="1"/>
  <c r="Q118" i="17" s="1"/>
  <c r="F122" i="17"/>
  <c r="P122" i="17" s="1"/>
  <c r="Q122" i="17" s="1"/>
  <c r="F130" i="17"/>
  <c r="P130" i="17" s="1"/>
  <c r="Q130" i="17" s="1"/>
  <c r="F134" i="17"/>
  <c r="P134" i="17" s="1"/>
  <c r="Q134" i="17" s="1"/>
  <c r="F138" i="17"/>
  <c r="P138" i="17" s="1"/>
  <c r="Q138" i="17" s="1"/>
  <c r="F146" i="17"/>
  <c r="P146" i="17" s="1"/>
  <c r="Q146" i="17" s="1"/>
  <c r="F154" i="17"/>
  <c r="P154" i="17" s="1"/>
  <c r="Q154" i="17" s="1"/>
  <c r="F158" i="17"/>
  <c r="P158" i="17" s="1"/>
  <c r="Q158" i="17" s="1"/>
  <c r="F166" i="17"/>
  <c r="P166" i="17" s="1"/>
  <c r="Q166" i="17" s="1"/>
  <c r="F174" i="17"/>
  <c r="P174" i="17" s="1"/>
  <c r="Q174" i="17" s="1"/>
  <c r="F182" i="17"/>
  <c r="P182" i="17" s="1"/>
  <c r="Q182" i="17" s="1"/>
  <c r="F186" i="17"/>
  <c r="P186" i="17" s="1"/>
  <c r="Q186" i="17" s="1"/>
  <c r="F190" i="17"/>
  <c r="P190" i="17" s="1"/>
  <c r="Q190" i="17" s="1"/>
  <c r="F198" i="17"/>
  <c r="P198" i="17" s="1"/>
  <c r="Q198" i="17" s="1"/>
  <c r="F206" i="17"/>
  <c r="P206" i="17" s="1"/>
  <c r="Q206" i="17" s="1"/>
  <c r="F210" i="17"/>
  <c r="P210" i="17" s="1"/>
  <c r="Q210" i="17" s="1"/>
  <c r="F218" i="17"/>
  <c r="P218" i="17" s="1"/>
  <c r="Q218" i="17" s="1"/>
  <c r="F222" i="17"/>
  <c r="P222" i="17" s="1"/>
  <c r="Q222" i="17" s="1"/>
  <c r="F226" i="17"/>
  <c r="P226" i="17" s="1"/>
  <c r="Q226" i="17" s="1"/>
  <c r="F230" i="17"/>
  <c r="P230" i="17" s="1"/>
  <c r="Q230" i="17" s="1"/>
  <c r="F234" i="17"/>
  <c r="P234" i="17" s="1"/>
  <c r="Q234" i="17" s="1"/>
  <c r="F238" i="17"/>
  <c r="P238" i="17" s="1"/>
  <c r="Q238" i="17" s="1"/>
  <c r="F250" i="17"/>
  <c r="P250" i="17" s="1"/>
  <c r="Q250" i="17" s="1"/>
  <c r="F258" i="17"/>
  <c r="P258" i="17" s="1"/>
  <c r="Q258" i="17" s="1"/>
  <c r="F262" i="17"/>
  <c r="P262" i="17" s="1"/>
  <c r="Q262" i="17" s="1"/>
  <c r="F266" i="17"/>
  <c r="P266" i="17" s="1"/>
  <c r="Q266" i="17" s="1"/>
  <c r="F274" i="17"/>
  <c r="P274" i="17" s="1"/>
  <c r="Q274" i="17" s="1"/>
  <c r="F278" i="17"/>
  <c r="P278" i="17" s="1"/>
  <c r="Q278" i="17" s="1"/>
  <c r="F282" i="17"/>
  <c r="P282" i="17" s="1"/>
  <c r="Q282" i="17" s="1"/>
  <c r="F7" i="17"/>
  <c r="P7" i="17" s="1"/>
  <c r="Q7" i="17" s="1"/>
  <c r="F11" i="17"/>
  <c r="P11" i="17" s="1"/>
  <c r="Q11" i="17" s="1"/>
  <c r="F15" i="17"/>
  <c r="P15" i="17" s="1"/>
  <c r="Q15" i="17" s="1"/>
  <c r="F23" i="17"/>
  <c r="P23" i="17" s="1"/>
  <c r="Q23" i="17" s="1"/>
  <c r="F27" i="17"/>
  <c r="P27" i="17" s="1"/>
  <c r="Q27" i="17" s="1"/>
  <c r="F31" i="17"/>
  <c r="P31" i="17" s="1"/>
  <c r="Q31" i="17" s="1"/>
  <c r="F43" i="17"/>
  <c r="P43" i="17" s="1"/>
  <c r="Q43" i="17" s="1"/>
  <c r="F47" i="17"/>
  <c r="P47" i="17" s="1"/>
  <c r="Q47" i="17" s="1"/>
  <c r="F55" i="17"/>
  <c r="P55" i="17" s="1"/>
  <c r="Q55" i="17" s="1"/>
  <c r="F67" i="17"/>
  <c r="P67" i="17" s="1"/>
  <c r="Q67" i="17" s="1"/>
  <c r="F75" i="17"/>
  <c r="P75" i="17" s="1"/>
  <c r="Q75" i="17" s="1"/>
  <c r="F79" i="17"/>
  <c r="P79" i="17" s="1"/>
  <c r="Q79" i="17" s="1"/>
  <c r="F83" i="17"/>
  <c r="P83" i="17" s="1"/>
  <c r="Q83" i="17" s="1"/>
  <c r="F87" i="17"/>
  <c r="P87" i="17" s="1"/>
  <c r="Q87" i="17" s="1"/>
  <c r="F95" i="17"/>
  <c r="P95" i="17" s="1"/>
  <c r="Q95" i="17" s="1"/>
  <c r="F99" i="17"/>
  <c r="P99" i="17" s="1"/>
  <c r="Q99" i="17" s="1"/>
  <c r="F103" i="17"/>
  <c r="P103" i="17" s="1"/>
  <c r="Q103" i="17" s="1"/>
  <c r="F107" i="17"/>
  <c r="P107" i="17" s="1"/>
  <c r="Q107" i="17" s="1"/>
  <c r="F111" i="17"/>
  <c r="P111" i="17" s="1"/>
  <c r="Q111" i="17" s="1"/>
  <c r="F115" i="17"/>
  <c r="P115" i="17" s="1"/>
  <c r="Q115" i="17" s="1"/>
  <c r="F119" i="17"/>
  <c r="P119" i="17" s="1"/>
  <c r="Q119" i="17" s="1"/>
  <c r="F123" i="17"/>
  <c r="P123" i="17" s="1"/>
  <c r="Q123" i="17" s="1"/>
  <c r="F135" i="17"/>
  <c r="P135" i="17" s="1"/>
  <c r="Q135" i="17" s="1"/>
  <c r="F139" i="17"/>
  <c r="P139" i="17" s="1"/>
  <c r="Q139" i="17" s="1"/>
  <c r="F147" i="17"/>
  <c r="P147" i="17" s="1"/>
  <c r="Q147" i="17" s="1"/>
  <c r="F151" i="17"/>
  <c r="P151" i="17" s="1"/>
  <c r="Q151" i="17" s="1"/>
  <c r="F159" i="17"/>
  <c r="P159" i="17" s="1"/>
  <c r="Q159" i="17" s="1"/>
  <c r="F163" i="17"/>
  <c r="P163" i="17" s="1"/>
  <c r="Q163" i="17" s="1"/>
  <c r="F167" i="17"/>
  <c r="P167" i="17" s="1"/>
  <c r="Q167" i="17" s="1"/>
  <c r="F171" i="17"/>
  <c r="P171" i="17" s="1"/>
  <c r="Q171" i="17" s="1"/>
  <c r="F175" i="17"/>
  <c r="P175" i="17" s="1"/>
  <c r="Q175" i="17" s="1"/>
  <c r="F179" i="17"/>
  <c r="P179" i="17" s="1"/>
  <c r="Q179" i="17" s="1"/>
  <c r="F183" i="17"/>
  <c r="P183" i="17" s="1"/>
  <c r="Q183" i="17" s="1"/>
  <c r="F187" i="17"/>
  <c r="P187" i="17" s="1"/>
  <c r="Q187" i="17" s="1"/>
  <c r="F191" i="17"/>
  <c r="P191" i="17" s="1"/>
  <c r="Q191" i="17" s="1"/>
  <c r="F195" i="17"/>
  <c r="P195" i="17" s="1"/>
  <c r="Q195" i="17" s="1"/>
  <c r="F203" i="17"/>
  <c r="P203" i="17" s="1"/>
  <c r="Q203" i="17" s="1"/>
  <c r="F207" i="17"/>
  <c r="P207" i="17" s="1"/>
  <c r="Q207" i="17" s="1"/>
  <c r="F211" i="17"/>
  <c r="P211" i="17" s="1"/>
  <c r="Q211" i="17" s="1"/>
  <c r="F215" i="17"/>
  <c r="P215" i="17" s="1"/>
  <c r="Q215" i="17" s="1"/>
  <c r="F219" i="17"/>
  <c r="P219" i="17" s="1"/>
  <c r="Q219" i="17" s="1"/>
  <c r="F227" i="17"/>
  <c r="P227" i="17" s="1"/>
  <c r="Q227" i="17" s="1"/>
  <c r="F231" i="17"/>
  <c r="P231" i="17" s="1"/>
  <c r="Q231" i="17" s="1"/>
  <c r="F239" i="17"/>
  <c r="P239" i="17" s="1"/>
  <c r="Q239" i="17" s="1"/>
  <c r="F243" i="17"/>
  <c r="P243" i="17" s="1"/>
  <c r="Q243" i="17" s="1"/>
  <c r="F247" i="17"/>
  <c r="P247" i="17" s="1"/>
  <c r="Q247" i="17" s="1"/>
  <c r="F251" i="17"/>
  <c r="P251" i="17" s="1"/>
  <c r="Q251" i="17" s="1"/>
  <c r="F255" i="17"/>
  <c r="P255" i="17" s="1"/>
  <c r="Q255" i="17" s="1"/>
  <c r="F259" i="17"/>
  <c r="P259" i="17" s="1"/>
  <c r="Q259" i="17" s="1"/>
  <c r="F263" i="17"/>
  <c r="P263" i="17" s="1"/>
  <c r="Q263" i="17" s="1"/>
  <c r="F267" i="17"/>
  <c r="P267" i="17" s="1"/>
  <c r="Q267" i="17" s="1"/>
  <c r="F275" i="17"/>
  <c r="P275" i="17" s="1"/>
  <c r="Q275" i="17" s="1"/>
  <c r="F283" i="17"/>
  <c r="P283" i="17" s="1"/>
  <c r="Q283" i="17" s="1"/>
  <c r="F287" i="17"/>
  <c r="P287" i="17" s="1"/>
  <c r="Q287" i="17" s="1"/>
  <c r="F16" i="17"/>
  <c r="P16" i="17" s="1"/>
  <c r="Q16" i="17" s="1"/>
  <c r="F20" i="17"/>
  <c r="P20" i="17" s="1"/>
  <c r="Q20" i="17" s="1"/>
  <c r="F32" i="17"/>
  <c r="P32" i="17" s="1"/>
  <c r="Q32" i="17" s="1"/>
  <c r="F36" i="17"/>
  <c r="P36" i="17" s="1"/>
  <c r="Q36" i="17" s="1"/>
  <c r="F40" i="17"/>
  <c r="P40" i="17" s="1"/>
  <c r="Q40" i="17" s="1"/>
  <c r="F80" i="17"/>
  <c r="P80" i="17" s="1"/>
  <c r="Q80" i="17" s="1"/>
  <c r="F85" i="17"/>
  <c r="P85" i="17" s="1"/>
  <c r="Q85" i="17" s="1"/>
  <c r="F97" i="17"/>
  <c r="P97" i="17" s="1"/>
  <c r="Q97" i="17" s="1"/>
  <c r="F104" i="17"/>
  <c r="P104" i="17" s="1"/>
  <c r="Q104" i="17" s="1"/>
  <c r="F124" i="17"/>
  <c r="P124" i="17" s="1"/>
  <c r="Q124" i="17" s="1"/>
  <c r="F128" i="17"/>
  <c r="P128" i="17" s="1"/>
  <c r="Q128" i="17" s="1"/>
  <c r="F133" i="17"/>
  <c r="P133" i="17" s="1"/>
  <c r="Q133" i="17" s="1"/>
  <c r="F141" i="17"/>
  <c r="P141" i="17" s="1"/>
  <c r="Q141" i="17" s="1"/>
  <c r="F145" i="17"/>
  <c r="P145" i="17" s="1"/>
  <c r="Q145" i="17" s="1"/>
  <c r="F152" i="17"/>
  <c r="P152" i="17" s="1"/>
  <c r="Q152" i="17" s="1"/>
  <c r="F157" i="17"/>
  <c r="P157" i="17" s="1"/>
  <c r="Q157" i="17" s="1"/>
  <c r="F164" i="17"/>
  <c r="P164" i="17" s="1"/>
  <c r="Q164" i="17" s="1"/>
  <c r="F177" i="17"/>
  <c r="P177" i="17" s="1"/>
  <c r="Q177" i="17" s="1"/>
  <c r="F184" i="17"/>
  <c r="P184" i="17" s="1"/>
  <c r="Q184" i="17" s="1"/>
  <c r="F192" i="17"/>
  <c r="P192" i="17" s="1"/>
  <c r="Q192" i="17" s="1"/>
  <c r="F216" i="17"/>
  <c r="P216" i="17" s="1"/>
  <c r="Q216" i="17" s="1"/>
  <c r="F236" i="17"/>
  <c r="P236" i="17" s="1"/>
  <c r="Q236" i="17" s="1"/>
  <c r="F248" i="17"/>
  <c r="P248" i="17" s="1"/>
  <c r="Q248" i="17" s="1"/>
  <c r="F269" i="17"/>
  <c r="P269" i="17" s="1"/>
  <c r="Q269" i="17" s="1"/>
  <c r="F273" i="17"/>
  <c r="P273" i="17" s="1"/>
  <c r="Q273" i="17" s="1"/>
  <c r="F280" i="17"/>
  <c r="P280" i="17" s="1"/>
  <c r="Q280" i="17" s="1"/>
  <c r="F76" i="17"/>
  <c r="P76" i="17" s="1"/>
  <c r="Q76" i="17" s="1"/>
  <c r="F113" i="17"/>
  <c r="P113" i="17" s="1"/>
  <c r="Q113" i="17" s="1"/>
  <c r="F161" i="17"/>
  <c r="P161" i="17" s="1"/>
  <c r="Q161" i="17" s="1"/>
  <c r="F245" i="17"/>
  <c r="P245" i="17" s="1"/>
  <c r="Q245" i="17" s="1"/>
  <c r="F277" i="17"/>
  <c r="P277" i="17" s="1"/>
  <c r="Q277" i="17" s="1"/>
  <c r="F24" i="17"/>
  <c r="P24" i="17" s="1"/>
  <c r="Q24" i="17" s="1"/>
  <c r="F77" i="17"/>
  <c r="P77" i="17" s="1"/>
  <c r="Q77" i="17" s="1"/>
  <c r="F140" i="17"/>
  <c r="P140" i="17" s="1"/>
  <c r="Q140" i="17" s="1"/>
  <c r="F208" i="17"/>
  <c r="P208" i="17" s="1"/>
  <c r="Q208" i="17" s="1"/>
  <c r="F260" i="17"/>
  <c r="P260" i="17" s="1"/>
  <c r="Q260" i="17" s="1"/>
  <c r="F285" i="17"/>
  <c r="P285" i="17" s="1"/>
  <c r="Q285" i="17" s="1"/>
  <c r="F17" i="17"/>
  <c r="P17" i="17" s="1"/>
  <c r="Q17" i="17" s="1"/>
  <c r="F33" i="17"/>
  <c r="P33" i="17" s="1"/>
  <c r="Q33" i="17" s="1"/>
  <c r="F37" i="17"/>
  <c r="P37" i="17" s="1"/>
  <c r="Q37" i="17" s="1"/>
  <c r="F73" i="17"/>
  <c r="P73" i="17" s="1"/>
  <c r="Q73" i="17" s="1"/>
  <c r="F92" i="17"/>
  <c r="P92" i="17" s="1"/>
  <c r="Q92" i="17" s="1"/>
  <c r="F100" i="17"/>
  <c r="P100" i="17" s="1"/>
  <c r="Q100" i="17" s="1"/>
  <c r="F105" i="17"/>
  <c r="P105" i="17" s="1"/>
  <c r="Q105" i="17" s="1"/>
  <c r="F112" i="17"/>
  <c r="P112" i="17" s="1"/>
  <c r="Q112" i="17" s="1"/>
  <c r="F117" i="17"/>
  <c r="P117" i="17" s="1"/>
  <c r="Q117" i="17" s="1"/>
  <c r="F125" i="17"/>
  <c r="P125" i="17" s="1"/>
  <c r="Q125" i="17" s="1"/>
  <c r="F129" i="17"/>
  <c r="P129" i="17" s="1"/>
  <c r="Q129" i="17" s="1"/>
  <c r="F136" i="17"/>
  <c r="P136" i="17" s="1"/>
  <c r="Q136" i="17" s="1"/>
  <c r="F148" i="17"/>
  <c r="P148" i="17" s="1"/>
  <c r="Q148" i="17" s="1"/>
  <c r="F153" i="17"/>
  <c r="P153" i="17" s="1"/>
  <c r="Q153" i="17" s="1"/>
  <c r="F160" i="17"/>
  <c r="P160" i="17" s="1"/>
  <c r="Q160" i="17" s="1"/>
  <c r="F172" i="17"/>
  <c r="P172" i="17" s="1"/>
  <c r="Q172" i="17" s="1"/>
  <c r="F193" i="17"/>
  <c r="P193" i="17" s="1"/>
  <c r="Q193" i="17" s="1"/>
  <c r="F204" i="17"/>
  <c r="P204" i="17" s="1"/>
  <c r="Q204" i="17" s="1"/>
  <c r="F212" i="17"/>
  <c r="P212" i="17" s="1"/>
  <c r="Q212" i="17" s="1"/>
  <c r="F217" i="17"/>
  <c r="P217" i="17" s="1"/>
  <c r="Q217" i="17" s="1"/>
  <c r="F232" i="17"/>
  <c r="P232" i="17" s="1"/>
  <c r="Q232" i="17" s="1"/>
  <c r="F237" i="17"/>
  <c r="P237" i="17" s="1"/>
  <c r="Q237" i="17" s="1"/>
  <c r="F249" i="17"/>
  <c r="P249" i="17" s="1"/>
  <c r="Q249" i="17" s="1"/>
  <c r="F256" i="17"/>
  <c r="P256" i="17" s="1"/>
  <c r="Q256" i="17" s="1"/>
  <c r="F264" i="17"/>
  <c r="P264" i="17" s="1"/>
  <c r="Q264" i="17" s="1"/>
  <c r="F173" i="17"/>
  <c r="P173" i="17" s="1"/>
  <c r="Q173" i="17" s="1"/>
  <c r="F200" i="17"/>
  <c r="P200" i="17" s="1"/>
  <c r="Q200" i="17" s="1"/>
  <c r="F225" i="17"/>
  <c r="P225" i="17" s="1"/>
  <c r="Q225" i="17" s="1"/>
  <c r="F265" i="17"/>
  <c r="P265" i="17" s="1"/>
  <c r="Q265" i="17" s="1"/>
  <c r="F289" i="17"/>
  <c r="P289" i="17" s="1"/>
  <c r="F5" i="17"/>
  <c r="P5" i="17" s="1"/>
  <c r="Q5" i="17" s="1"/>
  <c r="F44" i="17"/>
  <c r="P44" i="17" s="1"/>
  <c r="Q44" i="17" s="1"/>
  <c r="F84" i="17"/>
  <c r="P84" i="17" s="1"/>
  <c r="Q84" i="17" s="1"/>
  <c r="F144" i="17"/>
  <c r="P144" i="17" s="1"/>
  <c r="Q144" i="17" s="1"/>
  <c r="F176" i="17"/>
  <c r="P176" i="17" s="1"/>
  <c r="Q176" i="17" s="1"/>
  <c r="F201" i="17"/>
  <c r="P201" i="17" s="1"/>
  <c r="Q201" i="17" s="1"/>
  <c r="F241" i="17"/>
  <c r="P241" i="17" s="1"/>
  <c r="Q241" i="17" s="1"/>
  <c r="F4" i="17"/>
  <c r="P4" i="17" s="1"/>
  <c r="Q4" i="17" s="1"/>
  <c r="F53" i="17"/>
  <c r="P53" i="17" s="1"/>
  <c r="Q53" i="17" s="1"/>
  <c r="F64" i="17"/>
  <c r="P64" i="17" s="1"/>
  <c r="Q64" i="17" s="1"/>
  <c r="F88" i="17"/>
  <c r="P88" i="17" s="1"/>
  <c r="Q88" i="17" s="1"/>
  <c r="F93" i="17"/>
  <c r="P93" i="17" s="1"/>
  <c r="Q93" i="17" s="1"/>
  <c r="F108" i="17"/>
  <c r="P108" i="17" s="1"/>
  <c r="Q108" i="17" s="1"/>
  <c r="F137" i="17"/>
  <c r="P137" i="17" s="1"/>
  <c r="Q137" i="17" s="1"/>
  <c r="F168" i="17"/>
  <c r="P168" i="17" s="1"/>
  <c r="Q168" i="17" s="1"/>
  <c r="F180" i="17"/>
  <c r="P180" i="17" s="1"/>
  <c r="Q180" i="17" s="1"/>
  <c r="F205" i="17"/>
  <c r="P205" i="17" s="1"/>
  <c r="Q205" i="17" s="1"/>
  <c r="F220" i="17"/>
  <c r="P220" i="17" s="1"/>
  <c r="Q220" i="17" s="1"/>
  <c r="F240" i="17"/>
  <c r="P240" i="17" s="1"/>
  <c r="Q240" i="17" s="1"/>
  <c r="F257" i="17"/>
  <c r="P257" i="17" s="1"/>
  <c r="Q257" i="17" s="1"/>
  <c r="F221" i="17"/>
  <c r="P221" i="17" s="1"/>
  <c r="Q221" i="17" s="1"/>
  <c r="F253" i="17"/>
  <c r="P253" i="17" s="1"/>
  <c r="Q253" i="17" s="1"/>
  <c r="F61" i="17"/>
  <c r="P61" i="17" s="1"/>
  <c r="Q61" i="17" s="1"/>
  <c r="F89" i="17"/>
  <c r="P89" i="17" s="1"/>
  <c r="Q89" i="17" s="1"/>
  <c r="F196" i="17"/>
  <c r="P196" i="17" s="1"/>
  <c r="Q196" i="17" s="1"/>
  <c r="F228" i="17"/>
  <c r="P228" i="17" s="1"/>
  <c r="Q228" i="17" s="1"/>
  <c r="F272" i="17"/>
  <c r="P272" i="17" s="1"/>
  <c r="Q272" i="17" s="1"/>
  <c r="G3" i="15"/>
  <c r="G4" i="15"/>
  <c r="G5" i="15"/>
  <c r="G6" i="15"/>
  <c r="G7" i="15"/>
  <c r="G8" i="15"/>
  <c r="G9" i="15"/>
  <c r="G10" i="15"/>
  <c r="G11" i="15"/>
  <c r="G12" i="15"/>
</calcChain>
</file>

<file path=xl/sharedStrings.xml><?xml version="1.0" encoding="utf-8"?>
<sst xmlns="http://schemas.openxmlformats.org/spreadsheetml/2006/main" count="4333" uniqueCount="2597">
  <si>
    <t>Preparatory Steps:</t>
  </si>
  <si>
    <t>Additional notes</t>
  </si>
  <si>
    <t>i</t>
  </si>
  <si>
    <t>Run Get Sections flow</t>
  </si>
  <si>
    <t>only necessary if sections have been updated since last run</t>
  </si>
  <si>
    <t>ii</t>
  </si>
  <si>
    <t>Run Get Sections:Subsections Flow</t>
  </si>
  <si>
    <t>not necessary for new checklists (checklists that have already been run once will already have existing Section:Subsection relationships)</t>
  </si>
  <si>
    <t>iii</t>
  </si>
  <si>
    <t>Save document as YYMMDD_PC_FAP_Interim</t>
  </si>
  <si>
    <t>Process Run:</t>
  </si>
  <si>
    <t>Run Get P&amp;Cs flow with correct HTTPS filter</t>
  </si>
  <si>
    <t>Copy section guids from PI table to unique sections table, remove duplicates, and organize by order</t>
  </si>
  <si>
    <t>Copy subsection guids from PI table to unique subsections table, remove duplicates</t>
  </si>
  <si>
    <t>Copy subsection AND section guids from PI table and paste into Section:Subsection table, remove duplicates based on Title column</t>
  </si>
  <si>
    <t>Run Section:Subsection Flow</t>
  </si>
  <si>
    <t>run PQ flow</t>
  </si>
  <si>
    <t>add P&amp;C guids that didn't get retrieved from PQ flow run to the bottom of the table on Sheet "PQ"</t>
  </si>
  <si>
    <t>run build flow</t>
  </si>
  <si>
    <t>GUID</t>
  </si>
  <si>
    <t>Column1</t>
  </si>
  <si>
    <t>Number</t>
  </si>
  <si>
    <t>PGUID</t>
  </si>
  <si>
    <t>P</t>
  </si>
  <si>
    <t>CGUID</t>
  </si>
  <si>
    <t>C</t>
  </si>
  <si>
    <t>L</t>
  </si>
  <si>
    <t>LGUID</t>
  </si>
  <si>
    <t>MGUID</t>
  </si>
  <si>
    <t>M</t>
  </si>
  <si>
    <t>JG</t>
  </si>
  <si>
    <t>GG</t>
  </si>
  <si>
    <t>SGUID</t>
  </si>
  <si>
    <t>S</t>
  </si>
  <si>
    <t>Sbody</t>
  </si>
  <si>
    <t>Order</t>
  </si>
  <si>
    <t>SSGUID</t>
  </si>
  <si>
    <t>SS</t>
  </si>
  <si>
    <t>Ssbody</t>
  </si>
  <si>
    <t>Column2</t>
  </si>
  <si>
    <t>NA Exempt</t>
  </si>
  <si>
    <t>PHU</t>
  </si>
  <si>
    <t>1LpSSOqKyUtAeqlkp7dv5a</t>
  </si>
  <si>
    <t>FV-GFS 10.01</t>
  </si>
  <si>
    <t>6rKq4mmlkyQjV4tsQtOu07</t>
  </si>
  <si>
    <t>A complaint procedure relating to both internal and external issues covered by the standard is available and implemented.</t>
  </si>
  <si>
    <t>2DgWgbVe8XXCRAZLauw9am</t>
  </si>
  <si>
    <t>A documented complaint procedure shall be available to facilitate the recording and follow-up of all received complaints relating to issues covered by the standard and to record actions taken with respect to such complaints.
If the producer is informed by a competent and/or local authority that they are under investigation and/or has received a sanction within the scope of the certification, the complaint procedure shall require the producer to notify the GLOBALG.A.P. Secretariat via the certification body (CB).
In case of complaints related to the standard (food safety, workers’ well-being, environmental protection, etc.) that can endanger the reputation and credibility of the GLOBALG.A.P. brand, the certificate holder shall inform the CB immediately.
In the case of producer groups, the producer group members do not need a complete complaint procedure, but only the parts that are relevant to them.
Workers shall be permitted to file complaints to their employer on topics covered under the standard, and such complaints shall be documented and addressed by the certificate holder.</t>
  </si>
  <si>
    <t>5nISxpmIvwZJyExTIGOvlS</t>
  </si>
  <si>
    <t>36VGW0OgI5dbYuNy8pN1X4</t>
  </si>
  <si>
    <t>5TvyR0UgB0EOmnMkFaZftX</t>
  </si>
  <si>
    <t>57hXNPoG2zDYQ0vC5lAqm1</t>
  </si>
  <si>
    <t>FV-GFS 28.01.04</t>
  </si>
  <si>
    <t>39xZjmLqFSsQLcx4jxucfr</t>
  </si>
  <si>
    <t>Techniques have been used to improve or maintain soil structure and avoid soil compaction.</t>
  </si>
  <si>
    <t>4AQrfhuw1XUq5syMhe9slM</t>
  </si>
  <si>
    <t>There shall be evidence of the application of techniques (use of deep-rooting green crops, drainage, subsoiling, use of low-pressure tires, tramlines, permanent row marking, etc.) that are suitable for use on the land and, where possible, minimize, isolate, or eliminate soil compaction.</t>
  </si>
  <si>
    <t>oOfpsr1EZQ6CxCOIvBlFe</t>
  </si>
  <si>
    <t>19FqK7ekLK0m3iLHchTn8h</t>
  </si>
  <si>
    <t>7mjSidGuWy0Ls8TvSUsTPI</t>
  </si>
  <si>
    <t>2eh6Qqq5bGGBXswJfsbwcb</t>
  </si>
  <si>
    <t>FV-GFS 22.03.02</t>
  </si>
  <si>
    <t>4JAGl0NZnFgIWkhmRDg2wj</t>
  </si>
  <si>
    <t>On the farm (within the farm boundaries), areas with legally recognized conservation value (or effectively protected by other means) which had been converted into agricultural areas or into other uses between 1 January 2008 and 1 January 2014 are already restored, under restoration, or will enter binding restoration.</t>
  </si>
  <si>
    <t>1UXhkrmigkMT0g7jWbEBXb</t>
  </si>
  <si>
    <t>Available evidence, such as maps, aerial photos, or documents issued by local or national authorities or authorized service providers, shall indicate that restoration has been completed, or is in implementation or under planning for binding implementation, to recover the entire extent of the parts of the farm (within the farm boundaries) that fulfils the characteristic below, where those parts of the farm had been converted into agricultural area or into other uses between 1 January 2008 and 1 January 2014:
- Areas where legal protection prevents such conversions (protected areas recognized by national or local legislation, areas with relevant categories of the International Union for Conservation of Nature (IUCN), areas that are protected via other effective means, etc.)</t>
  </si>
  <si>
    <t>6vDiuqvJNOSRl5wyT01Pym</t>
  </si>
  <si>
    <t>egxrRxt1wvmpDaKwSbu23</t>
  </si>
  <si>
    <t>1DE3YPrPgMHLSsJMIScwWZ</t>
  </si>
  <si>
    <t>FV-GFS 18.01</t>
  </si>
  <si>
    <t>7oBdmWvOyn4XGWulMPeIw2</t>
  </si>
  <si>
    <t>Transaction documentation includes reference to the GLOBALG.A.P. status and the GLOBALG.A.P. Number (GGN).</t>
  </si>
  <si>
    <t>6zQWEmzGwuWY0e8ywxB8H5</t>
  </si>
  <si>
    <t>Delivery notes, sales invoices, and, where appropriate, other documentation related to sales of materials and products originating from certified production processes shall include the GGN of the certificate holder and a reference to the GLOBALG.A.P. certification status. This is not obligatory in internal documentation.
Where the producer has a Global Location Number (GLN), this shall replace the GGN issued by the GLOBALG.A.P. Secretariat during the registration process.
Positive identification of the certification status is sufficient on transaction documentation (e.g., “GLOBALG.A.P. certified [product name]”). Products originating from noncertified production processes do not need to be identified as “noncertified.”
Indication of the certification status is obligatory regardless of whether the product originating from a certified production process was sold as such or not. This cannot be checked during the initial (first ever) certification body (CB) audit because the producer does not yet have certification and the producer cannot reference the GLOBALG.A.P. certification status before the first positive certification decision.
“N/A” only if there is an up-to-date and documented bilateral agreement available between the certificate holder and their direct buyer that all shipments contain only products originating from certified production processes.</t>
  </si>
  <si>
    <t>5OZ3Oy0MVM5jXao9ZvAlrA</t>
  </si>
  <si>
    <t>4PkwFYzthNzAWnQiGp9Tu</t>
  </si>
  <si>
    <t>FV-GFS 10.02</t>
  </si>
  <si>
    <t>4FNjciZm5VAopAfvMemNHD</t>
  </si>
  <si>
    <t>Workers are informed of their rights related to the standard, and there is a grievance mechanism available and implemented through which workers can file complaints confidentially and without fear of retaliation.</t>
  </si>
  <si>
    <t>6OCdsE01Yckjb14eStag7f</t>
  </si>
  <si>
    <t>Workers shall be informed (in the predominant workforce language) of the general topics covered by the standard, of legal rights granted by prevailing regulations, and of their ability to file complaints to their employer.
The producer shall have a mechanism to resolve the claims and complaints suitable to the size of the farm, type of workers, and working conditions.
The mechanism shall be confidential and simple to use, and a description (i.e., where to file, how to file, time expected to solve the issue) shall be available to the workers all the time that they are present on the farm. (The description can consist of pictograms or signs in the predominant workforce language describing the mechanism.)
Records of the filed complaints shall be kept and checked.</t>
  </si>
  <si>
    <t>5Qhg3OiIkHk2a2SqadM1VV</t>
  </si>
  <si>
    <t>FV-GFS 17.01</t>
  </si>
  <si>
    <t>4tpjuwuFFKp70mzeaXNL3g</t>
  </si>
  <si>
    <t>The GLOBALG.A.P. word, trademark, and QR code or logo, as well as the GLOBALG.A.P. Number (GGN) are used according to “GLOBALG.A.P. trademarks use: Policy and guidelines.”</t>
  </si>
  <si>
    <t>5zDrsTPJwqH6KdeEsU514a</t>
  </si>
  <si>
    <t>The producer shall use the GLOBALG.A.P. word, trademark, and QR code or logo, as well as the GGN, Global Location Number (GLN), or sub-GLN according to “GLOBALG.A.P. trademarks use: Policy and guidelines.” The GLOBALG.A.P. word, trademark, or logo shall never appear on the final product, on the consumer packaging, or at the point of sale. However, the certificate holder can use any and/or all in business-to-business communications.
The GLOBALG.A.P. word, trademark, or logo cannot be in use during the initial (first ever) certification body (CB) audit because the producer does not yet have certification, and the producer cannot refer to GLOBALG.A.P. certification status before the first positive certification decision.</t>
  </si>
  <si>
    <t>56UycwhshuG3OMlSB7ahAa</t>
  </si>
  <si>
    <t>3rkRXgECUMd5QSQpoHGuU5</t>
  </si>
  <si>
    <t>FV-GFS 03.01</t>
  </si>
  <si>
    <t>2DSSeLz1mn6P4xkcrTMdPd</t>
  </si>
  <si>
    <t>The roles and responsibilities of workers whose jobs have an impact on the implementation of the standard are defined.</t>
  </si>
  <si>
    <t>3diGlebC2cRI8MlwnC1vET</t>
  </si>
  <si>
    <t>Workers with assigned duties that affect food safety and the implementation of activities covered by the standard shall be identified, including:
- Job function, responsibilities, and title
- Position within organizational structure
- Contact information
- Alternate in case of absences
One worker shall be clearly identifiable as responsible for workers’ health, safety, and welfare.</t>
  </si>
  <si>
    <t>2RFsPSHa2XlX0JHYiJO2Wc</t>
  </si>
  <si>
    <t>63p6350bmHHqM6m6CEafSu</t>
  </si>
  <si>
    <t>FV-GFS 23.02</t>
  </si>
  <si>
    <t>724J7qC3cZvLDK75pEhuKu</t>
  </si>
  <si>
    <t>Based on the results of the monitoring, there is a plan to improve energy efficiency on the farm.</t>
  </si>
  <si>
    <t>5HvSZEfD8P6f7ZzBF9UstU</t>
  </si>
  <si>
    <t>A documented plan identifying opportunities to improve energy efficiency shall be available.
The plan can be a multiyear plan if the specific reality of the producer requires it.</t>
  </si>
  <si>
    <t>2lCsmz9pLx7NagHecV9mpX</t>
  </si>
  <si>
    <t>3LBx1CyMhIac9tazKQSN3f</t>
  </si>
  <si>
    <t>FV-GFS 02.02</t>
  </si>
  <si>
    <t>3OZLsO9DAYxKGcvrOxyVOP</t>
  </si>
  <si>
    <t>There is evidence that a continuous improvement plan is implemented.</t>
  </si>
  <si>
    <t>3sW7JKgwjNIzBs35KbvLiP</t>
  </si>
  <si>
    <t>The implementation of identified points in the continuous improvement plan shall be supported by evidence.
Evidence may include new procedures or policies, data sharing (to quantify changes), training, etc.
The continuous improvement plan shall be supported by documented evidence. The evidence kept on file may include:
- Actual outcome of efforts, with date of evaluation
- Comments on why the effort was successful or not successful
- If one or more of the goals are not reached, justification and description of further action
- Sharing of relevant data with the GLOBALG.A.P. Secretariat</t>
  </si>
  <si>
    <t>6l21qjBupUIUO8XLCiUEef</t>
  </si>
  <si>
    <t>3NImmxaPT7SDOWf4wiv7q3</t>
  </si>
  <si>
    <t>FV-GFS 32.04.03</t>
  </si>
  <si>
    <t>5lRWgG7KkhszBVxkVUZJ2p</t>
  </si>
  <si>
    <t>Empty containers are kept secure until disposal is possible.</t>
  </si>
  <si>
    <t>17Pz8FThpvTT6hnihbotXx</t>
  </si>
  <si>
    <t>There shall be a designated secure storage point for all empty plant protection product (PPP) containers prior to disposal that is isolated from the crop and packaging materials (e.g., permanently marked via signage) with physically restricted access for persons and fauna.</t>
  </si>
  <si>
    <t>6mrYpZ2GcLZ7AP1RVVry5G</t>
  </si>
  <si>
    <t>2sC7LUqXHhrGUVy4ZkqKu8</t>
  </si>
  <si>
    <t>5qy6ErPkjecVj6HpGH0qCQ</t>
  </si>
  <si>
    <t>FV-GFS 29.02.02</t>
  </si>
  <si>
    <t>5FgeUo6lbxWEXyLXK0k6iY</t>
  </si>
  <si>
    <t>Fertilizers and biostimulants are stored in an appropriate manner that reduces the risk of environmental contamination.</t>
  </si>
  <si>
    <t>PTxw7LJJTBnibWZqYEZmw</t>
  </si>
  <si>
    <t>Fertilizers (organic and inorganic) and biostimulants shall be stored in a designated area. Appropriate measures shall have been taken to prevent the pollution of water sources (concrete foundations, walls, leak-proof container, etc.), or the fertilizers shall be stored at least 25 meters from water sources.
Where necessary, inorganic fertilizers (powders, granules, liquids, etc.) shall be protected from atmospheric influences (sunlight, frost and rain, high temperatures, etc.). Based on a risk assessment (fertilizer type, weather conditions, storage duration and location), plastic coverage may be acceptable. It is permitted to store lime and gypsum in the field.
As long as the storage requirements on the safety data sheet (SDS) are complied with, bulk liquid fertilizers can be stored outside in containers. The storage area shall be well ventilated and free from rainwater or heavy condensation.
Inorganic fertilizers shall be stored in an area that is free from waste, does not constitute a breeding place for rodents, and where spillage and leakage can be cleared away.</t>
  </si>
  <si>
    <t>5nPf6FvRIaYhUohxiK6Z4C</t>
  </si>
  <si>
    <t>7tkt1sKqqlLnUrh71qam9K</t>
  </si>
  <si>
    <t>1T9PzZDfujzZ6oVJjH8ckO</t>
  </si>
  <si>
    <t>FV-GFS 29.02.01</t>
  </si>
  <si>
    <t>1rafYWFyQE8h5mjHl2FX0G</t>
  </si>
  <si>
    <t>Fertilizers and biostimulants are stored in an appropriate manner that does not compromise food safety.</t>
  </si>
  <si>
    <t>7aXxQwlv6K6KxcO6gZJQWm</t>
  </si>
  <si>
    <t>Fertilizers and biostimulants shall be stored in a designated area separate from plant protection products (PPPs) and harvested or packed products.
Cross contamination between fertilizers (organic and inorganic), biostimulants, and PPPs shall be prevented. Use of a physical barrier (wall, sheeting, etc.) may be based upon defined risk.
Fertilizers and biostimulants that are applied together with PPPs (micronutrients, foliar fertilizers, etc.) can be stored with PPPs if both are kept in closed containers.</t>
  </si>
  <si>
    <t>5QEoztxVvhvYCCESUZIfBY</t>
  </si>
  <si>
    <t>FV-GFS 25.09</t>
  </si>
  <si>
    <t>6CVR7HsiTfjxXY3GTDLl8M</t>
  </si>
  <si>
    <t>Food waste* is prevented and managed.
*Food waste: food that is not channeled for human consumption, animal feed, or bio-based materials.</t>
  </si>
  <si>
    <t>1317ZW7rW0gXXbwq01OO3A</t>
  </si>
  <si>
    <t>Available evidence indicates that:
Surplus produce** should be redirected for one of the following purposes, in order of preference:
- Human consumption (for processing, social food services, etc.)
- Animal feed
- Bio-based materials
Food waste should be redirected in one of the following ways:
- Recycling, composting, and/or land applications
- Repurposing (e.g., incineration of waste with energy recovery)
- Other forms of disposal
Evidence of food surplus and food waste management should be based on quantitative records (estimations are accepted).
In Option 2 producer groups, evidence at quality management system (QMS) level is acceptable.
**Surplus produce: produce of the farm that is grown and harvested (or unharvested and left in the field) but not distributed to customers.</t>
  </si>
  <si>
    <t>3h3x9CFhwi5CfLaTiL0cuk</t>
  </si>
  <si>
    <t>4UI39RIn6YI8gQZpGRKexG</t>
  </si>
  <si>
    <t>136iAseonQm4cHdQWvtBED</t>
  </si>
  <si>
    <t>FV-GFS 03.04</t>
  </si>
  <si>
    <t>6artiq6umsab9a5DNLfUrl</t>
  </si>
  <si>
    <t>Records of all training activities are kept.</t>
  </si>
  <si>
    <t>5XukcKjKSWlXq2XTtkepcn</t>
  </si>
  <si>
    <t>Induction or refresher training shall be recorded.
Training records relevant to the implementation of the standard and good agricultural practices shall include:
- Date of training and duration
- Topic(s) covered
- Names of trainer(s) or training provider(s)
- Names of trainee(s) (e.g., attendance list(s))
- Evidence of attendance (e.g., trainee signature)</t>
  </si>
  <si>
    <t>1pKykTCeSrkEE4AWwugwUB</t>
  </si>
  <si>
    <t>FV-GFS 32.01.02</t>
  </si>
  <si>
    <t>6Q0oKkKz3wEDuwkZHa89rf</t>
  </si>
  <si>
    <t>Plant protection products (PPPs) and other treatments are applied appropriately and as recommended on the product label.</t>
  </si>
  <si>
    <t>13inpJKgpRd5JcGMCkrDgu</t>
  </si>
  <si>
    <t>A system shall be in place to ensure that PPPs, including biocontrol agents, are used as authorized for the specific crop and intended purpose (i.e., for the pest, disease, weed, or target of the intervention) and as per label recommendation or official registration body publication.
If the producer uses an off-label PPP, there shall be evidence of official approval for use of that PPP on that crop in that country.
All PPPs shall be correctly and properly labeled.</t>
  </si>
  <si>
    <t>aeLabNl3CjngCaQDiZCnP</t>
  </si>
  <si>
    <t>ZYU3P2HISVaXuEvVwpr52</t>
  </si>
  <si>
    <t>FV-GFS 32.02.01</t>
  </si>
  <si>
    <t>6mcPz7oiGiYrYac6mw0PKv</t>
  </si>
  <si>
    <t>Records of plant protection product (PPP) applications are kept.</t>
  </si>
  <si>
    <t>6pJffTH1eFI1DiieOpjOtM</t>
  </si>
  <si>
    <t>Records shall be kept for all applications of PPPs, biocontrol agents, and postharvest treatments and shall specify the following:
- Crop and/or variety treated
- Application location (geographical area, the name or reference of the farm, and the field, orchard, greenhouse, or facility where the crop is located)
- Exact dates (day/month/year) from start to end (The producer need not record end times, but shall always record end dates. By doing so, it shall be considered that reentry intervals are calculated using the start of the next calendar day.)
- Registered trade name and active ingredient or beneficial organism with scientific name
- Preharvest interval as per the product label or, if not on the label, as stated by an official source
- Amount of product applied (weight or volume) and concentration or rate
- Type of machinery or application equipment used (backpack sprayer, aerial application, chemigation, etc.)
- Reason for application (target pest, disease, weed, condition, etc.)
- Full name of the applicator (person applying)
- Full name of the person technically responsible for decision-making and authorization of treatment applications (if single individual authorizes all applications, person’s details need be recorded only once)</t>
  </si>
  <si>
    <t>7te0V5sEO4j2gdaCHhqwRe</t>
  </si>
  <si>
    <t>5XMLpcjxwMVd0swERj19FI</t>
  </si>
  <si>
    <t>FV-GFS 32.01.01</t>
  </si>
  <si>
    <t>3cNVqY9fb0lXdnwXoSOKCZ</t>
  </si>
  <si>
    <t>Only treatments with plant protection products (PPPs) authorized for the country of production are used.</t>
  </si>
  <si>
    <t>2CRFo2pFtfz17d7lw5Bt1d</t>
  </si>
  <si>
    <t>A system shall be in place to ensure that PPPs are used as authorized for the country of production.
Evidence may take the form of reference lists (online acceptable), product labels, or descriptions of prevailing regulations. Where no official registration scheme exists in the country of production, the producer shall refer to “International Code of Conduct on the Distribution and Use of Pesticides” of the Food and Agriculture Organization (FAO).
Extrapolated PPP use is allowed as per local registration scheme (see guideline).
An up-to-date documented list that takes into account any change in local and national legislation for biocides, waxes, and postharvest PPPs shall be available for commercial brand products (including any active ingredient compositions) used.</t>
  </si>
  <si>
    <t>6IaRWWLLwEjiebgODuBcQ9</t>
  </si>
  <si>
    <t>FV-GFS 32.04.05</t>
  </si>
  <si>
    <t>55I6tOkcT1Y4mxJKto8VQR</t>
  </si>
  <si>
    <t>Official collection and disposal systems are used, when available, and the empty containers are then adequately stored, labeled, and handled according to the rules of that collection system.</t>
  </si>
  <si>
    <t>K2Xt0dGxhn2EH1PIf1kLn</t>
  </si>
  <si>
    <t>Where official collection and disposal systems exist, there shall be records of participation by the producer. All empty plant protection product (PPP) containers, once emptied, shall be adequately stored, labeled, handled, and disposed of according to the requirements of the official collection and disposal schemes, where applicable.</t>
  </si>
  <si>
    <t>5cwiVd7HtVG08xWOCrcEoD</t>
  </si>
  <si>
    <t>FV-GFS 32.04.04</t>
  </si>
  <si>
    <t>3aVyz322Y7flQVshYm72hn</t>
  </si>
  <si>
    <t>Empty plant protection product (PPP) containers are disposed of in such a way as to mitigate the risk to humans and the environment.</t>
  </si>
  <si>
    <t>50zFAyXuxmpe9Cup8pqmMS</t>
  </si>
  <si>
    <t>The producer shall dispose of empty PPP containers using a safe handling system prior to the disposal, and a disposal method that avoids exposing people to the contents and avoids contamination of the environment (watercourses, flora, and fauna).</t>
  </si>
  <si>
    <t>7DyKpxWGj5goGwyBPim7pI</t>
  </si>
  <si>
    <t>FV-GFS 32.04.01</t>
  </si>
  <si>
    <t>nEqOpm2AIf8QElQWdkqM8</t>
  </si>
  <si>
    <t>Empty plant protection product (PPP) containers are triple rinsed with water before storage and disposal, and the rinsate is disposed of in such a way as to mitigate the risk to the environment.</t>
  </si>
  <si>
    <t>2ZJUItTvhYl3qoR9QBgwKg</t>
  </si>
  <si>
    <t xml:space="preserve">Pressure-rinsing equipment for PPP containers shall be installed on the PPP application machinery, or there shall be documented instructions to rinse each container at least three times prior to its disposal.
Either via the use of a container-handling device or according to a documented procedure for the application equipment operators, the rinsate from the empty PPP containers shall always be put back into the application equipment tank when mixing or disposed of in a manner that compromises neither food safety nor the environment.
</t>
  </si>
  <si>
    <t>6cUv8oCVNH4sv4JR44JZ6b</t>
  </si>
  <si>
    <t>FV-GFS 32.09.06</t>
  </si>
  <si>
    <t>5iOjWWmKebvWXCNY1lb7Pn</t>
  </si>
  <si>
    <t>The plant protection product (PPP) storage is able to retain and manage spillage.</t>
  </si>
  <si>
    <t>1xCz9IP9qVNTbJCBLQSOTW</t>
  </si>
  <si>
    <t>Shelving shall not be absorbent in case of spillage (metal, rigid plastic, or covered with impermeable liner, etc.).
The PPP storage shall have retaining tanks or shall be bunded to 110% of the volume of the largest container of stored liquid to ensure that there cannot be any leakage, seepage, or contamination to the exterior of the storage. Materials and tools such as sand, floor brush and dustpan, and plastic bags shall be available and in a fixed location to be used exclusively in case of spillage of PPPs.</t>
  </si>
  <si>
    <t>7FzFPUI62I8icT9zFiqYBn</t>
  </si>
  <si>
    <t>4u5vwwF27FEVa6jfBV8HJA</t>
  </si>
  <si>
    <t>FV-GFS 32.09.05</t>
  </si>
  <si>
    <t>5crGAMurW9LztWwSz5BWcT</t>
  </si>
  <si>
    <t>Plant protection product (PPP) storage is illuminated.</t>
  </si>
  <si>
    <t>4Eak4bqMEpPm96eAUPSpCh</t>
  </si>
  <si>
    <t>The storage shall be sufficiently illuminated by natural or artificial lighting to ensure that all product labels can be easily read.</t>
  </si>
  <si>
    <t>CxoVhQbDEeBla327lo6Xi</t>
  </si>
  <si>
    <t>FV-GFS 32.04.02</t>
  </si>
  <si>
    <t>4vLz4NZcWSGs71wJQnqitL</t>
  </si>
  <si>
    <t>The reuse of empty plant protection product (PPP) containers for purposes other than containing and transporting identical products is avoided.</t>
  </si>
  <si>
    <t>4EmyWAplyJW8kpoK68i9Cx</t>
  </si>
  <si>
    <t>There shall be evidence that empty PPP containers have not been and currently are not being reused for anything other than containing and transporting identical products as stated on the original label. In regions where there is a risk that the container could be used to carry drinking water, containers shall be punctured prior to disposal.</t>
  </si>
  <si>
    <t>18t4NX55Jpw11353WNweZA</t>
  </si>
  <si>
    <t>FV-GFS 32.09.04</t>
  </si>
  <si>
    <t>2mlgC1evw7U9iygKDsD3Wu</t>
  </si>
  <si>
    <t>Plant protection products (PPPs) are stored at appropriate temperatures.</t>
  </si>
  <si>
    <t>2ivC15p8nlFNrqpur0SLug</t>
  </si>
  <si>
    <t>Storage temperatures shall be in accordance with label requirements.</t>
  </si>
  <si>
    <t>1aGuGlyREYFQBIe7s0g0Mi</t>
  </si>
  <si>
    <t>FV-GFS 32.09.03</t>
  </si>
  <si>
    <t>708NPwgnD0jWBOOPvZhuFr</t>
  </si>
  <si>
    <t>Plant protection product (PPP) storage does not pose a risk to workers or create opportunities for cross contamination.</t>
  </si>
  <si>
    <t>5K1766dX1IYp55fGdjN1lK</t>
  </si>
  <si>
    <t>The PPPs and postharvest treatment product storage shall mitigate health and safety risks to workers and the risk of cross contamination.
Liquids shall never be stored above powders or granular formulations.</t>
  </si>
  <si>
    <t>6B9xhtFhisW8O4ZBiiKz7V</t>
  </si>
  <si>
    <t>FV-GFS 32.09.02</t>
  </si>
  <si>
    <t>5guVjIEHKfGiQci4B9i1so</t>
  </si>
  <si>
    <t>The plant protection product (PPP) storage is structurally sound and robust.</t>
  </si>
  <si>
    <t>75K9VvvomhEwynjhDskQFT</t>
  </si>
  <si>
    <t>Storage capacity shall be sufficient to contain all PPPs during the peak application season. The storage space shall be sturdy.</t>
  </si>
  <si>
    <t>4YSAEbzKXUQeyg4M4d6vrL</t>
  </si>
  <si>
    <t>FV-GFS 32.09.01</t>
  </si>
  <si>
    <t>qgnV3kt6KQdFA5hyyPj3b</t>
  </si>
  <si>
    <t>Plant protection products (PPPs), biocontrol agents, and any other treatment products are stored in a manner that ensures the associated risks are managed.</t>
  </si>
  <si>
    <t>4YNdft4Gs9FpvCNYyRDUtI</t>
  </si>
  <si>
    <t>The PPP storage shall:
- Comply with all the appropriate current national, regional, and local legislation and regulations
- Be located away from production areas, packaging storage areas, living areas, and harvested products to prevent cross contamination
- Be kept secure and locked when not in use
- Be accessible only to people with formal training in handling PPPs
- Be properly ventilated
- Have measuring equipment to support the accuracy of mixtures, including containers with graduation demarcations and calibrated scales
- Be equipped with utensils (buckets, water supply point, etc.), which shall be kept clean for the safe and efficient handling of all PPPs that can be applied (This last also applies to the filling/mixing area, if this is different.)
- Ensure all PPPs used on registered crops are stored separately from those used on nonregistered crops (e.g., garden chemicals)
- Contain the PPPs in their original containers and packages (In the case of breakage only, the new package shall contain all the information of the original label.)</t>
  </si>
  <si>
    <t>3L0LSU3fpPKpOXDdBXnVA6</t>
  </si>
  <si>
    <t>FV-GFS 32.08.01</t>
  </si>
  <si>
    <t>4V8968gotwCyqeEwW5U7os</t>
  </si>
  <si>
    <t>Up-to-date application records are kept of all other substances not covered under any of the sections.</t>
  </si>
  <si>
    <t>3ZKoG2jP6BFYXht86lcAV8</t>
  </si>
  <si>
    <t>Records of other substances applied to water, soil, and hydroponic/fertigation systems (plant growth promotors, soil conditioners, pH adjusters, homemade and purchased remedies, etc.) shall be kept. Records shall contain the name of the substance, the crop, the field, the date, and the amount applied. In the case of purchased products, the trade or commercial name, where applicable, and the active substance or ingredient, or the main source (plant, algae, mineral, etc.) shall be recorded. If a registration scheme for this substance(s) exists in the country of production, the substance shall be approved.
Where the substances do not require authorization for use in the country of production, the producer shall ensure use does not compromise food safety.
Records shall contain information about the ingredients, where available.</t>
  </si>
  <si>
    <t>6ZlIRqNokp14rd0OrJYpUs</t>
  </si>
  <si>
    <t>4NcBX18zjORXVM0NcwzExT</t>
  </si>
  <si>
    <t>FV-GFS 25.07</t>
  </si>
  <si>
    <t>7qnZgcAkagspbD4bFhqIWg</t>
  </si>
  <si>
    <t>Fragments and small pieces of packaging material and other nonproduct waste are removed from the field.</t>
  </si>
  <si>
    <t>1Cyp50gIqLsOslYKVLCNFq</t>
  </si>
  <si>
    <t>Fragments and small pieces of packaging material and nonproduct waste shall be removed from the production site after the specific in-field process is completed.</t>
  </si>
  <si>
    <t>6PPb4EImP8JrD9iouBcWhQ</t>
  </si>
  <si>
    <t>FV-GFS 32.01.04</t>
  </si>
  <si>
    <t>3XMyMaIDlzmH4u5i3DAIwf</t>
  </si>
  <si>
    <t>The producer takes active measures to prevent plant protection product (PPP) drift from neighboring plots.</t>
  </si>
  <si>
    <t>18FIk3fnJA9jGr4KsXBohr</t>
  </si>
  <si>
    <t>The producer should take active measures to avoid the risk of PPP drift from adjacent plots e.g., by making agreements and organizing communication with producers from neighboring plots in order to eliminate the risk of undesired PPP drift, by planting vegetative buffers at the edges of cropped fields, and by increasing PPP sampling on such fields.</t>
  </si>
  <si>
    <t>2xWtkK3f4uPpBQwoJOwYtN</t>
  </si>
  <si>
    <t>FV-GFS 32.01.03</t>
  </si>
  <si>
    <t>4yNkHoRkNQ2KWeVtaZU9Pf</t>
  </si>
  <si>
    <t>The producer takes active measures to prevent plant protection product (PPP) drift to neighboring plots.</t>
  </si>
  <si>
    <t>2zNHONKzxETi3BbIX6s645</t>
  </si>
  <si>
    <t>The producer shall take active measures to avoid the risk of PPP drift from own plots to neighboring production areas. This may include, but is not limited to, knowledge of what neighbors are growing, planting living fences, maintenance of spray equipment, etc.</t>
  </si>
  <si>
    <t>7sa1pBLjSG8Pp5qg7WPDWz</t>
  </si>
  <si>
    <t>FV-GFS 32.02.03</t>
  </si>
  <si>
    <t>1R7EwVRah5G1jhskea8SV2</t>
  </si>
  <si>
    <t>Management of plant protection products (PPPs) is supported with metrics.</t>
  </si>
  <si>
    <t>1XuPy4pX6JwI843JyXjCpm</t>
  </si>
  <si>
    <t>Acceptable metrics allow calculating the following:
- List of active ingredients used
- The total amount of active ingredients applied (in kg/crop, kg/month, and kg/ha/month)
Metrics should refer to the farm’s various production sites, units of time (e.g., growing cycles), and the active ingredient amounts per kg of product and ha of production.
In Option 2 producer groups, evidence at quality management system (QMS) level is acceptable. Results (data) on metrics at producer group and farm level should be available to indicate compliance.</t>
  </si>
  <si>
    <t>5Wj2aUBoqbLeFTleXHhFBM</t>
  </si>
  <si>
    <t>FV-GFS 32.03.01</t>
  </si>
  <si>
    <t>1k39zQpQT9T1gnbCLD3Bvk</t>
  </si>
  <si>
    <t>There is evidence that the registered preharvest intervals have been complied with.</t>
  </si>
  <si>
    <t>7qS3J2J9GMDTzqi4ayBwt5</t>
  </si>
  <si>
    <t>The producer shall be able to demonstrate, through the use of records such as plant protection product (PPP) application records and crop harvest dates, that preharvest intervals have been complied with for PPPs applied to crops. Specifically, in continuous harvesting situations, systems shall be in place in the field, orchard, or greenhouse (warning signs, time of application, etc.) to ensure compliance with all preharvest intervals.</t>
  </si>
  <si>
    <t>6Rr7lWkdEx4UFV3lspdV2c</t>
  </si>
  <si>
    <t>2YSirzbeAjyTWH1ctHRk1C</t>
  </si>
  <si>
    <t>FV-GFS 32.02.02</t>
  </si>
  <si>
    <t>6WKRnXBMPeAgsm2qmisOK2</t>
  </si>
  <si>
    <t>Weather conditions at time of application are recorded.</t>
  </si>
  <si>
    <t>2wW4WJZ0PYnzH5hsulQpuT</t>
  </si>
  <si>
    <t>Local weather conditions (wind, sunny/overcast, humidity, etc.) affecting effectiveness of treatment or drift to neighboring crops shall be recorded for all plant protection product (PPP) applications. This may be in the form of pictograms with tick boxes, text information, or another viable system on the record.
“N/A” for covered crops.</t>
  </si>
  <si>
    <t>6IODKW02w76gK2O8cbpyT6</t>
  </si>
  <si>
    <t>FV-GFS 25.02</t>
  </si>
  <si>
    <t>3kDaxX0MiR53pKqsg1Php4</t>
  </si>
  <si>
    <t>Waste products and sources of pollution are identified in all areas of the farm.</t>
  </si>
  <si>
    <t>2KMB2hQTZpK9e384VBfmJG</t>
  </si>
  <si>
    <t>Possible waste products (paper, cardboard, plastic, oil, etc.) and sources of pollution (fertilizer excess, exhaust smoke, oil, fuel, noise, effluent, chemicals, etc.) associated with farm processes shall be identified.
In Option 2 producer groups, evidence at quality management system (QMS) level is acceptable.</t>
  </si>
  <si>
    <t>1ANu4OsRpNkXnTcOZUPocQ</t>
  </si>
  <si>
    <t>FV-GFS 21.02</t>
  </si>
  <si>
    <t>tGsPSeIGV20SJkLCbzAGz</t>
  </si>
  <si>
    <t>A management plan that establishes strategies for minimizing the risks identified in the risk assessment for operation suitability has been developed and implemented and is reviewed regularly.</t>
  </si>
  <si>
    <t>5cLKRnlAghDKX8RaVOMYhS</t>
  </si>
  <si>
    <t>A management plan shall:
- Be reviewed together with the risk assessment (annually or when changes occur) and address all risks identified in the risk assessment
- Describe the control measures implemented for the risks identified
- Be appropriate to farm operations
- Support facility design, cleaning activities, pest control, and other activities to minimize food safety risks
- Ensure that the layout and flow of operations are suitable for the intended purpose, consider applicable structures, and are designed to minimize food safety risks
- Be effective and visibly implemented</t>
  </si>
  <si>
    <t>3BmiRfV14Y9UArHysfO3zs</t>
  </si>
  <si>
    <t>2RVD4jmBzY48B89pTUEpry</t>
  </si>
  <si>
    <t>FV-GFS 21.01</t>
  </si>
  <si>
    <t>2Bl1TzRTE8ysKduIONx2gL</t>
  </si>
  <si>
    <t>A documented risk assessment is completed for all registered sites.</t>
  </si>
  <si>
    <t>21TJYTaADj1PnoBHOLDQzm</t>
  </si>
  <si>
    <t>The risk assessment shall be:
- Available for all production sites, including structures
- Reviewed at least annually or when changes occur (new risks emerge or new sites or crops enter production)
It shall consider:
- Biological, physical, and chemical hazards (including allergens)
- Risk of microbial cross contamination originating from neighboring or adjacent sites
- Site history (minimum of one year, with five years recommended)
- Impact of proposed activities on adjacent crops</t>
  </si>
  <si>
    <t>4xBQrWDpd076Yq4t0M7efH</t>
  </si>
  <si>
    <t>FV-GFS 21.03</t>
  </si>
  <si>
    <t>3SLVc6uhoH8cxv2hXUrIXn</t>
  </si>
  <si>
    <t>The producer has a system for identifying sites and facilities used for production.</t>
  </si>
  <si>
    <t>gwo9MYRG5stdlkuxnXwg4</t>
  </si>
  <si>
    <t>The producer shall have a system to identify:
- All fields, orchards, vineyards, greenhouses, and other production areas
- All water sources, storage and handling facilities, agrochemical storages, yards, buildings, and any features that may pose a workers’ health and safety, food safety, or environmental risk
Identification may be on a map or through the use of signs at each site.</t>
  </si>
  <si>
    <t>6VR2DVb8Pqi2hm95RPKTw9</t>
  </si>
  <si>
    <t>FV-GFS 29.01.01</t>
  </si>
  <si>
    <t>2Davy1tIJGEmHWnOvxBUzI</t>
  </si>
  <si>
    <t>Up-to-date records of all fertilizer and biostimulant applications are kept.</t>
  </si>
  <si>
    <t>3XoLGgbffcRfIiJXXe7CGM</t>
  </si>
  <si>
    <t>Records shall be kept of each fertilizer (organic and inorganic) and biostimulant application, including in hydroponic and fertigation systems.</t>
  </si>
  <si>
    <t>5wu9vqrUGRlCKkbHt3ECf0</t>
  </si>
  <si>
    <t>5XoScmXcY5V64vNeDyZMQ1</t>
  </si>
  <si>
    <t>FV-GFS 21.04</t>
  </si>
  <si>
    <t>3wH0YB0VFcy9b6e1T8GiUt</t>
  </si>
  <si>
    <t>The site is kept in a tidy and orderly condition.</t>
  </si>
  <si>
    <t>5gw5bsGaOEMJ7262J87z8m</t>
  </si>
  <si>
    <t>The site shall be maintained so as to prevent contamination of products. There shall be no waste or litter in the immediate vicinity of the production site(s) or storage buildings. Incidental and insignificant litter and waste in the designated areas are acceptable, as is the waste from the current day’s work. All other waste shall be cleaned up, including fuel spills.</t>
  </si>
  <si>
    <t>7p22Ww28jPsnBkNT03CCY3</t>
  </si>
  <si>
    <t>FV-GFS 25.04</t>
  </si>
  <si>
    <t>7InTBgaYjVicQ9fsUsPn9</t>
  </si>
  <si>
    <t>Holding areas for diesel and other fuel oil tanks are environmentally safe.</t>
  </si>
  <si>
    <t>3nLOyuDllDQnZ0c2skv0dZ</t>
  </si>
  <si>
    <t>Holding areas shall be maintained in a manner that mitigates risks to the environment. The minimum requirement is a bunded, impervious area able to contain at least 110% of the volume of the largest tank stored within it. In an environmentally sensitive area, the capacity shall be 165% of the volume of the largest tank.</t>
  </si>
  <si>
    <t>66fUmX3asAlVe39HGzHBkD</t>
  </si>
  <si>
    <t>FV-GFS 25.08</t>
  </si>
  <si>
    <t>UvimuFLLegJ4GphIVa7Ce</t>
  </si>
  <si>
    <t>Plastics are managed in a responsible way.</t>
  </si>
  <si>
    <t>42jGFPgx9KggUcIJqfnF31</t>
  </si>
  <si>
    <t>There shall be visual evidence that for durable plastic products and for single-use plastic products (seasonal plastics) used in agricultural production:
- Operators have been trained in appropriate operating procedures and practices that minimize release of plastics into the environment.
- Manufacturer specifications are observed to maintain the integrity of plastics throughout their use and retrieval. This refers, for example, to plastics inspection, maintenance, and replacement.
- Retrieved used plastic is stored securely and disposed of in an environmentally sound manner.
- After use, recycling or reusing of plastics is implemented wherever possible.
- Where possible, adoption of alternatives that are more environmentally sustainable than plastics are considered.
In Option 2 producer groups, evidence at quality management system (QMS) level is acceptable.</t>
  </si>
  <si>
    <t>67BKIOKgAhZQyfB8Y9Yakt</t>
  </si>
  <si>
    <t>FV-GFS 29.01.03</t>
  </si>
  <si>
    <t>5yDue6bnj4ZjEO50zFkDK0</t>
  </si>
  <si>
    <t>The records of all fertilizer applications shall include:</t>
  </si>
  <si>
    <t>6eS6enCeTGPBbEoAFPEJyy</t>
  </si>
  <si>
    <t>Date(s)</t>
  </si>
  <si>
    <t>6XwzvhU9DNcL6FqzzORcof</t>
  </si>
  <si>
    <t>FV-GFS 25.01</t>
  </si>
  <si>
    <t>ily1MiOK7DV4fkP2TtcVo</t>
  </si>
  <si>
    <t>A waste management system is implemented.</t>
  </si>
  <si>
    <t>4wK4eLG8CaFgSTvuTHddoK</t>
  </si>
  <si>
    <t>A waste management system addressing potential contamination of product or the environment (air, soil, substrate, and water) shall:
- Be documented and current
- Address collection, storage, and disposal of waste material, including plant protection products, fertilizers, wastewater, drainage, and packaging material, where applicable
- Addresses potential for contamination of nearby water sources, roadways, and adjacent land</t>
  </si>
  <si>
    <t>5s34fLcDnLxaqa2NMOjHld</t>
  </si>
  <si>
    <t>FV-GFS 29.01.07</t>
  </si>
  <si>
    <t>587smrh9ckYOVC2Ik4U72x</t>
  </si>
  <si>
    <t>Management of fertilizers is supported with metrics.</t>
  </si>
  <si>
    <t>7J7yVm43GWXaqqWBUiK2Ro</t>
  </si>
  <si>
    <t>Acceptable metrics allow calculating the following:
The total amounts of potassium, nitrogen, and phosphorus applied on the farm (in kg/crop, kg/month, and kg/ha/month).
Metrics should refer to inorganic and organic fertilizers, units of time (e.g., growing cycle), and amounts of fertilizer per kg of product and ha of production.
In Option 2 producer groups, evidence at quality management system (QMS) level is acceptable. Results (data) on metrics at producer group and farm level should be available to indicate compliance.</t>
  </si>
  <si>
    <t>7tJ13xzCrTIAVouoFzibA0</t>
  </si>
  <si>
    <t>FV-GFS 29.01.06</t>
  </si>
  <si>
    <t>3mWl3CCSduxOH9lAbN37Oy</t>
  </si>
  <si>
    <t>Name of the applicator to clearly identify the individual or team of workers performing the fertilization</t>
  </si>
  <si>
    <t>1GkA7nO3Bdpb0KZ9qjXnWB</t>
  </si>
  <si>
    <t>FV-GFS 29.01.05</t>
  </si>
  <si>
    <t>3XIoV0ZboFm3Hj8FgnDX7V</t>
  </si>
  <si>
    <t>Amount (rate or concentration as applicable)</t>
  </si>
  <si>
    <t>6EyAjeLSJeHawTrf5fiNo8</t>
  </si>
  <si>
    <t>FV-GFS 29.01.02</t>
  </si>
  <si>
    <t>4xUdBrg4lKADITqpA19ibM</t>
  </si>
  <si>
    <t>Geographical area and the name or reference of the field, orchard, or greenhouse</t>
  </si>
  <si>
    <t>4Cg1rmj527ComKD2MmzJj</t>
  </si>
  <si>
    <t>FV-GFS 29.01.04</t>
  </si>
  <si>
    <t>4x5W4WjoTpDzKz61hW1ZL4</t>
  </si>
  <si>
    <t>Name and type</t>
  </si>
  <si>
    <t>6Gy6Y8Nefg60IFXEE9l7L2</t>
  </si>
  <si>
    <t>FV-GFS 29.03.03</t>
  </si>
  <si>
    <t>2KTMgQcCqZhtUkGASryB8m</t>
  </si>
  <si>
    <t>The use of human sewage sludge is prohibited on the farm.</t>
  </si>
  <si>
    <t>2zFLwe1nGYErNd1lixBwcM</t>
  </si>
  <si>
    <t>Human sewage sludge shall never be used in the production of registered crops. The use of human sewage sludge that has been composted or incorporated into a commercially available product is not permitted, regardless of lawful use according to prevailing regulations.</t>
  </si>
  <si>
    <t>4e9U8QqFWhkb5syMftPkjz</t>
  </si>
  <si>
    <t>4AmQfVdCOPJUYrkfqlFji5</t>
  </si>
  <si>
    <t>FV-GFS 29.03.02</t>
  </si>
  <si>
    <t>5lF9jhAL4W7dLgZ5rgnnH5</t>
  </si>
  <si>
    <t>The interval between the application of organic fertilizer and harvest does not compromise food safety.</t>
  </si>
  <si>
    <t>7CcmIjC7e316VCrmQRaV7m</t>
  </si>
  <si>
    <t>Records shall show that the interval between the use of composted organic fertilizers and harvest does not compromise food safety.
If raw animal manure is used, it shall be incorporated into the soil. The risks associated with the type of raw manure used and intended use shall be evaluated when establishing a preharvest interval, while adhering to the following minimum requirements:
- For tree crops (i.e., trees with the lowest fruit suspended well above the ground, so that the fruit does not come into contact with the soil, and excluding low bushes): Raw manure shall be applied prior to bud burst or on a shorter interval based on the risk assessment, but never shorter than 60 days prior to harvest.
- Leafy greens: Raw manure shall never be applied after planting, regardless of any harvest interval.
- For other crops: Raw manure shall be applied at least 60 days prior to harvest.</t>
  </si>
  <si>
    <t>76Wltk0ROGg1SlYBZ2qfPJ</t>
  </si>
  <si>
    <t>FV-GFS 29.03.01</t>
  </si>
  <si>
    <t>5prhapjRdOGrMLZiOeUTBs</t>
  </si>
  <si>
    <t>A risk assessment for organic fertilizer is conducted as per intended use.</t>
  </si>
  <si>
    <t>2iOq91jrBYLWJyiEMIhMfB</t>
  </si>
  <si>
    <t>A risk assessment for organic fertilizer shall be documented, conducted prior to use of the organic fertilizer, and it shall consider the following:
- Type of organic fertilizer
- Method of treatment
- Microbial contamination
- Weed/Seed content
- Heavy metal content
- Timing of application
- Placement of application (e.g., in contact with edible portion of the crop)
Procedures shall take into consideration World Health Organization (WHO) guidance.
This also applies to substrates from biogas plants.
For commercially available organic fertilizers, accompanying documentation and certifications of quality and content may be substituted for a risk assessment.</t>
  </si>
  <si>
    <t>XDFv5q0VH0HfGWcld4uN8</t>
  </si>
  <si>
    <t>FV-GFS 26.04</t>
  </si>
  <si>
    <t>1p0Cq2A27CySkwm1RrB4CI</t>
  </si>
  <si>
    <t>Up-to-date records on all chemical treatments applied on in-house propagation materials are available.</t>
  </si>
  <si>
    <t>dX5xuIC6kLtqYyXad0yZv</t>
  </si>
  <si>
    <t>Records of all plant protection product treatments applied during the plant propagation period for in-house plant nursery propagation shall be available and include:
- Location
- Date
- Trade name, active ingredient, and preharvest interval of each product 
- Name of applicator
- Justification for application
- Quantity
- Machinery used
This principle and the respective criteria apply primarily to short cycle crops, where the treatment of propagation materials affect food safety. It would not apply to most fruit trees, where propagation and active production are separated by longer periods of time.</t>
  </si>
  <si>
    <t>3Xuqd2nxrHRHWBMMAl2PDV</t>
  </si>
  <si>
    <t>WA2Cee0wv6iSj0RZwY6PB</t>
  </si>
  <si>
    <t>FV-GFS 26.05</t>
  </si>
  <si>
    <t>5JICZ11hYtcuntJVXL8dZq</t>
  </si>
  <si>
    <t>Information on chemical treatments is available for purchased propagation materials.</t>
  </si>
  <si>
    <t>1S9d8dJkFbTycsuJ9rGRVT</t>
  </si>
  <si>
    <t>Records with the name(s) of chemical product(s) applied on propagation materials by the supplier shall be available on request. This can be in the form of:
- Application records maintained by the supplier
- Information on seed packages
- List with names of plant protection products applied
Producers sourcing from suppliers who have GLOBALG.A.P. certification for plant propagation material, or for an equivalent or GLOBALG.A.P. recognized certification is considered compliant.
“N/A” for perennial crops.</t>
  </si>
  <si>
    <t>SFbJoEozwpL1iSjyguVOd</t>
  </si>
  <si>
    <t>FV-GFS 26.03</t>
  </si>
  <si>
    <t>1vfR7mPzpgsEuOzxYQSVpX</t>
  </si>
  <si>
    <t>Plant health quality control systems are implemented and recorded for in-house propagation materials.</t>
  </si>
  <si>
    <t>1ZM8ezuRzhI0wZlFFX22LM</t>
  </si>
  <si>
    <t>A quality control system that contains a monitoring system for visible signs of pests and diseases shall be in place and current records of the monitoring system shall be available. The term “nursery” shall refer to any place where propagation materials are produced, including in-house selection of grafting materials.
The monitoring system shall include the recording and identification of the mother plant or field of origin crop, as applicable. Recording shall occur at regular, established intervals. If the cultivated trees or plants are intended for own use only (i.e., not sold), in-house records for monitoring and propagation activities shall suffice. Where rootstocks are used, special attention shall be paid to the origin of the rootstocks through documentation.</t>
  </si>
  <si>
    <t>2BVcVyH9riMIXgApUULvU</t>
  </si>
  <si>
    <t>FV-GFS 25.05</t>
  </si>
  <si>
    <t>ALXlQhjTkaKjluQ4DiAGg</t>
  </si>
  <si>
    <t>Organic waste is managed in an appropriate manner to reduce the risk of contamination of the environment.</t>
  </si>
  <si>
    <t>5kLCc67h56pXTrUAzxIZk8</t>
  </si>
  <si>
    <t>Organic waste material should be composted and used for soil conditioning. The composting method should mitigate the risk of pest, disease, or weed carryover.</t>
  </si>
  <si>
    <t>rtHJoqKB09hPMd2ZUsTgo</t>
  </si>
  <si>
    <t>FV-GFS 26.02</t>
  </si>
  <si>
    <t>7eeTsAvbjZiwKsadKbm4h9</t>
  </si>
  <si>
    <t>Propagation materials are obtained in compliance with intellectual property laws.</t>
  </si>
  <si>
    <t>7x2vmH9vjrZUXmgBj8UR3k</t>
  </si>
  <si>
    <t>Where the producer uses registered varieties or rootstock, documents shall be available on request that prove that the propagation materials have been purchased or otherwise obtained in accordance with applicable intellectual property rights regulations. The documents may be the license contract (for starting materials that do not originate from seed, but from vegetative origin), a document or empty seed package that states the variety name, batch number, propagation material vendor, and packing list/delivery note or invoice to demonstrate the amount obtained and identity of all propagation materials used in the last 24 months.
Note: The PLUTO database of UPOV (http://www.upov.int/pluto/en) and the Variety Finder on the website of CPVO (https://cpvoextranet.cpvo.europa.eu/) list all varieties in the world, providing their registration details and the intellectual property protection details for each variety and country.</t>
  </si>
  <si>
    <t>7MJgVrmyQLpuoZwU2kBo5T</t>
  </si>
  <si>
    <t>FV-GFS 26.01</t>
  </si>
  <si>
    <t>5yg7CLRLmojtiH6r81Tcsj</t>
  </si>
  <si>
    <t>Propagation materials are obtained in compliance with variety registration laws, where applicable.</t>
  </si>
  <si>
    <t>3s5scI9ih6B1KjZ2hwxsQF</t>
  </si>
  <si>
    <t>There shall be available documentation (empty seed package, plant passport, packing list, invoice, etc.) that states, at minimum, the variety name, batch number, propagation material vendor, and, where available, additional information on seed quality (germination, genetic purity, physical purity, seed health, etc.). Material coming from nurseries that have GLOBALG.A.P. certification for plant propagation material is considered compliant.</t>
  </si>
  <si>
    <t>4Jb2xHztv4wCf1ku5L2lC7</t>
  </si>
  <si>
    <t>FV-GFS 32.04.06</t>
  </si>
  <si>
    <t>5WLEtX7QiNW6SDwBEimFVJ</t>
  </si>
  <si>
    <t>All local regulations regarding disposal or destruction of plant protection product (PPP) containers are complied with.</t>
  </si>
  <si>
    <t>5kzyuOo9LdXNKPlN6rxghy</t>
  </si>
  <si>
    <t>All the relevant national, regional, and local regulations and legislation, if such exist, shall have been complied with regarding the disposal of empty PPP containers.</t>
  </si>
  <si>
    <t>3yD2eXWicQtUTBS1nmtdmy</t>
  </si>
  <si>
    <t>FV-GFS 32.05.01</t>
  </si>
  <si>
    <t>4fWTkwYNixkmwSzb4mDCxq</t>
  </si>
  <si>
    <t>Obsolete plant protection products (PPPs) are securely maintained, identified, and disposed of via authorized or approved channels.</t>
  </si>
  <si>
    <t>1zu7ZVRyunpmaIOqxGroCS</t>
  </si>
  <si>
    <t>There shall be records indicating that obsolete PPPs have been disposed of via officially authorized channels. If this is not possible, obsolete PPPs shall be securely maintained and identifiable.</t>
  </si>
  <si>
    <t>3ZsSeRvZNIo9inIvGSDPi7</t>
  </si>
  <si>
    <t>F0JgdnPzgyET8cEUcFcOD</t>
  </si>
  <si>
    <t>FV-GFS 32.06.01</t>
  </si>
  <si>
    <t>72RYOVVMi8cr4hQRCzJ9w</t>
  </si>
  <si>
    <t>Surplus application mixes or tank washings are disposed of responsibly.</t>
  </si>
  <si>
    <t>4lkCBGdbyfikd92iaVQv9e</t>
  </si>
  <si>
    <t>Applying surplus spray and tank washings to the crop shall be the first method of disposal, providing that the overall label dose rate is not exceeded. Surplus mix or tank washings shall be disposed of in a manner that does not pose a risk to the environment.
No agrochemical wastewater shall be released into the open environment.
Records shall be kept.</t>
  </si>
  <si>
    <t>wRT3XcKfUaVoLQYa4XeJC</t>
  </si>
  <si>
    <t>1CTQnPIFDxiVkbhjZ5kzFl</t>
  </si>
  <si>
    <t>FV-GFS 03.03</t>
  </si>
  <si>
    <t>y6Vvbx1qmee1JrFXeLIUb</t>
  </si>
  <si>
    <t>Worker training includes the necessary skills and competencies and is supported by records.</t>
  </si>
  <si>
    <t>vU3n5Gq6uvsHZmkzRDOLm</t>
  </si>
  <si>
    <t>Workers shall be able to demonstrate competence in their assigned tasks.
Tasks that shall require specific training include handling and/or administering of agricultural chemicals, disinfectants, plant protection products (PPPs), biocides, and/or other hazardous substances and operating of equipment.
Evidence of training includes attendance records, certificates, or other relevant qualifications.
Subcontractors shall either be trained by the producer or be able to demonstrate competence through previous training or certification.</t>
  </si>
  <si>
    <t>2DVcFtrO0rIYVKA7tnvXTO</t>
  </si>
  <si>
    <t>FV-GFS 32.11.01</t>
  </si>
  <si>
    <t>1Gss5ZOBiu46jYcuAYaHk5</t>
  </si>
  <si>
    <t>Invoices and/or procurement documentation of all plant protection products (PPPs) and postharvest treatments are kept.</t>
  </si>
  <si>
    <t>5xBGoKWWDIW4UQEp7CnzhZ</t>
  </si>
  <si>
    <t>Efforts shall be made to avoid illegal and counterfeit PPPs.
Invoices, procurement documentation, or packing slips of all PPPs used and/or stored shall be retained.</t>
  </si>
  <si>
    <t>5OPZTbS8UKCdo5sAfvtHwp</t>
  </si>
  <si>
    <t>48eSc6ufL32LYTn170VfMD</t>
  </si>
  <si>
    <t>FV-GFS 32.10.04</t>
  </si>
  <si>
    <t>68dZW8PH8n3jPs4tSQzJC4</t>
  </si>
  <si>
    <t>Facilities are available to deal with operator contamination.</t>
  </si>
  <si>
    <t>4723TdTgSW0LxFKL6kXQLf</t>
  </si>
  <si>
    <t>All plant protection product (PPP)/chemical storage and filling/mixing areas present on the farm shall have eyewash amenities, a source of clean water near the work area, and a first aid kit containing the relevant first aid material.</t>
  </si>
  <si>
    <t>3WBrxkh802qoM6WUHlCwcx</t>
  </si>
  <si>
    <t>5nZeq0tphwqV9TNSojqkHw</t>
  </si>
  <si>
    <t>FV-GFS 13.01</t>
  </si>
  <si>
    <t>7cV2OU4CTleRSpdlVRd15P</t>
  </si>
  <si>
    <t>Equipment, tools, and devices are fit for purpose and maintained.</t>
  </si>
  <si>
    <t>6EQE4zhVeMTL1LQBZJqrky</t>
  </si>
  <si>
    <t>Equipment, tools, and devices coming into contact with products shall be made of materials that are safe for contact with products (nontoxic) and designed and constructed to ensure that they can be cleaned, disinfected, and maintained to avoid contamination.
Equipment, tools, and devices, even those not coming into direct contact with products (scales, plant protection product (PPP) or fertilizer application equipment, thermometers, pH meters, etc.), shall be identified, maintained, routinely verified, and, where applicable, calibrated at least annually. Calibration shall be traceable to a national or international standard or method.
Equipment maintenance, calibration (where applicable), and repairs shall be documented. Maintenance activities shall not present risks to food safety, the environment, or workers.
PPP sprayers: The calibration of PPP application machinery (automatic and nonautomatic) shall have been verified for correct operation within the last 12 months, and this verification shall be certified or documented either by participation in an official scheme (where it exists) or by having been carried out by a person who can demonstrate their competence.
Irrigation/Fertigation equipment: At a minimum, annual maintenance records shall be kept for all methods of irrigation/fertigation machinery/techniques used.</t>
  </si>
  <si>
    <t>64cWD91pr0geaTi2ASvLb</t>
  </si>
  <si>
    <t>1ms1NuJdZOHABl8zQTvHb0</t>
  </si>
  <si>
    <t>FV-GFS 32.10.01</t>
  </si>
  <si>
    <t>4VsmQP4659lNGyD6CqhATp</t>
  </si>
  <si>
    <t>Access to health checks is available to workers with exposure to applicable plant protection products (PPPs) according to the risk assessment or exposure and toxicity of products.</t>
  </si>
  <si>
    <t>2y57Vlf9a1KjeA7SIjREBl</t>
  </si>
  <si>
    <t>The producer shall provide workers who come into contact with PPPs the option of receiving health checks annually or according to the workers’ health and safety risk assessment. The health checks shall honor the privacy of personal information. The risk assessment shall identify the specific chemical exposure that would warrant the health check. Where health checks exist through government farm worker programs or other systems, these may be used as justification in the risk assessment that health care for high-exposure workers is readily available. Workers shall be informed of how to access these health services.</t>
  </si>
  <si>
    <t>7G3feqcNJrmgHttkJ7kotu</t>
  </si>
  <si>
    <t>FV-GFS 32.10.03</t>
  </si>
  <si>
    <t>60UjZeYLQXJxEyn2rOe3OD</t>
  </si>
  <si>
    <t>An accident procedure is available near the plant protection product (PPP)/chemical storage.</t>
  </si>
  <si>
    <t>6Um5NBEDmwV61JRdlD8QYS</t>
  </si>
  <si>
    <t>An accident procedure containing all appropriate information and emergency contact telephone numbers shall be present and display the basic steps of primary accident care. The procedure shall be accessible by all persons working near the PPP/chemical storage(s) and designated mixing area(s).</t>
  </si>
  <si>
    <t>5OuN0FhPL5u4LX2CCgo9sq</t>
  </si>
  <si>
    <t>FV-GFS 04.01</t>
  </si>
  <si>
    <t>2CXoqgzXxXEo4QUTkMgLk9</t>
  </si>
  <si>
    <t>The producer ensures that outsourced activities comply with the principles and criteria of the standard which are relevant to the services provided.</t>
  </si>
  <si>
    <t>68G9rirxVzbQkzb3m0aFpk</t>
  </si>
  <si>
    <t>Outsourced processes and/or the use of subcontractors are identified and controlled.
The producer shall oversee the activities undertaken by the subcontractors to ensure compliance with the relevant principles and criteria in the standard. This applies to each activity and season in which at least one subcontractor is used.
Evidence of compliance with relevant principles and criteria shall be collected by means of an assessment and shall be available during the certification body (CB) audit.
If such an assessment is undertaken by a producer, evidence of compliance with the relevant principles and criteria shall be available. The subcontractor shall agree to such assessment by a producer where relevant to the standard.
A GLOBALG.A.P. approved CB may assess the subcontractor and may issue a letter of conformance with the following information:
- Date of assessment
- Name of the CB
- CB auditor name
- Details of the subcontractor
- List of the assessed principles and criteria
Certificates issued to subcontractors for standards that are not officially approved by the GLOBALG.A.P. Secretariat are not valid evidence of compliance with the standard.</t>
  </si>
  <si>
    <t>1kzI7hCCMY4wQOFQmIPOPD</t>
  </si>
  <si>
    <t>3K9rYiP5mD8XNhPY0cQfhS</t>
  </si>
  <si>
    <t>FV-GFS 25.06</t>
  </si>
  <si>
    <t>pmUWKUNT3mmn7O4Um78vJ</t>
  </si>
  <si>
    <t>The water used for washing and cleaning purposes is disposed of in a manner that minimizes the environmental, health, and safety impact.</t>
  </si>
  <si>
    <t>tfglOAWTgJlJ1LNdyilgN</t>
  </si>
  <si>
    <t>Wastewater resulting from washing of contaminated machinery (spray equipment, personal protective equipment (PPE), hydrocoolers, etc.) shall be disposed of in a way that does not pose a risk to the environment or human health. Drainage shall not pose a risk to water sources or contaminate the delivery systems.</t>
  </si>
  <si>
    <t>5IHncQIqIbNONbkP6INoEh</t>
  </si>
  <si>
    <t>FV-GFS 20.03.04</t>
  </si>
  <si>
    <t>2kjqXrL9q4kK0QoywvTUHI</t>
  </si>
  <si>
    <t>Suitable changing facilities are available where necessary.</t>
  </si>
  <si>
    <t>1cZpp3dVzuW2usrRGIMpJd</t>
  </si>
  <si>
    <t>The changing facilities (in line with local conditions) shall be used to change clothing and protective outer garments as required. Changing facilities may not be needed if personal protective equipment (PPE) is applied over existing clothing.</t>
  </si>
  <si>
    <t>2apQYV4sVGueZxb722p882</t>
  </si>
  <si>
    <t>22v7nnkQpO82gWNsHA3e6i</t>
  </si>
  <si>
    <t>5A3AgkIuKzbdM7O9Zi4QqY</t>
  </si>
  <si>
    <t>FV-GFS 20.03.02</t>
  </si>
  <si>
    <t>2RBqtZ705kpQos923KoSYy</t>
  </si>
  <si>
    <t>Personal protective equipment (PPE) is maintained in clean conditions and stored appropriately so as not to pose any contamination risk to personal items.</t>
  </si>
  <si>
    <t>4DUUMqXNw1la2N4LpXMyJ3</t>
  </si>
  <si>
    <t>PPE shall be kept clean according to the type of use and degree of potential contamination. Protective clothing shall be laundered separately from personal items. Dirty and damaged PPE shall be disposed of appropriately. PPE shall be stored in a manner that prevents cross contamination with chemicals.</t>
  </si>
  <si>
    <t>3MzWIFcUmpRiKuCwBRRXgr</t>
  </si>
  <si>
    <t>FV-GFS 20.03.03</t>
  </si>
  <si>
    <t>3jXnoQ1CCGqZSGuDxTBc0Z</t>
  </si>
  <si>
    <t>There is evidence that the provided personal protective equipment (PPE) is used by the workers.</t>
  </si>
  <si>
    <t>6peKjoqX3UYATwf93NQyPG</t>
  </si>
  <si>
    <t>There shall be evidence that the provided PPE is being used.
If single-use PPE is used, the supply maintained on hand shall correspond to the needs of the workers, or records demonstrating that new PPE is promptly sourced and restocked shall be available.</t>
  </si>
  <si>
    <t>1B8FAO4axeLk6EO88AgWCP</t>
  </si>
  <si>
    <t>FV-GFS 20.03.01</t>
  </si>
  <si>
    <t>1hCiBxbv7TS8mDBwXInkZi</t>
  </si>
  <si>
    <t>Workers, visitors, and subcontractors are equipped with suitable personal protective equipment (PPE).</t>
  </si>
  <si>
    <t>5cvqlEtiZ7MMQfIPylVa7d</t>
  </si>
  <si>
    <t>PPE shall be in accordance with legal requirements, label instructions, and/or as authorized by a competent authority. The PPE shall be available, properly used, and in good repair. Complying with label requirements and requirements in the risk assessment for on-farm operations may include use of the following: appropriate footwear, waterproof clothing, protective overalls, rubber gloves, face masks, respiratory equipment (including replacement filters), ear and eye protection, etc.
PPE shall be provided whenever necessary to workers, subcontractors (acceptable when provided by subcontracting company), and visitors.</t>
  </si>
  <si>
    <t>50z9fFQ35NLK7mW7rTWD56</t>
  </si>
  <si>
    <t>FV-GFS 20.02.03</t>
  </si>
  <si>
    <t>6htXYEkCczgewsvtZRA7Fm</t>
  </si>
  <si>
    <t>First aid kits are accessible at all permanent sites and fields near the work.</t>
  </si>
  <si>
    <t>1gK3e4bqxWdl1o0pLJtu9b</t>
  </si>
  <si>
    <t>Complete and maintained first aid kits (i.e., complete and maintained according to prevailing regulations and appropriate to the activities being carried out) shall be available and accessible at all permanent sites and present in selected vehicles (tractor, car, etc.) where required by the risk assessment.</t>
  </si>
  <si>
    <t>6rCsdcQbJnfwmnsw2F9C4z</t>
  </si>
  <si>
    <t>76ZQHbK2OnNp2UcgfMlZL2</t>
  </si>
  <si>
    <t>FV-GFS 20.02.04</t>
  </si>
  <si>
    <t>6ycGeAfKp88jZEz3mZijm2</t>
  </si>
  <si>
    <t>There is always at least one person trained in first aid present on the farm whenever on-farm activities are being carried out.</t>
  </si>
  <si>
    <t>3HHaw84KXerHx1uGT19zbl</t>
  </si>
  <si>
    <t>There shall always be at least one person trained in first aid (within the last five years) present at the location whenever production and handling activities are being carried out, including those mentioned in the relevant principles and criteria of the standard. As a guideline: one trained person per 50 workers.</t>
  </si>
  <si>
    <t>7Lj5addiPwaMfeWQgNcLqJ</t>
  </si>
  <si>
    <t>FV-GFS 20.02.02</t>
  </si>
  <si>
    <t>6DXTjvpu6L0M4N3rZYH7rp</t>
  </si>
  <si>
    <t>Safety advice for substances hazardous to workers’ health and safety is immediately available and accessible.</t>
  </si>
  <si>
    <t>3iQxnrmcrEXq5P1Oepxabm</t>
  </si>
  <si>
    <t>Information related to safe handling of each hazardous substance shall be accessible (websites, telephone numbers, safety data sheets (SDSs), etc.).</t>
  </si>
  <si>
    <t>3ViYI88ZwjsrAi0n0PfXX</t>
  </si>
  <si>
    <t>FV-GFS 03.02</t>
  </si>
  <si>
    <t>3eUC55MeR7j4tJb4uAMWfa</t>
  </si>
  <si>
    <t>Individuals responsible for technical decision-making on inputs can demonstrate competence.</t>
  </si>
  <si>
    <t>Dgsq9MS5IT57xOFjF94vh</t>
  </si>
  <si>
    <t>3pkZAH3FWIWyz7yBQSzQAw</t>
  </si>
  <si>
    <t>FV-GFS 20.01.03</t>
  </si>
  <si>
    <t>s8kTetx6ljCGPmRufBYbw</t>
  </si>
  <si>
    <t>All staff have received health and safety training according to the risk assessment.</t>
  </si>
  <si>
    <t>5MLqFcqpPEPwG1vVRYR5of</t>
  </si>
  <si>
    <t>Basic training on workers’ health and safety shall:
 - Be provided annually to staff, including owners and managers
 - Be provided to new staff and to established staff whenever they are reassigned to tasks requiring additional knowledge
 - Cover all necessary instructions
 - Be given in a format, either written or verbal, that ensures understanding (may only be in verbal and pictorial form without written explanatory content, where appropriate)
 - Include training on safety procedures for equipment, products, or new activities
 - Include training on topics related to accident response, natural disasters, and workers’ health, including illnesses, exposure to chemicals, emergency response procedures, fire safety, and rights and responsibilities associated with workers’ health protection</t>
  </si>
  <si>
    <t>2IPCUnYuMhRLMitDdZuBV6</t>
  </si>
  <si>
    <t>4GkqgbrIN7kTn826N6Qe7p</t>
  </si>
  <si>
    <t>FV-GFS 20.02.01</t>
  </si>
  <si>
    <t>JSULzDRw35fo2HnkfN2m3</t>
  </si>
  <si>
    <t>Accident and emergency procedures are displayed and communicated.</t>
  </si>
  <si>
    <t>5G9tjwfIx2VDmtMOalyQq5</t>
  </si>
  <si>
    <t>Instructions based on the accident and emergency procedures shall be clearly displayed in accessible and visible location(s) for workers, visitors, and subcontractors. These instructions shall be available in the predominant language(s) of the workforce and/or in pictograms.
The procedures shall cover/identify the following:
- The farm address, map, or other location information (e.g., GPS coordinates)
- Contact person(s)
- An up-to-date list of relevant telephone numbers (i.e., police, ambulance, hospital, fire brigade, access to emergency healthcare on site or by means of transport, and suppliers of electricity, water, and gas)
- Emergency evacuation procedures, where applicable
Permanent and legible signs shall indicate potential hazards. Emergency exits and escape route signs shall indicate these must be kept open, accessible, and clear of obstacles. This includes, where applicable, waste pits, flammable structures (fuel tanks, propane/natural gas tanks, etc.), plant protection product (PPP) storage, bodies of water, and any other identified physical hazards.
Warning signs shall be present and in the predominant language(s) of the workforce and/or in pictograms.
Examples of other information that can be included:
- The location of the nearest means of communication (telephone, radio)
- How and where to contact local medical services, hospitals, and other emergency services
- The location of fire extinguisher(s) and availability of water nearby
- The location of large chemical, fuel, and fertilizer storages
- The locations of emergency exits and operation of fire escapes
- Emergency cutoffs for electricity, gas, and water lines
- How to report accidents and dangerous incidents (location, description of incident, number of injured people, type of injuries)</t>
  </si>
  <si>
    <t>5jnEeSVaTiNtrfrrsRuDYA</t>
  </si>
  <si>
    <t>FV-GFS 20.01.02</t>
  </si>
  <si>
    <t>27vur6cdy1u2hxPpsrVkb1</t>
  </si>
  <si>
    <t>The farm has health and safety procedures.</t>
  </si>
  <si>
    <t>4bG5GPwMGKpuALm7hFSMSv</t>
  </si>
  <si>
    <t>The health and safety procedures shall address the points identified in the risk assessment and be appropriate to the farming operations. The procedures shall be reviewed annually and updated when the risk assessment changes.
The farm infrastructure, facilities, on-farm worker housing, and equipment shall be constructed and maintained to minimize health and safety hazards for workers.
Accident and emergency procedures shall address work areas, worker facilities, and on-farm worker housing and include contingency plans, i.e., the ability of workers to remove themselves from unsafe situations. 
Where required by the risk assessment, emergency equipment shall be accessible and maintained. Consideration shall be given to workers at greater risk. Whenever accidents occur, the cause shall be reviewed and appropriate preventive actions included in revised health and safety procedures.</t>
  </si>
  <si>
    <t>1EIw1OYNHCDuK1DkcYYcFI</t>
  </si>
  <si>
    <t>FV-GFS 20.01.01</t>
  </si>
  <si>
    <t>15OCmlUeCg0DEG1iJX3h5T</t>
  </si>
  <si>
    <t>There is a documented risk assessment for workers’ health and safety.</t>
  </si>
  <si>
    <t>4FFLyO9Z2F3lfwERKhexrP</t>
  </si>
  <si>
    <t>The documented risk assessment shall reflect conditions on the farm, including worker facilities and any on-farm worker housing. The risk assessment shall be reviewed and updated annually and when changes occur that impact workers’ health and safety (new machinery, new plant protection products (PPPs), modified cultivation practices, new health risks, etc.). Incidents and accidents shall be recorded.
Examples of hazards may include moving machine parts, electricity, vehicle traffic, flammable substances, fertilizer, chemical exposure, excessive noise, dust, vibrations, extreme temperatures, ladders, fuel storage, etc.</t>
  </si>
  <si>
    <t>6hzMhSrqa9YQF4ncycFdha</t>
  </si>
  <si>
    <t>FV-GFS 25.03</t>
  </si>
  <si>
    <t>5zbacuFfA2753L3oc4d47N</t>
  </si>
  <si>
    <t>All forklifts and other driven transport trolleys are clean and well maintained and of a suitable type to avoid contamination through emissions.</t>
  </si>
  <si>
    <t>7wdZHoPX7DNLzu19Ux4AHl</t>
  </si>
  <si>
    <t>Internal transport should be maintained so as to avoid product contamination, with special attention to fume emissions. Forklifts and other driven transport trolleys should be electric or gas-driven.</t>
  </si>
  <si>
    <t>3Ot7qbCJAWTCVSX25btHMi</t>
  </si>
  <si>
    <t>FV-GFS 13.02</t>
  </si>
  <si>
    <t>4EmDKpC09CI7Lftjf9hwLz</t>
  </si>
  <si>
    <t>Equipment is stored in such a way as to prevent product contamination.</t>
  </si>
  <si>
    <t>2fkJ6Yy1fMSESXV2xJUTqP</t>
  </si>
  <si>
    <t>Equipment (plant protection product (PPP) or fertilizer application equipment, harvesting equipment, wrapping machines, etc.) shall be stored in an appropriate way that prevents possible contamination of products or other materials that may come into contact with the edible portion of the harvested products.</t>
  </si>
  <si>
    <t>qcO5NtTmObhid6DnfpGp3</t>
  </si>
  <si>
    <t>FV-GFS 32.10.05</t>
  </si>
  <si>
    <t>5jwcp7mjNZR8wqejTriBlx</t>
  </si>
  <si>
    <t>Plant protection products (PPPs) are transported between production sites in a safe and secure manner.</t>
  </si>
  <si>
    <t>63MRitrXldyKXpVLDKU0De</t>
  </si>
  <si>
    <t>The producer shall ensure that the PPPs are transported in a way that mitigates risk to the environment or the health of the worker(s) and shall follow best industry practices.</t>
  </si>
  <si>
    <t>a1O6I8NAxFcdYJHOBaLwA</t>
  </si>
  <si>
    <t>FV-GFS 32.10.06</t>
  </si>
  <si>
    <t>32eWjxBlvuUA6A7EX9RDxO</t>
  </si>
  <si>
    <t>The farm has documented procedures addressing re-entry times after plant protection product (PPP) application.</t>
  </si>
  <si>
    <t>20cCZ9fvCzVKu9ZfL6wEjb</t>
  </si>
  <si>
    <t>Based on the PPP label instructions there shall be clear, documented procedures that regulate re-entry intervals for PPPs applied to crops (standard operating procedure when intervals start and end, time of interval or signs to enter, how to enter, exceptions to entering during interval, and equipment and time in the field required, etc.). Special attention shall be paid to workers at greater risk.
Where no re-entry period is stated, re-entry shall not be allowed until the chemical has dried on the crop.</t>
  </si>
  <si>
    <t>7kuMRXkFdkVvKiAjgVItGk</t>
  </si>
  <si>
    <t>FV-GFS 32.10.02</t>
  </si>
  <si>
    <t>68Kz3r20XN1IzMsUTlyc2Z</t>
  </si>
  <si>
    <t>Plant protection products (PPPs) are mixed and handled according to label requirements.</t>
  </si>
  <si>
    <t>5NikloFJ1TZId66Cn7ypPP</t>
  </si>
  <si>
    <t>Appropriate measuring equipment shall be adequate for mixing PPPs, and the correct handling and filling procedures shall be followed.</t>
  </si>
  <si>
    <t>1fIeqqcVpp9Ue3h48wbKD7</t>
  </si>
  <si>
    <t>FV-GFS 20.04.01</t>
  </si>
  <si>
    <t>5waTewdpfcqJTLdLGOY1bD</t>
  </si>
  <si>
    <t>There is communication between management and workers on issues related to their health, safety, and welfare.</t>
  </si>
  <si>
    <t>6mTrcneFX63gwTOxVNGSUS</t>
  </si>
  <si>
    <t>Communication between management and workers about health, safety, and welfare issues shall be able to take place openly (i.e., without fear of intimidation or retaliation).
The communication may be in the form of scheduled meetings, worker hotlines, anonymous comment boxes, daily prework briefings, or individual crew meetings.
On very small operations, communication between a family or limited number of workers may occur continuously.</t>
  </si>
  <si>
    <t>5az4vdaXEuQgs5B9UaOjzb</t>
  </si>
  <si>
    <t>j5Lw7fanLsXFFdvyHt2jF</t>
  </si>
  <si>
    <t>FV-GFS 23.03</t>
  </si>
  <si>
    <t>7totwDd9gWGmkequsaXWYR</t>
  </si>
  <si>
    <t>The plan to improve energy efficiency considers minimizing the use of nonrenewable energy.</t>
  </si>
  <si>
    <t>7HPDKu3XzsHkpZDttFZQ7</t>
  </si>
  <si>
    <t>The producer shall consider reducing the use of nonrenewable energy to the lowest possible and using renewable energy instead.</t>
  </si>
  <si>
    <t>5hzm0rXFVvFugtoJTUYxqE</t>
  </si>
  <si>
    <t>FV-GFS 24.01</t>
  </si>
  <si>
    <t>56MlIoiVhpqDAX4I6SzR3S</t>
  </si>
  <si>
    <t>The farm contributes to reducing GHG* emissions and removing them from the atmosphere.
*Greenhouse gas (GHG) emissions refer to carbon dioxide (CO₂), methane (CH₄), nitrous oxide (N₂O), and fluorinated gases. Due to their varying potential to contribute to global warming, they are sometimes calculated as CO₂ equivalents (CO₂e).</t>
  </si>
  <si>
    <t>6dz9vS7lxEuI0bogfzIYLn</t>
  </si>
  <si>
    <t>Available evidence should indicate that the producer has awareness and knowledge of how on-farm practices can contribute to reducing GHG emissions and removing them from the atmosphere, for example in connection to energy, soil health, fertilizers, and food waste.
In Option 2 producer groups, evidence at quality management system (QMS) level is acceptable.</t>
  </si>
  <si>
    <t>2qQW5LAimcgbwLksFTh6tg</t>
  </si>
  <si>
    <t>63KDYXRKCdV2kebfaECXNX</t>
  </si>
  <si>
    <t>FV-GFS 24.02</t>
  </si>
  <si>
    <t>1HoRDlq8f7iSiKqOUoMw8V</t>
  </si>
  <si>
    <t>The farm enables the formation of organic carbon in soils and in biomass.</t>
  </si>
  <si>
    <t>64lDBRXX0f7Dn4eOPJd9EE</t>
  </si>
  <si>
    <t>Available evidence should indicate that the producer is preparing to implement, or already implementing, agricultural practices that enable the formation of organic carbon in soils and in biomass, for example:
- Crop residue management (burying residues, seeding on residues)
- Use of cover crops in crop rotation, diversification of crop rotation, minimum or no tillage
- Reduction of nutrient release in fertilizer management
- Restoration of ecosystems
- Carbon farming and practices to capture carbon in soil and biomass
In Option 2 producer groups, evidence at quality management system (QMS) level is acceptable.</t>
  </si>
  <si>
    <t>2oVTAk5JS9RshHfasEM56a</t>
  </si>
  <si>
    <t>FV-GFS 23.04</t>
  </si>
  <si>
    <t>1iYEqpJpOFHcRV1HbTZKV6</t>
  </si>
  <si>
    <t>Management of energy is supported with metrics.</t>
  </si>
  <si>
    <t>1RXJcyQBGTBKL0NkJtvyS1</t>
  </si>
  <si>
    <t>Acceptable metrics allow calculating, at minimum, the following:
- The total energy use on the farm for each energy source/month
- The proportion of renewable vs. nonrenewable energy in the energy source
Additional calculations can include, for example:
- The amount of energy imported into the farm (e.g., from the grid)
- The amount of energy generated at producer level (e.g., through solar panels, with fuels)
- The amount of energy exported (e.g., to the grid)
Metrics should refer to sources of energy, the farm’s various production sites, ha of land under cultivation, units of time (e.g., growing cycle), nonrenewable and renewable energy sources, the amounts of energy per kg of product and ha of production, and/or the amounts listed above per kg of product.
In Option 2 producer groups, evidence at quality management system (QMS) level is acceptable. Results (data) on metrics at producer group and farm level should be available to indicate compliance.</t>
  </si>
  <si>
    <t>2XmkLggsnNbrcIKyDTwhTU</t>
  </si>
  <si>
    <t>FV-GFS 20.04.02</t>
  </si>
  <si>
    <t>1fvrjXW7NkM9fCbou9zUi1</t>
  </si>
  <si>
    <t>Workers have access to clean drinking water, food storage, and areas to eat and rest.</t>
  </si>
  <si>
    <t>3RlaQUxGP0PePUE6hcY6vK</t>
  </si>
  <si>
    <t>A clean place to store food and a clean place to eat shall be provided to the workers if they eat on the farm. Drinking water shall always be provided at no cost to the workers. Worker access to drinking water shall not be restricted. There shall be designated areas for resting and breaks.</t>
  </si>
  <si>
    <t>6tU0hakqJQq1ehpONbxHJY</t>
  </si>
  <si>
    <t>FV-GFS 28.01.01</t>
  </si>
  <si>
    <t>2JX91xJzsuwxc4or54FEzc</t>
  </si>
  <si>
    <t>To improve and optimize soil health, the producer has a soil management plan.</t>
  </si>
  <si>
    <t>3Afz8xqnjz75hnO40wmFR2</t>
  </si>
  <si>
    <t>The producer shall demonstrate that consideration has been given to the nutritional needs of the crop and to maintaining soil fertility. Records of soil analyses and crop-specific information shall be available as evidence.</t>
  </si>
  <si>
    <t>3B7iGB1Enblm2zlqDnxp49</t>
  </si>
  <si>
    <t>FV-GFS 23.01</t>
  </si>
  <si>
    <t>ZpMtnUrfTULrcW8ukgaKU</t>
  </si>
  <si>
    <t>On-farm energy use is monitored.</t>
  </si>
  <si>
    <t>4zBMfF6bl8meiQxQE9FyZi</t>
  </si>
  <si>
    <t>There shall be records of on-farm energy use (e.g., invoices detailing energy consumption). The producer (or, where applicable, the quality management system (QMS) manager) shall be aware of where and how energy is consumed on the farm and through farming practices. In the absence of energy meters (e.g., for small producers), estimations are acceptable.
In Option 2 producer groups, evidence at QMS level is acceptable.</t>
  </si>
  <si>
    <t>sJ7MAHZPsTLbCVr8nKlrT</t>
  </si>
  <si>
    <t>FV-GFS 24.03</t>
  </si>
  <si>
    <t>7FECbFkouoGnLr90AKoLlb</t>
  </si>
  <si>
    <t>The farm’s contribution to reducing and removing greenhouse gases (GHGs) from the atmosphere is supported with metrics.</t>
  </si>
  <si>
    <t>3yCoGtLvFPiTKWxoJOLhCU</t>
  </si>
  <si>
    <t>Acceptable metrics include the following:
At minimum, the GHG equivalence of the total amount of energy use on the farm (in CO2e/ha/month and CO2e/kg/month).
Additional calculations can include, for example:
- GHG equivalence of other amounts of energy that have been calculated for the farm
- GHG equivalence as related to, for example, soil and biomass, carbon farming, or environmental footprint
Metrics should refer to the farm’s various production sites, units of time (e.g., growing cycles), and to GHG per kg of product and ha of production.
In Option 2 producer groups, evidence at quality management system (QMS) level is acceptable. Results (data) on metrics at group and farm level should be available to indicate compliance.</t>
  </si>
  <si>
    <t>3CkOiK0gUh6IbEGOqgtQ2n</t>
  </si>
  <si>
    <t>FV-GFS 22.03.03</t>
  </si>
  <si>
    <t>2mHMSIzPDE8QxaI7mNh3QU</t>
  </si>
  <si>
    <t>Management of biodiversity is supported with metrics.</t>
  </si>
  <si>
    <t>2GMcH7EZYfnnhC8fDg8Lfq</t>
  </si>
  <si>
    <t>Acceptable metrics allow calculating, at minimum, the following:
- The total area (in ha or m2) of natural or seminatural ecosystems and habitats, legally recognized protected areas, or areas effectively protected by other means (on 1 January of the certification body (CB) audit year)
- The total area (in ha or m2) converted into agricultural use or into other uses between 1 January 2008 and 1 January 2014 (on 1 January of the CB audit year)
- The total area (in ha or m2) that has already been restored (on 1 January of the CB audit year)
- The total area (in ha or m2) that is under restoration (on 1 January of the CB audit year)
- The total area (in ha or m2) that is planned for binding restoration (on 1 January of the CB audit year)
Additional biodiversity aspects/metrics can also be calculated, where applicable.
In Option 2 producer groups, evidence at quality management system (QMS) level is acceptable. Results (data) on metrics at producer group and farm level should be available to indicate compliance.</t>
  </si>
  <si>
    <t>2oRXXd6hvwLzRPkYQxN700</t>
  </si>
  <si>
    <t>FV-GFS 06.01</t>
  </si>
  <si>
    <t>2RGt3WXChRG9iwAqcBYvLg</t>
  </si>
  <si>
    <t>All registered products are traceable back to and from the registered farm where they were produced and handled (where applicable).</t>
  </si>
  <si>
    <t>2BJjz9AJ8Xpgk0loAorE2t</t>
  </si>
  <si>
    <t>A documented identification and traceability system shall allow registered products to be traced back to the registered farm or supplier, or to the registered farms or suppliers of the Option 2 producer group, and traced forward to the immediate customer (one step forward and one step back).
Harvest information shall link a batch or lot to the production records or the farms of specific producers. Product handling shall also be covered, where applicable.
Records shall be available of the annual verification of the traceability system. This verification can occur through an actual recall and withdrawal or as part of a mock recall and withdrawal exercise.</t>
  </si>
  <si>
    <t>4ZGW9ZWBwWewpL1DYzfgyb</t>
  </si>
  <si>
    <t>2uKR7bm5HKRGICID7DAFnH</t>
  </si>
  <si>
    <t>FV-GFS 22.03.01</t>
  </si>
  <si>
    <t>v5tsdS5534288ngqZ58Wl</t>
  </si>
  <si>
    <t>On the farm (within the farm boundaries), no areas with legally recognized conservation value (or effectively protected by other means) have been converted into agricultural areas or into other uses since 1 January 2014.</t>
  </si>
  <si>
    <t>2EFug76TYcSalp7kov5geN</t>
  </si>
  <si>
    <t>Available evidence, such as maps, aerial photos, or documents issued by local or national authorities or authorized service providers, shall indicate that since 1 January 2014, no conversion into agricultural area or into other uses has occurred in parts of the farm (within the farm boundaries) that fulfils the following characteristic:
- Areas where legal protection prevents such conversions (protected areas recognized by national or local legislation, areas with relevant categories of the International Union for Conservation of Nature (IUCN), areas that are protected via other effective means, etc.)</t>
  </si>
  <si>
    <t>koFmohSeBbgbbc9ts0O2B</t>
  </si>
  <si>
    <t>FV-GFS 22.02.01</t>
  </si>
  <si>
    <t>1d6Vr8TQDjfly4xH7qvw8Z</t>
  </si>
  <si>
    <t>Unproductive sites are used as ecological focus area to protect and enhance biodiversity.</t>
  </si>
  <si>
    <t>7j5eOXKLLS0n1BcFCdHtpl</t>
  </si>
  <si>
    <t>Available evidence should indicate that unproductive sites (low-lying wet areas, woodlands, headland strips, or areas of impoverished soil, etc.) are addressed in the biodiversity plan and used to protect or enhance biodiversity.
The evidence used in the previous three principles and criteria on biodiversity, if applied in on-farm unproductive sites, can be accepted here too.</t>
  </si>
  <si>
    <t>glN2WuTeRW3b5FgXbh8Ta</t>
  </si>
  <si>
    <t>57iavCDEMnUVFdPggjwue</t>
  </si>
  <si>
    <t>FV-GFS 22.01.02</t>
  </si>
  <si>
    <t>neNILlGoONw6f2nAsNTVi</t>
  </si>
  <si>
    <t>Biodiversity is protected.</t>
  </si>
  <si>
    <t>6basjXmiZIywLQnqzB9Gwi</t>
  </si>
  <si>
    <t>The biodiversity plan shall be implemented in order to protect biodiversity, for example via one or more of the following practices or other similar practices:
- Integrated pest management (IPM)
- Implementing measures to mitigate potential negative impact of artificial illumination on biodiversity, especially during the night (e.g., screens or painted glass that helps mitigate potential impacts on migratory birds or other nocturnal biodiversity)
- Allowing for seasonal fallow
- Creating shelters for beneficial predators
- Leaving areas for habitat near fields or greenhouses
- Creating buffer zones along aquatic ecosystems and between production areas or implementing other water management practices
- Enabling soil health and soil biodiversity via crop rotation, reduced or no-tillage farming, erosion control, and/or other soil management practices
- Optimizing and, if possible, reducing the use of agrochemicals and fertilizers
- Implementing measures to protect species
With regard to protection of biodiversity, the guideline provides reference.
In Option 2 producer groups, evidence at quality management system (QMS) level is acceptable.</t>
  </si>
  <si>
    <t>7zXnm2lgE6Oh3K9yFP7Gdf</t>
  </si>
  <si>
    <t>2KVMKpK9IgN5iI61SlnuMa</t>
  </si>
  <si>
    <t>FV-GFS 22.01.01</t>
  </si>
  <si>
    <t>3LbO4Qip7Oh159KFJ6idJm</t>
  </si>
  <si>
    <t>Biodiversity is managed to enable its protection and enhancement.</t>
  </si>
  <si>
    <t>3dBmsd45vYHEmVoSvuospE</t>
  </si>
  <si>
    <t>A documented biodiversity plan for the farm shall be available. This can be a generic plan that has been made farm-specific.
This biodiversity plan shall:
- Take into account local legislation and tailor the plan contents to the on-farm reality (open field, greenhouse, vertical farming, etc.)
- Contain at least the following sections:
Baseline: initial situation of biodiversity
Measures: how to enable protection and enhance biodiversity based on the baseline
Monitoring: summary of results of the implementation of the measures
Adjustment: refining the measures based on monitoring results
- While recognizing that the legal scope of the producer is on the farm, take into account the landscape beyond the farm and encourage implementation of actions with other stakeholders, for example via informal collaboration, formal projects, sector and network initiatives, etc.
With regard to protection of biodiversity, the guideline provides reference.
In Option 2 producer groups, evidence at quality management system (QMS) level is acceptable.</t>
  </si>
  <si>
    <t>9WpwtPG0gpSRm9aqJfDjE</t>
  </si>
  <si>
    <t>FV-GFS 21.05</t>
  </si>
  <si>
    <t>4fnqIMWfGwkynwIHdmWyjG</t>
  </si>
  <si>
    <t>The producer recognizes the farm as an agricultural ecosystem that interacts with neighboring landscapes (while the legal scope of the producer is on the farm).</t>
  </si>
  <si>
    <t>2buHmdWdneNskSMji9yuOp</t>
  </si>
  <si>
    <t>Available evidence should indicate, for example, that:
- In water management, the producer knows where the water for the farm comes from and where the water that leaves the farm goes to.
- In biodiversity management, the producer knows how the farm can contribute to protecting and enhancing biodiversity via biotope corridors (e.g., trees) that connect habitats on the farms with the landscapes beyond the farm.
- The producer shows awareness of or participation in projects, joint action, or collaboration with other producers or stakeholders in sector- or crop-specific initiatives, etc.</t>
  </si>
  <si>
    <t>28W4jOCAqcB1vgBfEiA2uR</t>
  </si>
  <si>
    <t>FV-GFS 22.01.03</t>
  </si>
  <si>
    <t>3iN52WePP8dReUjITioiMF</t>
  </si>
  <si>
    <t>Biodiversity is enhanced.</t>
  </si>
  <si>
    <t>7tQtQvrLBSWQhAuHMfnDdz</t>
  </si>
  <si>
    <t>Available evidence, such as maps, aerial photos, on-farm visual evidence, documents issued by local or national authorities or authorized service providers, should indicate that the biodiversity plan is implemented to enhance biodiversity, for example via one or more of the following practices:
1) Restoring, improving, or enlarging fragments of any size of:
a) Forests, wetlands, mangroves, grasslands, peatlands, etc.
b) Areas with legal protection or areas effectively protected by other means (e.g., protected areas with relevant categories of the International Union for Conservation of Nature (IUCN))
c) Areas recognized as “High Conservation Value” (HCV) areas
2) Avoiding or controlling invasive alien species
3) Other actions by the producer and partners
With regard to protection of biodiversity, the guideline provides reference.
In Option 2 producer groups, evidence at quality management system (QMS) level is acceptable.</t>
  </si>
  <si>
    <t>45MRr2cn1wSMgvFlMKSopB</t>
  </si>
  <si>
    <t>FV-GFS 20.04.03</t>
  </si>
  <si>
    <t>5G82ymFkJiE369GF5aEALy</t>
  </si>
  <si>
    <t>On-site living quarters are compliant with applicable local regulations, habitable, and equipped with basic services and facilities.</t>
  </si>
  <si>
    <t>2rqINyuXgHbgkGaPVCCghc</t>
  </si>
  <si>
    <t>The on-site living quarters for the workers shall be habitable and have a sound roof, windows and doors, hygienic and safe food preparation areas, and the basic services of drinking water, toilets, and drains.
If there are no drains, septic pits may be acceptable if compliant with prevailing regulations.</t>
  </si>
  <si>
    <t>0ozDiuSdBQVAa2KF0zp34</t>
  </si>
  <si>
    <t>FV-GFS 20.04.04</t>
  </si>
  <si>
    <t>mfDswSe0HnMqqquTT6GNV</t>
  </si>
  <si>
    <t>Transportation provided to workers is safe.</t>
  </si>
  <si>
    <t>qg446muQ2WkBNfz3EHvwi</t>
  </si>
  <si>
    <t>Transportation shall be safe for workers and take into account applicable safety requirements and regulations.</t>
  </si>
  <si>
    <t>3MIkKYtgsIS7kwfpvWvzT6</t>
  </si>
  <si>
    <t>FV-GFS 28.01.02</t>
  </si>
  <si>
    <t>46xOGHQ7KrPoVTIaAIuWRT</t>
  </si>
  <si>
    <t>Soil maps have been prepared for the farm.</t>
  </si>
  <si>
    <t>4vxcyYhrN1PkOe0F1AePek</t>
  </si>
  <si>
    <t>The types of soil should be identified for each site, based on a soil profile, soil analysis, or local (regional) cartographic soil type map.</t>
  </si>
  <si>
    <t>6RXQHB23txaggRY89AYurP</t>
  </si>
  <si>
    <t>FV-GFS 28.01.03</t>
  </si>
  <si>
    <t>8q0QyJe8VQ0q31RTbRIoF</t>
  </si>
  <si>
    <t>Crop rotation for annual crops is implemented, where feasible.</t>
  </si>
  <si>
    <t>5ocaGhFpWaQE1P0WOi3I3R</t>
  </si>
  <si>
    <t>When rotations of annual crops to improve soil structure and minimize soil-borne pests and diseases are carried out, this shall be verifiable from planting dates or crop or field records. Records shall exist for the previous two-year rotation.</t>
  </si>
  <si>
    <t>3KmeDVnJvdkxDplVOgfM3C</t>
  </si>
  <si>
    <t>FV-GFS 28.01.05</t>
  </si>
  <si>
    <t>52qPpkstBpYpRFeBckj96R</t>
  </si>
  <si>
    <t>The producer uses techniques to reduce the possibility of soil erosion.</t>
  </si>
  <si>
    <t>5IJBYr8bZODD3BxhUSqqyO</t>
  </si>
  <si>
    <t>There shall be evidence of control practices and remedial measures (mulching, crossline techniques on slopes, drains, sowing grass or green fertilizers, trees and shrubs on the borders of sites, etc.) to minimize soil erosion (from water, wind, etc.).</t>
  </si>
  <si>
    <t>nQjzNhaGXnaBgjQP2Qtr2</t>
  </si>
  <si>
    <t>FV-GFS 29.04.01</t>
  </si>
  <si>
    <t>5hk2Xwp40fHNApJclVmm6S</t>
  </si>
  <si>
    <t>The content of major nutrients (nitrogen, phosphorus, potassium) in applied fertilizers is known.</t>
  </si>
  <si>
    <t>7jZ51A5jPnNDlJJgnUwM8s</t>
  </si>
  <si>
    <t>Documented evidence/labels detailing major nutrient content (or recognized standard values) shall be available for all fertilizers (organic and inorganic) used on registered crops within the last 24 months.</t>
  </si>
  <si>
    <t>1DSOMfBwEJ7NMTIzs3yO1i</t>
  </si>
  <si>
    <t>5I8PhwW24MW2VjBUFwRSHa</t>
  </si>
  <si>
    <t>FV-GFS 07.01</t>
  </si>
  <si>
    <t>3Yat03GoAbPwA2OY4OQIae</t>
  </si>
  <si>
    <t>An effective system is in place to identify all products originating from GLOBALG.A.P. certified processes and segregate them from products originating from noncertified processes.</t>
  </si>
  <si>
    <t>7HpRGU2C5UYrKq7iYxFAgT</t>
  </si>
  <si>
    <t>It shall be possible to identify all products originating from GLOBALG.A.P. certified production processes and to keep them separate from products originating from noncertified production processes.</t>
  </si>
  <si>
    <t>4gUkP5eS8EnUG0fKZ0tMiZ</t>
  </si>
  <si>
    <t>5DyIfj5SzNIxU35nVp2k4Y</t>
  </si>
  <si>
    <t>FV-GFS 31.04</t>
  </si>
  <si>
    <t>2PrXiN7fZ5I7opWv0zss7f</t>
  </si>
  <si>
    <t>The producer implements prevention measures.</t>
  </si>
  <si>
    <t>2vErMPlSoosPEpTY2QJ2Ky</t>
  </si>
  <si>
    <t>The producer shall show evidence of implementing at least two activities for the registered crops (individually or per group of crops) that include the adoption of production practices which maintain the vitality of the crops and could reduce the incidence and intensity of pest attacks, thereby reducing the need for intervention.</t>
  </si>
  <si>
    <t>5QTGwGTKitdKuEwjmkCJSy</t>
  </si>
  <si>
    <t>4o7AdogyhlEY6F6WSnUEwd</t>
  </si>
  <si>
    <t>FV-GFS 31.03</t>
  </si>
  <si>
    <t>6eO74zWQ2FYPyrQ303cy00</t>
  </si>
  <si>
    <t>There is an integrated pest management (IPM) plan describing the measures used at farm level to manage the relevant pests, diseases, and weeds that affect the registered crop(s).</t>
  </si>
  <si>
    <t>3WbHfe5YcrU2XThq0FX1UA</t>
  </si>
  <si>
    <t>The IPM plan shall describe the measures the producer uses or would consider using to manage the pests, diseases, and weeds relevant to the registered crop(s). It shall include:
- A stepwise approach based on the preventive, nonchemical, and chemical methods which shall be applied depending on the crop and the specific situation as per judgement of the producer or expert adviser
- Monitoring of pests, diseases, and weeds to determine whether interventions are needed, with action thresholds defined by the producer
In Option 2 producer groups, evidence at quality management system (QMS) level is acceptable.</t>
  </si>
  <si>
    <t>74rWhrngZ93L1knuxjoL6M</t>
  </si>
  <si>
    <t>FV-GFS 31.07</t>
  </si>
  <si>
    <t>5FOpXHkABjb11jkm8LA8kN</t>
  </si>
  <si>
    <t>Anti-resistance recommendations have been followed to maintain the effectiveness of available plant protection products (PPPs).</t>
  </si>
  <si>
    <t>3ZiaSCGwkf9HLpywlYQwnY</t>
  </si>
  <si>
    <t>If the level of a pest, disease, or weed requires repeated controls in the crops, there shall be evidence that anti-resistance recommendations either on the label or from other sources (where available) are followed. If only one chemical mode-of-action or class of PPP exists or is permitted for use in the country of production or country of export, rotation of product types may not be possible due to lack of availability of suitable alternatives.
The resistance management strategy shall be documented and consider the following points:
- Always follow the recommendations on the product label.
- Avoid lower dose rates to ensure optimal application quality.
- Use rotation programs and mixtures of PPPs with different modes of action that are effective against the target, where available.</t>
  </si>
  <si>
    <t>fn3Ib8Gr3hxmqYRhAEkDI</t>
  </si>
  <si>
    <t>FV-GFS 31.06</t>
  </si>
  <si>
    <t>44u8SvW6a3oynh8PYg1iN1</t>
  </si>
  <si>
    <t>The producer makes interventions to manage pests.</t>
  </si>
  <si>
    <t>2dOjRErM2DPPotahURREIY</t>
  </si>
  <si>
    <t>The producer shall show evidence for situations in which specific interventions were made against pests adversely affecting the economic value of a crop. The producer may elect to take no action against the pest and incur the economic loss. Where possible, nonchemical approaches shall be considered.
“N/A” if the producer did not intervene.</t>
  </si>
  <si>
    <t>6o4Wt1W1y2p6YUAwdtmLPs</t>
  </si>
  <si>
    <t>FV-GFS 07.03</t>
  </si>
  <si>
    <t>7o9ZGXrI3LsaCRnWQLVWDw</t>
  </si>
  <si>
    <t>A final verification step is in place to ensure correct dispatch of products originating from certified and noncertified production processes.</t>
  </si>
  <si>
    <t>4lo5OjbDMC61taHdX0VNE3</t>
  </si>
  <si>
    <t>The check shall be documented to show that the products are correctly dispatched according to the certification status.</t>
  </si>
  <si>
    <t>2wQ9IQYf3XfsjO0wFC8rcu</t>
  </si>
  <si>
    <t>FV-GFS 31.01</t>
  </si>
  <si>
    <t>3HJPS5zhCKy3JND4Rwupk</t>
  </si>
  <si>
    <t>Implementation of integrated pest management (IPM) is assisted through training or advice.</t>
  </si>
  <si>
    <t>2BsRYoLuuy2ubdLwaB0zfe</t>
  </si>
  <si>
    <t>Where the technically responsible person is the producer, experience shall be complemented by technical knowledge (access to IPM technical literature, specific training attendance, etc.) or the use of tools (software, on-farm detection methods, etc.).
Where an external adviser has provided assistance, training and technical competence shall be demonstrated via official qualifications, specific training, etc., unless this person has been employed for that purpose by a competent organization.
In Option 2 producer groups, evidence at quality management system (QMS) level is acceptable.</t>
  </si>
  <si>
    <t>2Zm8EsCtX7S3L1geR531da</t>
  </si>
  <si>
    <t>FV-GFS 31.05</t>
  </si>
  <si>
    <t>2vnCdi2zcv4QNvNXyj7mCW</t>
  </si>
  <si>
    <t>The producer practices monitoring of their registered crops to plan pest and disease management.</t>
  </si>
  <si>
    <t>HUlzJgHydL0Un78DxU3My</t>
  </si>
  <si>
    <t>The producer shall show evidence of implementing at least two activities for the registered crops that will determine when and to what extent pests and their natural enemies are present, and using this information to plan what pest management techniques are required.</t>
  </si>
  <si>
    <t>6jzijhg2MqRQBXkXYAkbBD</t>
  </si>
  <si>
    <t>FV-GFS 31.02</t>
  </si>
  <si>
    <t>3h0V2xqmL2Gd1AkpAVnTrz</t>
  </si>
  <si>
    <t>The producer is informed about the relevant pests, diseases, and weeds that affect their registered crops.</t>
  </si>
  <si>
    <t>5b9wp7AhdO6WNyATwkGF1h</t>
  </si>
  <si>
    <t>The producer shall offer a verbal demonstration of their knowledge on identifying the presence and potential damage of the relevant pests, diseases, and weeds that affect the registered crops. This demonstration can take place in the field, or the producer can explain how they train the corresponding workers on the relevant pests, diseases, and weeds that affect the main registered crop(s).
In Option 2 producer groups, evidence at quality management system (QMS) level is acceptable.</t>
  </si>
  <si>
    <t>6Xf5RYOzcRHc49oChgifE6</t>
  </si>
  <si>
    <t>FV-GFS 27.04</t>
  </si>
  <si>
    <t>7eKuzn718FIsCH831X5WcJ</t>
  </si>
  <si>
    <t>Adventitious mixing of genetically modified (GM) crops with conventional crops is avoided.</t>
  </si>
  <si>
    <t>2fQuFHHuLs7deDSaA1yzbx</t>
  </si>
  <si>
    <t>A visual assessment of the identification of GM crops and the integrity of the storage shall be made.</t>
  </si>
  <si>
    <t>30jEVEr91nZpdd9cxyULwz</t>
  </si>
  <si>
    <t>7HVAuE1WtgOYxqvXtYDYEi</t>
  </si>
  <si>
    <t>FV-GFS 27.03</t>
  </si>
  <si>
    <t>0OopPz2jv1147kWYgriqY</t>
  </si>
  <si>
    <t>The producer’s direct clients have been informed of the genetically modified organism (GMO) status of the product.</t>
  </si>
  <si>
    <t>3dtG1JaPk0eOFqThXqFva4</t>
  </si>
  <si>
    <t>Documented evidence of communication shall be kept and shall allow verification that all products supplied to direct clients meet the agreed requirements.</t>
  </si>
  <si>
    <t>3HgTtH04kKNZShQKTUOFCF</t>
  </si>
  <si>
    <t>FV-GFS 27.02</t>
  </si>
  <si>
    <t>Uu8eoF6jDDN2s7k3idkoh</t>
  </si>
  <si>
    <t>Growing of genetically modified crops and/or trials is subject to the prevailing regulations in the country of production.</t>
  </si>
  <si>
    <t>76id2KckbnYFJrFZ17aIJ0</t>
  </si>
  <si>
    <t>The producer shall have a copy of the prevailing regulations in the country of production and comply accordingly. Records shall be kept of the specific modification and/or the unique identifier. Specific husbandry and management advice shall be obtained.</t>
  </si>
  <si>
    <t>41Lyff8nU4anNG64Bnt2Od</t>
  </si>
  <si>
    <t>FV-GFS 27.01</t>
  </si>
  <si>
    <t>10cXZcg7pFtEoKBuOII1x2</t>
  </si>
  <si>
    <t>A procedure for use and handling of genetically modified (GM) materials is available.</t>
  </si>
  <si>
    <t>3zDGFiT9YJO1AYhhQN3xPL</t>
  </si>
  <si>
    <t>An implemented documented procedure that explains how GM materials (crops and trials) are grown and handled shall be available.</t>
  </si>
  <si>
    <t>7M2d0sovzUZK4s8L8uKKol</t>
  </si>
  <si>
    <t>FV-GFS 28.03.03</t>
  </si>
  <si>
    <t>5aJFxPO4wNkGJz6CfsP3iK</t>
  </si>
  <si>
    <t>Substrates of natural origins do not come from designated conservation areas.</t>
  </si>
  <si>
    <t>6GdmnaZTKKXRLDbJspXYQH</t>
  </si>
  <si>
    <t>There shall be records that attest to the source of the substrate of natural origin being used. These records shall demonstrate that the substrate does not come from designated conservation areas.
Opportunities to decrease the use of peat shall be considered.</t>
  </si>
  <si>
    <t>14lJpH5qVsP8C976yuQrDU</t>
  </si>
  <si>
    <t>3JfotZ9o0QOqW84K66TBu6</t>
  </si>
  <si>
    <t>FV-GFS 28.03.02</t>
  </si>
  <si>
    <t>3D6t6aTnyx9Bkz2oGGC3oN</t>
  </si>
  <si>
    <t>Records are kept of any chemicals used to sterilize substrates for reuse.</t>
  </si>
  <si>
    <t>2Y5W2kurTf7ckIaBFgZBCa</t>
  </si>
  <si>
    <t>If substrates are sterilized on the farm, the name or reference of the field, orchard, or greenhouse shall be recorded.
If substrates are sterilized off-farm, the name and location of the company that sterilizes the substrate shall be recorded.
In all cases, the following shall all be correctly recorded:
- Dates of sterilization (day/month/year)
- Name and active ingredient used
- Machinery used (e.g., 1000l tank)
- Method used (drenching, fogging, etc.)
- Operator’s name (person who actually applied the chemicals and performed the sterilization)
- Preplanting interval
Where applicable and feasible, steaming or nonchemical alternatives shall be used for sterilizing substrates that will be reused.</t>
  </si>
  <si>
    <t>5Z10dCA0zIVv781B4q5SqF</t>
  </si>
  <si>
    <t>FV-GFS 28.03.01</t>
  </si>
  <si>
    <t>3CcxEIPwrtT98nsT1h5uDy</t>
  </si>
  <si>
    <t>The producer participates in substrate recycling.</t>
  </si>
  <si>
    <t>5B8scFM1s3Q4OGpeJi07so</t>
  </si>
  <si>
    <t>The producer should keep records documenting dates and quantities of recycled substrate. Invoices/Loading dockets are acceptable. If there is no participation in an available recycling program, it should be justified. Participation in an off-farm recycling program is acceptable.</t>
  </si>
  <si>
    <t>QkSPB2n7lSil626qYF5NN</t>
  </si>
  <si>
    <t>FV-GFS 07.02</t>
  </si>
  <si>
    <t>4LzYsLBQazKkqf77OFmfJJ</t>
  </si>
  <si>
    <t>The GLOBALG.A.P. Number (GGN) is indicated on all final products originating from certified production processes when registered for parallel ownership.</t>
  </si>
  <si>
    <t>1oRrR9Z2l2EcPUw8YfW9yA</t>
  </si>
  <si>
    <t>Where the producer is registered for parallel ownership (i.e., where products originating from certified and noncertified production processes are owned in parallel by one legal entity), all products originating from certified production processes packed in final consumer packaging (either on the farm or after product handling) shall be identified with a GGN. It can be the GGN of the Option 2 producer group, the GGN of the producer group member, both GGNs, or the GGN of the Option 1 individual producer. The GGN shall not be used to label products originating from noncertified production processes.</t>
  </si>
  <si>
    <t>1KnHDrklOCIpQoDfRFQa4i</t>
  </si>
  <si>
    <t>FV-GFS 28.02.01</t>
  </si>
  <si>
    <t>5sBJEU9Yh11QkBMjDGO69O</t>
  </si>
  <si>
    <t>There is documented justification for the use of soil fumigants.</t>
  </si>
  <si>
    <t>C7Uz3TEgicauHjm7AYPcf</t>
  </si>
  <si>
    <t>There shall be documented evidence and justification for the use of soil fumigants, including targeted problem, location, date, active ingredient, doses, method of application, and operator. Methyl bromide shall never be used as a soil fumigant.</t>
  </si>
  <si>
    <t>2g5JReDfSpzAHl16771ew5</t>
  </si>
  <si>
    <t>RW2T2hYy08KuJrj6dFxsN</t>
  </si>
  <si>
    <t>FV-GFS 28.02.02</t>
  </si>
  <si>
    <t>9zddHxyV5qLkUOtGH4ZtI</t>
  </si>
  <si>
    <t>The preplanting interval is complied with.</t>
  </si>
  <si>
    <t>6X3pEdt0jibWwOqrZPpLMd</t>
  </si>
  <si>
    <t>The preplanting interval shall be recorded.</t>
  </si>
  <si>
    <t>5Nl14BASNLaLWZJPmvOcLQ</t>
  </si>
  <si>
    <t>FV-GFS 29.04.02</t>
  </si>
  <si>
    <t>6hUpiuLftZxqDRQjTjAzAt</t>
  </si>
  <si>
    <t>Purchased inorganic fertilizers are accompanied by documented evidence of chemical content, including heavy metals.</t>
  </si>
  <si>
    <t>5gHQKL0Sd4ywMwv9WkH6Oi</t>
  </si>
  <si>
    <t>Documented evidence detailing chemical content, including heavy metals, should be available for all inorganic fertilizers used on registered crops within the last 12 months.</t>
  </si>
  <si>
    <t>4GqxsZoNDOR1W87uRzBY3Z</t>
  </si>
  <si>
    <t>FV-GFS 31.08</t>
  </si>
  <si>
    <t>6jDygy36pSblRpr7oJbCAS</t>
  </si>
  <si>
    <t>The producer uses the results of integrated pest management (IPM) to learn and to improve the IPM plan.</t>
  </si>
  <si>
    <t>5VavZcnGq2nukyvRoE9gUs</t>
  </si>
  <si>
    <t>There shall be evidence that the producer evaluates the IPM plan on a yearly basis and introduces improvements if these were identified as necessary.
In Option 2 producer groups, evidence at quality management system (QMS) level is acceptable.</t>
  </si>
  <si>
    <t>4JhjWNjynCROncB6v8xYkX</t>
  </si>
  <si>
    <t>FV-GFS 08.01</t>
  </si>
  <si>
    <t>4T3D3LTJ5Jbv9tNQLyJfV6</t>
  </si>
  <si>
    <t>Sales records are available for all quantities sold for all registered products.</t>
  </si>
  <si>
    <t>2zbGcvycvq02g4LDfloB9w</t>
  </si>
  <si>
    <t>Sales details of the quantities of products originating from certified and, where applicable, noncertified production processes shall be recorded for all registered products, with particular attention paid to quantities sold and descriptions provided. The documents shall demonstrate the consistent balance between the input and the output of products originating from certified and noncertified production processes.</t>
  </si>
  <si>
    <t>7HDQtIsDtzns0bD1ntR0eP</t>
  </si>
  <si>
    <t>5EFASqWGpjLzGVX144vmns</t>
  </si>
  <si>
    <t>FV-GFS 07.04</t>
  </si>
  <si>
    <t>36t4dNPfjkIXJY8DSMYmUo</t>
  </si>
  <si>
    <t>Products that are purchased from different sources are identified.</t>
  </si>
  <si>
    <t>4Ph7l1XldnHtIFj8jiugfX</t>
  </si>
  <si>
    <t>Procedures (appropriate for the scale of the operation) shall be established, documented, and maintained for identifying quantities of products originating from certified and, where applicable, noncertified production processes purchased from different sources (i.e., other producers or traders) for all registered products.
Records shall include:
- Product description
- GLOBALG.A.P. certification status
- Quantities of product(s) purchased
- Supplier details
- Copy of the GLOBALG.A.P. certificates, where applicable
- Traceability data/codes related to the purchased products
- Purchase orders and/or invoices received
- List of approved suppliers</t>
  </si>
  <si>
    <t>5X6Iw8RVHklQNMaTjFt2Oa</t>
  </si>
  <si>
    <t>FV-GFS 09.01</t>
  </si>
  <si>
    <t>2fMHX6cB0iBPjBkli59lFS</t>
  </si>
  <si>
    <t>Documented procedures are in place to manage the recall and withdrawal of products from the marketplace, and such procedures are tested annually.</t>
  </si>
  <si>
    <t>66OoF4aEY3OJqMNDQccH4c</t>
  </si>
  <si>
    <t>The producer shall have a documented procedure that identifies:
- The types of events that may result in a recall and withdrawal
- The persons responsible for making decisions on the possible recall and withdrawal
- The mechanism for notifying the next step in the supply chain
- The notification of relevant authorities when required
- Steps taken to contact the certification body (CB), which in turn may contact the GLOBALG.A.P. Secretariat
- The methods for reconciling stock
The procedure shall be tested annually for effectiveness and the results of the mock recall shall be recorded (e.g., selecting a lot and demonstrating that it can be effectively traced forward to the customer).
Actual communications of the mock recall to the clients are not necessary. An up-to-date list of telephone numbers and email addresses is sufficient.
If an actual recall and withdrawal occurred during the past year, documentation of these may be provided for compliance.</t>
  </si>
  <si>
    <t>5ZEbtYAwaiK1X4qvVH0ye8</t>
  </si>
  <si>
    <t>2qmuGbFJ7bozwNAIzG26wf</t>
  </si>
  <si>
    <t>FV-GFS 08.02</t>
  </si>
  <si>
    <t>wyeCJ54KTzkeOgl0DgFbJ</t>
  </si>
  <si>
    <t>Quantities (produced, stored, and/or purchased) are recorded and summarized for all products.</t>
  </si>
  <si>
    <t>4gADD8eNFnRmubGy6iuu9r</t>
  </si>
  <si>
    <t>Quantities (including information on volumes or weight) of incoming (including purchased products), outgoing (including reject, waste, pulp, etc.), and stored products (both from certified and, where applicable, from noncertified production processes) shall be recorded and a summary maintained for all registered products, so as to facilitate the mass balance verification process, while accounting for industry acceptable gains and losses.
The frequency of the mass balance verification shall be defined and be appropriate to the scale of the operation, but it shall be done at least annually for each product. Documents to demonstrate mass balance shall be clearly identified. If the certification body (CB) audit is done during the harvest season, mass balance data from last year’s harvest may be reviewed. This shall be prepared prior to the CB audit.
“N/A” is possible where a bulk product (e.g., potatoes sold to a buyer in bulk directly from the field) is handed from harvest directly to the buyer and/or where a product is harvested directly into containers from the field and shipped to customers. Justification of why mass balance is not applicable shall be given.</t>
  </si>
  <si>
    <t>1BJLRQdnuJDEVmUFrZ4Fg5</t>
  </si>
  <si>
    <t>FV-GFS 16.01</t>
  </si>
  <si>
    <t>6eCT7oszLRfJ5SeZbLMepw</t>
  </si>
  <si>
    <t>A system is in place to address risks associated with food fraud.</t>
  </si>
  <si>
    <t>6VIe8Ew2DO0BZOAwAt4ir</t>
  </si>
  <si>
    <t>The system shall include:
- A risk assessment to identify potential threats to the safety of the product, taking into account risks from fraudulent or adulterated materials
- A documented food fraud plan to specify the measures to control any risks identified in the risk assessment
- Consideration shall be given to potential impacts of intentional inaccurate information associated with a product for economical gain
- Where applicable, risks associated with counterfeit PPP, unauthorized propagation material, origin of packaging, use of approved suppliers, control over access to packaging shall be considered</t>
  </si>
  <si>
    <t>2o0PHrjwVpc8TxdOBpkPzy</t>
  </si>
  <si>
    <t>2hrMVYDEmxxVkLDwykpmln</t>
  </si>
  <si>
    <t>FV-GFS 15.01</t>
  </si>
  <si>
    <t>1zoBxRKcFgkb2sxAmabzbx</t>
  </si>
  <si>
    <t>A food defense system is in place to address risks associated with malicious attack or contamination.</t>
  </si>
  <si>
    <t>6u1FZP2lCoqNqU2lxtCLQQ</t>
  </si>
  <si>
    <t>The system shall include:
- A risk assessment to identify potential threats to the safety of products, taking into account risks from deliberate attempts to inflict contamination or damage
- A documented food defense plan to specify the measures to control any risks identified in the risk assessment
- Consideration of identification of tampering to the premises and products, monitoring of external storage and intake points, controlled access where relevant, receiving inputs from safe sources, and having available information for all employees and subcontractors
- Worker, visitor, and subcontractor awareness of the need to support food defense measures, ensured through training, signs, pictograms, etc.</t>
  </si>
  <si>
    <t>48EClxc2uJIvBOW8IlSEPt</t>
  </si>
  <si>
    <t>MpuHbgv7XDz6kjPMhHbzq</t>
  </si>
  <si>
    <t>FV-GFS 05.02</t>
  </si>
  <si>
    <t>5i9Cq01YzyjncTy29p2Nc</t>
  </si>
  <si>
    <t>An inventory is in place to manage stock on site.</t>
  </si>
  <si>
    <t>0fWzCJamQgsDCyhdfULx1</t>
  </si>
  <si>
    <t>A stock inventory shall ensure that materials and products do not pose a risk to food safety and that those with limited shelf lives are used in the correct order. The inventories shall consider purchased materials (plant protection products (PPPs), ammonium fertilizer, etc.) and apply to both pre- and postharvest activities (e.g., chlorine tablets). Items considered to be stock may include cleaning agents, fertilizers, and PPPs.
Monthly updates are not required, but a calculation of inventory shall occur within a month of any use or purchase. In months when there is no stock movement, there is no need to update the inventory. Where products are distributed by a central function, the records may be held by the quality management system (QMS).</t>
  </si>
  <si>
    <t>6PzSKiJw1bRFye5uX49taK</t>
  </si>
  <si>
    <t>6iHAtWKxEwTapRPqshxtcf</t>
  </si>
  <si>
    <t>FV-GFS 05.01</t>
  </si>
  <si>
    <t>vKxo0S5J77dfW1uU1GH0E</t>
  </si>
  <si>
    <t>Specifications and procedures for materials and services that are relevant to food safety are available.</t>
  </si>
  <si>
    <t>1MMhNmyWB8e2VyeJuDgJJr</t>
  </si>
  <si>
    <t>A procedure shall be implemented and maintained for the control of suppliers of inputs and services that may introduce a food safety risk. The procedure shall include:
- Evaluation, approval, and continued monitoring of suppliers
- Procurement in emergency situations to ensure materials and services still conform to specifications
- Availability of records of evaluations, investigations, and follow-up actions
Specifications supporting the implementation of the standard and customer compliance shall be available.
Specifications shall be reviewed annually or when changes occur, whichever is sooner.
These changes may include the following, where relevant:
- Supplier specifications for packaging (where applicable)
- Allowable and acceptable licenses or qualifications for service providers (pest control contractors, laboratory services, etc.)
- Descriptions of customer requirements
- Defined specifications for raw materials
Descriptions of how alternate suppliers will be evaluated in the event of emergency or supply chain disruptions shall also be available.</t>
  </si>
  <si>
    <t>2rbEZLZlwVmgwRVBUdXz7T</t>
  </si>
  <si>
    <t>FV-GFS 14.01</t>
  </si>
  <si>
    <t>1JMudvDzRJyj3k5Lqd1SNL</t>
  </si>
  <si>
    <t>The producer has completed and signed the food safety policy declaration.</t>
  </si>
  <si>
    <t>43nz9KJ9fUXcqaLE31sIkx</t>
  </si>
  <si>
    <t>The producer’s food safety policy declaration shall:
- Support the existence of a food safety culture, consisting of communication, training, feedback from workers, and measurable food safety objectives
- Be annually completed and signed by the producer/manager responsible for food safety
- Indicate people whose activities impact food safety
- Serve as documented evidence of commitment to continuous improvement, food safety culture, provision of resources, and adherence to relevant prevailing regulations
- Serve as documented evidence of review by management of all elements of the food safety system, on an annual basis or whenever changes occur that impact food safety
- Substantiate the self-assessment checklist (for Option 1 individual producers)
- Be completed either by central management or on quality management system (QMS) level on behalf of Option 2 producer group members and Option 1 multisite producers with QMS</t>
  </si>
  <si>
    <t>7bt3lOtOqh5dlKm5Rqrjx4</t>
  </si>
  <si>
    <t>3DwgtS9i0t9XVIPvcEx0uo</t>
  </si>
  <si>
    <t>FV-GFS 12.01</t>
  </si>
  <si>
    <t>7tR9K7VXLAtQWQqUAfQX41</t>
  </si>
  <si>
    <t>Laboratory testing occurs in a manner consistent with industry requirements and prevailing regulations.</t>
  </si>
  <si>
    <t>56B86tHhGxkzu5x64wOtpu</t>
  </si>
  <si>
    <t>There shall be documented evidence that laboratories used to analyze parameters impacting food safety are operating in accordance with the requirements of ISO/IEC 17025.
Analysis shall include water quality, plant protection product residues, environmental monitoring samples, and microbial, chemical, and physical contamination, as well as all other applicable tests. The laboratories shall show evidence of participation in proficiency tests or applicable certifications (e.g., the proficiency testing program provider FAPAS®).</t>
  </si>
  <si>
    <t>31r3O7m6YdmvyCuOWIOMh6</t>
  </si>
  <si>
    <t>1j1C4sNUZFM6F26NDs5fnI</t>
  </si>
  <si>
    <t>FV-GFS 02.01</t>
  </si>
  <si>
    <t>1FM5VpOQt13eRbCUpAUyuD</t>
  </si>
  <si>
    <t>A continuous improvement plan is documented.</t>
  </si>
  <si>
    <t>3DOe60VwvHCofivpsEOcd3</t>
  </si>
  <si>
    <t>The producer shall evaluate the farming operation and identify improvements to be undertaken as assessed by the standard. These improvements shall be included in a longer-term plan covering up to three years.
The continuous improvement plan shall consist of relevant self-defined targets and describe how progress toward each target will be monitored. The plan may include:
- Description of improvement objective
- Current status, with date of initial target establishment
- Planned activity
- Target outcome with estimated date of achievement</t>
  </si>
  <si>
    <t>1JAuUUOWZVfFz4uBMhgOmH</t>
  </si>
  <si>
    <t>FV-GFS 01.04</t>
  </si>
  <si>
    <t>20kofxmNsdnDzAoAJXjvuw</t>
  </si>
  <si>
    <t>Effective corrective actions are taken to address non-conformances detected during the self-assessments/internal audits.</t>
  </si>
  <si>
    <t>4gvb1PFxKRgI9T3AUfA1x5</t>
  </si>
  <si>
    <t>Corrective actions shall be documented. Any necessary changes shall be implemented. Compliance with all applicable Major Musts and at least 95% of applicable Minor Musts is required.</t>
  </si>
  <si>
    <t>76Up1Jlz2ogKdKXUH1J3L</t>
  </si>
  <si>
    <t>6Jd2onNX33RG4UydHVfy2u</t>
  </si>
  <si>
    <t>FV-GFS 01.03</t>
  </si>
  <si>
    <t>7uLCD1w7xxo7pAa1DrKAro</t>
  </si>
  <si>
    <t>The producer completes a minimum of one self-assessment/internal audit annually to the standard.</t>
  </si>
  <si>
    <t>3MYrlLeTOnEOyvt5u6ibsJ</t>
  </si>
  <si>
    <t xml:space="preserve">The self-assessment/internal audit shall evaluate compliance, review implementation, and support identification of improvement opportunities. A program of site inspections ensures the site and equipment are maintained, in support of food safety. The frequency of inspections is based on assessed risk and type of activities.
A documented self-assessment for individual producers or an internal farm and quality management system (QMS) audit for multisite producers with QMS and producer groups shall:
- Occur at least once a year and before the certification body (CB) audit
- Be completed by the producer, assigned worker, or consultant, and/or as part of a QMS
- Include all applicable topics covered by the standard/scope, even those addressed using subcontractors (including harvest and postharvest activities)
- Assess all applicable sites and products
Self-assessments shall contain comments regarding the evidence observed for all not applicable and non-compliant Major Must and Minor Must principles and criteria. For internal farm audits, comments shall follow “GLOBALG.A.P. general regulations – Rules for producer groups and multisite producers with QMS.”
</t>
  </si>
  <si>
    <t>1NnrqYpmsTO9Eq5yKIfiqN</t>
  </si>
  <si>
    <t>FV-GFS 01.02</t>
  </si>
  <si>
    <t>4yzthwpPcwRcENQbbfkkNR</t>
  </si>
  <si>
    <t>Records for auditing purposes are up-to-date. Records are kept for a minimum period of two years, unless a longer period is required.</t>
  </si>
  <si>
    <t>3arocb2CYShkjBadY3DVCU</t>
  </si>
  <si>
    <t>All records generated or kept by the producer for auditing purposes shall:
- Be stored securely, readily accessible and kept up to date
- Be retained for a minimum of two years, or longer if required by customers or prevailing regulations
- Be valid and backed-up, if used in electronic format
- Cover at least three months prior to the date of the initial certification body (CB) audit, or begin on the day of registration, whichever is longer
- Reference full details of each area and all activities covered by the registration
Where an individual record is missing, the respective principle addressing those records is not compliant. For example, if the date of application is missing on a single spray record, a non-conformance or non-compliance shall be issued against that principle.</t>
  </si>
  <si>
    <t>6RWudrK1OYKRKkjuYKTmeJ</t>
  </si>
  <si>
    <t>FV-GFS 01.01</t>
  </si>
  <si>
    <t>2jPbsdRFITM5EdNZ3q6QbJ</t>
  </si>
  <si>
    <t>A procedure is in place to manage and control documents and records.</t>
  </si>
  <si>
    <t>2zWLqMqCVLpEfrHdyeIlGi</t>
  </si>
  <si>
    <t>Documents and records affecting implementation of the requirements shall be managed and controlled.
A documented procedure shall describe:
- How documents and records are created, reviewed, approved, and updated
- How reviews are undertaken and changes or amendments are made
- How version updates take place
- How relevant documentation is made available to relevant staff
Documentation shall be:
- Identified with an issue number and/or date and appropriately paginated
- Sufficiently detailed
- Reviewed periodically to demonstrate ongoing compliance with the relevant requirements
- Assigned to relevant staff
- Revised to incorporate relevant modifications of the standard or normative documents within the period given by GLOBALG.A.P.
- Approved by authorized staff prior to distribution
- Effectively rescinded when obsolete</t>
  </si>
  <si>
    <t>2adJZ3Sfn04R9H7RqvEryb</t>
  </si>
  <si>
    <t>FV-GFS 11.01</t>
  </si>
  <si>
    <t>3cgQG49eXFAirl8sZLCd8z</t>
  </si>
  <si>
    <t>Procedures are in place to manage and handle non-conforming products.</t>
  </si>
  <si>
    <t>4fDAF2s1G1yIgDckGq1lj0</t>
  </si>
  <si>
    <t>Documented procedures, including a hold-and-release process, shall be in place to prevent unintended use or delivery of non-conforming products.
Products may be considered non-conforming because of food safety issues, quality issues, maximum residue limit exceedance(s), cross contamination issues, etc.
Non-conforming products shall be identified during production and handling. Non-conforming products shall be segregated, appropriately handled, and potentially redirected to a suitable end use (processing, animal feed, etc.). If not redirected, the products shall be disposed of appropriately.
The non-conforming product procedures shall also address the treatment of dropped product, as per the risk assessment.
Products that pose a risk to food safety shall not be harvested or shall be discarded. Discarded products and waste materials shall be stored in clearly designated areas to avoid contamination of products. Signs shall be used to identify waste products, where appropriate. These areas shall be routinely cleaned and/or disinfected according to the cleaning schedule.</t>
  </si>
  <si>
    <t>1LqxqbMnYmX3O47nTDkHLF</t>
  </si>
  <si>
    <t>5PrSpSyjjykg4ZatTFFqlw</t>
  </si>
  <si>
    <t>FV-GFS 21.06</t>
  </si>
  <si>
    <t>6gmqamU34WBQf537wUGjY0</t>
  </si>
  <si>
    <t>Where the operation handles or stores allergens, the operation has a documented allergen management program.</t>
  </si>
  <si>
    <t>56y2pS0iosNrQjtngqUnqC</t>
  </si>
  <si>
    <t>The allergen management program shall list the allergens in use, stored, or handled by workers at the site specific to prevailing regulations. Where applicable, procedures shall address identification and segregation of allergens during storage, handling, loading, and shipping as based on a risk assessment conducted by the operation. All products intentionally or potentially containing allergenic materials shall be labeled according to the allergen labeling regulations in the country of production and the country of destination.</t>
  </si>
  <si>
    <t>42ifyJREXOWqdCpWvki5vc</t>
  </si>
  <si>
    <t>FV-GFS 19.01</t>
  </si>
  <si>
    <t>5KY6hi3SNEv3HVdZvmSusd</t>
  </si>
  <si>
    <t>The farm has a documented hygiene risk assessment.</t>
  </si>
  <si>
    <t>1MK8YGFMkOJsqMH6NUbkV3</t>
  </si>
  <si>
    <t>A documented hygiene risk assessment covering production, harvesting, and handling, as applicable, shall cover:
- Physical, chemical, and microbiological contaminants, spillage of bodily fluids (vomiting, bleeding, etc.), and human transmissible diseases that are associated with the applicable products and processes
- Workers, personal effects, equipment, clothing, packaging material, transport, vehicles, and product storage (including short-term storage on the farm)
- The production environment, including design and layout for prevention of cross contamination and support of food safety
- Measurement and monitoring of cleaning and hygiene activities</t>
  </si>
  <si>
    <t>1gpvHRL3jcuK0YTVBxeDJK</t>
  </si>
  <si>
    <t>1rFCD3m2xZpARcLGYqcngz</t>
  </si>
  <si>
    <t>FV-GFS 19.04</t>
  </si>
  <si>
    <t>1hA4cT7jWi9wlsxVCH1kzb</t>
  </si>
  <si>
    <t>Smoking, eating, chewing, and drinking are confined to designated areas.</t>
  </si>
  <si>
    <t>01vw38LWVr5LiJx72w8gXp</t>
  </si>
  <si>
    <t>In order to prevent contamination of products, smoking, eating, chewing, and drinking shall be confined to designated areas and not be permitted in product handling or storage areas, unless indicated otherwise by the hygiene risk assessment. Drinking water is the exception.</t>
  </si>
  <si>
    <t>2AFeKeIo7qzqU11QnYBkJV</t>
  </si>
  <si>
    <t>FV-GFS 19.02</t>
  </si>
  <si>
    <t>4KCLpfkmg2Jhr6PCpGqBpu</t>
  </si>
  <si>
    <t>Documented hygiene procedures are in place to minimize food safety risks.</t>
  </si>
  <si>
    <t>1bjDAQAO0tSL87F1oYzG0Z</t>
  </si>
  <si>
    <t>Hygiene procedures shall be aligned with the risk assessment and include applicable harvest and postharvest activities. Pictograms or signs in the predominant workforce language shall describe the appropriate hygiene measures for workers, visitors, and subcontractors.
When protective equipment and clothing (smocks, aprons, sleeves, gloves, footwear, etc.) are required, they shall be provided by the employer and cleaned, maintained, and stored in a way that minimizes food safety risks.
Hands shall be washed whenever they may be a source of contamination, including prior to the start of work and after using the toilet.
The hygiene procedures shall address contamination of product with bodily fluids, reporting requirements for sick people (vomiting, jaundice, diarrhea, etc.), restricting ill persons’ contact with products, and a return-to-work policy. Skin cuts shall be covered and gloves used, as appropriate.
Visual evidence shall show that no violations of the hygiene procedures occur.</t>
  </si>
  <si>
    <t>2DD5hnVEVnsPs9yW4slt0H</t>
  </si>
  <si>
    <t>FV-GFS 19.03</t>
  </si>
  <si>
    <t>1i4DsVfRz9VZgNHn7EiEPy</t>
  </si>
  <si>
    <t>All persons working on the farm have received hygiene training.</t>
  </si>
  <si>
    <t>3sC8JSEvwNadGTAhUT5JIf</t>
  </si>
  <si>
    <t>Basic training on hygiene shall:
- Be provided annually to all workers, including owners and managers that are working on the farm
- Be provided to all new workers
- Cover all necessary instructions
- Be given in a format, either written or verbal, that ensures understanding (may be in verbal and pictorial form without written explanatory content, where appropriate)
- Specifically include training on hygiene procedures for harvesting and product handling activities, where applicable</t>
  </si>
  <si>
    <t>5BzRYHEIatDV9nbjuR71nv</t>
  </si>
  <si>
    <t>FV-GFS 19.06</t>
  </si>
  <si>
    <t>7K3MRY44lnOFUL5cGdaJO4</t>
  </si>
  <si>
    <t>Handwashing facilities are available for all workers, visitors, and subcontractors who come into direct contact with products.</t>
  </si>
  <si>
    <t>2RP7Y435eAH6UnT2ZJ8wRP</t>
  </si>
  <si>
    <t>Handwashing facilities shall be accessible and maintained in a clean and sanitary condition to allow workers to clean their hands any time their hands may be a source of contamination.
The facilities shall be situated as near as possible to the toilets without posing a risk of cross contamination.
All handwashing facilities shall be equipped with nonperfumed hand soap and means of drying hands. Single use towels shall be used where possible. Towels shall not pose a cross contamination risk. Air towels and forced-air hand dryers are permitted.
The water used for handwashing shall be analyzed, and risks associated with water quality assessed. The water used shall meet the microbial standard for drinking water at all times. If handwashing water does not meet the microbial drinking water standard, a sanitizer (e.g., alcohol-based gel) shall be used after washing hands. The use of only hand sanitizer to clean hands before coming into contact with products is not permitted.</t>
  </si>
  <si>
    <t>5AO6sTDuFTzZc4nxaxLr6U</t>
  </si>
  <si>
    <t>FV-GFS 19.05</t>
  </si>
  <si>
    <t>1ZyfgOmwxaRiR7S4R7fDx4</t>
  </si>
  <si>
    <t>Clean toilets are provided for workers, visitors, and subcontractors in the vicinity of their work.</t>
  </si>
  <si>
    <t>3V8S3Zp473TpC8t9KgGKxq</t>
  </si>
  <si>
    <t>Toilets provided for production and handling activities (including stationary or mobile toilets) shall be:
- Designed and located so as to minimize the potential risk for product contamination
- Constructed of material that is easy to clean and maintain (also applies to pit latrines)
- Allow for direct accessibility for servicing
- Located in reasonable proximity to the place of work, i.e., accessible on foot or by a readily available mode of transportation
If production and/or handling takes place in a facility, the doors of toilets shall not open directly onto the production and/or product handling area, unless the door is self-closing. Toilets shall be appropriately cleaned, maintained, and stocked. Facilities shall also be available to visitors, where applicable.</t>
  </si>
  <si>
    <t>5aTPabGVA1c9cFUsdMWrw0</t>
  </si>
  <si>
    <t>FV-GFS 19.07</t>
  </si>
  <si>
    <t>jB6TMTAcLsyjtQDv5smuU</t>
  </si>
  <si>
    <t>Animal activity that may result in product contamination is managed.</t>
  </si>
  <si>
    <t>i3lLFePtxbkCjVQo9AwkA</t>
  </si>
  <si>
    <t>Appropriate measures shall be taken to reduce possible product contamination by animals within the production area. Where there is evidence of animal activity that may result in product contamination, appropriate measures shall be taken. Eliminating wildlife or using destructive techniques to rid the production area of all animals are not considered appropriate measures.</t>
  </si>
  <si>
    <t>2rs7emlkTZPjsg71faiAd9</t>
  </si>
  <si>
    <t>FV-GFS 32.07.01</t>
  </si>
  <si>
    <t>1GZwkXNfHhqTTJeL3DQWFf</t>
  </si>
  <si>
    <t>Information regarding maximum residue levels (MRLs) is available for the destination markets in which products will be traded.</t>
  </si>
  <si>
    <t>7ekE63U2MkKBQ7FBdQ5wLI</t>
  </si>
  <si>
    <t>The producer or the producer’s customer shall have a list of currently applicable MRLs for all markets in which products are intended to be traded (domestic and/or international). The MRLs shall be identified by either demonstrating communication with clients confirming the intended markets or by selecting the specific country or countries in which products are intended to be traded.</t>
  </si>
  <si>
    <t>78fF8J8n8uDPsOxFl12Alc</t>
  </si>
  <si>
    <t>4dLhdu5ncpzXM6bVq21fZg</t>
  </si>
  <si>
    <t>FV-GFS 32.07.03</t>
  </si>
  <si>
    <t>7fjEL7Oz8SgZ7Y25dwKOXo</t>
  </si>
  <si>
    <t>The correct maximum residue level (MRL) sampling and testing procedures are followed.</t>
  </si>
  <si>
    <t>5xUdcWFlaPPtkKg6Qac9dN</t>
  </si>
  <si>
    <t>Documented evidence shall be available demonstrating compliance with applicable sampling procedures.</t>
  </si>
  <si>
    <t>2IDQsAx2EXaefk5yiXFxEY</t>
  </si>
  <si>
    <t>FV-GFS 32.07.02</t>
  </si>
  <si>
    <t>7seSPwiK53xgDNaPcMXgAb</t>
  </si>
  <si>
    <t>A risk assessment for all registered products has been completed and the maximum residue level (MRL) requirements of the applicable market(s) are met.</t>
  </si>
  <si>
    <t>4npJCTAyBqvU0CjeJOQYiI</t>
  </si>
  <si>
    <t>The risk assessment shall cover all registered crops and the potential risk of MRL exceedance based on plant protection product (PPP) usage.
Residues of agricultural chemicals shall not exceed levels established by applicable and prevailing legislation (in both countries of production and intended sale), or by the Codex Alimentarius Commission.
Risk assessment may conclude that analyses are not required when all of the following conditions are met:
- No use of PPPs during the production season or during postharvest handling
- Evidence of residue testing by the customer (processor or other)
- A risk assessment validated by an independent third party (e.g., certification body (CB) auditor) or the customer
Where the risk assessment concludes an analysis is required, the number, type, location, and frequency of sampling shall be recorded.
Complying with MRL thresholds in the country of production is required, regardless of whether the product is exported to other countries. If MRLs of the market of intended export are stricter than those of the country of production, documentation exists that these MRLs have been addressed. Documentation shall support export decisions based upon PPP use and MRL analysis results to maintain compliance with country-of-destination regulations.
Where brokers are responsible for all shipments and the country-of-destination is outside of the producer’s control, compliance with the MRLs in the country of production shall be verified.
The producer may delegate the risk assessment and sampling to a third party managed PPP residue monitoring system (RMS) that is assessed by a GLOBALG.A.P. approved CB.</t>
  </si>
  <si>
    <t>73VD9GspDVUmgPNihgM0be</t>
  </si>
  <si>
    <t>FV-GFS 32.07.04</t>
  </si>
  <si>
    <t>XjwuRoAtGIL72wtmA9EUv</t>
  </si>
  <si>
    <t>A documented action plan is available that describes the steps to be taken if an unauthorized plant protection product (PPP) is detected in the maximum residue level (MRL) sampling.</t>
  </si>
  <si>
    <t>31pLZsiMwGuroBvJnU7qCb</t>
  </si>
  <si>
    <t>A documented action plan shall be available that describes the steps to be taken in the event that the MRL analysis detects the presence of a PPP that is not authorized for use on the product (not registered in the country of production, not labeled for use on the product, etc.).
The plan shall detail the steps taken to investigate the cause, to ensure all food safety risks are mitigated, and to arrange for disposal of the product, if needed.</t>
  </si>
  <si>
    <t>1OS3Bsgj20I3yoL69WfYNv</t>
  </si>
  <si>
    <t>FV-GFS 30.01.01</t>
  </si>
  <si>
    <t>1bMKRvzn7wLm5L9Gv64Ds9</t>
  </si>
  <si>
    <t>There is a risk assessment to assess food safety risks for pre- and postharvest water used.</t>
  </si>
  <si>
    <t>3xkumQPP4Kt7UUpLoqBX8A</t>
  </si>
  <si>
    <t>There shall be a documented risk assessment for water used for indoor and outdoor production and postharvest activities. The assessment shall cover, at minimum:
- Identification of water sources by means of maps, photographs, drawings (hand drawings are acceptable), or other depictions to identify the location of water source(s), permanent fixtures, and the flow of the water system (including holding systems, reservoirs, or any water captured for reuse), the depiction shall be linked with site maps and an on-farm reference system
- Historical analysis results, where applicable
- The timing of water use (crop growth stage or postharvest)
- The risk of physical, chemical, and microbial contamination
- Methods to address risk associated with water delivery mechanisms, mitigating the risk of cross contamination
- The contact of water with the crop
- The characteristics of the crop and the growth stage or handling
- The quality of the water used for fertilizer, plant protection product, or postharvest applications
- Measures taken to mitigate contamination risk, where appropriate (e.g., preventing human and livestock intrusion with fencing)
- Acceptable thresholds for water quality
- Impact on food safety and fit-for-purpose
- Control of water not intended for use in food production (stored water for grounds maintenance, etc.)
- A minimum requirement of one analysis per season or certification cycle for water used in postharvest activities that comes in contact with the product, the sample to be taken as near the point of application as possible (minimum of one analysis required even when using municipal water sources).
The risk assessment shall be reviewed annually and whenever risks change due to operational changes.</t>
  </si>
  <si>
    <t>696jSQYmLVDJoD3UnofwTY</t>
  </si>
  <si>
    <t>4YYEAFlKQL7dZttPmpxB2F</t>
  </si>
  <si>
    <t>2hpse8sizXbJhkuBL9OBfW</t>
  </si>
  <si>
    <t>FV-GFS 32.07.05</t>
  </si>
  <si>
    <t>158ByoFlXlkyxmOt0mUZTl</t>
  </si>
  <si>
    <t>A documented action plan is available that describes the steps to be taken if a maximum residue level (MRL) is exceeded.</t>
  </si>
  <si>
    <t>3vU0IoOvm164HfRXlcuF2R</t>
  </si>
  <si>
    <t>A documented action plan shall be available that describes the steps and actions to be taken in the event that a plant protection product residue analysis indicates a MRL has been exceeded (MRL of both country of production and countries of destination, if different). The action plan shall include communication to customers and may be part of the recall and withdrawal procedure.</t>
  </si>
  <si>
    <t>7I1l427ms7JjgQDr2iJYro</t>
  </si>
  <si>
    <t>FV-GFS 30.01.03</t>
  </si>
  <si>
    <t>7dCNAHVbPwKX3m1zE5cLtQ</t>
  </si>
  <si>
    <t>A water management plan is available.</t>
  </si>
  <si>
    <t>uusrZdKqtIRIcvl1eb9TZ</t>
  </si>
  <si>
    <t>A documented water management plan shall:
- Be reviewed at least annually, based on the reviewed risk assessments
- Assess the need for maintenance of irrigation and other water delivery equipment
- Identify worker training required to support maintenance and repairs
- Be either an individual or a regional plan if participation in a community irrigation system is documented
- Include reference to water analysis
- Include corrective actions taken related to water quality</t>
  </si>
  <si>
    <t>3U68JVx8Ax4XyDSoFKHbL</t>
  </si>
  <si>
    <t>FV-GFS 30.01.02</t>
  </si>
  <si>
    <t>31ox0uYhiouy4oXsgUj3EI</t>
  </si>
  <si>
    <t>A risk assessment has been undertaken to evaluate environmental issues for water management on the farm (pre- and postharvest).</t>
  </si>
  <si>
    <t>YVUSAablMuZlwulG6Hs70</t>
  </si>
  <si>
    <t>There shall be a documented risk assessment for water used for indoor and outdoor production and postharvest activities. At minimum, the assessment shall identify environmental impacts on and of:
- Water sources
- Distribution systems
- Irrigation methods
- Significant water uses for other activities on the farm
- Impact of own farming activities on off-farm environments
The risk assessment shall be reviewed annually or whenever changes to risks occur.</t>
  </si>
  <si>
    <t>1xFHArepy1OParxXI8mFBU</t>
  </si>
  <si>
    <t>FV-GFS 30.04.02</t>
  </si>
  <si>
    <t>3vm4XxQCITAue3oouT1WMS</t>
  </si>
  <si>
    <t>Storage of water does not pose any food safety risks.</t>
  </si>
  <si>
    <t>7DzuydPdVdkr54s2v2X0zQ</t>
  </si>
  <si>
    <t>If tanks, cisterns, or other containers are used to store water, risks to stored water or products shall be identified. If water storage containers are open to the air, the possibility of contamination shall be addressed. The container shall not be a source of contamination for the water, and the quality of the water held within it shall be appropriate for the intended use.</t>
  </si>
  <si>
    <t>7GSUGbBCg0zqqdO3nIYknt</t>
  </si>
  <si>
    <t>2PJlZjNP2CxZBTHI3Yo72l</t>
  </si>
  <si>
    <t>FV-GFS 30.06.01</t>
  </si>
  <si>
    <t>379j8FnSaVTshzJmjUJXZl</t>
  </si>
  <si>
    <t>Tools are routinely used to calculate and optimize crop irrigation.</t>
  </si>
  <si>
    <t>kEfRTrUItuzVdC8l0fNIR</t>
  </si>
  <si>
    <t>The producer shall be able to demonstrate that crop irrigation requirements are calculated based on data (local agricultural institute data, farm rain gauges, drainage trays for substrate growing, evaporation meters, water tension meters for the percentage of soil moisture content, etc.). 
Where on-farm tools are in place, these shall be maintained to ensure that they are effective and in a good state of repair.
“N/A” only for rain-fed crops.</t>
  </si>
  <si>
    <t>6aZY7458MgGAXucrp2rDfj</t>
  </si>
  <si>
    <t>2uvyi4xXezIfuSwNUADFHG</t>
  </si>
  <si>
    <t>FV-GFS 30.05.02</t>
  </si>
  <si>
    <t>7xESRDocoDQgntibGVYSYr</t>
  </si>
  <si>
    <t>Corrective actions are taken based on results from the risk assessment and results of the water analysis.</t>
  </si>
  <si>
    <t>3p6hPSsBcSrzSyiAbOXS3q</t>
  </si>
  <si>
    <t>There shall be available documentation of corrective actions as identified and required by the water risk assessment and current sector-specific standards or relevant regulations. Action shall be taken based upon the level of the risk.
Possible strategies to reduce the risk of product contamination arising from water use include, but are not limited to:
- Treating water before use
- Preventing water coming into contact with the harvestable portion of the crop
- Reducing the vulnerability of the water supply
- Allowing sufficient time between application and harvest to ensure decline in pathogen concentrations
Producers implementing these strategies shall verify that the risk of product contamination is addressed.</t>
  </si>
  <si>
    <t>253gbk0kdnSSFyQX6iFKWy</t>
  </si>
  <si>
    <t>2gtRPHX41pHO6QFDWfcerW</t>
  </si>
  <si>
    <t>FV-GFS 30.05.01</t>
  </si>
  <si>
    <t>5WqQhUGztSt9fSCF4ivakw</t>
  </si>
  <si>
    <t>Water is analyzed for food safety, in accordance with the risk assessment.</t>
  </si>
  <si>
    <t>4GF0uukDRzdbUF4t2dMJ46</t>
  </si>
  <si>
    <t>Water shall be analyzed for food safety at a frequency consistent with the risk assessment and current sector-specific standards or relevant regulations. Water analysis shall be part of the water management plan and completed at least once per year, or more frequently if required by the risk assessment (e.g., in controlled environment agriculture (CEA) production).
A minimum of one analysis per season or certification cycle shall be required on water that comes into contact with products during postharvest processing, with samples taken as near the point of application as possible. A minimum of one analysis shall be required even when using municipal water sources.
The water analysis shall reflect the nature and extent of the water system, the scope of production (type of product, applications, harvesting, handling, water sources, etc.). Where different water sources are used, they shall each be sampled.
Samples shall be taken from locations that are representative of the water source, usually as close to the point of application as possible.
Analysis shall be performed during the time of water use on products and during the period of highest risk.
There shall be a documented procedure for water analysis, including:
- Frequency of sampling
- Person responsible for sampling
- Method of sample collection
- Laboratory analyzing the samples
- Location sampled
Records of all analysis shall be maintained.</t>
  </si>
  <si>
    <t>5sGMWlAcHjLcu4fVkhfDRW</t>
  </si>
  <si>
    <t>FV-GFS 30.05.03</t>
  </si>
  <si>
    <t>6o7UlzNxkDUtPzLqRRJSbM</t>
  </si>
  <si>
    <t>The use of treated sewage water does not pose a food safety risk.</t>
  </si>
  <si>
    <t>m4ZoxqgjizFlos755oNVY</t>
  </si>
  <si>
    <t>6rtHWgLr1wRNeI1oCBqzPo</t>
  </si>
  <si>
    <t>FV-GFS 30.05.04</t>
  </si>
  <si>
    <t>5iCSiRpigC3p5XlFXEKtfk</t>
  </si>
  <si>
    <t>Water that comes into contact with products during harvest and postharvest meets the microbial standard for drinking water.</t>
  </si>
  <si>
    <t>7LfXHI3r8icjTIA0RFiYU</t>
  </si>
  <si>
    <t>Water (including ice) used during harvest and postharvest activities (cooling, transport, washing, etc.) shall meet the microbial standards for drinking water and shall be handled so as to prevent product contamination.
The only exception are flood-harvested cranberry fields, where analysis shall confirm that the water is not a source of microbial contamination for the product.</t>
  </si>
  <si>
    <t>6VDJXyqyq366fxaTRQIzMr</t>
  </si>
  <si>
    <t>FV-GFS 30.05.06</t>
  </si>
  <si>
    <t>V6DQSG0vNZC9zhUldHRRm</t>
  </si>
  <si>
    <t>Treated water used during harvest or postharvest is monitored appropriately.</t>
  </si>
  <si>
    <t>6FbOIZoJBh9ybNzdV6seU4</t>
  </si>
  <si>
    <t>Treated water (antimicrobial water additives, ozone, etc.) used during harvest and postharvest activities (e.g., cooling) shall adhere to a documented monitoring system for the treatment process and routine verification of acceptable parameters. Monitoring shall be executed at a frequency established according to a risk assessment. The values measured during monitoring shall be compared to the established allowable parameters. Corrective actions shall be taken for analysis results outside of the allowable thresholds.</t>
  </si>
  <si>
    <t>5ILg7oug7iTClvMlMZjhAQ</t>
  </si>
  <si>
    <t>FV-GFS 30.05.05</t>
  </si>
  <si>
    <t>6JdhXvhxlsekyA6Do1Hz1F</t>
  </si>
  <si>
    <t>Recirculated water used during production, harvest, and postharvest is changed or replenished at an appropriate frequency.</t>
  </si>
  <si>
    <t>4RMNo3lMTQsd80RDmR6B1L</t>
  </si>
  <si>
    <t>If water used during production, harvest, and postharvest activities is recirculated, an appropriate frequency for changing the water shall have been established based on applicable parameters (pH, efficacy of antimicrobial water additives, turbidity, visual evaluation, etc.).
“N/A” if recirculated water is not used.</t>
  </si>
  <si>
    <t>5VEolD3pXTKXiCv8kF7BD8</t>
  </si>
  <si>
    <t>FV-GFS 30.03.01</t>
  </si>
  <si>
    <t>2wacWFwRd5rmnFsKwSBRNZ</t>
  </si>
  <si>
    <t>Where feasible, measures have been implemented to collect water and, where appropriate, to recycle.</t>
  </si>
  <si>
    <t>5DLcMuu02yEZKOX3tY5xns</t>
  </si>
  <si>
    <t>Water collection and/or recycling shall be implemented where economically and practically feasible (from building roofs, greenhouses, etc.).
Water collection or recycling does not refer only to rainwater. Collection from watercourses is not encouraged.</t>
  </si>
  <si>
    <t>uzn8UMxTkF1w7M3FTD0sW</t>
  </si>
  <si>
    <t>4e0hFYl6HltQu7DHCHbcoJ</t>
  </si>
  <si>
    <t>FV-GFS 33.04.01</t>
  </si>
  <si>
    <t>2KjDdMXpsNwRyljUsmaAEH</t>
  </si>
  <si>
    <t>A pest management plan is in place and implemented.</t>
  </si>
  <si>
    <t>B98GYguSgyevesBZ4KQZ3</t>
  </si>
  <si>
    <t>A pest management plan for monitoring and control of pests in the packing and storage areas shall be in place.
There shall be visual evidence that the pest monitoring and correcting processes are effective.</t>
  </si>
  <si>
    <t>6SSbkfthK0LYaxbv5b14GB</t>
  </si>
  <si>
    <t>1OZTzJWvKeCm4lQLj2de5o</t>
  </si>
  <si>
    <t>51KdjNCjOC8inVjuDumWQp</t>
  </si>
  <si>
    <t>FV-GFS 33.06.01</t>
  </si>
  <si>
    <t>74eqP00a18kcAP9vY1Gjwf</t>
  </si>
  <si>
    <t>A risk-based microbial environmental monitoring program is in place for product handling areas.</t>
  </si>
  <si>
    <t>4zuYWkgkVzGevVEeISHa3C</t>
  </si>
  <si>
    <t>Where postharvest activities are included in an operation, there shall be a risk-based microbial environmental monitoring program in place for the product handling areas. The program shall allow for assessment of effectiveness of cleaning procedures in reducing food safety risks and identify sources of potential contamination (in water, on surfaces, etc.). The risk assessment shall determine the areas of possible contamination (e.g., high traffic or difficult-to-clean locations).
Controlled environment agriculture (CEA) with environmental monitoring programs shall show documentation for applicable production activities and not be limited to product handling.</t>
  </si>
  <si>
    <t>1vk62VlZg3Zq6bcgLfSxGJ</t>
  </si>
  <si>
    <t>U3pe4S0WIg9qB7vTtaWat</t>
  </si>
  <si>
    <t>FV-GFS 33.04.02</t>
  </si>
  <si>
    <t>6eCCw2F6MukvEGrRMih6L9</t>
  </si>
  <si>
    <t>Records are kept of pest control inspections and corrective actions taken.</t>
  </si>
  <si>
    <t>7CGLG5MMs7igIDIR1hSwkH</t>
  </si>
  <si>
    <t>Monitoring shall take place and records of pest control inspections and follow-up action plan(s) shall be kept.</t>
  </si>
  <si>
    <t>OWyjnNy5jO1pN3SxN3tRS</t>
  </si>
  <si>
    <t>FV-GFS 33.07.01</t>
  </si>
  <si>
    <t>4frDF8t5lgLD3gaFRUYvYi</t>
  </si>
  <si>
    <t>Air and compressed gases are monitored, stored, and handled so as to minimize food safety risks.</t>
  </si>
  <si>
    <t>6aeoxLUShgkCMESiJpAogk</t>
  </si>
  <si>
    <t>Air and compressed gases used in product handling (e.g., for drying) and which could affect food safety shall be regularly monitored, appropriately stored, and handled so as to minimize the risk of product contamination. Based on a risk assessment, the degree of monitoring appropriate for compressed air that comes into contact with the product shall be defined. Risk mitigation activities may include monitoring of filters and do not necessarily require laboratory analysis of air samples.</t>
  </si>
  <si>
    <t>5TLexd3GI3AjZkCglPj3h5</t>
  </si>
  <si>
    <t>6yPrLv8HOkMQl4FUElnt8s</t>
  </si>
  <si>
    <t>FV-GFS 33.05.01</t>
  </si>
  <si>
    <t>53XFoKAPf6LCkQ9DPX66v6</t>
  </si>
  <si>
    <t>Final product labeling is appropriate.</t>
  </si>
  <si>
    <t>3xrC7t4K7I8q0dU2b7Kr53</t>
  </si>
  <si>
    <t>Where final product packing is included in the scope of certification, product labeling shall be done according to applicable prevailing regulations in the country of intended sale and any customer specifications.
Packaging may be provided by the customer, indicating compliance with customer specifications.</t>
  </si>
  <si>
    <t>6v0SS1OCIEL11DaUsdV8qY</t>
  </si>
  <si>
    <t>7IfmeAiwt7IyOyilrdfU56</t>
  </si>
  <si>
    <t>FV-GFS 33.03.01</t>
  </si>
  <si>
    <t>4mzBZ5lZnQkyoWFs8krabw</t>
  </si>
  <si>
    <t>Controlled storage conditions are maintained.</t>
  </si>
  <si>
    <t>2TCR1TFBF0dQvqA3IB05MJ</t>
  </si>
  <si>
    <t>Temperature-, humidity- (where relevant), and atmosphere-controlled storage areas shall be monitored and maintained. Records of monitoring shall be kept.</t>
  </si>
  <si>
    <t>5RnRCz8ee4Zl9QUgeRKTHd</t>
  </si>
  <si>
    <t>1Uqyo2Vwo2oCQgKT32PB54</t>
  </si>
  <si>
    <t>FV-GFS 33.02.01</t>
  </si>
  <si>
    <t>3GYD5AfACoMcapCqIJaEbW</t>
  </si>
  <si>
    <t>Systems are in place to ensure that foreign materials do not contaminate products.</t>
  </si>
  <si>
    <t>6SpnTZNadoabwbpdAWXjAb</t>
  </si>
  <si>
    <t>Systems shall be in place to ensure that foreign materials, including insects, stones, debris, glass, and hard plastic, do not contaminate products.
Glass, hard plastic, and similar materials (light bulbs, fixtures, etc.) suspended above products or used for product handling shall be of a safety design or protected/shielded.</t>
  </si>
  <si>
    <t>7h4leQtnNFBbHHWbgN8lXM</t>
  </si>
  <si>
    <t>HpwhZNE1Jujf4ntm70XUJ</t>
  </si>
  <si>
    <t>FV-GFS 33.02.02</t>
  </si>
  <si>
    <t>2TeuBwrohebS7AFDqJ4XY0</t>
  </si>
  <si>
    <t>A procedure is in place for handling foreign material contamination.</t>
  </si>
  <si>
    <t>6QfCdFrHQZ6nqappXIhaDl</t>
  </si>
  <si>
    <t>A documented procedure for handling foreign material contamination, including glass and hard plastic breakages (in greenhouses, product handling, preparation and storage areas, etc.) shall be in place.</t>
  </si>
  <si>
    <t>vTUZ6KQlrq7dspNUGk5KB</t>
  </si>
  <si>
    <t>FV-GFS 33.01.04</t>
  </si>
  <si>
    <t>4TaEOi13PA5NzzHObNPjhP</t>
  </si>
  <si>
    <t>Cleaning equipment, agents, lubricants, etc. are stored and used to prevent chemical contamination of products and are approved for application in the food industry.</t>
  </si>
  <si>
    <t>ybDGysCwmYN7QyvShDKT2</t>
  </si>
  <si>
    <t>To avoid chemical contamination of products, cleaning equipment, agents, lubricants, etc. shall be kept in a designated secure area, away from products.
Documented evidence (specific label mention or technical data sheet) shall exist authorizing use for the food industry of all cleaning agents, lubricants, etc. that may come into contact with products. Chemicals shall be applied according to the product label instructions.</t>
  </si>
  <si>
    <t>Cewd3FqcwBMtVtTDK4h9s</t>
  </si>
  <si>
    <t>22l3UtO73ZM5X3unimZhNH</t>
  </si>
  <si>
    <t>FV-GFS 33.01.03</t>
  </si>
  <si>
    <t>6K2AKsZdfsOdekTRF5nsQD</t>
  </si>
  <si>
    <t>Packaging materials are appropriate for their intended use and stored under conditions that protect the materials from contamination.</t>
  </si>
  <si>
    <t>1uRinBSosYFCTWv4uBg2j3</t>
  </si>
  <si>
    <t>Packaging materials (including reusable crates) shall be appropriate for their intended use and stored under conditions that protect the materials from contamination and deterioration. Packaging materials may be stored outside, providing risks of contamination have been addressed (e.g., packaging materials sealed in plastic covers).</t>
  </si>
  <si>
    <t>4jmMeYGPtKdXO8Ibg2kVnK</t>
  </si>
  <si>
    <t>FV-GFS 33.01.02</t>
  </si>
  <si>
    <t>5ujhCbOnghq8O4QcehPUHh</t>
  </si>
  <si>
    <t>All locations for collection, storage, and distribution of packed products are cleaned and maintained.</t>
  </si>
  <si>
    <t>52ZcfQxMgl5GPa9Vh1JFiL</t>
  </si>
  <si>
    <t>All product handling and storage facilities and equipment (walls, floors, conveyance lines, machinery, etc.) shall be cleaned and maintained with a defined frequency according to a documented cleaning and maintenance schedule. Maintenance shall not introduce food safety risks. Records of cleaning and maintenance shall be kept.</t>
  </si>
  <si>
    <t>4WYx7HFMmvtmz47Y7M3HG3</t>
  </si>
  <si>
    <t>FV-GFS 33.01.01</t>
  </si>
  <si>
    <t>d9rCS3tguaEvdlnIdpz5T</t>
  </si>
  <si>
    <t>Harvested and packed products are stored to minimize food safety risks.</t>
  </si>
  <si>
    <t>1IcWxLUB26GNPphYlZYNnW</t>
  </si>
  <si>
    <t>All harvested products (packed products, bulk) are stored appropriately and protected from contamination in accordance with the hygiene risk assessment.</t>
  </si>
  <si>
    <t>7vCuleYKjHamUvKLHgZ8Y</t>
  </si>
  <si>
    <t>FV-GFS 19.08</t>
  </si>
  <si>
    <t>63U2FqCsGPStS3cqPeuBYl</t>
  </si>
  <si>
    <t>Containers used for production and harvesting are cleaned, maintained, and appropriate for use.</t>
  </si>
  <si>
    <t>6VDAPLq0hrubOIGISKznPw</t>
  </si>
  <si>
    <t>Production and harvesting containers shall be made of nontoxic materials that do not pose a risk to food safety and be constructed to facilitate cleaning and maintenance.
Reusable containers shall be clean before use. A documented cleaning schedule that includes frequency and is in accordance with the hygiene risk assessment shall be in place. Disinfection shall be incorporated into the cleaning procedure when required in the hygiene risk assessment.
Harvest containers shall be used exclusively for product (not used to store chemicals, lubricants, oil, trash, tools, etc.).</t>
  </si>
  <si>
    <t>G6pnCCbJwdzCHFllZlnYt</t>
  </si>
  <si>
    <t>FV-GFS 30.01.04</t>
  </si>
  <si>
    <t>6feqDUA00CIR112ELALNyl</t>
  </si>
  <si>
    <t>Actions are taken to complement on-farm water management with off-farm activities (while recognizing that the legal scope of the producer is on the farm).</t>
  </si>
  <si>
    <t>5T2dEkEZu7w23ks8utOsHA</t>
  </si>
  <si>
    <t>Available evidence should indicate awareness of the producer on (or participation in) projects, joint action, or collaboration on water management with stakeholders in the neighboring catchment area, watershed, landscape, or beyond, for example with other producers, sector- or crop-specific initiatives, nongovernmental organizations, etc.</t>
  </si>
  <si>
    <t>3gpM7wAcugibINOIws1vMT</t>
  </si>
  <si>
    <t>FV-GFS 13.03</t>
  </si>
  <si>
    <t>68fmjo3gU1AMf7WJNKw3bp</t>
  </si>
  <si>
    <t>Vehicles and equipment used for loading, transport, or storage of harvested products are cleaned, maintained, and appropriate for use.</t>
  </si>
  <si>
    <t>5YBwxoyoYwp5GIbRkEDkAf</t>
  </si>
  <si>
    <t>Vehicles and equipment used for loading, transport, or storage of harvested products shall be cleaned and maintained and stored to prevent product contamination (animal manure, fuel spills, etc.).
Vehicles and equipment shall be suitable for the intended purpose and stored to minimize food safety risk.</t>
  </si>
  <si>
    <t>6Ax16N8PtorGrxHH3hlDVA</t>
  </si>
  <si>
    <t>FV-GFS 30.04.01</t>
  </si>
  <si>
    <t>2raD0wMGmr2mrvAoJwm9ao</t>
  </si>
  <si>
    <t>Water storage facilities are present and well maintained to take advantage of periods of maximum water availability.</t>
  </si>
  <si>
    <t>5JQP5gZkgc1JTMPALlzLl0</t>
  </si>
  <si>
    <t>Where the farm is located in areas of seasonal water availability, there should be water storage facilities for water use during periods when water availability is low. These should be in a good state of repair and appropriately fenced/secured to prevent accidents.</t>
  </si>
  <si>
    <t>4fNRywx2WxuNR6BIWgR80o</t>
  </si>
  <si>
    <t>FV-GFS 30.02.02</t>
  </si>
  <si>
    <t>1uRKJDxlLQmjDmhNoVTLob</t>
  </si>
  <si>
    <t>Restrictions indicated in water permits/licenses are complied with.</t>
  </si>
  <si>
    <t>5ZtEwvCz2CqqKhZu43BToz</t>
  </si>
  <si>
    <t>It is not unusual for specific conditions to be set in the permits/licenses, such as hourly, daily, weekly, monthly, or yearly extraction volumes or usage rates.
Equipment used for monitoring extraction volumes shall be in the correct location to provide accurate readings.
Records shall be maintained and available to demonstrate that these conditions are being met.</t>
  </si>
  <si>
    <t>5U9xxekFJ28sU2NwdkP9u8</t>
  </si>
  <si>
    <t>6iUFFK6Mb6jElcvXPhYqc4</t>
  </si>
  <si>
    <t>FV-GFS 30.02.01</t>
  </si>
  <si>
    <t>otjpwee7gFLMM5JcF5PML</t>
  </si>
  <si>
    <t>Water use at farm level has valid permits/licenses where legally required.</t>
  </si>
  <si>
    <t>1W0gsx2AdY7viOtP4wJ9dH</t>
  </si>
  <si>
    <t>Valid permits/licenses issued by the competent authority shall be available for all of the following:
- Farm water extraction
- Water storage infrastructure
- On-farm water usage including but not limited to irrigation, product washing, and flotation processes
- Water discharge into river courses or other environmentally sensitive areas, where legally required
These permits/licenses shall be available for the certification body (CB) audit and have valid dates.
If these are not available where required, there shall be evidence that the producer has actively applied for the permit(s), the approval is in process, and there is no clear evidence of an official prohibition for using the relevant water source(s).</t>
  </si>
  <si>
    <t>4YbENZo3egueuxDEDlR76y</t>
  </si>
  <si>
    <t>FV-GFS 30.06.03</t>
  </si>
  <si>
    <t>61BkvwmRRlRROsOO6FMpB8</t>
  </si>
  <si>
    <t>Management of water is supported with metrics.</t>
  </si>
  <si>
    <t>6DpPxgG2725oMSk0Yp2tij</t>
  </si>
  <si>
    <t>Acceptable metrics allow calculating the following:
At minimum, the total monthly amount of water used on the farm in agricultural production (in m3/site/month). The amount of water abstracted from specific sources should also be listed.
Additional metrics may include, for example:
- The monthly amount of water used in irrigation/ha.
Indicators should refer to water sources (excluding rainwater), units of time (e.g., growing cycle), and the amounts of water used per kg of product and ha of production.
In Option 2 producer groups, evidence at quality management system (QMS) level is acceptable. Results (data) on metrics at producer group and farm level should be available to indicate compliance.</t>
  </si>
  <si>
    <t>iB5PMMMmXldy6uUryrwf2</t>
  </si>
  <si>
    <t>FV-GFS 30.06.02</t>
  </si>
  <si>
    <t>JviXTsYIcUfNNHPBNIsYN</t>
  </si>
  <si>
    <t>Measures are taken to understand the amount of water used and actions identified for how to increase water use efficiency.</t>
  </si>
  <si>
    <t>4NhhAV43nit5rWKQG7csgf</t>
  </si>
  <si>
    <t>Records of the use of crop irrigation/fertigation water shall be kept, offering estimates of the amount of water needed to support their production. Where possible, ways to increase water efficiency shall be identified.
In Option 2 producer groups, evidence at quality management system (QMS) level is acceptable.</t>
  </si>
  <si>
    <t>All Sections</t>
  </si>
  <si>
    <t>Unique Sections</t>
  </si>
  <si>
    <t>Unique Subsections</t>
  </si>
  <si>
    <t>Section:Subsection Main</t>
  </si>
  <si>
    <t>Section:Subsection Download</t>
  </si>
  <si>
    <t>Section:Subsection New</t>
  </si>
  <si>
    <t>Section GUID</t>
  </si>
  <si>
    <t>Subsection GUID</t>
  </si>
  <si>
    <t>Title</t>
  </si>
  <si>
    <t>S Order</t>
  </si>
  <si>
    <t>SS Order</t>
  </si>
  <si>
    <t>Schon da?</t>
  </si>
  <si>
    <t>FV 04 OUTSOURCED ACTIVITIES (SUBCONTRACTORS)</t>
  </si>
  <si>
    <t>-</t>
  </si>
  <si>
    <t>5mUWYvmAcBFoyUbNbMwBFm1DSOMfBwEJ7NMTIzs3yO1i</t>
  </si>
  <si>
    <t>Gje6Vs9erIFxkUciUvJH4</t>
  </si>
  <si>
    <t>2TfKDuTMsKF5HLrx4ZV67W</t>
  </si>
  <si>
    <t>55PwbCfLEsH487m0LGfq8G</t>
  </si>
  <si>
    <t>HOP 22.03 Natural ecosystems and habitats are not converted into agricultural areas</t>
  </si>
  <si>
    <t>6Rm0QwTMNW6kK0eTQrJkhZ78fF8J8n8uDPsOxFl12Alc</t>
  </si>
  <si>
    <t>6FdWPU4oDWbSzvdyOZoYoB</t>
  </si>
  <si>
    <t>3mN9LJ6V8o5Ft5nePpLgvo</t>
  </si>
  <si>
    <t>FV 22.03 Natural ecosystems and habitats are not converted into agricultural areas</t>
  </si>
  <si>
    <t>7rjim934yL9ogfLKGg1C6w7mjSidGuWy0Ls8TvSUsTPI</t>
  </si>
  <si>
    <t>5UQeS9ZpTZ73bWl747qvBc</t>
  </si>
  <si>
    <t>4Trg9Ks2xdqdCKsYEmUg8D</t>
  </si>
  <si>
    <t>6GGR163KNx1sTit3j0ivMP</t>
  </si>
  <si>
    <t xml:space="preserve">FO 04.01 Soil conservation
</t>
  </si>
  <si>
    <t>Good soil husbandry ensures the long-term fertility of the soil, aids yield, and contributes to profitability. Not applicable in the case of crops that are not grown directly in soil (e.g., hydroponic or potted plants).</t>
  </si>
  <si>
    <t>1bKgax0qDr1kdS45vRoOYL5TvyR0UgB0EOmnMkFaZftX</t>
  </si>
  <si>
    <t>58YIZdoFmkYixB4J9NtgtD</t>
  </si>
  <si>
    <t>5ZjwAiDPYbGvURtwoHF4gM</t>
  </si>
  <si>
    <t xml:space="preserve">FO 10 BIODIVERSITY 
</t>
  </si>
  <si>
    <t>Enhance biodiversity and benefit from its ecological services. Farming and the environment are inseparably linked. Managing wildlife and landscape is of great importance. The abundance and diversity of flora and fauna benefits the enhancement of species and the structural diversity of land and landscape features</t>
  </si>
  <si>
    <t>4wZVGrd3Y6MNXGOUDdx8aE5TvyR0UgB0EOmnMkFaZftX</t>
  </si>
  <si>
    <t>1yWMo0Q80qUQDJqsf2LkXE</t>
  </si>
  <si>
    <t xml:space="preserve">FV 33.07 Air and compressed gases </t>
  </si>
  <si>
    <t>3jlC57moeRajaaQIIaDd205TvyR0UgB0EOmnMkFaZftX</t>
  </si>
  <si>
    <t>4qbSjlziUqnQJwKT4sdkb1</t>
  </si>
  <si>
    <t>FV 33.06 Environmental monitoring program</t>
  </si>
  <si>
    <t>1Lf9FHKch0eiLXJIpNhkap5TvyR0UgB0EOmnMkFaZftX</t>
  </si>
  <si>
    <t>7Im0gZuPu0LHTMAIaQXrVq</t>
  </si>
  <si>
    <t>ppb9y4rPwbUUBCj5QAkxS</t>
  </si>
  <si>
    <t xml:space="preserve">QMS 01.01.02  Legality - Production sites of multisite producers with QMS  </t>
  </si>
  <si>
    <t>2bWjTJm7YGHjn0xzK8lmrx5TvyR0UgB0EOmnMkFaZftX</t>
  </si>
  <si>
    <t>2rxdA3gpl0PXbrvpZ0BtCg</t>
  </si>
  <si>
    <t>67jQXmb714JA7JO68yT9WJ</t>
  </si>
  <si>
    <t xml:space="preserve">QMS 01.02  Internal register </t>
  </si>
  <si>
    <t>6Wkw4wWRDCURPfRLe7FPfh5TvyR0UgB0EOmnMkFaZftX</t>
  </si>
  <si>
    <t>6RbDnySZpbgffC9ju2q32c</t>
  </si>
  <si>
    <t>6vMdfJ8gSRxB94Qur9PIUJ</t>
  </si>
  <si>
    <t>QMS 01.02.01 Internal register - Multisite producers with QMS</t>
  </si>
  <si>
    <t>3hFRwOPd6tyF3XqgDpiUsI5TvyR0UgB0EOmnMkFaZftX</t>
  </si>
  <si>
    <t>1eFqhUYZUruUIaNxgz39cm</t>
  </si>
  <si>
    <t>65YhqSh0effwCLgSU5PKWi</t>
  </si>
  <si>
    <t>QMS 01.02.02 Internal register - Producer Groups</t>
  </si>
  <si>
    <t>2kuhirjgnGOVNDcaDpOkYM5TvyR0UgB0EOmnMkFaZftX</t>
  </si>
  <si>
    <t>DJzqg2fWJNX8DV2KctvYg</t>
  </si>
  <si>
    <t>6gNXFot9bj2qIYf6UMlESC</t>
  </si>
  <si>
    <t>QMS 02.01 Structure</t>
  </si>
  <si>
    <t>6jdV20fj5kQdZCYqV2HAZj5TvyR0UgB0EOmnMkFaZftX</t>
  </si>
  <si>
    <t>70ruHYc2MpTvg0jD7QMezL</t>
  </si>
  <si>
    <t>1BZRMD4dae6RuHe1e220IE</t>
  </si>
  <si>
    <t>QMS 02.02 Competency and training of staff</t>
  </si>
  <si>
    <t>1JbTSVCXvD1rsi9FQI4BLX5TvyR0UgB0EOmnMkFaZftX</t>
  </si>
  <si>
    <t>7szhAVwZa7A9bpfSi2pieJ</t>
  </si>
  <si>
    <t>4cLbnSmkp5Cb5himLWnflc</t>
  </si>
  <si>
    <t>QMS 03.01 Document control requirements</t>
  </si>
  <si>
    <t>VDK37xlSNcEUrQRExLE3o5TvyR0UgB0EOmnMkFaZftX</t>
  </si>
  <si>
    <t>1QZN9MgOjsyqVA68ggNrjJ</t>
  </si>
  <si>
    <t>6cqHYchodcu4mfags7nEfI</t>
  </si>
  <si>
    <t>QMS 03.02 Records</t>
  </si>
  <si>
    <t>5jzyQhmb27D4nmyslaqw295TvyR0UgB0EOmnMkFaZftX</t>
  </si>
  <si>
    <t>5MIp8lIIRxiecaRlBx45ZA</t>
  </si>
  <si>
    <t>3DacSTY4JYjnci5zdyhJco</t>
  </si>
  <si>
    <t>QMS 05.01 Internal QMS audits</t>
  </si>
  <si>
    <t>1EgtVf0gt9faAZ208UKbhp5TvyR0UgB0EOmnMkFaZftX</t>
  </si>
  <si>
    <t>6xn2hlRu4XuFNY4EvmmhGh</t>
  </si>
  <si>
    <t>5H57GE3E0oeJiTQUwzLR4e</t>
  </si>
  <si>
    <t>QMS 05.02 Internal audits of members/sites</t>
  </si>
  <si>
    <t>17ftYiGJQGfvC82XpjU1HE5TvyR0UgB0EOmnMkFaZftX</t>
  </si>
  <si>
    <t>4FpGNTsK7qObG6w0IK8lJ9</t>
  </si>
  <si>
    <t>TNECOkMrplT0VST5e7LlI</t>
  </si>
  <si>
    <t>QMS 05.03 Non-compliances, corrective actions, and sanctions</t>
  </si>
  <si>
    <t>79NJXc4l9NQEbbeDhi7yAn5TvyR0UgB0EOmnMkFaZftX</t>
  </si>
  <si>
    <t>4CAFQJ1DissSwVgUR6FAo2</t>
  </si>
  <si>
    <t>2rWrYhbbVlHZkKXd3fJaOG</t>
  </si>
  <si>
    <t>QMS 11.1 Key Tasks - QMS manager</t>
  </si>
  <si>
    <t>AqZg0D6YeGl82j7kk861G5TvyR0UgB0EOmnMkFaZftX</t>
  </si>
  <si>
    <t>7rp7x9ZgHaqceXxu6OWWq7</t>
  </si>
  <si>
    <t>4LkoX8uL7IKysZNtMA9ACA</t>
  </si>
  <si>
    <t>QMS 11.2 Key Tasks - Internal QMS auditors</t>
  </si>
  <si>
    <t>2mT42AzGqaTB4SqjuCAb8l5TvyR0UgB0EOmnMkFaZftX</t>
  </si>
  <si>
    <t>6w3UMFW0oHAYouIfAQsxPp</t>
  </si>
  <si>
    <t>68QqPVS7uQ4h17EehtW3dB</t>
  </si>
  <si>
    <t>QMS 11.3 Key Tasks -Internal farm auditors</t>
  </si>
  <si>
    <t>1STSYkQfJC6sJCHTl0LQ4B4xvzsgnTOtRkF4CQ8kI09i</t>
  </si>
  <si>
    <t>5KxdaTmagupnt1FFiWUWr</t>
  </si>
  <si>
    <t>1VqzFhqArY3cojASXB90xU</t>
  </si>
  <si>
    <t>QMS 12.1 Formal qualifications for internal QMS auditors</t>
  </si>
  <si>
    <t>1STSYkQfJC6sJCHTl0LQ4B5Nuj2EiEyMVydcblHaISFD</t>
  </si>
  <si>
    <t>73Lv9AVw6FCUaveBbhr4JK</t>
  </si>
  <si>
    <t>5YUhVcJlBJEi7I8LspLadi</t>
  </si>
  <si>
    <t xml:space="preserve">QMS 12.2 Formal qualifications for internal  farm auditors </t>
  </si>
  <si>
    <t>1STSYkQfJC6sJCHTl0LQ4B1E1VhZbj9C7JN1P2MNO7PP</t>
  </si>
  <si>
    <t>6HcHJDddlXRBRfZX9ZokDO</t>
  </si>
  <si>
    <t>6tORAFbgXTHTA03U5KBq2e</t>
  </si>
  <si>
    <t>QMS 12.3.1 Technical skills and qualifications - QMS manager</t>
  </si>
  <si>
    <t>1STSYkQfJC6sJCHTl0LQ4B6iax11SKEZhY8rQyeOo4x9</t>
  </si>
  <si>
    <t>1inVLFVuXUfx9WSBlTkRpE</t>
  </si>
  <si>
    <t>4hGEPqL5l7s3DOLYKtvmbC</t>
  </si>
  <si>
    <t>QMS 12.3.2 Technical skills and qualifications - Internal QMS auditor</t>
  </si>
  <si>
    <t>3yiKvwYoXBHDoxipYV9gbp5TvyR0UgB0EOmnMkFaZftX</t>
  </si>
  <si>
    <t>6IxE566h7r5Jvb3W7WDuj3</t>
  </si>
  <si>
    <t>5aNPbKKRWAA60MBjo0xV4c</t>
  </si>
  <si>
    <t>QMS 12.4  Communication skills</t>
  </si>
  <si>
    <t>3ov8Ci8FQzD3sYIYu2RpnL3yzXvEhnmn5Jt2gzgNRyxG</t>
  </si>
  <si>
    <t>2ImsoVLGQdeZF6agzMqJ8A</t>
  </si>
  <si>
    <t>1wFLkLpapYX6o9clnCsMpf</t>
  </si>
  <si>
    <t>QMS 12.3.4 Technical skills and qualifications - Training in food safety and good agricultural practices for internal QMS and farm auditors</t>
  </si>
  <si>
    <t>7tJdxC0MUJe1HSs3MotQlM5TvyR0UgB0EOmnMkFaZftX</t>
  </si>
  <si>
    <t>6PRvE2QfxASI7YKnCc3EqN</t>
  </si>
  <si>
    <t>3uom9p3qca6ax7AaTTK2QT</t>
  </si>
  <si>
    <t>7zYHRKozLWyZJNsLHlqmWj5TvyR0UgB0EOmnMkFaZftX</t>
  </si>
  <si>
    <t>6FGY5f8scT9uxdRY1Dm0EA</t>
  </si>
  <si>
    <t>3xDgKt7CA6fhZm7YTtTFG0</t>
  </si>
  <si>
    <t xml:space="preserve">QMS 01.01.01  Legality - Producer group members of producer groups </t>
  </si>
  <si>
    <t>1PygzsgwT1kH98NoRIqHJK5TvyR0UgB0EOmnMkFaZftX</t>
  </si>
  <si>
    <t>6GeO2cIfH8F4MS0Wrn7hu8</t>
  </si>
  <si>
    <t>4vucxRo0LZSSTw9GJs9K5C</t>
  </si>
  <si>
    <t xml:space="preserve">QMS 01.01   Legality </t>
  </si>
  <si>
    <t>2zKr6OtZT3ieaBkkiQdRnE5TvyR0UgB0EOmnMkFaZftX</t>
  </si>
  <si>
    <t>4MADFxOdPQhN4tDSrYC3kN</t>
  </si>
  <si>
    <t>6DLYBu74pUsP9h2Tk6aE8b</t>
  </si>
  <si>
    <t>HOP 30.05 Water quality</t>
  </si>
  <si>
    <t>38FoI2x9MvJMWYmW9A94FP1GydlnqB5f3ZYrijAhJ8a1</t>
  </si>
  <si>
    <t>2POBKEfw5bnX0otH120XN9</t>
  </si>
  <si>
    <t>38FoI2x9MvJMWYmW9A94FP</t>
  </si>
  <si>
    <t>HOP 28 SOIL AND SUBSTRATE MANAGEMENT</t>
  </si>
  <si>
    <t>3mzqvFtvshFUd9FG5jPpxS2G6uwghHDTAis8RUZY3FJx</t>
  </si>
  <si>
    <t>1EV9fOJFtgZHkgwnGkSJCo</t>
  </si>
  <si>
    <t>3mzqvFtvshFUd9FG5jPpxS</t>
  </si>
  <si>
    <t>HOP 29 FERTILIZERS AND BIOSTIMULANTS</t>
  </si>
  <si>
    <t>3mzqvFtvshFUd9FG5jPpxS3QFwSW2yUZI11qFYS6goaH</t>
  </si>
  <si>
    <t>489bZFWSQmhiPe5OysSmjy</t>
  </si>
  <si>
    <t>2oNaOXs0DVeMiQZPYCn5r7</t>
  </si>
  <si>
    <t>HOP 25 WASTE MANAGEMENT</t>
  </si>
  <si>
    <t>3mzqvFtvshFUd9FG5jPpxS34qytRFn55Pj9v8N6jW9Nd</t>
  </si>
  <si>
    <t>2HYuayP7D4BMSo75oiaXrl</t>
  </si>
  <si>
    <t>FV 32 PLANT PROTECTION PRODUCTS</t>
  </si>
  <si>
    <t>WIsqyzB7hUCqXcRGmylZ63bwHSjPIiZlDqoQlQa0RcI</t>
  </si>
  <si>
    <t>1rtxDY0UV6J6nTD72lp37g</t>
  </si>
  <si>
    <t>FV 29 FERTILIZERS AND BIOSTIMULANTS</t>
  </si>
  <si>
    <t>WIsqyzB7hUCqXcRGmylZ65JMEtkoFWwAZfaa1yaPgBK</t>
  </si>
  <si>
    <t>68w0QanW27g7DC5iiMNgnB</t>
  </si>
  <si>
    <t>FV 28 SOIL AND SUBSTRATE MANAGEMENT</t>
  </si>
  <si>
    <t>WIsqyzB7hUCqXcRGmylZ64AISrwQ9WCshrlYBBrxvLA</t>
  </si>
  <si>
    <t>3eE3Q3pAc6KiMjhWeHYlIc</t>
  </si>
  <si>
    <t>FV 25 WASTE MANAGEMENT</t>
  </si>
  <si>
    <t>WIsqyzB7hUCqXcRGmylZ6SAqaQFjpGvk0dxFTZIzwA</t>
  </si>
  <si>
    <t>yNNnfi8cIVXTWlcpFs9Ve</t>
  </si>
  <si>
    <t>1ERzCDuPHpofETFZxfdFUx</t>
  </si>
  <si>
    <t>FO 12.03 Protective clothing and equipment</t>
  </si>
  <si>
    <t>5J6Wg6hIOJWcbwRBTKjslF5TvyR0UgB0EOmnMkFaZftX</t>
  </si>
  <si>
    <t>73mmIJbLFA6st0OtTEqZWp</t>
  </si>
  <si>
    <t>7e2OTmZvHrA9xmbHveLBmp</t>
  </si>
  <si>
    <t>FO 12.01 Workers’ health and safety</t>
  </si>
  <si>
    <t>57pN9EDRNJdtiagduP3fZW50xAgBpMLFLITAgXsZZZlg</t>
  </si>
  <si>
    <t>2qY4MoLxFUnCA4vo1wdvyU</t>
  </si>
  <si>
    <t>64wGe3MdQzgQigsw2nGTdA</t>
  </si>
  <si>
    <t>FO 08.02 Postharvest treatments</t>
  </si>
  <si>
    <t>57pN9EDRNJdtiagduP3fZW2WGH0RWY1OjvoJuoSirwHO</t>
  </si>
  <si>
    <t>5qNS7lYI1ESLWc7l6Zqgt0</t>
  </si>
  <si>
    <t>5JIgB3UDpDaQaRmTmuUpoo</t>
  </si>
  <si>
    <t>FO 08 POSTHARVEST</t>
  </si>
  <si>
    <t>57pN9EDRNJdtiagduP3fZW2JbpD7n1ziHSr2bVcKMSYA</t>
  </si>
  <si>
    <t>yeoigpicR7Kj80FVFSVQ7</t>
  </si>
  <si>
    <t>1WOpilQQJvvs3HIzyLlTD7</t>
  </si>
  <si>
    <t>FO 07.01 Choice of plant protection products</t>
  </si>
  <si>
    <t>57pN9EDRNJdtiagduP3fZW1dk4ytnQWjHBvg1ln8HjTF</t>
  </si>
  <si>
    <t>4OOlpygsKUozIPIQvZRS7K</t>
  </si>
  <si>
    <t>2BGuoLOuGR86Am1Hf7hCiG</t>
  </si>
  <si>
    <t>FO 07 PLANT PROTECTION PRODUCTS</t>
  </si>
  <si>
    <t>57pN9EDRNJdtiagduP3fZW49eZzszjuUC0B6uHMRpoza</t>
  </si>
  <si>
    <t>3hK2y2UNLfHoppHPAnHM03</t>
  </si>
  <si>
    <t>4lUZQXD5tjtX2glVe4lraA</t>
  </si>
  <si>
    <t>FO 04.06 Application records</t>
  </si>
  <si>
    <t>57pN9EDRNJdtiagduP3fZW5XwbzZtEM8lBOyfvXXxdDp</t>
  </si>
  <si>
    <t>2LnFemyn1mQ3dMrtNShc5B</t>
  </si>
  <si>
    <t>3Fg5RTdQ7a6O2THEvpVWrG</t>
  </si>
  <si>
    <t>FO 01.01 Site history</t>
  </si>
  <si>
    <t>One of the key features of sustainable farming is the continuous integration of site-specific knowledge and practical experience for future management planning and practices. 
This section is intended to ensure proper site management based on planning and monitoring own practices and products, including listening to external clients to enhance learning and improvement, ensuring that the land, buildings, and other facilities which constitute the fabric of the farm are properly managed for the safe production of flowers and ornamentals and the protection of the environment.</t>
  </si>
  <si>
    <t>57pN9EDRNJdtiagduP3fZW4QOHCspm1xB86DGAUYDjRE</t>
  </si>
  <si>
    <t>4AUkUX1Ed6iGItHig18e1A</t>
  </si>
  <si>
    <t>3YIgWsy9P8ND3BJPQGnD0j</t>
  </si>
  <si>
    <t xml:space="preserve">FO 01 MANAGEMENT </t>
  </si>
  <si>
    <t>57pN9EDRNJdtiagduP3fZW5ct5fM0HqC0lCNZYddSQSP</t>
  </si>
  <si>
    <t>5qL5D1YSZyjAfehlrFEA4J</t>
  </si>
  <si>
    <t>4Igs0TcvRtcZaLqERpBzyw</t>
  </si>
  <si>
    <t>AQ 21 SAMPLING AND TESTING OF FARMED AQUATIC SPECIES</t>
  </si>
  <si>
    <t>57pN9EDRNJdtiagduP3fZW3ag7qg4fpn4nxKeaoiBogr</t>
  </si>
  <si>
    <t>2LfV72LvddlAa8kU9pelkw</t>
  </si>
  <si>
    <t>57pN9EDRNJdtiagduP3fZW</t>
  </si>
  <si>
    <t>HOP 32 PLANT PROTECTION PRODUCTS</t>
  </si>
  <si>
    <t>Rm2o1gaBaALvlfFEiYrMu1zH3ajr9ldfV66pKaz5uSC</t>
  </si>
  <si>
    <t>5yJSOcTVR8gZAhpSpE27lE</t>
  </si>
  <si>
    <t>3bxp0a7dcsX1zRhf8lSDgg</t>
  </si>
  <si>
    <t>FO 05.03 Record keeping</t>
  </si>
  <si>
    <t>Rm2o1gaBaALvlfFEiYrMu110oWX79i6mbT4bTqOXnsF</t>
  </si>
  <si>
    <t>1TkJSLMhtf1FXiHyFrmEpa</t>
  </si>
  <si>
    <t>5S3hhH4brQmFX28p961rB1</t>
  </si>
  <si>
    <t>AQUACULTURE:  Finfish, crustaceans, molluscs, seaweed</t>
  </si>
  <si>
    <t xml:space="preserve">The standard applies to all stages of the aquatic species for all systems used in aquaculture.
Presently, the term “farmed aquatic species” within the standard refers to all species mentioned in the GLOBALG.A.P. product list published on the GLOBALG.A.P. website. This product list is extended for species based on demand and under consideration of brood stock origin. The term “farmed aquatic species” refers to finfish, crustaceans, molluscs, and macro-algae (seaweed) and depending on the criteria may apply exclusively to some of the groups. </t>
  </si>
  <si>
    <t>Rm2o1gaBaALvlfFEiYrMu4eKy1DGXi4so3zRzyqThnJ</t>
  </si>
  <si>
    <t>5ZmQCZZcuTzxuWKzHPecnl</t>
  </si>
  <si>
    <t>Rm2o1gaBaALvlfFEiYrMu</t>
  </si>
  <si>
    <t>HOP 33 POSTHARVEST HANDLING</t>
  </si>
  <si>
    <t>Rm2o1gaBaALvlfFEiYrMu7ctYNkkwyMaJhUZotDNFjC</t>
  </si>
  <si>
    <t>5f1unFnjf9XRdMc3gNiJtp</t>
  </si>
  <si>
    <t>5J6Wg6hIOJWcbwRBTKjslF</t>
  </si>
  <si>
    <t>HOP 31 INTEGRATED PEST MANAGEMENT</t>
  </si>
  <si>
    <t>Rm2o1gaBaALvlfFEiYrMu6jeCGSSXYJzTftXx8cbHUd</t>
  </si>
  <si>
    <t>6AAKJ3LgDpE7IG4YAqQOKs</t>
  </si>
  <si>
    <t>WIsqyzB7hUCqXcRGmylZ6</t>
  </si>
  <si>
    <t>HOP 30 WATER MANAGEMENT</t>
  </si>
  <si>
    <t>Rm2o1gaBaALvlfFEiYrMu6XDlMJZ8YZa4z9YpSWG2pO</t>
  </si>
  <si>
    <t>6mCnaLW9OtV3xpBSYq1P6R</t>
  </si>
  <si>
    <t>4DY3EifbqbuiHigOcSYX3F</t>
  </si>
  <si>
    <t>HOP 28 SOIL MANAGEMENT</t>
  </si>
  <si>
    <t>57pN9EDRNJdtiagduP3fZW4tsSAXoTqULXFfkPGQuphj</t>
  </si>
  <si>
    <t>6PGQqtXv2MC5ksCBDotJ6h</t>
  </si>
  <si>
    <t>2zKr6OtZT3ieaBkkiQdRnE</t>
  </si>
  <si>
    <t>HOP 27 GENETICALLY MODIFIED ORGANISMS</t>
  </si>
  <si>
    <t>5AYuYvAyD5dx1XUm0wkNUh5TvyR0UgB0EOmnMkFaZftX</t>
  </si>
  <si>
    <t>1dG8d76WeQtZj6ZhH7zFvX</t>
  </si>
  <si>
    <t>1PygzsgwT1kH98NoRIqHJK</t>
  </si>
  <si>
    <t>HOP 26 PLANT PROPAGATION MATERIAL</t>
  </si>
  <si>
    <t>5y6C5KZtGFA5bRC3q2nOtJ5TvyR0UgB0EOmnMkFaZftX</t>
  </si>
  <si>
    <t>3o4fB4IpD89LcJNP1PcaqR</t>
  </si>
  <si>
    <t>7zYHRKozLWyZJNsLHlqmWj</t>
  </si>
  <si>
    <t>HOP 24 GREENHOUSE-GASES AND CLIMATE CHANGE</t>
  </si>
  <si>
    <t>WIsqyzB7hUCqXcRGmylZ66DLYBu74pUsP9h2Tk6aE8b</t>
  </si>
  <si>
    <t>4YFwKmf2KWSpX12tY4wUWy</t>
  </si>
  <si>
    <t>7tJdxC0MUJe1HSs3MotQlM</t>
  </si>
  <si>
    <t>HOP 23 ENERGY EFFICIENCY</t>
  </si>
  <si>
    <t>3ov8Ci8FQzD3sYIYu2RpnL25ufr7Onk7JPdSt2laMS29</t>
  </si>
  <si>
    <t>6vNkpAgb9tyedueQqK0qUL</t>
  </si>
  <si>
    <t>3ov8Ci8FQzD3sYIYu2RpnL</t>
  </si>
  <si>
    <t>HOP 22 BIODIVERSITY AND HABITATS</t>
  </si>
  <si>
    <t>3ov8Ci8FQzD3sYIYu2RpnL55PwbCfLEsH487m0LGfq8G</t>
  </si>
  <si>
    <t>4ooHdrCZe01RstIqSrV18y</t>
  </si>
  <si>
    <t>3yiKvwYoXBHDoxipYV9gbp</t>
  </si>
  <si>
    <t>HOP 21 SITE MANAGEMENT</t>
  </si>
  <si>
    <t>38FoI2x9MvJMWYmW9A94FPBNyveclVEQj4HZroYIsSp</t>
  </si>
  <si>
    <t>5u8bHkfqKowCCM9WUABzET</t>
  </si>
  <si>
    <t>1STSYkQfJC6sJCHTl0LQ4B</t>
  </si>
  <si>
    <t>HOP 20 WORKERS’ HEALTH, SAFETY, AND WELFARE</t>
  </si>
  <si>
    <t>Rm2o1gaBaALvlfFEiYrMu1YjodcLkPXYuUVJv2kTcFk</t>
  </si>
  <si>
    <t>6hB3MkD70WoxXFovO1Myl1</t>
  </si>
  <si>
    <t>5y6C5KZtGFA5bRC3q2nOtJ</t>
  </si>
  <si>
    <t>HOP 19 HYGIENE</t>
  </si>
  <si>
    <t>WIsqyzB7hUCqXcRGmylZ631MnP6cupxhwzTJCfEX2C0</t>
  </si>
  <si>
    <t>2c0UBVv0ssw8RkT3Qltabw</t>
  </si>
  <si>
    <t>5AYuYvAyD5dx1XUm0wkNUh</t>
  </si>
  <si>
    <t>HOP 18 GLOBALG.A.P. STATUS</t>
  </si>
  <si>
    <t>57pN9EDRNJdtiagduP3fZW5E9apgdIabjK9U9O52kP3v</t>
  </si>
  <si>
    <t>39wDev6h9D8oDsJBEecAWl</t>
  </si>
  <si>
    <t>2mT42AzGqaTB4SqjuCAb8l</t>
  </si>
  <si>
    <t>HOP 17 LOGO USE</t>
  </si>
  <si>
    <t>3mzqvFtvshFUd9FG5jPpxS3it1MDZers0ZhAZZAMnlhX</t>
  </si>
  <si>
    <t>Hjdhpd4Y2LuyPWKnGTrmO</t>
  </si>
  <si>
    <t>AqZg0D6YeGl82j7kk861G</t>
  </si>
  <si>
    <t>HOP 16 FOOD FRAUD</t>
  </si>
  <si>
    <t>2oNaOXs0DVeMiQZPYCn5r75TvyR0UgB0EOmnMkFaZftX</t>
  </si>
  <si>
    <t>hO2NOQ26gywBTlsxbcq9O</t>
  </si>
  <si>
    <t>79NJXc4l9NQEbbeDhi7yAn</t>
  </si>
  <si>
    <t>HOP 15 FOOD DEFENSE</t>
  </si>
  <si>
    <t>538rGD6MQerNMNSCfcYCp75TvyR0UgB0EOmnMkFaZftX</t>
  </si>
  <si>
    <t>3V71ubGcYzgTqb49BoKEWy</t>
  </si>
  <si>
    <t>17ftYiGJQGfvC82XpjU1HE</t>
  </si>
  <si>
    <t>HOP 14 FOOD SAFETY POLICY DECLARATION</t>
  </si>
  <si>
    <t>1o8mD6EnK5wQwCEJoONfYj5TvyR0UgB0EOmnMkFaZftX</t>
  </si>
  <si>
    <t>58WTVNVDK4Ume50K5PgLp8</t>
  </si>
  <si>
    <t>1EgtVf0gt9faAZ208UKbhp</t>
  </si>
  <si>
    <t>HOP 13 EQUIPMENT AND DEVICES</t>
  </si>
  <si>
    <t>hQNd2uxITz3h9L5NA0Esq5TvyR0UgB0EOmnMkFaZftX</t>
  </si>
  <si>
    <t>3xlZz6JmRE4HFuwrRO1r2S</t>
  </si>
  <si>
    <t>5jzyQhmb27D4nmyslaqw29</t>
  </si>
  <si>
    <t>HOP 12 LABORATORY TESTING</t>
  </si>
  <si>
    <t>7M8kd0W9wjpA8V5QSHHaVd5TvyR0UgB0EOmnMkFaZftX</t>
  </si>
  <si>
    <t>3i65Y6w8pawwjTCuz8gb8</t>
  </si>
  <si>
    <t>VDK37xlSNcEUrQRExLE3o</t>
  </si>
  <si>
    <t>HOP 11 NON-CONFORMING PRODUCTS</t>
  </si>
  <si>
    <t>6fz1ZcgpxCeEz3mRGrevNc5TvyR0UgB0EOmnMkFaZftX</t>
  </si>
  <si>
    <t>5ezBOW4OM7h3xswjobcn8m</t>
  </si>
  <si>
    <t>1JbTSVCXvD1rsi9FQI4BLX</t>
  </si>
  <si>
    <t>HOP 10 COMPLAINTS</t>
  </si>
  <si>
    <t>seSMMRr8dVZQE1tIIM2oM5TvyR0UgB0EOmnMkFaZftX</t>
  </si>
  <si>
    <t>7mTvLK77vxTlPW7BXvRIOf</t>
  </si>
  <si>
    <t>6jdV20fj5kQdZCYqV2HAZj</t>
  </si>
  <si>
    <t>HOP 09 RECALL AND WITHDRAWAL</t>
  </si>
  <si>
    <t>19R27icHjrePmOqhbMVB4F5TvyR0UgB0EOmnMkFaZftX</t>
  </si>
  <si>
    <t>2pHZJgTGPA84Xwpm4WJaxJ</t>
  </si>
  <si>
    <t>2kuhirjgnGOVNDcaDpOkYM</t>
  </si>
  <si>
    <t>HOP 08 MASS BALANCE</t>
  </si>
  <si>
    <t>bxrVXJ4xWVl7PtHasGENb5TvyR0UgB0EOmnMkFaZftX</t>
  </si>
  <si>
    <t>2tePLGGbiJv3jtJZF5CIfx</t>
  </si>
  <si>
    <t>3hFRwOPd6tyF3XqgDpiUsI</t>
  </si>
  <si>
    <t xml:space="preserve">HOP 07 PARALLEL OWNERSHIP, TRACEABILITY, AND SEGREGATION </t>
  </si>
  <si>
    <t>7w9H6anypUchjmMOZrr9fi5TvyR0UgB0EOmnMkFaZftX</t>
  </si>
  <si>
    <t>5nrqZ7t89mfk2UA6vzgGcN</t>
  </si>
  <si>
    <t>6Wkw4wWRDCURPfRLe7FPfh</t>
  </si>
  <si>
    <t>HOP 06 TRACEABILITY</t>
  </si>
  <si>
    <t>3Ff44zJMwGkTtn6xQrauV05TvyR0UgB0EOmnMkFaZftX</t>
  </si>
  <si>
    <t>5t5wsyqtNc24tecbhYhTvh</t>
  </si>
  <si>
    <t>2bWjTJm7YGHjn0xzK8lmrx</t>
  </si>
  <si>
    <t>HOP 05 SPECIFICATIONS, SUPPLIERS, AND STOCK MANAGEMENT</t>
  </si>
  <si>
    <t>LIlGAXC7dgnKPjxv0CHy95TvyR0UgB0EOmnMkFaZftX</t>
  </si>
  <si>
    <t>5LfsN14hZxjJrC1qVhlfHB</t>
  </si>
  <si>
    <t>1Lf9FHKch0eiLXJIpNhkap</t>
  </si>
  <si>
    <t>HOP 04 OUTSOURCED ACTIVITIES (SUB-CONTRACTORS)</t>
  </si>
  <si>
    <t>3J24Glrer1437lwsauUMDz5TvyR0UgB0EOmnMkFaZftX</t>
  </si>
  <si>
    <t>hcFw5wMLFaiExYWIuW3HR</t>
  </si>
  <si>
    <t>3jlC57moeRajaaQIIaDd20</t>
  </si>
  <si>
    <t>HOP 03 RESOURCE MANAGEMENT AND TRAINING</t>
  </si>
  <si>
    <t>3REBipJjMBilm8fOUb7AAk5TvyR0UgB0EOmnMkFaZftX</t>
  </si>
  <si>
    <t>6ove6rRf30wOh0RFzdNX5o</t>
  </si>
  <si>
    <t>4wZVGrd3Y6MNXGOUDdx8aE</t>
  </si>
  <si>
    <t>HOP 02 CONTINUOUS IMPROVEMENT PLAN</t>
  </si>
  <si>
    <t>5QcqRKjyugITtX9F5mWxJx5TvyR0UgB0EOmnMkFaZftX</t>
  </si>
  <si>
    <t>3Ev1KFMhyrnTFo21odXMFb</t>
  </si>
  <si>
    <t>1bKgax0qDr1kdS45vRoOYL</t>
  </si>
  <si>
    <t>HOP 01 INTERNAL DOCUMENTATION</t>
  </si>
  <si>
    <t>1NXB83vWchkgtYCMUnCsww4vucxRo0LZSSTw9GJs9K5C</t>
  </si>
  <si>
    <t>2r0PKamibVjT154Mt6ZyZr</t>
  </si>
  <si>
    <t>6XDlMJZ8YZa4z9YpSWG2pO</t>
  </si>
  <si>
    <t>HOP 33.07 Harvest and handling area safety</t>
  </si>
  <si>
    <t>1NXB83vWchkgtYCMUnCsww3xDgKt7CA6fhZm7YTtTFG0</t>
  </si>
  <si>
    <t>5FrsC2nPPjN1tPrqF38xnE</t>
  </si>
  <si>
    <t>6jeCGSSXYJzTftXx8cbHUd</t>
  </si>
  <si>
    <t>HOP 33.06 Transport</t>
  </si>
  <si>
    <t>1NXB83vWchkgtYCMUnCswwppb9y4rPwbUUBCj5QAkxS</t>
  </si>
  <si>
    <t>59FpkfZMxeZJmF6taxFjwS</t>
  </si>
  <si>
    <t>7ctYNkkwyMaJhUZotDNFjC</t>
  </si>
  <si>
    <t>HOP 33.05 Finished products</t>
  </si>
  <si>
    <t>1NXB83vWchkgtYCMUnCsww67jQXmb714JA7JO68yT9WJ</t>
  </si>
  <si>
    <t>4X9BF4KV3KpGvjFEy9t02S</t>
  </si>
  <si>
    <t>1YjodcLkPXYuUVJv2kTcFk</t>
  </si>
  <si>
    <t>HOP 33.04 Pest control</t>
  </si>
  <si>
    <t>1NXB83vWchkgtYCMUnCsww6vMdfJ8gSRxB94Qur9PIUJ</t>
  </si>
  <si>
    <t>2aIuef5OdB7kGvevIlVid9</t>
  </si>
  <si>
    <t>4eKy1DGXi4so3zRzyqThnJ</t>
  </si>
  <si>
    <t>HOP 33.03 Temperature and humidity control</t>
  </si>
  <si>
    <t>1NXB83vWchkgtYCMUnCsww65YhqSh0effwCLgSU5PKWi</t>
  </si>
  <si>
    <t>qZvs4TjomzUExYXBkpMKW</t>
  </si>
  <si>
    <t>110oWX79i6mbT4bTqOXnsF</t>
  </si>
  <si>
    <t>HOP 33.02 Foreign materials</t>
  </si>
  <si>
    <t>3teX4BYt2AW8sJqpMJrRZD5TvyR0UgB0EOmnMkFaZftX</t>
  </si>
  <si>
    <t>5T3UvZaLT1LryLjS4jgcrV</t>
  </si>
  <si>
    <t>1zH3ajr9ldfV66pKaz5uSC</t>
  </si>
  <si>
    <t>HOP 33.01 Harvest and handling areas</t>
  </si>
  <si>
    <t>3teX4BYt2AW8sJqpMJrRZD6gNXFot9bj2qIYf6UMlESC</t>
  </si>
  <si>
    <t>67Rg4LUUS8mYWayFKFeccw</t>
  </si>
  <si>
    <t>3ag7qg4fpn4nxKeaoiBogr</t>
  </si>
  <si>
    <t>HOP 32.11 Invoices and procurement documentation</t>
  </si>
  <si>
    <t>3teX4BYt2AW8sJqpMJrRZD1BZRMD4dae6RuHe1e220IE</t>
  </si>
  <si>
    <t>6LU9T2x3GUeO9PkWkr9LvE</t>
  </si>
  <si>
    <t>5ct5fM0HqC0lCNZYddSQSP</t>
  </si>
  <si>
    <t>HOP 32.10 Mixing and handling</t>
  </si>
  <si>
    <t>iX5cwfCbucoiOoSsaucW15TvyR0UgB0EOmnMkFaZftX</t>
  </si>
  <si>
    <t>40IDuslcek7Wi4kOcQqOH5</t>
  </si>
  <si>
    <t>4QOHCspm1xB86DGAUYDjRE</t>
  </si>
  <si>
    <t>HOP 32.09 Plant protection product and postharvest treatment product storage</t>
  </si>
  <si>
    <t>iX5cwfCbucoiOoSsaucW14cLbnSmkp5Cb5himLWnflc</t>
  </si>
  <si>
    <t>3HiLPY3tc1HNXh1gmlfFbz</t>
  </si>
  <si>
    <t>5XwbzZtEM8lBOyfvXXxdDp</t>
  </si>
  <si>
    <t>HOP 32.08 Application of other substances</t>
  </si>
  <si>
    <t>iX5cwfCbucoiOoSsaucW16cqHYchodcu4mfags7nEfI</t>
  </si>
  <si>
    <t>vn5z8mrMlS4ioHBCD4AeP</t>
  </si>
  <si>
    <t>5E9apgdIabjK9U9O52kP3v</t>
  </si>
  <si>
    <t>HOP 32.07 Residue analysis</t>
  </si>
  <si>
    <t>1sjYNSfPgvLzeUoltfbbdl5TvyR0UgB0EOmnMkFaZftX</t>
  </si>
  <si>
    <t>40x6bn3DPLMkitJJ1rHzLG</t>
  </si>
  <si>
    <t>49eZzszjuUC0B6uHMRpoza</t>
  </si>
  <si>
    <t>HOP 32.06 Disposal of surplus application mix</t>
  </si>
  <si>
    <t>4riK5U0xPiGEWHpHRmn4Nr5TvyR0UgB0EOmnMkFaZftX</t>
  </si>
  <si>
    <t>2o53cxprZfNYjtrRLARqPe</t>
  </si>
  <si>
    <t>1dk4ytnQWjHBvg1ln8HjTF</t>
  </si>
  <si>
    <t>HOP 32.05 Obsolete plant protection products</t>
  </si>
  <si>
    <t>4riK5U0xPiGEWHpHRmn4Nr3DacSTY4JYjnci5zdyhJco</t>
  </si>
  <si>
    <t>6D7XlpsfOTAtAS415druSY</t>
  </si>
  <si>
    <t>2JbpD7n1ziHSr2bVcKMSYA</t>
  </si>
  <si>
    <t>HOP 32.04 Empty containers</t>
  </si>
  <si>
    <t>4riK5U0xPiGEWHpHRmn4Nr5H57GE3E0oeJiTQUwzLR4e</t>
  </si>
  <si>
    <t>78vweBqIAPgNjyuDvL5tQW</t>
  </si>
  <si>
    <t>2WGH0RWY1OjvoJuoSirwHO</t>
  </si>
  <si>
    <t>HOP 32.03 Plant protection product preharvest intervals</t>
  </si>
  <si>
    <t>4riK5U0xPiGEWHpHRmn4NrTNECOkMrplT0VST5e7LlI</t>
  </si>
  <si>
    <t>6axYXAy7Yu1eJic25oc7jd</t>
  </si>
  <si>
    <t>4tsSAXoTqULXFfkPGQuphj</t>
  </si>
  <si>
    <t>HOP 32.02 Application records</t>
  </si>
  <si>
    <t>5ZsnePvk5YgFXWZV6SeLdd5TvyR0UgB0EOmnMkFaZftX</t>
  </si>
  <si>
    <t>5Q3aemgYbztipmapDUzbAq</t>
  </si>
  <si>
    <t>50xAgBpMLFLITAgXsZZZlg</t>
  </si>
  <si>
    <t>HOP 32.01 Plant protection product management</t>
  </si>
  <si>
    <t>7ue3ZV8NziRZnY4dzUsISX5TvyR0UgB0EOmnMkFaZftX</t>
  </si>
  <si>
    <t>5mIblZRyfNdC1gOQNXaVhW</t>
  </si>
  <si>
    <t>SAqaQFjpGvk0dxFTZIzwA</t>
  </si>
  <si>
    <t>HOP 30.06 Irrigation predictions and record keeping</t>
  </si>
  <si>
    <t>35yeNtmczlcF0LL6aw5z155TvyR0UgB0EOmnMkFaZftX</t>
  </si>
  <si>
    <t>2I3a6saOrNcDjLiwnbyc1J</t>
  </si>
  <si>
    <t>4AISrwQ9WCshrlYBBrxvLA</t>
  </si>
  <si>
    <t>HOP 30.04 Water storage</t>
  </si>
  <si>
    <t>6ODApAejiQtNrOwOQO5Tai5TvyR0UgB0EOmnMkFaZftX</t>
  </si>
  <si>
    <t>65eMYjfTV3cmvpL1heqaBJ</t>
  </si>
  <si>
    <t>5JMEtkoFWwAZfaa1yaPgBK</t>
  </si>
  <si>
    <t>HOP 30.03 Efficient water use on farm</t>
  </si>
  <si>
    <t>22fWhXIF7ToLyYWekldl825TvyR0UgB0EOmnMkFaZftX</t>
  </si>
  <si>
    <t>7KTNT5W2dnohnL5waZkYY2</t>
  </si>
  <si>
    <t>3bwHSjPIiZlDqoQlQa0RcI</t>
  </si>
  <si>
    <t>HOP 30.02 Water sources</t>
  </si>
  <si>
    <t>6r5HimlyZ0M2nrD6K2tkEv2rWrYhbbVlHZkKXd3fJaOG</t>
  </si>
  <si>
    <t>Oe1ablyCFkYTPh0hD5hws</t>
  </si>
  <si>
    <t>31MnP6cupxhwzTJCfEX2C0</t>
  </si>
  <si>
    <t>HOP 30.01 Water use risk assessments and management plan</t>
  </si>
  <si>
    <t>6r5HimlyZ0M2nrD6K2tkEv4LkoX8uL7IKysZNtMA9ACA</t>
  </si>
  <si>
    <t>6l8T1OwYI1xOmNZdJ6Oe4e</t>
  </si>
  <si>
    <t>3it1MDZers0ZhAZZAMnlhX</t>
  </si>
  <si>
    <t>HOP 29.04 Nutrient content</t>
  </si>
  <si>
    <t>6r5HimlyZ0M2nrD6K2tkEv68QqPVS7uQ4h17EehtW3dB</t>
  </si>
  <si>
    <t>D1P1Goj92jYoNU4WguRQW</t>
  </si>
  <si>
    <t>34qytRFn55Pj9v8N6jW9Nd</t>
  </si>
  <si>
    <t>HOP 29.03 Organic fertilizers</t>
  </si>
  <si>
    <t>4C2gsJHZv4iinAHFdFqzqK1VqzFhqArY3cojASXB90xU</t>
  </si>
  <si>
    <t>3AUALHBmd06oM88tMS9jZe</t>
  </si>
  <si>
    <t>3QFwSW2yUZI11qFYS6goaH</t>
  </si>
  <si>
    <t>HOP 29.02 Storage</t>
  </si>
  <si>
    <t>4C2gsJHZv4iinAHFdFqzqK5YUhVcJlBJEi7I8LspLadi</t>
  </si>
  <si>
    <t>5EvAdfrPlA0NW2KYET1Ogy</t>
  </si>
  <si>
    <t>2G6uwghHDTAis8RUZY3FJx</t>
  </si>
  <si>
    <t>HOP 29.01 Application records</t>
  </si>
  <si>
    <t>4C2gsJHZv4iinAHFdFqzqK6tORAFbgXTHTA03U5KBq2e</t>
  </si>
  <si>
    <t>794ci54zUVeeTyCkKxaIDB</t>
  </si>
  <si>
    <t>BNyveclVEQj4HZroYIsSp</t>
  </si>
  <si>
    <t>HOP 28.02 Soil fumigation</t>
  </si>
  <si>
    <t>4C2gsJHZv4iinAHFdFqzqK4hGEPqL5l7s3DOLYKtvmbC</t>
  </si>
  <si>
    <t>1q2hGGDrL7xPbQ1LvXpV26</t>
  </si>
  <si>
    <t>1GydlnqB5f3ZYrijAhJ8a1</t>
  </si>
  <si>
    <t>HOP 28.01 Soil management and conservation</t>
  </si>
  <si>
    <t>4C2gsJHZv4iinAHFdFqzqK3wx6HUisx5HDpRwFvCTwWN</t>
  </si>
  <si>
    <t>3T9Lafr1Dn5eaj06Z1a1Bn</t>
  </si>
  <si>
    <t>3yzXvEhnmn5Jt2gzgNRyxG</t>
  </si>
  <si>
    <t>HOP 22.02 Ecological upgrading of unproductive sites</t>
  </si>
  <si>
    <t>4C2gsJHZv4iinAHFdFqzqK3uom9p3qca6ax7AaTTK2QT</t>
  </si>
  <si>
    <t>qp2SWgp44Toj1oTs4KmKI</t>
  </si>
  <si>
    <t>25ufr7Onk7JPdSt2laMS29</t>
  </si>
  <si>
    <t>HOP 22.01 Management of biodiversity and habitats</t>
  </si>
  <si>
    <t>4C2gsJHZv4iinAHFdFqzqK1wFLkLpapYX6o9clnCsMpf</t>
  </si>
  <si>
    <t>79dQtq6ga2pL5svjyI9vwJ</t>
  </si>
  <si>
    <t>6iax11SKEZhY8rQyeOo4x9</t>
  </si>
  <si>
    <t>HOP 20.04 Workers’ welfare</t>
  </si>
  <si>
    <t>4C2gsJHZv4iinAHFdFqzqK5aNPbKKRWAA60MBjo0xV4c</t>
  </si>
  <si>
    <t>sRjWGUiOhcqw76XsR8gAI</t>
  </si>
  <si>
    <t>1E1VhZbj9C7JN1P2MNO7PP</t>
  </si>
  <si>
    <t>HOP 20.03 Personal protective equipment</t>
  </si>
  <si>
    <t>4C2gsJHZv4iinAHFdFqzqK2Uopg36JNeaciZYcYszEzl</t>
  </si>
  <si>
    <t>01tN17HCTCOfRqB0HpKw6Y</t>
  </si>
  <si>
    <t>5Nuj2EiEyMVydcblHaISFD</t>
  </si>
  <si>
    <t>HOP 20.02 Hazards and first aid</t>
  </si>
  <si>
    <t>6wlTC8ogftkq4iCmKwM5w91QBze7NaIYiHw7VdVlbt4H</t>
  </si>
  <si>
    <t>1KTkWDhfrJeGjNaGLlu9N0</t>
  </si>
  <si>
    <t>4xvzsgnTOtRkF4CQ8kI09i</t>
  </si>
  <si>
    <t>HOP 20.01 Risk assessment and training</t>
  </si>
  <si>
    <t>6wlTC8ogftkq4iCmKwM5w962pcFPkt77OZum9a77v4Bc</t>
  </si>
  <si>
    <t>5xEVaZMRr4rPr0X5emTIed</t>
  </si>
  <si>
    <t>2Uopg36JNeaciZYcYszEzl</t>
  </si>
  <si>
    <t>QMS 12.5  Independence and confidentiality</t>
  </si>
  <si>
    <t>NOTE: The qualification of internal auditors shall be evaluated annually by the CBs.</t>
  </si>
  <si>
    <t>6wlTC8ogftkq4iCmKwM5w95WJHGPTTWb7MtMDRBmMa6c</t>
  </si>
  <si>
    <t>37fXovEh91vOo3rWoXQeeB</t>
  </si>
  <si>
    <t>3wx6HUisx5HDpRwFvCTwWN</t>
  </si>
  <si>
    <t>QMS 12.3.3  Technical skills and qualifications - Internal farm auditor</t>
  </si>
  <si>
    <t>Sign-off of internal farm auditors shall only occur as a result of:</t>
  </si>
  <si>
    <t>6wlTC8ogftkq4iCmKwM5w9198tyEsFhpRSGa7ciBtswI</t>
  </si>
  <si>
    <t>2hLNcKAKs5NIk2b92G5cU2</t>
  </si>
  <si>
    <t>ndILr7BDGoGn3oFrbuSXm</t>
  </si>
  <si>
    <t>QMS</t>
  </si>
  <si>
    <t>6wlTC8ogftkq4iCmKwM5w9zq9mC4X4axaBhi2FBiFDN</t>
  </si>
  <si>
    <t>5KtGpFDOZJqtfY2fIRqZm8</t>
  </si>
  <si>
    <t>5QcqRKjyugITtX9F5mWxJx</t>
  </si>
  <si>
    <t>DISCIPLINARY PROCEDURES</t>
  </si>
  <si>
    <t>6wlTC8ogftkq4iCmKwM5w910c0y7GWMTWtoirCquzgD2</t>
  </si>
  <si>
    <t>SEQt0LTaINvR7ShWuB8sk</t>
  </si>
  <si>
    <t>3REBipJjMBilm8fOUb7AAk</t>
  </si>
  <si>
    <t>WORKING HOURS</t>
  </si>
  <si>
    <t>awxbzDqiAc5w5F9Xaavfk5TvyR0UgB0EOmnMkFaZftX</t>
  </si>
  <si>
    <t>6ppjGKAbGM5VIqSujIYrHY</t>
  </si>
  <si>
    <t>3J24Glrer1437lwsauUMDz</t>
  </si>
  <si>
    <t>TIME RECORDING SYSTEMS</t>
  </si>
  <si>
    <t>7DAWrJ4FEll4vr7SY3agoa5TvyR0UgB0EOmnMkFaZftX</t>
  </si>
  <si>
    <t>23ZO57D7EyypjkkiWSWNQk</t>
  </si>
  <si>
    <t>LIlGAXC7dgnKPjxv0CHy9</t>
  </si>
  <si>
    <t>COMPULSORY SCHOOL AGE AND SCHOOL ACCESS</t>
  </si>
  <si>
    <t>Ttg0N6A2FwKCNo4IteaLK5TvyR0UgB0EOmnMkFaZftX</t>
  </si>
  <si>
    <t>4DXJBMYXEpyZXy4TyT4YQR</t>
  </si>
  <si>
    <t>3Ff44zJMwGkTtn6xQrauV0</t>
  </si>
  <si>
    <t>WORKING AGE, CHILD LABOR, AND YOUNG WORKERS</t>
  </si>
  <si>
    <t>1w2d3I6CuKthFEEDJPAfK25TvyR0UgB0EOmnMkFaZftX</t>
  </si>
  <si>
    <t>4QXLZknWQnGgnf1s2Squ4p</t>
  </si>
  <si>
    <t>7w9H6anypUchjmMOZrr9fi</t>
  </si>
  <si>
    <t>WAGES</t>
  </si>
  <si>
    <t>2B20jqk2goXcNqV2HX9qhe5TvyR0UgB0EOmnMkFaZftX</t>
  </si>
  <si>
    <t>4IFbSwjHov4J6TAVK47Q5l</t>
  </si>
  <si>
    <t>bxrVXJ4xWVl7PtHasGENb</t>
  </si>
  <si>
    <t>PAYMENTS</t>
  </si>
  <si>
    <t>MyNM2sLtxWP06FudRhDir5TvyR0UgB0EOmnMkFaZftX</t>
  </si>
  <si>
    <t>3TZ8Abr9rBhG4b2REuJghw</t>
  </si>
  <si>
    <t>19R27icHjrePmOqhbMVB4F</t>
  </si>
  <si>
    <t>TERMS OF EMPLOYMENT DOCUMENTS AND FORCED LABOR INDICATORS</t>
  </si>
  <si>
    <t>7EkiTjscQQ9YBuIWe6RZFk5TvyR0UgB0EOmnMkFaZftX</t>
  </si>
  <si>
    <t>6Zw0pPyeSgJ417YfAqafgC</t>
  </si>
  <si>
    <t>seSMMRr8dVZQE1tIIM2oM</t>
  </si>
  <si>
    <t>ACCESS TO LABOR REGULATION INFORMATION</t>
  </si>
  <si>
    <t>78lhTFJm2kvuowgAOftnD05TvyR0UgB0EOmnMkFaZftX</t>
  </si>
  <si>
    <t>3HkHCaJAY8U3Pyyr510VNm</t>
  </si>
  <si>
    <t>6fz1ZcgpxCeEz3mRGrevNc</t>
  </si>
  <si>
    <t>PRODUCER’S HUMAN RIGHTS POLICIES</t>
  </si>
  <si>
    <t>6NkzRvY2LtIEq9u93VYbsg5TvyR0UgB0EOmnMkFaZftX</t>
  </si>
  <si>
    <t>5uCJ7ub4A2ZDh3r7ebhDDD</t>
  </si>
  <si>
    <t>7M8kd0W9wjpA8V5QSHHaVd</t>
  </si>
  <si>
    <t>COMPLAINT PROCESS</t>
  </si>
  <si>
    <t>4G6L5rXAv5opyJXaaJSspR2VMR7eFBhsXQA1k8IjqWQx</t>
  </si>
  <si>
    <t>3dbFdi5Qo6RlC4NEidRfe2</t>
  </si>
  <si>
    <t>hQNd2uxITz3h9L5NA0Esq</t>
  </si>
  <si>
    <t>GRASP WORKER REPRESENTATION</t>
  </si>
  <si>
    <t>2jUiyLvMOWJh04zKpLzls87mYXogZyldja1l4zH5Wvh4</t>
  </si>
  <si>
    <t>4tcqaKxItd2UudJKkhirlw</t>
  </si>
  <si>
    <t>1o8mD6EnK5wQwCEJoONfYj</t>
  </si>
  <si>
    <t>RIGHT OF ASSOCIATION AND REPRESENTATION</t>
  </si>
  <si>
    <t>2jUiyLvMOWJh04zKpLzls84JDwCyBH1ImTjbVhIZvTq3</t>
  </si>
  <si>
    <t>f1ADyJdTgZckMF873LBtG</t>
  </si>
  <si>
    <t>538rGD6MQerNMNSCfcYCp7</t>
  </si>
  <si>
    <t>GENERAL</t>
  </si>
  <si>
    <t>4G6L5rXAv5opyJXaaJSspR24wmFn53ZJndoxOd1EgcHe</t>
  </si>
  <si>
    <t>7d1h0m9pz35YRdo6SUeCBJ</t>
  </si>
  <si>
    <t>4C2gsJHZv4iinAHFdFqzqK</t>
  </si>
  <si>
    <t>QMS 12 Qualification Requirements</t>
  </si>
  <si>
    <t>2rOCEOZ7FKjNjNArXiLHzT5S5Axhf3c7R5yra1GF3lz</t>
  </si>
  <si>
    <t>6HdXV2n4nPxqhZZHqKk1IB</t>
  </si>
  <si>
    <t>6r5HimlyZ0M2nrD6K2tkEv</t>
  </si>
  <si>
    <t>QMS 11 Minimum Qualification requirements for key staff</t>
  </si>
  <si>
    <t>2rOCEOZ7FKjNjNArXiLHzT2nHnjQBzxk2jzqTlOcVbMi</t>
  </si>
  <si>
    <t>1GylsZuzswRyx3gGY1kRVP</t>
  </si>
  <si>
    <t>22fWhXIF7ToLyYWekldl82</t>
  </si>
  <si>
    <t>QMS 10 Logo Use</t>
  </si>
  <si>
    <t>3htAhHdPv9OtsLHNNhtZxHKwyucNsg6nzI6rjENLt3d</t>
  </si>
  <si>
    <t>4fZ94v0D7Q3k5nMpXDQ1gU</t>
  </si>
  <si>
    <t>6ODApAejiQtNrOwOQO5Tai</t>
  </si>
  <si>
    <t>QMS 09 Registration of additional members/sites to the certificate</t>
  </si>
  <si>
    <t>6GF3xiweshSSrjhesMZt6f5TvyR0UgB0EOmnMkFaZftX</t>
  </si>
  <si>
    <t>5cdB0Hk0HWWPoe36r10cTG</t>
  </si>
  <si>
    <t>35yeNtmczlcF0LL6aw5z15</t>
  </si>
  <si>
    <t>QMS 08 Outsourced activities</t>
  </si>
  <si>
    <t>2PY4EEd6KbBqNYrQrNPBD45TvyR0UgB0EOmnMkFaZftX</t>
  </si>
  <si>
    <t>39Hes98vGzeLAvKkKTawVO</t>
  </si>
  <si>
    <t>7ue3ZV8NziRZnY4dzUsISX</t>
  </si>
  <si>
    <t>QMS 07 Product withdrawal</t>
  </si>
  <si>
    <t>2jUiyLvMOWJh04zKpLzls84owgIkC6nXLa7lsm0MrLOO</t>
  </si>
  <si>
    <t>2nIFvbGDtVjetX4bSd1ieY</t>
  </si>
  <si>
    <t>5ZsnePvk5YgFXWZV6SeLdd</t>
  </si>
  <si>
    <t>QMS 06 Product traceability and segregation</t>
  </si>
  <si>
    <t>2jUiyLvMOWJh04zKpLzls857CpNqy9lJZPIEGl3cpn84</t>
  </si>
  <si>
    <t>3C1zcoZhmW10RikKo66Omx</t>
  </si>
  <si>
    <t>4riK5U0xPiGEWHpHRmn4Nr</t>
  </si>
  <si>
    <t>QMS 05 Internal Audits</t>
  </si>
  <si>
    <t>2jUiyLvMOWJh04zKpLzls823vkcq3eLNCd3go9Rkaald</t>
  </si>
  <si>
    <t>1iv5WR7BCTAyGuWtCRpan4</t>
  </si>
  <si>
    <t>1sjYNSfPgvLzeUoltfbbdl</t>
  </si>
  <si>
    <t>QMS 04 Complaint handling</t>
  </si>
  <si>
    <t>3jqGVv62GBsd8KJSjIWQ7X55ckAD4CZWQhWLcwQj76KJ</t>
  </si>
  <si>
    <t>7t9IyYzQxOwCX1utYaZDrZ</t>
  </si>
  <si>
    <t>iX5cwfCbucoiOoSsaucW1</t>
  </si>
  <si>
    <t>QMS 03 Document Control</t>
  </si>
  <si>
    <t>3jqGVv62GBsd8KJSjIWQ7X5SgdbGCqfnJhgVdCZaO52C</t>
  </si>
  <si>
    <t>5zXPfhwhAd1IOsIeHeU5CM</t>
  </si>
  <si>
    <t>3teX4BYt2AW8sJqpMJrRZD</t>
  </si>
  <si>
    <t>QMS 02 Management and organization</t>
  </si>
  <si>
    <t>2rOCEOZ7FKjNjNArXiLHzT2GgfGeHb0isCXFe3cDafB8</t>
  </si>
  <si>
    <t>3XeWo0HK2q2LIAWuiLq81E</t>
  </si>
  <si>
    <t>1NXB83vWchkgtYCMUnCsww</t>
  </si>
  <si>
    <t>QMS  01 Legality and administration</t>
  </si>
  <si>
    <t>2rOCEOZ7FKjNjNArXiLHzT2z9eo0DDlV0YPSYz2O8J7r</t>
  </si>
  <si>
    <t>5DRnU7mjS8VCI7Ap2v73CO</t>
  </si>
  <si>
    <t>10c0y7GWMTWtoirCquzgD2</t>
  </si>
  <si>
    <t>AQ 28.06 FOOD SAFETY SYSTEM</t>
  </si>
  <si>
    <t>2rOCEOZ7FKjNjNArXiLHzT3Zzd9zsLAfuVfEUUYQV7Pd</t>
  </si>
  <si>
    <t>GPN1iO2ZupplHeWuJnm7J</t>
  </si>
  <si>
    <t>zq9mC4X4axaBhi2FBiFDN</t>
  </si>
  <si>
    <t>AQ 28.05 PRODUCTS WITH THE GGN LABEL VISUAL ELEMENTS</t>
  </si>
  <si>
    <t>Applicable only to products with the GGN label visual elements
Licensed companies are entitled to use and label their products with the GGN label visual elements in addition to the GGN Number. For the requirements and guidelines on using the GGN label visual elements, see the GGN label user manual for product packaging. The GGN label visual elements are linked to a public online portal that enables direct verification of GLOBALG.A.P. Numbers (GGNs) and Chain of Custody (CoC) Numbers.</t>
  </si>
  <si>
    <t>2rOCEOZ7FKjNjNArXiLHzT11ZC60E3YAtAUx5wNuuXwj</t>
  </si>
  <si>
    <t>6boq5twCHOdIrNojlxuFjG</t>
  </si>
  <si>
    <t>198tyEsFhpRSGa7ciBtswI</t>
  </si>
  <si>
    <t>AQ 28.04 IDENTIFICATION OF OUTPUT WITH CERTIFIED STATUS (ORIGINATING FROM CERTIFIED PRODUCTION PROCESSES)</t>
  </si>
  <si>
    <t>The producer and the products are properly identified to allow traceability and validation of the certification status.</t>
  </si>
  <si>
    <t>3WOTX6z9yCADtqy7fUTDJn5TvyR0UgB0EOmnMkFaZftX</t>
  </si>
  <si>
    <t>VoonZx94STGuLmJNzGHQX</t>
  </si>
  <si>
    <t>5WJHGPTTWb7MtMDRBmMa6c</t>
  </si>
  <si>
    <t>AQ 28.03 TRACEBILITY</t>
  </si>
  <si>
    <t xml:space="preserve"> Certified products are traceable. The producer may use either the segregation method or the identity preservation method to ensure traceability.</t>
  </si>
  <si>
    <t>5HjMxha5zh3JmCKzoQNaGT5TvyR0UgB0EOmnMkFaZftX</t>
  </si>
  <si>
    <t>4rPb6aRnjT1RlOidzZW8NT</t>
  </si>
  <si>
    <t>62pcFPkt77OZum9a77v4Bc</t>
  </si>
  <si>
    <t>AQ 28.02 INPUT AND OUTPUT VERIFICATION</t>
  </si>
  <si>
    <t>This section does not apply if the producer processes only their own farmed products and is not registered in the GLOBALG.A.P. IT systems for parallel ownership.</t>
  </si>
  <si>
    <t>6cVkk3FsKVyXw3Axz1X0EJKWseLrLUhPeorCfNWn5jf</t>
  </si>
  <si>
    <t>1Gmj3oSGRRz2wF43jglNiZ</t>
  </si>
  <si>
    <t>1QBze7NaIYiHw7VdVlbt4H</t>
  </si>
  <si>
    <t>AQ 28.01 MANAGEMENT STRUCTURE</t>
  </si>
  <si>
    <t>6cVkk3FsKVyXw3Axz1X0EJ55afRttVG4dVUXKLoNoQoe</t>
  </si>
  <si>
    <t>3U9ZVLZyebAQYRVksg1MLP</t>
  </si>
  <si>
    <t>6wlTC8ogftkq4iCmKwM5w9</t>
  </si>
  <si>
    <t>AQ 28 POSTHARVEST – MASS BALANCE AND TRACEABILITY</t>
  </si>
  <si>
    <t>"Legal entities that perform farming and postharvest handling of farmed aquatic species shall demonstrate compliance with the mass balance and traceability criteria at the postharvest units.
For the sake of simplicity, this section will use the terms “certified products,” “certified producers,” and “certified sources.” However, products, producers, and companies themselves are not certified. “Certified product” refers instead to a product originating from an Integrated Farm Assurance (IFA) certified production process. “Certified producer” and “certified sources” refer to a producer/source whose production processes have been certified."</t>
  </si>
  <si>
    <t>6cVkk3FsKVyXw3Axz1X0EJ6tiYYI8mKlvSXw5jfqgMdE</t>
  </si>
  <si>
    <t>6DK33hs49O0mVODM44PumI</t>
  </si>
  <si>
    <t>mo9Uog2nl7PhTPO5LbeWt</t>
  </si>
  <si>
    <t>AQ 06.01 Identification of waste and pollutants</t>
  </si>
  <si>
    <t>4G6L5rXAv5opyJXaaJSspR5mdYYXLIFyNI492xPC4Wrk</t>
  </si>
  <si>
    <t>MfbZ6xSbvl0LIQHCG3HAH</t>
  </si>
  <si>
    <t>7BbYPU8D5VjuX50wR037bc</t>
  </si>
  <si>
    <t>AQ 01.01 Site history</t>
  </si>
  <si>
    <t>4pvzWZLf4r0AsvpuWuoYAC6eaxQshM5yuY2WLlQ8amUS</t>
  </si>
  <si>
    <t>2D3gR7aaHx6tnYQQuF1lXz</t>
  </si>
  <si>
    <t>3IMlwAGWtNQ8ZjIBrbKwsL</t>
  </si>
  <si>
    <t>FO 02.05 Logo use</t>
  </si>
  <si>
    <t>4pvzWZLf4r0AsvpuWuoYAC6moTS0uCjB77ymqMRrEaKu</t>
  </si>
  <si>
    <t>476rC4cdc9j8oss1h3sXXS</t>
  </si>
  <si>
    <t>1oGNflTpAerQDWPIkzL1jE</t>
  </si>
  <si>
    <t>AQ 26.02 Blood waters</t>
  </si>
  <si>
    <t>4pvzWZLf4r0AsvpuWuoYAC1V7OJsLngbMIMF5cpB2lgv</t>
  </si>
  <si>
    <t>3dK0wdZnclzgLIOpYhYOUM</t>
  </si>
  <si>
    <t>xbaIyuRHw74GoMT8PbnKx</t>
  </si>
  <si>
    <t>AQ 26.01 Stunning and bleeding</t>
  </si>
  <si>
    <t>4pvzWZLf4r0AsvpuWuoYAC69tkf9xTq4aAYbrRMthWNF</t>
  </si>
  <si>
    <t>304WayBeH0VzrDds0V9TK0</t>
  </si>
  <si>
    <t>6gb3L0lEZN6wO8WjVRr7lV</t>
  </si>
  <si>
    <t>AQ 25.03 Escapes and indigenous species</t>
  </si>
  <si>
    <t>4pvzWZLf4r0AsvpuWuoYAC32bnxD3iuIFgJa6SxSTZZE</t>
  </si>
  <si>
    <t>60YTqCQn7FH9usxqAQOiqL</t>
  </si>
  <si>
    <t>1aV0zFwSp9AmvxxfeGq2eA</t>
  </si>
  <si>
    <t>AQ 25.02 Mortalities in holding facilities, including well boats, and/or prior to slaughter</t>
  </si>
  <si>
    <t>4pvzWZLf4r0AsvpuWuoYAC65SiBmR9xE6MmZIJH2OMh8</t>
  </si>
  <si>
    <t>3voJYmeY4m9jVUrQOPEIep</t>
  </si>
  <si>
    <t>5TX5THcQM5Np1uQ5ItrWLM</t>
  </si>
  <si>
    <t>AQ 25.01 Farmed aquatic species welfare in holding and crowding facilities, including live well boat transfer, and/or prior to slaughter</t>
  </si>
  <si>
    <t>Minimizing stress of the farmed aquatic species immediately prior to slaughter is necessary to prevent welfare problems.</t>
  </si>
  <si>
    <t>4pvzWZLf4r0AsvpuWuoYAC4Zl4dLXiCmXFVqnsslPb0x</t>
  </si>
  <si>
    <t>vjS57MJ5nsSkYmlRxSwbF</t>
  </si>
  <si>
    <t>2fdp0291AK18VPCACdP0xw</t>
  </si>
  <si>
    <t>AQ 24.02 Traceability of harvested farmed aquatic species</t>
  </si>
  <si>
    <t>4pvzWZLf4r0AsvpuWuoYAC12xtoMmsI7QQenkWEVMZAu</t>
  </si>
  <si>
    <t>6Nj4cfV6ylPpCa0EI9BKKW</t>
  </si>
  <si>
    <t>75ZhDFwSi67hTEERmDGpdT</t>
  </si>
  <si>
    <t>AQ 24.01 Harvesting – Method of harvest/dispatch</t>
  </si>
  <si>
    <t>4pvzWZLf4r0AsvpuWuoYAC3bnauhR2XKWnnmjxnrNJeQ</t>
  </si>
  <si>
    <t>1JbLaD4cXHUBhzd0XaNL3n</t>
  </si>
  <si>
    <t>2lcjWDd2pC4Mxvjx89tTP3</t>
  </si>
  <si>
    <t>AQ 22.02 Feed records</t>
  </si>
  <si>
    <t>4Igs0TcvRtcZaLqERpBzyw5TvyR0UgB0EOmnMkFaZftX</t>
  </si>
  <si>
    <t>59QewLUkUiVzPdGlfgu21o</t>
  </si>
  <si>
    <t>3vLjIvLzmFDnyHGwp4sKjy</t>
  </si>
  <si>
    <t>AQ 22.01 General</t>
  </si>
  <si>
    <t>6inH5pgUJeX8hyB3EYnjvL3vLjIvLzmFDnyHGwp4sKjy</t>
  </si>
  <si>
    <t>2IpBpucJX7pJDK7yar4Pdz</t>
  </si>
  <si>
    <t>3bnauhR2XKWnnmjxnrNJeQ</t>
  </si>
  <si>
    <t>AQ 20.09 Machinery and equipment</t>
  </si>
  <si>
    <t>6inH5pgUJeX8hyB3EYnjvL2lcjWDd2pC4Mxvjx89tTP3</t>
  </si>
  <si>
    <t>4b75QxZajdtzw35yuJYzax</t>
  </si>
  <si>
    <t>65SiBmR9xE6MmZIJH2OMh8</t>
  </si>
  <si>
    <t>AQ 20.06 All pens in bodies of water</t>
  </si>
  <si>
    <t>6inH5pgUJeX8hyB3EYnjvL4WvVgaj0DmqytcECbsfj85</t>
  </si>
  <si>
    <t>LBOB0pVTmEHC3zp2yT9uB</t>
  </si>
  <si>
    <t>32bnxD3iuIFgJa6SxSTZZE</t>
  </si>
  <si>
    <t>AQ 20.05 Mortality</t>
  </si>
  <si>
    <t>1YbYgCwF5emApZVepFq1X175ZhDFwSi67hTEERmDGpdT</t>
  </si>
  <si>
    <t>2fxuNtMikwq4pGJPm9UHmp</t>
  </si>
  <si>
    <t>69tkf9xTq4aAYbrRMthWNF</t>
  </si>
  <si>
    <t>AQ 20.04 Treatment records</t>
  </si>
  <si>
    <t>1YbYgCwF5emApZVepFq1X12fdp0291AK18VPCACdP0xw</t>
  </si>
  <si>
    <t>2jMIlVn1YjTp2J7QpgwC0e</t>
  </si>
  <si>
    <t>1V7OJsLngbMIMF5cpB2lgv</t>
  </si>
  <si>
    <t>AQ 20.03 Treatments</t>
  </si>
  <si>
    <t>61TDaidZRAGqCBPGs8ha8G5TX5THcQM5Np1uQ5ItrWLM</t>
  </si>
  <si>
    <t>iRZqmNFK3RvDpleWESvWD</t>
  </si>
  <si>
    <t>6moTS0uCjB77ymqMRrEaKu</t>
  </si>
  <si>
    <t>AQ 20.02 Farmed aquatic species health and welfare</t>
  </si>
  <si>
    <t>61TDaidZRAGqCBPGs8ha8G1aV0zFwSp9AmvxxfeGq2eA</t>
  </si>
  <si>
    <t>ULRbRAkZftwkpBniFH1e3</t>
  </si>
  <si>
    <t>6eaxQshM5yuY2WLlQ8amUS</t>
  </si>
  <si>
    <t>AQ 20.01 Traceability and stock origin</t>
  </si>
  <si>
    <t>61TDaidZRAGqCBPGs8ha8G6gb3L0lEZN6wO8WjVRr7lV</t>
  </si>
  <si>
    <t>2Oh375nnYEbnQDw1A6DTeg</t>
  </si>
  <si>
    <t>6tiYYI8mKlvSXw5jfqgMdE</t>
  </si>
  <si>
    <t>AQ 18.03 Brood fish stripping</t>
  </si>
  <si>
    <t xml:space="preserve">If brood fish are stripped, this shall be done with consideration for the animals’ welfare.
</t>
  </si>
  <si>
    <t>12V2s4FpWw8zBFdb1VY42AxbaIyuRHw74GoMT8PbnKx</t>
  </si>
  <si>
    <t>3oVFuQiVBK4m7nEKjxabKy</t>
  </si>
  <si>
    <t>55afRttVG4dVUXKLoNoQoe</t>
  </si>
  <si>
    <t>AQ 18.02 Hatchery management</t>
  </si>
  <si>
    <t>12V2s4FpWw8zBFdb1VY42A1oGNflTpAerQDWPIkzL1jE</t>
  </si>
  <si>
    <t>3R09p8j9SBPrd2ZkAKqqPy</t>
  </si>
  <si>
    <t>11ZC60E3YAtAUx5wNuuXwj</t>
  </si>
  <si>
    <t>AQ 07.04 High conservation value areas</t>
  </si>
  <si>
    <t>fpZn5YAfrwOfpIHt5wBr75TvyR0UgB0EOmnMkFaZftX</t>
  </si>
  <si>
    <t>WVkyFPGsvsPsC7Lz3bNRP</t>
  </si>
  <si>
    <t>3Zzd9zsLAfuVfEUUYQV7Pd</t>
  </si>
  <si>
    <t xml:space="preserve">AQ 07.03 Escapes </t>
  </si>
  <si>
    <t>QZfIR1aSAjL2YcUqo376X5TvyR0UgB0EOmnMkFaZftX</t>
  </si>
  <si>
    <t>fICsjkYrHVr87NAeTjI92</t>
  </si>
  <si>
    <t>2z9eo0DDlV0YPSYz2O8J7r</t>
  </si>
  <si>
    <t>AQ 07.02 Predator exclusion plan</t>
  </si>
  <si>
    <t>3htAhHdPv9OtsLHNNhtZxH7BbYPU8D5VjuX50wR037bc</t>
  </si>
  <si>
    <t>3wjtllhf2EZ05k7ry5E364</t>
  </si>
  <si>
    <t>2GgfGeHb0isCXFe3cDafB8</t>
  </si>
  <si>
    <t>AQ 07.01 Impact of farming on the environment and biodiversity</t>
  </si>
  <si>
    <t>3htAhHdPv9OtsLHNNhtZxH6udigXdkpe8Lswjod4NBOa</t>
  </si>
  <si>
    <t>2lIJrvbtPcVuY8RZkfCGAZ</t>
  </si>
  <si>
    <t>55ckAD4CZWQhWLcwQj76KJ</t>
  </si>
  <si>
    <t>AQ 06.03 Environmental impact and management</t>
  </si>
  <si>
    <t>3jqGVv62GBsd8KJSjIWQ7Xmo9Uog2nl7PhTPO5LbeWt</t>
  </si>
  <si>
    <t>54b9jNn5l6JshlbKMcZkvo</t>
  </si>
  <si>
    <t>2DBDLKNCCHjgeVp2fH2kz4</t>
  </si>
  <si>
    <t>AQ 06.02 Waste and pollution action plan</t>
  </si>
  <si>
    <t>3jqGVv62GBsd8KJSjIWQ7X2DBDLKNCCHjgeVp2fH2kz4</t>
  </si>
  <si>
    <t>3CUgz7Cjbz3lVegK48kdwN</t>
  </si>
  <si>
    <t>KwyucNsg6nzI6rjENLt3d</t>
  </si>
  <si>
    <t>AQ 01.03 Legislative framework</t>
  </si>
  <si>
    <t>1kzI7hCCMY4wQOFQmIPOPD5TvyR0UgB0EOmnMkFaZftX</t>
  </si>
  <si>
    <t>101TCDdkyoiKx59uYCCXGd</t>
  </si>
  <si>
    <t>6udigXdkpe8Lswjod4NBOa</t>
  </si>
  <si>
    <t>AQ 01.02 Site management</t>
  </si>
  <si>
    <t>5OZ3Oy0MVM5jXao9ZvAlrA5TvyR0UgB0EOmnMkFaZftX</t>
  </si>
  <si>
    <t>vmjGfCIFJSM7cQD7NFV80</t>
  </si>
  <si>
    <t>1MAAg94AQdklTBAzABM4wS</t>
  </si>
  <si>
    <t>FO 03.03 Genetically modified organisms</t>
  </si>
  <si>
    <t>4ZGW9ZWBwWewpL1DYzfgyb5TvyR0UgB0EOmnMkFaZftX</t>
  </si>
  <si>
    <t>4CJaPlJ48CsnwJPpOBaOcW</t>
  </si>
  <si>
    <t>KWseLrLUhPeorCfNWn5jf</t>
  </si>
  <si>
    <t>AQ 18.01 Brood stock and seedlings</t>
  </si>
  <si>
    <t>Depending on species: Ova, smolt, fry, fingerling, larvae, alevin, spat, nauplii and post-larvae, others</t>
  </si>
  <si>
    <t>4gUkP5eS8EnUG0fKZ0tMiZ5TvyR0UgB0EOmnMkFaZftX</t>
  </si>
  <si>
    <t>4amaTwSSW3aZdfZj8YONNc</t>
  </si>
  <si>
    <t>FV 28.03 Substrates</t>
  </si>
  <si>
    <t>7HDQtIsDtzns0bD1ntR0eP5TvyR0UgB0EOmnMkFaZftX</t>
  </si>
  <si>
    <t>1iBxbUx6cezVlgCvMmOwI9</t>
  </si>
  <si>
    <t>6twC7WvSzvTac9PtqXVar6</t>
  </si>
  <si>
    <t>FO 04.02 Soil fumigation</t>
  </si>
  <si>
    <t>5ZEbtYAwaiK1X4qvVH0ye85TvyR0UgB0EOmnMkFaZftX</t>
  </si>
  <si>
    <t>1nW8TTNH1fusUklcAyzJ3O</t>
  </si>
  <si>
    <t>FV 28.02 Soil fumigation</t>
  </si>
  <si>
    <t>36VGW0OgI5dbYuNy8pN1X45TvyR0UgB0EOmnMkFaZftX</t>
  </si>
  <si>
    <t>4dqTp7fkABPCSIwP6BJ67E</t>
  </si>
  <si>
    <t>Jfokfy0DypbRD7D7zEF8h</t>
  </si>
  <si>
    <t>FO 04.03 Substrates</t>
  </si>
  <si>
    <t>1LqxqbMnYmX3O47nTDkHLF5TvyR0UgB0EOmnMkFaZftX</t>
  </si>
  <si>
    <t>6CSFbUgkhrbJU87vlKmRUq</t>
  </si>
  <si>
    <t>FV 29.04 Nutrient content</t>
  </si>
  <si>
    <t>76Up1Jlz2ogKdKXUH1J3L5TvyR0UgB0EOmnMkFaZftX</t>
  </si>
  <si>
    <t>7KbSmeRQQ9vMW32RA3fvgt</t>
  </si>
  <si>
    <t>3R84nmeK4iATbuwZ2gsDsb</t>
  </si>
  <si>
    <t>FO 04.04 Nutritional needs</t>
  </si>
  <si>
    <t>6l21qjBupUIUO8XLCiUEef5TvyR0UgB0EOmnMkFaZftX</t>
  </si>
  <si>
    <t>5z698mI9SK13uqc3qKoGYH</t>
  </si>
  <si>
    <t>FV 28.01 Soil management and conservation</t>
  </si>
  <si>
    <t>31r3O7m6YdmvyCuOWIOMh65TvyR0UgB0EOmnMkFaZftX</t>
  </si>
  <si>
    <t>2gbDib5iDBqNNbrpbd3LT0</t>
  </si>
  <si>
    <t>2nHnjQBzxk2jzqTlOcVbMi</t>
  </si>
  <si>
    <t>AQ 07.06 Energy efficiency</t>
  </si>
  <si>
    <t>Farming equipment shall be selected and maintained for optimum energy efficiency. The use of renewable energy sources should be encouraged.</t>
  </si>
  <si>
    <t>7bt3lOtOqh5dlKm5Rqrjx45TvyR0UgB0EOmnMkFaZftX</t>
  </si>
  <si>
    <t>SAeb09u4BIJU5hywl5ZTk</t>
  </si>
  <si>
    <t>FV 22.02 Ecological upgrading of unproductive sites</t>
  </si>
  <si>
    <t>2RFsPSHa2XlX0JHYiJO2Wc5TvyR0UgB0EOmnMkFaZftX</t>
  </si>
  <si>
    <t>OkwgpiefJyhKOx86JFmLs</t>
  </si>
  <si>
    <t>5S5Axhf3c7R5yra1GF3lz</t>
  </si>
  <si>
    <t>AQ 07.05 Ecological upgrading of unproductive sites</t>
  </si>
  <si>
    <t>6PzSKiJw1bRFye5uX49taK5TvyR0UgB0EOmnMkFaZftX</t>
  </si>
  <si>
    <t>Oa7r1b8qY2CRF4UuPKcN3</t>
  </si>
  <si>
    <t>FV 22.01 Management of biodiversity and habitats</t>
  </si>
  <si>
    <t>48EClxc2uJIvBOW8IlSEPt5TvyR0UgB0EOmnMkFaZftX</t>
  </si>
  <si>
    <t>3L2zyFJ2zu5HQQgkTRwa7p</t>
  </si>
  <si>
    <t>FV 20.04 Workers’ welfare</t>
  </si>
  <si>
    <t>2o0PHrjwVpc8TxdOBpkPzy5TvyR0UgB0EOmnMkFaZftX</t>
  </si>
  <si>
    <t>5RQ8IqiLnmA7DEtNqhNVls</t>
  </si>
  <si>
    <t>23vkcq3eLNCd3go9Rkaald</t>
  </si>
  <si>
    <t>AQ 04.05 Workers’ welfare</t>
  </si>
  <si>
    <t>696jSQYmLVDJoD3UnofwTY253gbk0kdnSSFyQX6iFKWy</t>
  </si>
  <si>
    <t>4V5PDUBdj9Q0i7fbGfInQk</t>
  </si>
  <si>
    <t>24wmFn53ZJndoxOd1EgcHe</t>
  </si>
  <si>
    <t>AQ 19.03 Transport of chemical compounds</t>
  </si>
  <si>
    <t>696jSQYmLVDJoD3UnofwTYuzn8UMxTkF1w7M3FTD0sW</t>
  </si>
  <si>
    <t>21mCH63CMsUTKkluKw6dN9</t>
  </si>
  <si>
    <t>6OVfMLlOhjDUtTGVH4d1tI</t>
  </si>
  <si>
    <t>FO 07.05 Plant protection product handling</t>
  </si>
  <si>
    <t>696jSQYmLVDJoD3UnofwTY6aZY7458MgGAXucrp2rDfj</t>
  </si>
  <si>
    <t>tDOe2o0zWYqYm0KNgqj9x</t>
  </si>
  <si>
    <t>FV 32.10 Mixing and handling</t>
  </si>
  <si>
    <t>696jSQYmLVDJoD3UnofwTY5U9xxekFJ28sU2NwdkP9u8</t>
  </si>
  <si>
    <t>3gLKlk7CEmbkXjaBvbTvGh</t>
  </si>
  <si>
    <t>FV 20.03 Personal protective equipment</t>
  </si>
  <si>
    <t>696jSQYmLVDJoD3UnofwTY7GSUGbBCg0zqqdO3nIYknt</t>
  </si>
  <si>
    <t>5k6Z1qS7vCZ6NXbWiaUJu9</t>
  </si>
  <si>
    <t>4JDwCyBH1ImTjbVhIZvTq3</t>
  </si>
  <si>
    <t>AQ 04.04 Personal protective equipment</t>
  </si>
  <si>
    <t>696jSQYmLVDJoD3UnofwTY4YYEAFlKQL7dZttPmpxB2F</t>
  </si>
  <si>
    <t>3snGfVLt7Wxd5FZGpG4j8y</t>
  </si>
  <si>
    <t>1j8KzCREQQlaHRiz9wuo0z</t>
  </si>
  <si>
    <t>FO 12.02 Hazards and first aid</t>
  </si>
  <si>
    <t>1gpvHRL3jcuK0YTVBxeDJK5TvyR0UgB0EOmnMkFaZftX</t>
  </si>
  <si>
    <t>4zSkvUbTdlSMEjoMX9r149</t>
  </si>
  <si>
    <t>FV 20.02 Hazards and first aid</t>
  </si>
  <si>
    <t>6SSbkfthK0LYaxbv5b14GBCewd3FqcwBMtVtTDK4h9s</t>
  </si>
  <si>
    <t>3LyKIn2zocb3lDNExH1RfM</t>
  </si>
  <si>
    <t>7mYXogZyldja1l4zH5Wvh4</t>
  </si>
  <si>
    <t>AQ 04.03 Workers’ hazards and first aid</t>
  </si>
  <si>
    <t>6SSbkfthK0LYaxbv5b14GB7h4leQtnNFBbHHWbgN8lXM</t>
  </si>
  <si>
    <t>7eAOPa3QKXk7fUsXuWAZQT</t>
  </si>
  <si>
    <t>FV 20.01 Risk assessment and training</t>
  </si>
  <si>
    <t>6SSbkfthK0LYaxbv5b14GB5RnRCz8ee4Zl9QUgeRKTHd</t>
  </si>
  <si>
    <t>1o2yFFL4vOygH47fNAZmGV</t>
  </si>
  <si>
    <t>1zDGYHavQ1Y1HUI9R90OOZ</t>
  </si>
  <si>
    <t>FO 07.09 Equipment</t>
  </si>
  <si>
    <t>6SSbkfthK0LYaxbv5b14GB1vk62VlZg3Zq6bcgLfSxGJ</t>
  </si>
  <si>
    <t>31PFCSQaqCuB8q57zJg6RP</t>
  </si>
  <si>
    <t>FV 32.11 Invoices and procurement documentation</t>
  </si>
  <si>
    <t>6SSbkfthK0LYaxbv5b14GB5TLexd3GI3AjZkCglPj3h5</t>
  </si>
  <si>
    <t>5jtdahGRPyTbM5paWcRuKM</t>
  </si>
  <si>
    <t>FV 32.06 Disposal of surplus application mix</t>
  </si>
  <si>
    <t>6SSbkfthK0LYaxbv5b14GB1OZTzJWvKeCm4lQLj2de5o</t>
  </si>
  <si>
    <t>1P5WF4AhiUVjKU0eMjYNP3</t>
  </si>
  <si>
    <t>r4Wl5viNqALmYQehnJigP</t>
  </si>
  <si>
    <t>FO 07.03 Disposal of surplus application mix</t>
  </si>
  <si>
    <t>6SSbkfthK0LYaxbv5b14GB6v0SS1OCIEL11DaUsdV8qY</t>
  </si>
  <si>
    <t>6akCg1bzbz31hRuysr8H2o</t>
  </si>
  <si>
    <t>FV 32.05 Obsolete plant protection products</t>
  </si>
  <si>
    <t>3Xuqd2nxrHRHWBMMAl2PDV5TvyR0UgB0EOmnMkFaZftX</t>
  </si>
  <si>
    <t>4Hbavnq82IxeTzp86PTwLH</t>
  </si>
  <si>
    <t>aJyo4GEfHW26SGyqyk8my</t>
  </si>
  <si>
    <t xml:space="preserve">FO 07.07 Obsolete plant protection products </t>
  </si>
  <si>
    <t>5nPf6FvRIaYhUohxiK6Z4C4e9U8QqFWhkb5syMftPkjz</t>
  </si>
  <si>
    <t>3lmOYo1HEXN9WTJSOmoeqn</t>
  </si>
  <si>
    <t>2VMR7eFBhsXQA1k8IjqWQx</t>
  </si>
  <si>
    <t>AQ 19.02 Empty containers and unused chemicals</t>
  </si>
  <si>
    <t>5nPf6FvRIaYhUohxiK6Z4C5wu9vqrUGRlCKkbHt3ECf0</t>
  </si>
  <si>
    <t>76gj5wqMrhjC9IwB6fPD1O</t>
  </si>
  <si>
    <t>FV 32.04 Empty containers</t>
  </si>
  <si>
    <t>5nPf6FvRIaYhUohxiK6Z4C7tkt1sKqqlLnUrh71qam9K</t>
  </si>
  <si>
    <t>7bibspXJGGbnFX0bW7wkAp</t>
  </si>
  <si>
    <t>5VavlH2MeUS17rVAik4joc</t>
  </si>
  <si>
    <t>FO 07.06 Empty plant protection product containers</t>
  </si>
  <si>
    <t>6mrYpZ2GcLZ7AP1RVVry5G7te0V5sEO4j2gdaCHhqwRe</t>
  </si>
  <si>
    <t>3G6XCS3kXxaiT6An6fyXYY</t>
  </si>
  <si>
    <t>FV 32.09 Plant protection product and postharvest treatment product storage</t>
  </si>
  <si>
    <t>6mrYpZ2GcLZ7AP1RVVry5GaeLabNl3CjngCaQDiZCnP</t>
  </si>
  <si>
    <t>64tLhqUpveB3E8yVXVsubo</t>
  </si>
  <si>
    <t>3W7dGcEqSrkGPLpK2FPpjb</t>
  </si>
  <si>
    <t>FO 07.04 Plant protection product and postharvest treatment product storage</t>
  </si>
  <si>
    <t>6mrYpZ2GcLZ7AP1RVVry5G6ZlIRqNokp14rd0OrJYpUs</t>
  </si>
  <si>
    <t>1Jsd4Po9zEonkNa6KicOXv</t>
  </si>
  <si>
    <t>FV 32.03 Plant protection product preharvest intervals</t>
  </si>
  <si>
    <t>6mrYpZ2GcLZ7AP1RVVry5G6Rr7lWkdEx4UFV3lspdV2c</t>
  </si>
  <si>
    <t>1A6ymTFpce17AFVUfpWjBA</t>
  </si>
  <si>
    <t>FV 32.08 Application of other substances</t>
  </si>
  <si>
    <t>6mrYpZ2GcLZ7AP1RVVry5G7FzFPUI62I8icT9zFiqYBn</t>
  </si>
  <si>
    <t>7qLHXfgMF1BvtNhEoTrOl1</t>
  </si>
  <si>
    <t>3JTeuQtOc1OKqfRNulIqvM</t>
  </si>
  <si>
    <t xml:space="preserve">FO 07.08 Application of other substances </t>
  </si>
  <si>
    <t>6mrYpZ2GcLZ7AP1RVVry5G2sC7LUqXHhrGUVy4ZkqKu8</t>
  </si>
  <si>
    <t>2GyriZTFrdoiLg6YAzlPPH</t>
  </si>
  <si>
    <t>FV 32.02 Application records</t>
  </si>
  <si>
    <t>6mrYpZ2GcLZ7AP1RVVry5G3ZsSeRvZNIo9inIvGSDPi7</t>
  </si>
  <si>
    <t>6LT3SsPHecSghrKBDqqFdh</t>
  </si>
  <si>
    <t>Cnld8x4oHlmExTFHGeLjj</t>
  </si>
  <si>
    <t xml:space="preserve">FO 07.02 Application records </t>
  </si>
  <si>
    <t>6mrYpZ2GcLZ7AP1RVVry5GwRT3XcKfUaVoLQYa4XeJC</t>
  </si>
  <si>
    <t>h8R5jJkb29tHZV3B118Di</t>
  </si>
  <si>
    <t>FV 32.01 Plant protection product management</t>
  </si>
  <si>
    <t>6mrYpZ2GcLZ7AP1RVVry5G5OPZTbS8UKCdo5sAfvtHwp</t>
  </si>
  <si>
    <t>3ENhTBiDiLIby2zwwYZ4II</t>
  </si>
  <si>
    <t>5mdYYXLIFyNI492xPC4Wrk</t>
  </si>
  <si>
    <t>AQ 19.01 Chemical compound storage</t>
  </si>
  <si>
    <t>64cWD91pr0geaTi2ASvLb5TvyR0UgB0EOmnMkFaZftX</t>
  </si>
  <si>
    <t>2I5R4B5uqBuxo2ybSCGbHu</t>
  </si>
  <si>
    <t>FV 29.02 Storage</t>
  </si>
  <si>
    <t>6AvKQ3DXzy69suGAzqeAmu5TvyR0UgB0EOmnMkFaZftX</t>
  </si>
  <si>
    <t>1CjsvntGscU8PNU0sD5ccV</t>
  </si>
  <si>
    <t>3yiRDwLwt1Ow5dQeFJqM2k</t>
  </si>
  <si>
    <t>FO 04.07 Fertilizer and biostimulant storage</t>
  </si>
  <si>
    <t>2apQYV4sVGueZxb722p8822IPCUnYuMhRLMitDdZuBV6</t>
  </si>
  <si>
    <t>3IUiXuwp5nc4lJpNyIt6Gm</t>
  </si>
  <si>
    <t>FV 29.01 Application records</t>
  </si>
  <si>
    <t>2apQYV4sVGueZxb722p8826rCsdcQbJnfwmnsw2F9C4z</t>
  </si>
  <si>
    <t>21iP5X956IMsI7DJvW88jr</t>
  </si>
  <si>
    <t>4Zl4dLXiCmXFVqnsslPb0x</t>
  </si>
  <si>
    <t>AQ 20.07 Ponds</t>
  </si>
  <si>
    <t>2apQYV4sVGueZxb722p88222v7nnkQpO82gWNsHA3e6i</t>
  </si>
  <si>
    <t>7cF7TZI0Gd9xPsfARGQ9l9</t>
  </si>
  <si>
    <t>FV 29.03 Organic fertilizers</t>
  </si>
  <si>
    <t>6mrYpZ2GcLZ7AP1RVVry5G3WBrxkh802qoM6WUHlCwcx</t>
  </si>
  <si>
    <t>466hVwkhlu8tOtAvU7MH3t</t>
  </si>
  <si>
    <t>7o4R1VJX1KXn6Y2mK3KBnX</t>
  </si>
  <si>
    <t>FO 04.05 Nutrient content</t>
  </si>
  <si>
    <t>2apQYV4sVGueZxb722p8825az4vdaXEuQgs5B9UaOjzb</t>
  </si>
  <si>
    <t>2uILNFLSUSNvYMiLxTWG1l</t>
  </si>
  <si>
    <t>4CTLgpMoXEpcE8tXLndCGp</t>
  </si>
  <si>
    <t xml:space="preserve">FO 03.04 Transition period </t>
  </si>
  <si>
    <t>6vDiuqvJNOSRl5wyT01Pym7zXnm2lgE6Oh3K9yFP7Gdf</t>
  </si>
  <si>
    <t>1RPVuNcKGhKGNDUNMmqJad</t>
  </si>
  <si>
    <t>AsizSx9djd7Hn9BlLrbya</t>
  </si>
  <si>
    <t>FO 03.02 Chemical treatments and dressings</t>
  </si>
  <si>
    <t>6vDiuqvJNOSRl5wyT01PymglN2WuTeRW3b5FgXbh8Ta</t>
  </si>
  <si>
    <t>6uoQDWLk4J8jAguIJy4ZW5</t>
  </si>
  <si>
    <t>2ea1rhckQVrSaK28J1Se0f</t>
  </si>
  <si>
    <t>FO 03.01 Propagation material</t>
  </si>
  <si>
    <t>6vDiuqvJNOSRl5wyT01PymegxrRxt1wvmpDaKwSbu23</t>
  </si>
  <si>
    <t>5c3dR1YVmA5sXHhsKmupYd</t>
  </si>
  <si>
    <t>FV 33.05 Product labeling</t>
  </si>
  <si>
    <t>2lCsmz9pLx7NagHecV9mpX5TvyR0UgB0EOmnMkFaZftX</t>
  </si>
  <si>
    <t>2LfyMFMW36CamjuZ0YnMrr</t>
  </si>
  <si>
    <t>4WvVgaj0DmqytcECbsfj85</t>
  </si>
  <si>
    <t>AQ 22.03 Storage of aquaculture feeds</t>
  </si>
  <si>
    <t>2qQW5LAimcgbwLksFTh6tg5TvyR0UgB0EOmnMkFaZftX</t>
  </si>
  <si>
    <t>7iWJXTXYCupkFTEfuzkuQg</t>
  </si>
  <si>
    <t>FV 33.04 Pest control</t>
  </si>
  <si>
    <t>19FqK7ekLK0m3iLHchTn8h2g5JReDfSpzAHl16771ew5</t>
  </si>
  <si>
    <t>6NNCdhTMTpFbSgoGpb63cp</t>
  </si>
  <si>
    <t>FV 33.03 Temperature and humidity control</t>
  </si>
  <si>
    <t>19FqK7ekLK0m3iLHchTn8h14lJpH5qVsP8C976yuQrDU</t>
  </si>
  <si>
    <t>13bKix0KDGNudEM0QXmk1y</t>
  </si>
  <si>
    <t>FV 33.02 Foreign bodies</t>
  </si>
  <si>
    <t>30jEVEr91nZpdd9cxyULwz5TvyR0UgB0EOmnMkFaZftX</t>
  </si>
  <si>
    <t>1PuOePk9uZL3G34wE5JQsg</t>
  </si>
  <si>
    <t>FV 33.01 Packing (in-field or facility) and storage areas</t>
  </si>
  <si>
    <t>5QTGwGTKitdKuEwjmkCJSy5TvyR0UgB0EOmnMkFaZftX</t>
  </si>
  <si>
    <t>2hnZEMTaQG5nB4cObQrjJa</t>
  </si>
  <si>
    <t>12xtoMmsI7QQenkWEVMZAu</t>
  </si>
  <si>
    <t xml:space="preserve">AQ 20.08 Biosecurity 
</t>
  </si>
  <si>
    <t>In addition to food defense requirements; refer to AQ 10.</t>
  </si>
  <si>
    <t>56UycwhshuG3OMlSB7ahAa5TvyR0UgB0EOmnMkFaZftX</t>
  </si>
  <si>
    <t>2MaWcCOjrnzTUZYLyLI2po</t>
  </si>
  <si>
    <t>FV 30.02 Water sources</t>
  </si>
  <si>
    <t>3BmiRfV14Y9UArHysfO3zs5TvyR0UgB0EOmnMkFaZftX</t>
  </si>
  <si>
    <t>2KVEEE9taT1qBKZw1pM15e</t>
  </si>
  <si>
    <t>4UI39RIn6YI8gQZpGRKexG5TvyR0UgB0EOmnMkFaZftX</t>
  </si>
  <si>
    <t>2p77rPdFZt9MG3aWryompi</t>
  </si>
  <si>
    <t>25itD9t3AKPNN1d0JIB5bx</t>
  </si>
  <si>
    <t>FO 05.04 Water quality</t>
  </si>
  <si>
    <t>6vK5KBcIFJbIyxl3B3ekIp2pCca0Upzl3Nn66JUNHXeF</t>
  </si>
  <si>
    <t>3G2o2VZD4Vhj1j8NCZvH4W</t>
  </si>
  <si>
    <t>FV 30.05 Water quality</t>
  </si>
  <si>
    <t>3YIgWsy9P8ND3BJPQGnD0j2pCca0Upzl3Nn66JUNHXeF</t>
  </si>
  <si>
    <t>6vy7qzuZGnKVxG0fDPIPXR</t>
  </si>
  <si>
    <t>FV 30.04 Water storage</t>
  </si>
  <si>
    <t>3YIgWsy9P8ND3BJPQGnD0j1qvPg1ym8f6SRe66rOl40x</t>
  </si>
  <si>
    <t>3sySSWL5oAIx28hSoUBFMA</t>
  </si>
  <si>
    <t>5SgdbGCqfnJhgVdCZaO52C</t>
  </si>
  <si>
    <t xml:space="preserve">AQ 06.04 Water usage and disposal 
</t>
  </si>
  <si>
    <t>Cross-reference with AQ 06.03.02.</t>
  </si>
  <si>
    <t>3labXsBTDnp2nMlbS2V5AI412fDoNkTQzvavcR1yffoS</t>
  </si>
  <si>
    <t>3Y6whE7A4GTOmBM0cLfCgo</t>
  </si>
  <si>
    <t>FV 30.06 Irrigation predictions and record keeping</t>
  </si>
  <si>
    <t>3labXsBTDnp2nMlbS2V5AI2PabgCVl2axbE6gvoMhnNb</t>
  </si>
  <si>
    <t>6Qbmg6JuoN770dfkE0ogCG</t>
  </si>
  <si>
    <t>3yEQbyyk01GoZYBCkYA4FP</t>
  </si>
  <si>
    <t>FO 05.02 Predicting irrigation requirements</t>
  </si>
  <si>
    <t>3labXsBTDnp2nMlbS2V5AI1WLl5crwUtAKu9uhWYEzsL</t>
  </si>
  <si>
    <t>3dOYyVrZuqiaWn8aIvCMMR</t>
  </si>
  <si>
    <t>5GJnBn0XaHPkzo9hXhVvqW</t>
  </si>
  <si>
    <t xml:space="preserve">FO 05.01 Water sources
</t>
  </si>
  <si>
    <t>3labXsBTDnp2nMlbS2V5AI3bNRfY2TpP6vkYKG0u4wwr</t>
  </si>
  <si>
    <t>2zscEBuE0OwqbPZjKZeBLF</t>
  </si>
  <si>
    <t>FV 30.01 Water use risk assessments and management plan</t>
  </si>
  <si>
    <t>3YIgWsy9P8ND3BJPQGnD0j743VeTmtrKzh2yBlulWP21</t>
  </si>
  <si>
    <t>6g3NqdQl5NHN5tSVsxrY1N</t>
  </si>
  <si>
    <t>FV 32.07 Residue analysis</t>
  </si>
  <si>
    <t>3YIgWsy9P8ND3BJPQGnD0j11FBMuieNmnZtyeFBlepcF</t>
  </si>
  <si>
    <t>5bhPN4DzYGiQBGzqjmqwDA</t>
  </si>
  <si>
    <t>4owgIkC6nXLa7lsm0MrLOO</t>
  </si>
  <si>
    <t>AQ 04.01 Workers’ occupational health and safety</t>
  </si>
  <si>
    <t>3YIgWsy9P8ND3BJPQGnD0jCSohyDpAegE66esWvDgT5</t>
  </si>
  <si>
    <t>3RXNryEkb5RsCci4ZuSpu4</t>
  </si>
  <si>
    <t>79pV2c30dTskerAeol8ohZ</t>
  </si>
  <si>
    <t>FO 01.05 Customer requirements</t>
  </si>
  <si>
    <t>3YIgWsy9P8ND3BJPQGnD0j6OqbxahSFlVeKhLRgYFytR</t>
  </si>
  <si>
    <t>56LbVxj8q6LfC4kf1x4GeA</t>
  </si>
  <si>
    <t>5l2rJiYbFtvFuXNhk6Xt0S</t>
  </si>
  <si>
    <t>FO 08.01 Quality of postharvest water</t>
  </si>
  <si>
    <t>wyDCB5gmC64vDLZ45LmyF5l2rJiYbFtvFuXNhk6Xt0S</t>
  </si>
  <si>
    <t>5HpjunyxjPFZ8ERnK8tq7N</t>
  </si>
  <si>
    <t>6OqbxahSFlVeKhLRgYFytR</t>
  </si>
  <si>
    <t>FO 01.03 Internal documentation</t>
  </si>
  <si>
    <t>3YIgWsy9P8ND3BJPQGnD0j79pV2c30dTskerAeol8ohZ</t>
  </si>
  <si>
    <t>5XO2ouVK6UjXiuayI3pjaw</t>
  </si>
  <si>
    <t>CSohyDpAegE66esWvDgT5</t>
  </si>
  <si>
    <t>FO 01.07 Non-conforming products</t>
  </si>
  <si>
    <t>1TyGiQcuRVxqRPsWm6pYn75GJnBn0XaHPkzo9hXhVvqW</t>
  </si>
  <si>
    <t>5bVj9VFVZ6tCA1nWKx8e7w</t>
  </si>
  <si>
    <t>11FBMuieNmnZtyeFBlepcF</t>
  </si>
  <si>
    <t>FO 01.06 Complaints</t>
  </si>
  <si>
    <t>1TyGiQcuRVxqRPsWm6pYn725itD9t3AKPNN1d0JIB5bx</t>
  </si>
  <si>
    <t>2xx2r9xm1ZFKgkOLcMZqVd</t>
  </si>
  <si>
    <t>743VeTmtrKzh2yBlulWP21</t>
  </si>
  <si>
    <t>FO 01.08 Recall and withdrawal</t>
  </si>
  <si>
    <t>1TyGiQcuRVxqRPsWm6pYn73yEQbyyk01GoZYBCkYA4FP</t>
  </si>
  <si>
    <t>3JyHEnouIJTlEpv89BLJNJ</t>
  </si>
  <si>
    <t>3bNRfY2TpP6vkYKG0u4wwr</t>
  </si>
  <si>
    <t>FO 02.03 Mass balance</t>
  </si>
  <si>
    <t>1TyGiQcuRVxqRPsWm6pYn73bxp0a7dcsX1zRhf8lSDgg</t>
  </si>
  <si>
    <t>65q3YF3Fh2kdDGMu1rvFCM</t>
  </si>
  <si>
    <t>1WLl5crwUtAKu9uhWYEzsL</t>
  </si>
  <si>
    <t>FO 02.02 Parallel ownership</t>
  </si>
  <si>
    <t xml:space="preserve">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 </t>
  </si>
  <si>
    <t>5JIgB3UDpDaQaRmTmuUpoo2RNwE7jatfe6w5x0Tu6eV4</t>
  </si>
  <si>
    <t>32C8htEWfNkaxTSAw1lMmH</t>
  </si>
  <si>
    <t>2PabgCVl2axbE6gvoMhnNb</t>
  </si>
  <si>
    <t>FO 02.01 Traceability</t>
  </si>
  <si>
    <t>Traceability allows to distinguish between products originating from certified and noncertified production processes, supporting the credibility of the certificate. It also allows producers to reconcile practices with products and improve their production processes and quality. It allows the withdrawal of flowers and ornamentals when needed, and enables customers to be provided with targeted and accurate information concerning implicated products.</t>
  </si>
  <si>
    <t>5JIgB3UDpDaQaRmTmuUpoo5l2rJiYbFtvFuXNhk6Xt0S</t>
  </si>
  <si>
    <t>24BgKpKEedoO1JiqqsJ9K0</t>
  </si>
  <si>
    <t>412fDoNkTQzvavcR1yffoS</t>
  </si>
  <si>
    <t>FO 02.04 GLOBALG.A.P. status</t>
  </si>
  <si>
    <t>5g1godsQJRqbjZxI603Etm2ea1rhckQVrSaK28J1Se0f</t>
  </si>
  <si>
    <t>6Y28XxkqaGhdKkUwmmVWZU</t>
  </si>
  <si>
    <t>1qvPg1ym8f6SRe66rOl40x</t>
  </si>
  <si>
    <t>FO 01.02 Outsourced activities</t>
  </si>
  <si>
    <t>5g1godsQJRqbjZxI603EtmAsizSx9djd7Hn9BlLrbya</t>
  </si>
  <si>
    <t>52qkXF3M0StAXkDQXFCSgS</t>
  </si>
  <si>
    <t>2pCca0Upzl3Nn66JUNHXeF</t>
  </si>
  <si>
    <t>FO 01.04 Training and assigned responsibilities</t>
  </si>
  <si>
    <t>5g1godsQJRqbjZxI603Etm4CTLgpMoXEpcE8tXLndCGp</t>
  </si>
  <si>
    <t>1hr60kCaVVYZ0GddKH3itk</t>
  </si>
  <si>
    <t>57CpNqy9lJZPIEGl3cpn84</t>
  </si>
  <si>
    <t>AQ 04.02 Training and assigned responsibilities</t>
  </si>
  <si>
    <t>IKtB5yVMmBF7k4LaDgUZw4Lhlvkx1w9JtxEbAhlutRi</t>
  </si>
  <si>
    <t>57NpCUzFpLeJMc4iXNsju7</t>
  </si>
  <si>
    <t>IKtB5yVMmBF7k4LaDgUZw4lUZQXD5tjtX2glVe4lraA</t>
  </si>
  <si>
    <t>2Ic89h7XDhn3EnfuxricmS</t>
  </si>
  <si>
    <t>FV 17 LOGO USE</t>
  </si>
  <si>
    <t>2BGuoLOuGR86Am1Hf7hCiG1WOpilQQJvvs3HIzyLlTD7</t>
  </si>
  <si>
    <t>3KLSVauiw2LpCRLz6sh0Gl</t>
  </si>
  <si>
    <t>QZfIR1aSAjL2YcUqo376X</t>
  </si>
  <si>
    <t>AQ 12 LOGO USE</t>
  </si>
  <si>
    <t>Note regarding GLOBALG.A.P.: The producer shall describe how to ensure that the GLOBALG.A.P. logo and GLOBALG.A.P. Number (GGN) are used only according to the rules below.</t>
  </si>
  <si>
    <t>2BGuoLOuGR86Am1Hf7hCiGCnld8x4oHlmExTFHGeLjj</t>
  </si>
  <si>
    <t>HZVFRQ0lPsAYqgtzVDmvQ</t>
  </si>
  <si>
    <t>fpZn5YAfrwOfpIHt5wBr7</t>
  </si>
  <si>
    <t>AQ 27 DEPURATION</t>
  </si>
  <si>
    <t>2BGuoLOuGR86Am1Hf7hCiG3JTeuQtOc1OKqfRNulIqvM</t>
  </si>
  <si>
    <t>3FzF1LEqvaqcVg1sPXpO4T</t>
  </si>
  <si>
    <t>12V2s4FpWw8zBFdb1VY42A</t>
  </si>
  <si>
    <t>AQ 26 SLAUGHTER ACTIVITIES</t>
  </si>
  <si>
    <t>2BGuoLOuGR86Am1Hf7hCiG5VavlH2MeUS17rVAik4joc</t>
  </si>
  <si>
    <t>7a2Y6DzH7j1VVkaHdI2yOG</t>
  </si>
  <si>
    <t>61TDaidZRAGqCBPGs8ha8G</t>
  </si>
  <si>
    <t>AQ 25 HOLDING AND CROWDING FACILITIES</t>
  </si>
  <si>
    <t>2BGuoLOuGR86Am1Hf7hCiGaJyo4GEfHW26SGyqyk8my</t>
  </si>
  <si>
    <t>1hKXJ13N5lXYEXEOcZHmyy</t>
  </si>
  <si>
    <t>1YbYgCwF5emApZVepFq1X1</t>
  </si>
  <si>
    <t>AQ 24 HARVESTING AND POSTHARVESTING OPERATIONS</t>
  </si>
  <si>
    <t>2BGuoLOuGR86Am1Hf7hCiGr4Wl5viNqALmYQehnJigP</t>
  </si>
  <si>
    <t>32JIKIaeDGwGaAEbTSj6y5</t>
  </si>
  <si>
    <t>3htAhHdPv9OtsLHNNhtZxH</t>
  </si>
  <si>
    <t>AQ 01 SITE HISTORY AND SITE MANAGEMENT</t>
  </si>
  <si>
    <t>One of the key features of sustainable farming is the continuous integration of site-specific knowledge and practical experience into future management planning and practices. This section is intended to ensure that the land, buildings, and other facilities which constitute the farm, are properly legally managed to ensure food safety and sustainability.</t>
  </si>
  <si>
    <t>5JIgB3UDpDaQaRmTmuUpoo64wGe3MdQzgQigsw2nGTdA</t>
  </si>
  <si>
    <t>3xYy6mL2hiBM97rB69PVPI</t>
  </si>
  <si>
    <t>FV 31 INTEGRATED PEST MANAGEMENT</t>
  </si>
  <si>
    <t>IKtB5yVMmBF7k4LaDgUZw3yiRDwLwt1Ow5dQeFJqM2k</t>
  </si>
  <si>
    <t>5vY6xYFjJeJDGdSD1bFJDR</t>
  </si>
  <si>
    <t>6sAnZuzrLy7KwfabltbVL2</t>
  </si>
  <si>
    <t>FO 06 INTEGRATED PEST MANAGEMENT</t>
  </si>
  <si>
    <t xml:space="preserve">Integrated pest management (IPM) involves the careful consideration of all available pest control techniques and the subsequent integration of appropriate measures that discourage the development of pest populations and keeps plant protection products and other interventions to levels that are economically justified and reduce or minimize risks to human health and the environment. See GLOBALG.A.P. Guidelines. 
Given the natural variation on pest development for the different crops and areas, any IPM system shall be implemented in the context of local physical (climatic, topographical, etc.), biological (pest complex, natural enemy complex, etc.), and economic conditions.
A pest, disease, or weed is considered relevant if it needs to be managed (costly to control, control measures have a high impact to the environment or to human health). </t>
  </si>
  <si>
    <t>5EpvIGahtoNQBPGjgtOnbO1zDGYHavQ1Y1HUI9R90OOZ</t>
  </si>
  <si>
    <t>3in4vF0L0QH4cz3j8qyG9c</t>
  </si>
  <si>
    <t>FV 27 GENETICALLY MODIFIED ORGANISMS</t>
  </si>
  <si>
    <t>4a4Qd6ndeeA7u3kN8ZP1We4sgOMeAcsKM18hKZSWSDgu</t>
  </si>
  <si>
    <t>5biAiXHSgSk4gPg4kzNSvu</t>
  </si>
  <si>
    <t>6cVkk3FsKVyXw3Axz1X0EJ</t>
  </si>
  <si>
    <t>AQ 18 REPRODUCTION – This section provides the additional principles and criteria specifically to hatcheries, when covered under the certificate.</t>
  </si>
  <si>
    <t>4a4Qd6ndeeA7u3kN8ZP1We7e2OTmZvHrA9xmbHveLBmp</t>
  </si>
  <si>
    <t>4zamBXrzVP3v8KPVS98bid</t>
  </si>
  <si>
    <t>4a4Qd6ndeeA7u3kN8ZP1We1j8KzCREQQlaHRiz9wuo0z</t>
  </si>
  <si>
    <t>3S4q9BwkV19jVjVj3Fiy75</t>
  </si>
  <si>
    <t>FV 23 ENERGY EFFICIENCY</t>
  </si>
  <si>
    <t>4a4Qd6ndeeA7u3kN8ZP1We7iGeybgBH8laSvemDG6yKU</t>
  </si>
  <si>
    <t>1ZiMa81KOMVFgXiEoigZEc</t>
  </si>
  <si>
    <t>4d9ucNGdAsunr2tbELZ2oO</t>
  </si>
  <si>
    <t xml:space="preserve">FO 11 ENERGY EFFICIENCY </t>
  </si>
  <si>
    <t>Optimize energy use, encourage minimization of nonrenewable energy sources and greenhouse gas emissions.
Farming equipment shall be selected and maintained for optimum energy efficiency.</t>
  </si>
  <si>
    <t>4a4Qd6ndeeA7u3kN8ZP1We1ERzCDuPHpofETFZxfdFUx</t>
  </si>
  <si>
    <t>6mL7rNUJjE6ZUJ2ctQLqD1</t>
  </si>
  <si>
    <t>2rOCEOZ7FKjNjNArXiLHzT</t>
  </si>
  <si>
    <t>AQ 07 CONSERVATION</t>
  </si>
  <si>
    <t>Farming and the environment are inseparably linked. Managing wildlife and landscape is of great importance. The abundance and diversity of flora and fauna benefits the enhancement of species and the structural diversity of land and landscape features.</t>
  </si>
  <si>
    <t>2BGuoLOuGR86Am1Hf7hCiG3W7dGcEqSrkGPLpK2FPpjb</t>
  </si>
  <si>
    <t>77iD9G4XGr5vhbqQwrOfqv</t>
  </si>
  <si>
    <t>FV 22 BIODIVERSITY AND HABITATS</t>
  </si>
  <si>
    <t>2BGuoLOuGR86Am1Hf7hCiG6OVfMLlOhjDUtTGVH4d1tI</t>
  </si>
  <si>
    <t>EjvcDaWgn3ttR1SL0MtIP</t>
  </si>
  <si>
    <t>FV 20 WORKERS’ HEALTH, SAFETY, AND WELFARE</t>
  </si>
  <si>
    <t>48aQAsWhk4FCpRyiTfbQDc5TvyR0UgB0EOmnMkFaZftX</t>
  </si>
  <si>
    <t>3HkNWk3E3qX8G4lyxNXhn</t>
  </si>
  <si>
    <t>4G6L5rXAv5opyJXaaJSspR</t>
  </si>
  <si>
    <t xml:space="preserve">AQ 19 CHEMICAL COMPOUNDS
</t>
  </si>
  <si>
    <t>Refer to the introduction, section “Chemical compounds”.</t>
  </si>
  <si>
    <t>5ZjwAiDPYbGvURtwoHF4gM5TvyR0UgB0EOmnMkFaZftX</t>
  </si>
  <si>
    <t>5pmfsUbg8aoTCasOYIPEmO</t>
  </si>
  <si>
    <t>IKtB5yVMmBF7k4LaDgUZw</t>
  </si>
  <si>
    <t>FO 04 SOIL, PLANT NUTRITION, AND FERTILIZERS</t>
  </si>
  <si>
    <t>Promote plant health and avoid overuse of fertilizers by applying nutrients actually required by the crop. Avoid environmental pollution through safe fertilizer storage, optimal use, minimizing heavy metals inputs. Monitor quantities of nitrogen and phosphorus applied to help keep overuse as low as possible. When crops are grown in soil, ensure long term fertility, aid yields and contribute to profitability. Minimizing soil fumigation leads to less use of chemicals and promoting plant growth-promoting rhizobacteria and other microorganisms which benefit plant health.</t>
  </si>
  <si>
    <t>4d9ucNGdAsunr2tbELZ2oO5TvyR0UgB0EOmnMkFaZftX</t>
  </si>
  <si>
    <t>wfEosTNsh5ZbZfpJsxQgA</t>
  </si>
  <si>
    <t>FV 26 PLANT PROPAGATION MATERIAL</t>
  </si>
  <si>
    <t>IKtB5yVMmBF7k4LaDgUZw3R84nmeK4iATbuwZ2gsDsb</t>
  </si>
  <si>
    <t>stHgm7kk2SPG9w5vMdz4p</t>
  </si>
  <si>
    <t>5g1godsQJRqbjZxI603Etm</t>
  </si>
  <si>
    <t>FO 03 PLANT PROPAGATION MATERIAL</t>
  </si>
  <si>
    <t>The choice of propagation material plays an important role in the production process, and producers, by using the appropriate varieties, can help reduce the number of fertilizer and plant protection product applications. The choice of propagation material is a precondition of good plant growth and product quality.</t>
  </si>
  <si>
    <t>IKtB5yVMmBF7k4LaDgUZw7o4R1VJX1KXn6Y2mK3KBnX</t>
  </si>
  <si>
    <t>2d7YWQS3FpE89EMmToIXl7</t>
  </si>
  <si>
    <t>6inH5pgUJeX8hyB3EYnjvL</t>
  </si>
  <si>
    <t xml:space="preserve">AQ 22 FEED MANAGEMENT </t>
  </si>
  <si>
    <t>While the aquaculture industry is expected to grow in the future, reliance on forage fish use in feed should not. Sustainable sourcing, efficient use of marine ingredients, and the use of alternatives to forage fish are fundamental steps to reducing and eliminating detrimental effects in the marine ecosystem. Refer to the GLOBALG.A.P. Compound Feed Manufacturing standard.</t>
  </si>
  <si>
    <t>IKtB5yVMmBF7k4LaDgUZw6GGR163KNx1sTit3j0ivMP</t>
  </si>
  <si>
    <t>1E2oM3pY57AB2HYh2FrLwa</t>
  </si>
  <si>
    <t>FV 33 POSTHARVEST HANDLING</t>
  </si>
  <si>
    <t>IKtB5yVMmBF7k4LaDgUZw6twC7WvSzvTac9PtqXVar6</t>
  </si>
  <si>
    <t>2KsBqme4dzqwFgisXFOayx</t>
  </si>
  <si>
    <t>FV 13 EQUIPMENT AND DEVICES</t>
  </si>
  <si>
    <t>IKtB5yVMmBF7k4LaDgUZwJfokfy0DypbRD7D7zEF8h</t>
  </si>
  <si>
    <t>7oyHtBXE4RjANn4ggmq6Y3</t>
  </si>
  <si>
    <t>6NkzRvY2LtIEq9u93VYbsg</t>
  </si>
  <si>
    <t>AQ 23 PEST CONTROL</t>
  </si>
  <si>
    <t>5g1godsQJRqbjZxI603Etm1MAAg94AQdklTBAzABM4wS</t>
  </si>
  <si>
    <t>3NggK2eyAFMnxgLmy5ZHwl</t>
  </si>
  <si>
    <t>4pvzWZLf4r0AsvpuWuoYAC</t>
  </si>
  <si>
    <t>AQ 20 FARMED AQUATIC SPECIES WELFARE, MANAGEMENT, AND HUSBANDRY (at all points of the production chain)</t>
  </si>
  <si>
    <t>Any farmed aquatic species welfare problems seen during the self-assessment/internal audit performed by the producer must be dealt appropriately and without delay.</t>
  </si>
  <si>
    <t>6sAnZuzrLy7KwfabltbVL25TvyR0UgB0EOmnMkFaZftX</t>
  </si>
  <si>
    <t>4g6GmkM7SVOjxzDG7bEynl</t>
  </si>
  <si>
    <t>3jqGVv62GBsd8KJSjIWQ7X</t>
  </si>
  <si>
    <t>AQ 06 ENVIRONMENTAL AND BIODIVERSITY MANAGEMENT</t>
  </si>
  <si>
    <t>3labXsBTDnp2nMlbS2V5AI3IMlwAGWtNQ8ZjIBrbKwsL</t>
  </si>
  <si>
    <t>1oZBiTuiw7JnneP37eRowe</t>
  </si>
  <si>
    <t>1TyGiQcuRVxqRPsWm6pYn7</t>
  </si>
  <si>
    <t>FO 05 WATER MANAGEMENT</t>
  </si>
  <si>
    <t>Provide plants with optimal amounts of water of appropriate quality.
Minimize abstraction from water sources (efficient use and where possible, collection of rainwater and/or recycling of water).
Avoid discharges, emissions, and/or effluents that can pollute water sources.</t>
  </si>
  <si>
    <t>3YIgWsy9P8ND3BJPQGnD0j3Fg5RTdQ7a6O2THEvpVWrG</t>
  </si>
  <si>
    <t>5ADUfpuBbLBbLbTKgfXnbi</t>
  </si>
  <si>
    <t>FV 30 WATER MANAGEMENT</t>
  </si>
  <si>
    <t>3YIgWsy9P8ND3BJPQGnD0j3wasRW0o0BjnW1Yy5QAtYp</t>
  </si>
  <si>
    <t>2UdnbG1EfwovfGYLIAS3BC</t>
  </si>
  <si>
    <t>48aQAsWhk4FCpRyiTfbQDc</t>
  </si>
  <si>
    <t>FO 13 WORKERS’ WELFARE</t>
  </si>
  <si>
    <t>6MLbOSTUhL6svPsQwb6NH65TvyR0UgB0EOmnMkFaZftX</t>
  </si>
  <si>
    <t>4eaXpRnh8mnwfzKcWJnmsL</t>
  </si>
  <si>
    <t>FV 19 HYGIENE</t>
  </si>
  <si>
    <t>2PY4EEd6KbBqNYrQrNPBD4</t>
  </si>
  <si>
    <t>AQ 03 HYGIENE</t>
  </si>
  <si>
    <t>People are key to the prevention of product contamination. Farm workers and contractors as well as producers themselves stand for the integrity and safety of the product. Education and training will support progress toward safe production. This section is meant to ensure good practices to diminish hygiene risks to the product and that all workers understand the requirements and are competent to perform their duties.</t>
  </si>
  <si>
    <t>FV 21 SITE MANAGEMENT</t>
  </si>
  <si>
    <t>FV 16 FOOD FRAUD</t>
  </si>
  <si>
    <t>78lhTFJm2kvuowgAOftnD0</t>
  </si>
  <si>
    <t xml:space="preserve">AQ 16 FOOD FRAUD MITIGATION </t>
  </si>
  <si>
    <t>Food fraud may occur on primary production when suppliers provide input products/materials that do not match the specifications. This may cause public health crises, and therefore producers should take measures to mitigate these risks. Food fraud occurs when food is deliberately placed on the market, for financial gain, with the intention of deceiving the consumer (e.g., the sale of food that is unfit and potentially harmful, the deliberate misdescription of food, etc.). It may also involve the sale of food that has been stolen and/or illegally produced.</t>
  </si>
  <si>
    <t>FV 15 FOOD DEFENSE</t>
  </si>
  <si>
    <t>7EkiTjscQQ9YBuIWe6RZFk</t>
  </si>
  <si>
    <t>AQ 10 FOOD DEFENSE</t>
  </si>
  <si>
    <t>Security of food and drink and their supply chains from all forms of malicious attack including ideologically motivated attack leading to contamination or supply failure.</t>
  </si>
  <si>
    <t>FV 05 SPECIFICATIONS, SUPPLIERS, AND STOCK MANAGEMENT</t>
  </si>
  <si>
    <t>FV 14 FOOD SAFETY POLICY DECLARATION</t>
  </si>
  <si>
    <t>MyNM2sLtxWP06FudRhDir</t>
  </si>
  <si>
    <t>AQ 15 FOOD SAFETY POLICY DECLARATION</t>
  </si>
  <si>
    <t>The food safety policy declaration unambiguously reflects the producer’s commitment to ensuring that food safety is implemented and maintained throughout the production processes.</t>
  </si>
  <si>
    <t>FV 12 LABORATORY TESTING</t>
  </si>
  <si>
    <t>FV 02 CONTINUOUS IMPROVEMENT PLAN</t>
  </si>
  <si>
    <t>FV 01 INTERNAL DOCUMENTATION</t>
  </si>
  <si>
    <t>6GF3xiweshSSrjhesMZt6f</t>
  </si>
  <si>
    <t>AQ 02 INTERNAL DOCUMENTATION</t>
  </si>
  <si>
    <t>FV 11 NON-CONFORMING PRODUCTS</t>
  </si>
  <si>
    <t>5HjMxha5zh3JmCKzoQNaGT</t>
  </si>
  <si>
    <t>AQ 17 SPECIFICATIONS, NON-CONFORMING PRODUCTS, AND PRODUCT RELEASE AT THE FARM</t>
  </si>
  <si>
    <t>FV 10 COMPLAINTS</t>
  </si>
  <si>
    <t>2B20jqk2goXcNqV2HX9qhe</t>
  </si>
  <si>
    <t>AQ 08 COMPLAINTS</t>
  </si>
  <si>
    <t>Management of complaints will lead to an overall better production system.</t>
  </si>
  <si>
    <t>FV 09 RECALL AND WITHDRAWAL</t>
  </si>
  <si>
    <t>1w2d3I6CuKthFEEDJPAfK2</t>
  </si>
  <si>
    <t>AQ 09 RECALL AND WITHDRAWAL PROCEDURE</t>
  </si>
  <si>
    <t>FV 08 MASS BALANCE</t>
  </si>
  <si>
    <t>Ttg0N6A2FwKCNo4IteaLK</t>
  </si>
  <si>
    <t>AQ 14 FARM MASS BALANCE</t>
  </si>
  <si>
    <t>This section applies to all producers applying for or keeping GLOBALG.A.P. certification. In the case of producer group members, this information may sometimes be covered under the quality management system (QMS) of the producer group.</t>
  </si>
  <si>
    <t xml:space="preserve">FV 07 PARALLEL OWNERSHIP, TRACEABILITY, AND SEGREGATION </t>
  </si>
  <si>
    <t>3WOTX6z9yCADtqy7fUTDJn</t>
  </si>
  <si>
    <t>AQ 13 PARALLEL OWNERSHIP</t>
  </si>
  <si>
    <t>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t>
  </si>
  <si>
    <t>FV 06 TRACEABILITY</t>
  </si>
  <si>
    <t>FV 18 GLOBALG.A.P. STATUS</t>
  </si>
  <si>
    <t>3labXsBTDnp2nMlbS2V5AI</t>
  </si>
  <si>
    <t>FO 02 TRACEABILITY</t>
  </si>
  <si>
    <t>7DAWrJ4FEll4vr7SY3agoa</t>
  </si>
  <si>
    <t>AQ 11 GLOBALG.A.P. STATUS</t>
  </si>
  <si>
    <t>Note regarding GLOBALG.A.P.: This section applies to benchmarking, as well. In the case of benchmarked checklists/schemes, the respective checklist/scheme status and the GLOBALG.A.P. Number (GGN) must be included in all transaction documentation.</t>
  </si>
  <si>
    <t>awxbzDqiAc5w5F9Xaavfk</t>
  </si>
  <si>
    <t>AQ 05 OUTSOURCED ACTIVITIES (SUBCONTRACTORS)</t>
  </si>
  <si>
    <t>Subcontracting is the practice of assigning, or outsourcing, part of the obligations and tasks under a contract to another party known as a subcontractor.</t>
  </si>
  <si>
    <t>4a4Qd6ndeeA7u3kN8ZP1We</t>
  </si>
  <si>
    <t>FO 12 WORKERS’ HEALTH AND SAFETY</t>
  </si>
  <si>
    <t>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t>
  </si>
  <si>
    <t>FV 03 RESOURCE MANAGEMENT AND TRAINING</t>
  </si>
  <si>
    <t>6vK5KBcIFJbIyxl3B3ekIp</t>
  </si>
  <si>
    <t>FO 01 MANAGEMENT</t>
  </si>
  <si>
    <t>2jUiyLvMOWJh04zKpLzls8</t>
  </si>
  <si>
    <t>AQ 04 WORKERS’ WELL-BEING: HEALTH, SAFETY, AND WELFARE</t>
  </si>
  <si>
    <t xml:space="preserve">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 </t>
  </si>
  <si>
    <t>6MLbOSTUhL6svPsQwb6NH6</t>
  </si>
  <si>
    <t>FO 09 WASTE MANAGEMENT</t>
  </si>
  <si>
    <t>Avoid polluting the environment. Enhance waste minimization.
Waste minimization shall include review of current practices, avoidance of waste, reduction of waste, reuse of waste, and recycling of waste.</t>
  </si>
  <si>
    <t>PIGUID</t>
  </si>
  <si>
    <t>PQGUID</t>
  </si>
  <si>
    <t>N:N ID</t>
  </si>
  <si>
    <t>PIGUID &amp; "NO"</t>
  </si>
  <si>
    <t>DgQZai1eFLNcGaormDrdC</t>
  </si>
  <si>
    <t>6wEtZi10jsNcRNXt4zdGZM</t>
  </si>
  <si>
    <t>6AqCIykQ7bAmOkINPq5uCy</t>
  </si>
  <si>
    <t>4XdR1BIUJKgloEu2Q7aNtb</t>
  </si>
  <si>
    <t>3OUwP27CHlF6LKJEvlgtOT</t>
  </si>
  <si>
    <t>57UoI9StRcfbIvK2gcvcrs</t>
  </si>
  <si>
    <t>36c6jSPs461vBL8euoxGPg</t>
  </si>
  <si>
    <t>3OtEoWQgYX165j9GzTkv5b</t>
  </si>
  <si>
    <t>4DdrUCzF4hKYx2vEBpTabK</t>
  </si>
  <si>
    <t>6ccX1CiK4YPXonkrLVjtJz</t>
  </si>
  <si>
    <t>1mfU3K8x3BpClHpV35NBsd</t>
  </si>
  <si>
    <t>5R88gZ3ani90Nv06kTcNpx</t>
  </si>
  <si>
    <t>23juUofObC0OdtepoHB3jM</t>
  </si>
  <si>
    <t>2co7UsUxpISWNGYxlkwqjC</t>
  </si>
  <si>
    <t>1t0Mq6PJkbSbEcIEvZj92e</t>
  </si>
  <si>
    <t>Level</t>
  </si>
  <si>
    <t>3WqH0sbUd41S1QgzsshLUw</t>
  </si>
  <si>
    <t>Major Must</t>
  </si>
  <si>
    <t>Recom.</t>
  </si>
  <si>
    <t>Minor Must</t>
  </si>
  <si>
    <t>INTEGRATED FARM ASSURANCE GFS
FRUIT AND VEGETABLES</t>
  </si>
  <si>
    <t>CHECKLIST</t>
  </si>
  <si>
    <t>Copyright</t>
  </si>
  <si>
    <t>© Copyright: GLOBALG.A.P. c/o FoodPLUS GmbH: Spichernstr. 55, 50672 Cologne; Germany. Copying and distribution permitted only in unaltered form.</t>
  </si>
  <si>
    <t>Your checklist documents (step 2) </t>
  </si>
  <si>
    <t>This document lists the principles and criteria for the IFA v6 GFS standard for fruit and vegetables.</t>
  </si>
  <si>
    <t>By answering the questions on this page, you can filter out principles and criteria that are not relevant to you. The checklist on the ”P&amp;Cs” tab will be adapted accordingly. Alternatively, you can continue with the checklist in its current state.</t>
  </si>
  <si>
    <r>
      <rPr>
        <b/>
        <sz val="9"/>
        <rFont val="Arial"/>
        <family val="2"/>
      </rPr>
      <t>How to filter your checklist:</t>
    </r>
    <r>
      <rPr>
        <sz val="9"/>
        <rFont val="Arial"/>
        <family val="2"/>
      </rPr>
      <t xml:space="preserve">
• Read the questions and choose “Yes” or “No” as applicable to you.
• Choosing “Yes” means that all the relevant principles and criteria for that question will remain in the checklist, since they apply to your production processes. 
• Choosing “No” means that the principles and criteria related to this question will be grayed out in your checklist and no longer need to be considered. 
• Once you have answered the questions on this page (Excel sheet), your checklist will be displayed on the “P&amp;Cs” tab. 
• Not all principles and criteria can be filtered by these questions. There may still be some principles and criteria which are not applicable to you – you will need to consider these on an individual basis. </t>
    </r>
  </si>
  <si>
    <t>no</t>
  </si>
  <si>
    <t>yes</t>
  </si>
  <si>
    <t>S2PQGUID</t>
  </si>
  <si>
    <t>Effective Number</t>
  </si>
  <si>
    <t>Step 2 questions</t>
  </si>
  <si>
    <t>Answer</t>
  </si>
  <si>
    <t>Justification</t>
  </si>
  <si>
    <t>Has the producer used subcontractors and/or service providers during the certification cycle?</t>
  </si>
  <si>
    <t>Has the producer been registered for parallel ownership?</t>
  </si>
  <si>
    <t>Has in-house propagation material been produced during the certification cycle (with or without treatment with any plant protection products)?</t>
  </si>
  <si>
    <t>Have genetically modified organisms (GMOs) been included in the scope of the operation during the certification cycle?</t>
  </si>
  <si>
    <t>Has soil been used for cultivation purposes during the certification cycle?</t>
  </si>
  <si>
    <t>Has the producer used soil fumigation during the certification cycle?</t>
  </si>
  <si>
    <t>Have substrates (peat or other media) been used for cultivation purposes during the certification cycle?</t>
  </si>
  <si>
    <t>Has the producer applied fertilizers (organic and/or inorganic) during the certification cycle?</t>
  </si>
  <si>
    <t>Have any fertilizers (organic and/or inorganic) and/or biostimulants been stored on site during the certification cycle?</t>
  </si>
  <si>
    <t>Has the producer applied organic fertilizer on site during the certification cycle?</t>
  </si>
  <si>
    <t>Has water been stored on site during the certification cycle?</t>
  </si>
  <si>
    <t xml:space="preserve">Have crops been irrigated during the certification cycle? </t>
  </si>
  <si>
    <t>Have plant protection products, biocontrol agents (biocides), and/or any other treatment products been used during the certification cycle?</t>
  </si>
  <si>
    <t xml:space="preserve">Have plant protection products, biocontrol agents (biocides), and/or any other treatment products been stored on site during the certification cycle?  </t>
  </si>
  <si>
    <t>Has postharvest handling taken place during the certification cycle?</t>
  </si>
  <si>
    <r>
      <rPr>
        <b/>
        <sz val="9"/>
        <color theme="1"/>
        <rFont val="Arial"/>
        <family val="2"/>
      </rPr>
      <t>Using your checklist:</t>
    </r>
    <r>
      <rPr>
        <sz val="9"/>
        <color theme="1"/>
        <rFont val="Arial"/>
        <family val="2"/>
      </rPr>
      <t xml:space="preserve">
• Your checklist can be found on the “P&amp;Cs” tab. 
• The audit notes/general information (found on the corresponding tab) must also be completed. 
• All principles and criteria must be audited and are applicable by default unless otherwise stated.
• Mark each checklist principle with an x in the column that reflects the compliance status (Yes, No, or N/A). 
• Principles and criteria shall be justified (commented) as outlined below.</t>
    </r>
  </si>
  <si>
    <t>Use case</t>
  </si>
  <si>
    <t>Justification/Comments required?</t>
  </si>
  <si>
    <t>Minor Must or Major Must principles and criteria marked as not applicable* (N/A)</t>
  </si>
  <si>
    <t>A justification must always be given based on the evidence observed.</t>
  </si>
  <si>
    <t>*Some principles may not be marked as “N/A”. In this case, you must choose either “Yes” or “No”.</t>
  </si>
  <si>
    <r>
      <t xml:space="preserve">Major Must and Minor Must principles and criteria for </t>
    </r>
    <r>
      <rPr>
        <b/>
        <sz val="9"/>
        <color theme="1"/>
        <rFont val="Arial"/>
        <family val="2"/>
      </rPr>
      <t>Option 1 self-assessments</t>
    </r>
  </si>
  <si>
    <r>
      <t xml:space="preserve">If </t>
    </r>
    <r>
      <rPr>
        <b/>
        <sz val="9"/>
        <color theme="1"/>
        <rFont val="Arial"/>
        <family val="2"/>
      </rPr>
      <t>compliant</t>
    </r>
    <r>
      <rPr>
        <sz val="9"/>
        <color theme="1"/>
        <rFont val="Arial"/>
        <family val="2"/>
      </rPr>
      <t>, comments on the evidence observed are not required but may be supplied.</t>
    </r>
  </si>
  <si>
    <r>
      <t xml:space="preserve">If </t>
    </r>
    <r>
      <rPr>
        <b/>
        <sz val="9"/>
        <color theme="1"/>
        <rFont val="Arial"/>
        <family val="2"/>
      </rPr>
      <t>non-compliant</t>
    </r>
    <r>
      <rPr>
        <sz val="9"/>
        <color theme="1"/>
        <rFont val="Arial"/>
        <family val="2"/>
      </rPr>
      <t>, a justification must always be given based on the evidence observed</t>
    </r>
  </si>
  <si>
    <t>Major Must principles and criteria in internal QMS audits or internal audits of members/sites (Option 2 or Option 1 multisite producers with QMS)</t>
  </si>
  <si>
    <t>A justification must always be given based on the evidence observed, regardless of whether they are compliant or not.</t>
  </si>
  <si>
    <t>Minor Must principles and criteria in internal QMS audits or internal audits of members/sites (Option 2 or Option 1 multisite producers with QMS)</t>
  </si>
  <si>
    <r>
      <t xml:space="preserve">If </t>
    </r>
    <r>
      <rPr>
        <b/>
        <sz val="9"/>
        <color theme="1"/>
        <rFont val="Arial"/>
        <family val="2"/>
      </rPr>
      <t>non-compliant</t>
    </r>
    <r>
      <rPr>
        <sz val="9"/>
        <color theme="1"/>
        <rFont val="Arial"/>
        <family val="2"/>
      </rPr>
      <t>, a justification must always be given based on the evidence observed.</t>
    </r>
  </si>
  <si>
    <t>Recommendations</t>
  </si>
  <si>
    <t>Justification is not required for  Recommendations but may be supplied, regardless of whether they are compliant or not.</t>
  </si>
  <si>
    <t xml:space="preserve">Self-assessment/Internal audit notes
</t>
  </si>
  <si>
    <t>Please choose</t>
  </si>
  <si>
    <t>IFA v6 Smart</t>
  </si>
  <si>
    <t>IFA v6 GFS</t>
  </si>
  <si>
    <t>Option 2 producer group member</t>
  </si>
  <si>
    <t>Type of  audit</t>
  </si>
  <si>
    <t>Self-assessment</t>
  </si>
  <si>
    <t>Internal audit</t>
  </si>
  <si>
    <t>Other</t>
  </si>
  <si>
    <t>Yes</t>
  </si>
  <si>
    <t>No</t>
  </si>
  <si>
    <t xml:space="preserve">Does the producer make use of a consultant? </t>
  </si>
  <si>
    <t xml:space="preserve">If yes, what is the consultant’s name?  </t>
  </si>
  <si>
    <t xml:space="preserve">Is the producer registered for parallel production (including the previously called parallel ownership)? </t>
  </si>
  <si>
    <t>If yes, for which products?</t>
  </si>
  <si>
    <t>Does the producer buy products from certified production processes from external sources?</t>
  </si>
  <si>
    <t xml:space="preserve">If yes, which products? </t>
  </si>
  <si>
    <t xml:space="preserve">Has the harvest of the products been observed during the self-assessment/internal audit? </t>
  </si>
  <si>
    <t xml:space="preserve">If yes, of which products? </t>
  </si>
  <si>
    <t xml:space="preserve">Has product handling been observed during the self-assessment/internal audit?  </t>
  </si>
  <si>
    <t xml:space="preserve">List all products presented during the self-assessment/internal audit: </t>
  </si>
  <si>
    <t xml:space="preserve">Location(s) visited: </t>
  </si>
  <si>
    <t xml:space="preserve">Self-assessment/Internal audit duration: </t>
  </si>
  <si>
    <t>Calculation of the 95% Minor Must compliance rate:</t>
  </si>
  <si>
    <t>Producer name: </t>
  </si>
  <si>
    <t xml:space="preserve">Date: </t>
  </si>
  <si>
    <t>Signature:     </t>
  </si>
  <si>
    <t>x</t>
  </si>
  <si>
    <t>ifna</t>
  </si>
  <si>
    <t>RelatedPQ</t>
  </si>
  <si>
    <t>PIGUID&amp;NO</t>
  </si>
  <si>
    <t>Section</t>
  </si>
  <si>
    <r>
      <rPr>
        <b/>
        <i/>
        <sz val="8"/>
        <rFont val="Arial"/>
        <family val="2"/>
      </rPr>
      <t>Description/</t>
    </r>
    <r>
      <rPr>
        <b/>
        <sz val="8"/>
        <rFont val="Arial"/>
        <family val="2"/>
      </rPr>
      <t>Principle</t>
    </r>
  </si>
  <si>
    <t>Criteria</t>
  </si>
  <si>
    <t>N/A</t>
  </si>
  <si>
    <t>Automated answer for step 2 question</t>
  </si>
  <si>
    <t>Individuals responsible for technical decisions regarding treatments (quantity and type of fertilizer, pre- and postharvest plant protection product (PPP) applications, both organic and inorganic, etc.) shall demonstrate competence in such topics.
If the individual responsible for technical decisions is the producer, a designated worker, or a technical expert, their experience shall be complemented by current technical knowledge (access to technical literature, specific training attendance, active PPP applicator license, etc.).
If the individual responsible for technical decisions is an external qualified adviser, technical competence shall be demonstrated by official qualifications or specific training attendance certificates.</t>
  </si>
  <si>
    <t>FV 24 GREENHOUSE GASES AND CLIMATE CHANGE</t>
  </si>
  <si>
    <r>
      <t>Treated sewage water shall only be used when the risks have been identified and effectively mitigated. The type of crop, growth aspect, and contact with edible portions of the crop shall be considered. Analysis of water shall occur at appropriate intervals to verify that the treatment is consistently effective.
Where treated sewage or reclaimed water is used, water quality shall comply with prevailing regulations or the World Health Organization (WHO-) published “Guidelines for the safe use of wastewater, excreta and greywater” (2006) where no prevailing regulations exist.
Guidelines for minimum verification monitoring of microbial performance targets for wastewater treatment have been referenced in Table 4.5 (Volume 2, 2006) and Table 2.9 (Volume 1, 2006) of the WHO “Guidelines for the safe use of wastewater, excreta and greywater.” Water quality shall be assessed by measuring the quantity of indicator organisms. Escherichia coli (</t>
    </r>
    <r>
      <rPr>
        <i/>
        <sz val="11"/>
        <color theme="1"/>
        <rFont val="Calibri"/>
        <family val="2"/>
        <scheme val="minor"/>
      </rPr>
      <t>E. coli</t>
    </r>
    <r>
      <rPr>
        <sz val="11"/>
        <color theme="1"/>
        <rFont val="Calibri"/>
        <family val="2"/>
        <scheme val="minor"/>
      </rPr>
      <t xml:space="preserve">) is recommended for this purpose, but other prevailing regulations and industry standards may reference total fecal coliforms. When more restrictive prevailing regulations do not exist, the verification level established by the WHO of ≤ 1000 </t>
    </r>
    <r>
      <rPr>
        <i/>
        <sz val="11"/>
        <color theme="1"/>
        <rFont val="Calibri"/>
        <family val="2"/>
        <scheme val="minor"/>
      </rPr>
      <t>E. coli</t>
    </r>
    <r>
      <rPr>
        <sz val="11"/>
        <color theme="1"/>
        <rFont val="Calibri"/>
        <family val="2"/>
        <scheme val="minor"/>
      </rPr>
      <t xml:space="preserve"> per 100ml treated wastewater shall be adopted for monitoring purposes. Many prevailing regulations require recreational, reclaimed, and irrigation water to be held to a more restrictive quality requirement, so target water quality thresholds shall be addressed in risk assessments and supporting documentation.
If water has the potential to be polluted (e.g., upstream contamination source), the producer shall demonstrate through analysis that the water complies with prevailing regulations and requirements, or with the WHO guideline requirements where no prevailing regulations exist.
Untreated sewage water shall never be used on crops.
“N/A” if treated sewage water is not used.</t>
    </r>
  </si>
  <si>
    <r>
      <t xml:space="preserve">ENGLISH VERSION 6.0_SEP22
VALID FROM: 1 OCTOBER  2022
OBLIGATORY FROM: 1 JANUARY 2024*
</t>
    </r>
    <r>
      <rPr>
        <sz val="9"/>
        <color theme="1" tint="0.249977111117893"/>
        <rFont val="Arial"/>
        <family val="2"/>
      </rPr>
      <t>*Date on which IFA v6 GFS requirements become obligatory depends on GFSI recognition and will be confirmed</t>
    </r>
    <r>
      <rPr>
        <sz val="14"/>
        <color theme="1" tint="0.249977111117893"/>
        <rFont val="Arial"/>
        <family val="2"/>
      </rPr>
      <t xml:space="preserve">
</t>
    </r>
  </si>
  <si>
    <t xml:space="preserve">If yes, is the consultant a Registered Trainer? </t>
  </si>
  <si>
    <t>Option 1 single site producer</t>
  </si>
  <si>
    <t>Option 1 multisite producer without QMS</t>
  </si>
  <si>
    <t>Option 1 multisite producer with QMS</t>
  </si>
  <si>
    <t>FV 30.03 Efficient water use on the farm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</si>
</sst>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8"/>
      <name val="Calibri"/>
      <family val="2"/>
      <scheme val="minor"/>
    </font>
    <font>
      <sz val="11"/>
      <color theme="1"/>
      <name val="Calibri"/>
      <family val="2"/>
      <scheme val="minor"/>
    </font>
    <font>
      <sz val="70"/>
      <color rgb="FF00A513"/>
      <name val="Arial Black"/>
      <family val="2"/>
    </font>
    <font>
      <b/>
      <sz val="22"/>
      <color theme="1" tint="0.249977111117893"/>
      <name val="Arial"/>
      <family val="2"/>
    </font>
    <font>
      <b/>
      <sz val="14"/>
      <color theme="1" tint="0.249977111117893"/>
      <name val="Arial"/>
      <family val="2"/>
    </font>
    <font>
      <sz val="10"/>
      <color theme="1"/>
      <name val="Calibri"/>
      <family val="2"/>
      <scheme val="minor"/>
    </font>
    <font>
      <sz val="14"/>
      <color theme="1" tint="0.249977111117893"/>
      <name val="Arial"/>
      <family val="2"/>
    </font>
    <font>
      <b/>
      <u/>
      <sz val="11"/>
      <color indexed="8"/>
      <name val="Arial"/>
      <family val="2"/>
    </font>
    <font>
      <sz val="9"/>
      <color indexed="8"/>
      <name val="Arial"/>
      <family val="2"/>
    </font>
    <font>
      <sz val="8"/>
      <color theme="1"/>
      <name val="Arial"/>
      <family val="2"/>
    </font>
    <font>
      <b/>
      <sz val="8"/>
      <name val="Arial"/>
      <family val="2"/>
    </font>
    <font>
      <b/>
      <sz val="8"/>
      <color theme="1"/>
      <name val="Arial"/>
      <family val="2"/>
    </font>
    <font>
      <b/>
      <i/>
      <sz val="8"/>
      <name val="Arial"/>
      <family val="2"/>
    </font>
    <font>
      <sz val="10"/>
      <name val="Arial"/>
      <family val="2"/>
    </font>
    <font>
      <b/>
      <sz val="9"/>
      <name val="Arial"/>
      <family val="2"/>
    </font>
    <font>
      <sz val="9"/>
      <name val="Arial"/>
      <family val="2"/>
    </font>
    <font>
      <sz val="9"/>
      <name val="Century Gothic"/>
      <family val="2"/>
    </font>
    <font>
      <b/>
      <sz val="9"/>
      <name val="Century Gothic"/>
      <family val="2"/>
    </font>
    <font>
      <b/>
      <strike/>
      <sz val="9"/>
      <color rgb="FFFF0000"/>
      <name val="Arial"/>
      <family val="2"/>
    </font>
    <font>
      <sz val="12"/>
      <color indexed="8"/>
      <name val="Calibri"/>
      <family val="2"/>
    </font>
    <font>
      <b/>
      <sz val="9"/>
      <color rgb="FFFF0000"/>
      <name val="Arial"/>
      <family val="2"/>
    </font>
    <font>
      <sz val="9"/>
      <color rgb="FFFF0000"/>
      <name val="Century Gothic"/>
      <family val="2"/>
    </font>
    <font>
      <b/>
      <strike/>
      <sz val="9"/>
      <name val="Arial"/>
      <family val="2"/>
    </font>
    <font>
      <strike/>
      <sz val="9"/>
      <name val="Century Gothic"/>
      <family val="2"/>
    </font>
    <font>
      <b/>
      <sz val="9"/>
      <color indexed="8"/>
      <name val="Arial"/>
      <family val="2"/>
    </font>
    <font>
      <sz val="9"/>
      <color indexed="8"/>
      <name val="Century Gothic"/>
      <family val="2"/>
    </font>
    <font>
      <sz val="9"/>
      <color theme="1"/>
      <name val="Calibri"/>
      <family val="2"/>
      <scheme val="minor"/>
    </font>
    <font>
      <b/>
      <sz val="9"/>
      <color rgb="FF000000"/>
      <name val="Arial"/>
      <family val="2"/>
    </font>
    <font>
      <b/>
      <sz val="9"/>
      <color theme="1"/>
      <name val="Arial"/>
      <family val="2"/>
    </font>
    <font>
      <sz val="9"/>
      <color theme="1" tint="0.249977111117893"/>
      <name val="Arial"/>
      <family val="2"/>
    </font>
    <font>
      <sz val="9"/>
      <color theme="1"/>
      <name val="Arial"/>
      <family val="2"/>
    </font>
    <font>
      <i/>
      <sz val="11"/>
      <color theme="1"/>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bottom/>
      <diagonal/>
    </border>
    <border>
      <left style="medium">
        <color indexed="64"/>
      </left>
      <right/>
      <top/>
      <bottom/>
      <diagonal/>
    </border>
  </borders>
  <cellStyleXfs count="4">
    <xf numFmtId="0" fontId="0" fillId="0" borderId="0"/>
    <xf numFmtId="0" fontId="2" fillId="0" borderId="0"/>
    <xf numFmtId="0" fontId="14" fillId="0" borderId="0"/>
    <xf numFmtId="0" fontId="20" fillId="0" borderId="0"/>
  </cellStyleXfs>
  <cellXfs count="80">
    <xf numFmtId="0" fontId="0" fillId="0" borderId="0" xfId="0"/>
    <xf numFmtId="0" fontId="2" fillId="0" borderId="0" xfId="1"/>
    <xf numFmtId="0" fontId="3" fillId="0" borderId="0" xfId="1" applyFont="1" applyAlignment="1">
      <alignment horizontal="center" vertical="top"/>
    </xf>
    <xf numFmtId="0" fontId="5" fillId="0" borderId="0" xfId="1" applyFont="1" applyAlignment="1">
      <alignment horizontal="left" wrapText="1"/>
    </xf>
    <xf numFmtId="0" fontId="6" fillId="0" borderId="0" xfId="1" applyFont="1" applyAlignment="1">
      <alignment horizontal="left"/>
    </xf>
    <xf numFmtId="0" fontId="7" fillId="0" borderId="0" xfId="1" applyFont="1" applyAlignment="1">
      <alignment horizontal="left" vertical="center" wrapText="1"/>
    </xf>
    <xf numFmtId="0" fontId="7" fillId="0" borderId="0" xfId="1" applyFont="1" applyAlignment="1">
      <alignment horizontal="center" vertical="center"/>
    </xf>
    <xf numFmtId="0" fontId="5" fillId="0" borderId="0" xfId="1" applyFont="1" applyAlignment="1">
      <alignment horizontal="center"/>
    </xf>
    <xf numFmtId="0" fontId="8" fillId="0" borderId="0" xfId="0" applyFont="1" applyAlignment="1">
      <alignment vertical="center"/>
    </xf>
    <xf numFmtId="0" fontId="9" fillId="0" borderId="0" xfId="0" applyFont="1" applyAlignment="1">
      <alignment horizontal="justify" vertical="center"/>
    </xf>
    <xf numFmtId="0" fontId="10" fillId="0" borderId="0" xfId="0" applyFont="1" applyAlignment="1">
      <alignment vertical="top" wrapText="1"/>
    </xf>
    <xf numFmtId="0" fontId="4" fillId="0" borderId="0" xfId="1" applyFont="1" applyAlignment="1">
      <alignment horizontal="left" wrapText="1"/>
    </xf>
    <xf numFmtId="0" fontId="15" fillId="0" borderId="0" xfId="2" applyFont="1" applyAlignment="1">
      <alignment vertical="top" wrapText="1"/>
    </xf>
    <xf numFmtId="0" fontId="15" fillId="0" borderId="0" xfId="2" applyFont="1" applyAlignment="1">
      <alignment vertical="center"/>
    </xf>
    <xf numFmtId="0" fontId="16" fillId="0" borderId="0" xfId="2" applyFont="1" applyAlignment="1">
      <alignment vertical="center"/>
    </xf>
    <xf numFmtId="0" fontId="17" fillId="0" borderId="0" xfId="2" applyFont="1" applyAlignment="1">
      <alignment vertical="center"/>
    </xf>
    <xf numFmtId="0" fontId="16" fillId="0" borderId="0" xfId="2" applyFont="1" applyAlignment="1">
      <alignment vertical="center" wrapText="1"/>
    </xf>
    <xf numFmtId="0" fontId="15" fillId="4" borderId="4" xfId="2" applyFont="1" applyFill="1" applyBorder="1" applyAlignment="1" applyProtection="1">
      <alignment horizontal="center" vertical="center"/>
      <protection locked="0"/>
    </xf>
    <xf numFmtId="0" fontId="18" fillId="0" borderId="0" xfId="2" applyFont="1" applyAlignme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9" fillId="0" borderId="0" xfId="2" applyFont="1" applyAlignment="1">
      <alignment horizontal="center" vertical="center"/>
    </xf>
    <xf numFmtId="0" fontId="16" fillId="0" borderId="0" xfId="2" applyFont="1" applyAlignment="1">
      <alignment horizontal="left" vertical="center" wrapText="1" indent="2"/>
    </xf>
    <xf numFmtId="0" fontId="15" fillId="4" borderId="4" xfId="3" applyFont="1" applyFill="1" applyBorder="1" applyAlignment="1" applyProtection="1">
      <alignment horizontal="center" vertical="center"/>
      <protection locked="0"/>
    </xf>
    <xf numFmtId="0" fontId="15" fillId="0" borderId="0" xfId="3" applyFont="1" applyAlignment="1" applyProtection="1">
      <alignment horizontal="center" vertical="center"/>
      <protection locked="0"/>
    </xf>
    <xf numFmtId="0" fontId="22" fillId="0" borderId="0" xfId="2" applyFont="1" applyAlignment="1">
      <alignment vertical="center"/>
    </xf>
    <xf numFmtId="0" fontId="24" fillId="0" borderId="0" xfId="2" applyFont="1" applyAlignment="1">
      <alignment vertical="center"/>
    </xf>
    <xf numFmtId="0" fontId="16" fillId="0" borderId="0" xfId="2" applyFont="1" applyAlignment="1">
      <alignment horizontal="left" vertical="center" wrapText="1"/>
    </xf>
    <xf numFmtId="0" fontId="15" fillId="0" borderId="0" xfId="2" applyFont="1" applyAlignment="1">
      <alignment horizontal="left" vertical="center" indent="3"/>
    </xf>
    <xf numFmtId="0" fontId="17" fillId="0" borderId="0" xfId="2" applyFont="1" applyAlignment="1">
      <alignment horizontal="left" vertical="center" indent="3"/>
    </xf>
    <xf numFmtId="0" fontId="25" fillId="0" borderId="0" xfId="3" applyFont="1" applyAlignment="1">
      <alignment vertical="center"/>
    </xf>
    <xf numFmtId="0" fontId="26" fillId="0" borderId="0" xfId="3" applyFont="1" applyAlignment="1">
      <alignment vertical="center"/>
    </xf>
    <xf numFmtId="0" fontId="9" fillId="0" borderId="0" xfId="3" applyFont="1" applyAlignment="1">
      <alignment vertical="center"/>
    </xf>
    <xf numFmtId="0" fontId="26" fillId="0" borderId="0" xfId="3" applyFont="1" applyAlignment="1">
      <alignment vertical="center" wrapText="1"/>
    </xf>
    <xf numFmtId="0" fontId="17" fillId="0" borderId="0" xfId="3" applyFont="1" applyAlignment="1">
      <alignment vertical="center"/>
    </xf>
    <xf numFmtId="0" fontId="17" fillId="0" borderId="0" xfId="2" applyFont="1" applyAlignment="1">
      <alignment vertical="center" wrapText="1"/>
    </xf>
    <xf numFmtId="0" fontId="27" fillId="0" borderId="0" xfId="0" applyFont="1"/>
    <xf numFmtId="0" fontId="16" fillId="0" borderId="0" xfId="0" applyFont="1" applyAlignment="1">
      <alignment wrapText="1"/>
    </xf>
    <xf numFmtId="0" fontId="17" fillId="0" borderId="0" xfId="0" applyFont="1" applyAlignment="1">
      <alignment wrapText="1"/>
    </xf>
    <xf numFmtId="0" fontId="29" fillId="3" borderId="2" xfId="0" applyFont="1" applyFill="1" applyBorder="1"/>
    <xf numFmtId="0" fontId="0" fillId="2" borderId="1" xfId="0" applyFill="1" applyBorder="1"/>
    <xf numFmtId="0" fontId="27" fillId="0" borderId="5" xfId="0" applyFont="1" applyBorder="1"/>
    <xf numFmtId="0" fontId="10" fillId="0" borderId="2" xfId="0" applyFont="1" applyBorder="1" applyAlignment="1">
      <alignment vertical="top" wrapText="1"/>
    </xf>
    <xf numFmtId="0" fontId="10" fillId="0" borderId="2" xfId="0" applyFont="1" applyBorder="1" applyAlignment="1">
      <alignment horizontal="left" vertical="top" wrapText="1"/>
    </xf>
    <xf numFmtId="0" fontId="11" fillId="3" borderId="2" xfId="0" applyFont="1" applyFill="1" applyBorder="1" applyAlignment="1">
      <alignment vertical="center" wrapText="1"/>
    </xf>
    <xf numFmtId="0" fontId="0" fillId="0" borderId="0" xfId="0" applyAlignment="1">
      <alignment horizontal="right"/>
    </xf>
    <xf numFmtId="0" fontId="0" fillId="2" borderId="8" xfId="0" applyFill="1" applyBorder="1"/>
    <xf numFmtId="0" fontId="0" fillId="0" borderId="0" xfId="0" applyAlignment="1">
      <alignment wrapText="1"/>
    </xf>
    <xf numFmtId="0" fontId="27" fillId="0" borderId="6" xfId="0" applyFont="1" applyBorder="1"/>
    <xf numFmtId="0" fontId="0" fillId="0" borderId="8" xfId="0" applyBorder="1"/>
    <xf numFmtId="0" fontId="0" fillId="0" borderId="1" xfId="0" applyBorder="1"/>
    <xf numFmtId="0" fontId="0" fillId="2" borderId="9" xfId="0" applyFill="1" applyBorder="1"/>
    <xf numFmtId="0" fontId="0" fillId="0" borderId="9" xfId="0" applyBorder="1"/>
    <xf numFmtId="0" fontId="29" fillId="3" borderId="2" xfId="0" applyFont="1" applyFill="1" applyBorder="1" applyAlignment="1">
      <alignment vertical="top" wrapText="1"/>
    </xf>
    <xf numFmtId="0" fontId="29" fillId="3" borderId="7" xfId="0" applyFont="1" applyFill="1" applyBorder="1" applyAlignment="1">
      <alignment vertical="top" wrapText="1"/>
    </xf>
    <xf numFmtId="0" fontId="29" fillId="0" borderId="2" xfId="0" applyFont="1" applyBorder="1" applyAlignment="1">
      <alignment vertical="center" wrapText="1"/>
    </xf>
    <xf numFmtId="0" fontId="31" fillId="0" borderId="10" xfId="0" applyFont="1" applyBorder="1" applyAlignment="1">
      <alignment vertical="center" wrapText="1"/>
    </xf>
    <xf numFmtId="0" fontId="31" fillId="0" borderId="2" xfId="0" applyFont="1" applyBorder="1" applyAlignment="1">
      <alignment vertical="center" wrapText="1"/>
    </xf>
    <xf numFmtId="0" fontId="12" fillId="0" borderId="2" xfId="0" applyFont="1" applyBorder="1" applyAlignment="1">
      <alignment vertical="top" wrapText="1"/>
    </xf>
    <xf numFmtId="0" fontId="15" fillId="4" borderId="4" xfId="2" applyFont="1" applyFill="1" applyBorder="1" applyAlignment="1" applyProtection="1">
      <alignment horizontal="left" vertical="center"/>
      <protection locked="0"/>
    </xf>
    <xf numFmtId="0" fontId="31" fillId="0" borderId="7" xfId="0" applyFont="1" applyBorder="1" applyAlignment="1">
      <alignment vertical="center" wrapText="1"/>
    </xf>
    <xf numFmtId="0" fontId="31" fillId="0" borderId="3" xfId="0" applyFont="1" applyBorder="1" applyAlignment="1">
      <alignment vertical="center" wrapText="1"/>
    </xf>
    <xf numFmtId="0" fontId="16" fillId="0" borderId="0" xfId="0" applyFont="1" applyAlignment="1">
      <alignment vertical="top" wrapText="1"/>
    </xf>
    <xf numFmtId="0" fontId="10" fillId="0" borderId="2" xfId="0" applyFont="1" applyBorder="1" applyAlignment="1" applyProtection="1">
      <alignment horizontal="left" vertical="top" wrapText="1"/>
      <protection locked="0"/>
    </xf>
    <xf numFmtId="0" fontId="10" fillId="0" borderId="2"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6" fillId="0" borderId="0" xfId="2" applyFont="1" applyAlignment="1" applyProtection="1">
      <alignment vertical="center"/>
      <protection locked="0"/>
    </xf>
    <xf numFmtId="0" fontId="15" fillId="0" borderId="0" xfId="2" applyFont="1" applyAlignment="1" applyProtection="1">
      <alignment vertical="center"/>
      <protection locked="0"/>
    </xf>
    <xf numFmtId="0" fontId="21" fillId="0" borderId="0" xfId="2" applyFont="1" applyAlignment="1" applyProtection="1">
      <alignment vertical="center"/>
      <protection locked="0"/>
    </xf>
    <xf numFmtId="0" fontId="23" fillId="0" borderId="0" xfId="2" applyFont="1" applyAlignment="1" applyProtection="1">
      <alignment vertical="center"/>
      <protection locked="0"/>
    </xf>
    <xf numFmtId="0" fontId="29" fillId="3" borderId="2" xfId="0" applyFont="1" applyFill="1" applyBorder="1" applyProtection="1">
      <protection locked="0"/>
    </xf>
    <xf numFmtId="0" fontId="0" fillId="0" borderId="0" xfId="0" applyAlignment="1">
      <alignment horizontal="center"/>
    </xf>
    <xf numFmtId="0" fontId="31" fillId="0" borderId="0" xfId="0" applyFont="1" applyAlignment="1">
      <alignment vertical="top" wrapText="1"/>
    </xf>
    <xf numFmtId="0" fontId="31" fillId="0" borderId="7" xfId="0" applyFont="1" applyBorder="1" applyAlignment="1">
      <alignment vertical="center" wrapText="1"/>
    </xf>
    <xf numFmtId="0" fontId="31" fillId="0" borderId="3" xfId="0" applyFont="1" applyBorder="1" applyAlignment="1">
      <alignment vertical="center" wrapText="1"/>
    </xf>
    <xf numFmtId="0" fontId="31" fillId="0" borderId="11" xfId="0" applyFont="1" applyBorder="1" applyAlignment="1">
      <alignment vertical="center" wrapText="1"/>
    </xf>
    <xf numFmtId="0" fontId="28" fillId="0" borderId="0" xfId="0" applyFont="1" applyAlignment="1">
      <alignment vertical="top" wrapText="1"/>
    </xf>
    <xf numFmtId="0" fontId="16" fillId="0" borderId="0" xfId="0" applyFont="1" applyAlignment="1">
      <alignment vertical="top" wrapText="1"/>
    </xf>
    <xf numFmtId="0" fontId="15" fillId="4" borderId="4" xfId="2" applyFont="1" applyFill="1" applyBorder="1" applyAlignment="1" applyProtection="1">
      <alignment horizontal="left" vertical="center"/>
      <protection locked="0"/>
    </xf>
    <xf numFmtId="0" fontId="15" fillId="4" borderId="4" xfId="3" applyFont="1" applyFill="1" applyBorder="1" applyAlignment="1" applyProtection="1">
      <alignment horizontal="left" vertical="center"/>
      <protection locked="0"/>
    </xf>
  </cellXfs>
  <cellStyles count="4">
    <cellStyle name="Normal" xfId="0" builtinId="0"/>
    <cellStyle name="Normal 2" xfId="2" xr:uid="{C3485E64-CE88-4B96-8208-978A74BE3F32}"/>
    <cellStyle name="Normal 3" xfId="3" xr:uid="{DAD9406A-68A2-4AA3-8572-2ABF27A4963C}"/>
    <cellStyle name="Standard 2" xfId="1" xr:uid="{B87F995B-24D7-4906-BEFF-E6FBCBD3545A}"/>
  </cellStyles>
  <dxfs count="88">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alignment horizontal="left" vertical="top" textRotation="0" wrapText="1" indent="0" justifyLastLine="0" shrinkToFit="0" readingOrder="0"/>
    </dxf>
    <dxf>
      <border>
        <bottom style="thin">
          <color indexed="64"/>
        </bottom>
      </border>
    </dxf>
    <dxf>
      <font>
        <b/>
        <strike val="0"/>
        <outline val="0"/>
        <shadow val="0"/>
        <u val="none"/>
        <vertAlign val="baseline"/>
        <sz val="8"/>
        <color theme="1"/>
        <name val="Arial"/>
        <family val="2"/>
        <scheme val="none"/>
      </font>
      <alignmen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font>
      <fill>
        <patternFill>
          <bgColor theme="0" tint="-0.14996795556505021"/>
        </patternFill>
      </fill>
    </dxf>
    <dxf>
      <font>
        <b/>
        <i val="0"/>
      </font>
    </dxf>
    <dxf>
      <font>
        <b val="0"/>
        <i/>
      </font>
    </dxf>
    <dxf>
      <font>
        <strike val="0"/>
      </font>
      <fill>
        <patternFill>
          <bgColor theme="0" tint="-0.14996795556505021"/>
        </patternFill>
      </fill>
    </dxf>
    <dxf>
      <font>
        <strike val="0"/>
        <outline val="0"/>
        <shadow val="0"/>
        <u val="none"/>
        <vertAlign val="baseline"/>
        <sz val="9"/>
      </font>
      <numFmt numFmtId="0" formatCode="General"/>
      <border outline="0">
        <left style="thin">
          <color indexed="64"/>
        </left>
      </border>
    </dxf>
    <dxf>
      <font>
        <strike val="0"/>
        <outline val="0"/>
        <shadow val="0"/>
        <u val="none"/>
        <vertAlign val="baseline"/>
        <sz val="9"/>
        <color theme="1"/>
        <name val="Arial"/>
        <family val="2"/>
        <scheme val="none"/>
      </font>
      <border diagonalUp="0" diagonalDown="0">
        <left style="thin">
          <color indexed="64"/>
        </left>
        <right style="thin">
          <color auto="1"/>
        </right>
        <top style="thin">
          <color auto="1"/>
        </top>
        <bottom style="thin">
          <color auto="1"/>
        </bottom>
      </border>
      <protection locked="0" hidden="0"/>
    </dxf>
    <dxf>
      <font>
        <strike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border>
    </dxf>
    <dxf>
      <font>
        <strike val="0"/>
        <outline val="0"/>
        <shadow val="0"/>
        <u val="none"/>
        <vertAlign val="baseline"/>
        <sz val="9"/>
      </font>
      <border outline="0">
        <right style="thin">
          <color indexed="64"/>
        </right>
      </border>
    </dxf>
    <dxf>
      <font>
        <strike val="0"/>
        <outline val="0"/>
        <shadow val="0"/>
        <u val="none"/>
        <vertAlign val="baseline"/>
        <sz val="9"/>
      </font>
    </dxf>
    <dxf>
      <font>
        <strike val="0"/>
        <outline val="0"/>
        <shadow val="0"/>
        <u val="none"/>
        <vertAlign val="baseline"/>
        <sz val="9"/>
      </font>
    </dxf>
    <dxf>
      <font>
        <strike val="0"/>
        <outline val="0"/>
        <shadow val="0"/>
        <u val="none"/>
        <vertAlign val="baseline"/>
        <sz val="9"/>
      </font>
    </dxf>
    <dxf>
      <font>
        <strike val="0"/>
        <outline val="0"/>
        <shadow val="0"/>
        <u val="none"/>
        <vertAlign val="baseline"/>
        <sz val="9"/>
      </font>
    </dxf>
    <dxf>
      <numFmt numFmtId="0" formatCode="General"/>
    </dxf>
    <dxf>
      <numFmt numFmtId="0" formatCode="Genera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Medium9"/>
  <colors>
    <mruColors>
      <color rgb="FF00A0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762000</xdr:rowOff>
    </xdr:from>
    <xdr:to>
      <xdr:col>0</xdr:col>
      <xdr:colOff>0</xdr:colOff>
      <xdr:row>2</xdr:row>
      <xdr:rowOff>216808</xdr:rowOff>
    </xdr:to>
    <xdr:pic>
      <xdr:nvPicPr>
        <xdr:cNvPr id="2" name="Grafik 5">
          <a:extLst>
            <a:ext uri="{FF2B5EF4-FFF2-40B4-BE49-F238E27FC236}">
              <a16:creationId xmlns:a16="http://schemas.microsoft.com/office/drawing/2014/main" id="{B286EF97-F2DF-4F47-AC10-602F570A93C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00"/>
          <a:ext cx="344487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42863</xdr:colOff>
      <xdr:row>0</xdr:row>
      <xdr:rowOff>747713</xdr:rowOff>
    </xdr:from>
    <xdr:to>
      <xdr:col>0</xdr:col>
      <xdr:colOff>3485017</xdr:colOff>
      <xdr:row>1</xdr:row>
      <xdr:rowOff>64408</xdr:rowOff>
    </xdr:to>
    <xdr:pic>
      <xdr:nvPicPr>
        <xdr:cNvPr id="3" name="Grafik 5">
          <a:extLst>
            <a:ext uri="{FF2B5EF4-FFF2-40B4-BE49-F238E27FC236}">
              <a16:creationId xmlns:a16="http://schemas.microsoft.com/office/drawing/2014/main" id="{92E40C6A-F4E9-4766-8F74-6E62D046CAE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3" y="1109663"/>
          <a:ext cx="3444875" cy="42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A3C7A-B516-496C-AB14-13DFD3A2723D}" name="PIs" displayName="PIs" ref="A1:W192" totalsRowShown="0" headerRowDxfId="87" dataDxfId="86">
  <autoFilter ref="A1:W192" xr:uid="{5E4A3C7A-B516-496C-AB14-13DFD3A2723D}">
    <filterColumn colId="2">
      <filters>
        <filter val="FV-GFS 30.05.03"/>
      </filters>
    </filterColumn>
  </autoFilter>
  <tableColumns count="23">
    <tableColumn id="1" xr3:uid="{044F80AF-13D6-43AB-A5B1-7C68AFF731FB}" name="GUID" dataDxfId="85"/>
    <tableColumn id="17" xr3:uid="{18AA75CE-354D-40EC-8920-6CB5FF46828F}" name="Column1" dataDxfId="84"/>
    <tableColumn id="2" xr3:uid="{032AB6E3-58C3-4C28-810E-11B0230C74A4}" name="Number" dataDxfId="83"/>
    <tableColumn id="3" xr3:uid="{3BEDC4F2-4D60-4F30-BA9F-5256E6C46012}" name="PGUID" dataDxfId="82"/>
    <tableColumn id="4" xr3:uid="{C458C529-1090-4A42-8287-B8C90CAF0DE6}" name="P" dataDxfId="81"/>
    <tableColumn id="5" xr3:uid="{70890F01-B018-4AF0-A586-A1EA8123A497}" name="CGUID" dataDxfId="80"/>
    <tableColumn id="6" xr3:uid="{7E0A4C5E-F331-49FA-A7C5-495D56B9B63C}" name="C" dataDxfId="79"/>
    <tableColumn id="7" xr3:uid="{12CB8529-E8DC-42E8-B394-018A3914F4BD}" name="L" dataDxfId="78"/>
    <tableColumn id="8" xr3:uid="{2ECC4D29-1A6C-4A6B-8EE9-0AED69B3D965}" name="LGUID" dataDxfId="77">
      <calculatedColumnFormula>INDEX(Level[Level],MATCH(PIs[[#This Row],[L]],Level[GUID],0),1)</calculatedColumnFormula>
    </tableColumn>
    <tableColumn id="9" xr3:uid="{5AB01D88-2273-4AB9-B72E-616FBC35468E}" name="MGUID" dataDxfId="76"/>
    <tableColumn id="10" xr3:uid="{CA1E3BB0-C3A8-4D32-AE73-CB6293C15C01}" name="M" dataDxfId="75"/>
    <tableColumn id="11" xr3:uid="{7DA1A90B-56BE-4C48-935D-69C11DDAAC0B}" name="JG" dataDxfId="74"/>
    <tableColumn id="12" xr3:uid="{E7B90937-1C27-4E1C-B645-1A7EBE5E84ED}" name="GG" dataDxfId="73"/>
    <tableColumn id="13" xr3:uid="{F9B3705B-9DF2-46AE-AF3D-B6C0F5432068}" name="SGUID" dataDxfId="72"/>
    <tableColumn id="14" xr3:uid="{34FE457F-8641-4B79-8C58-FEFA656005A7}" name="S" dataDxfId="71">
      <calculatedColumnFormula>INDEX(allsections[[S]:[Order]],MATCH(PIs[[#This Row],[SGUID]],allsections[SGUID],0),1)</calculatedColumnFormula>
    </tableColumn>
    <tableColumn id="18" xr3:uid="{0D51EE4F-0131-4DC7-B3A3-0B9059D4250F}" name="Sbody" dataDxfId="70">
      <calculatedColumnFormula>INDEX(allsections[[S]:[Order]],MATCH(PIs[[#This Row],[SGUID]],allsections[SGUID],0),2)</calculatedColumnFormula>
    </tableColumn>
    <tableColumn id="19" xr3:uid="{89ED2C2B-3939-45C5-A6E2-DA0AEA787F81}" name="Order" dataDxfId="69">
      <calculatedColumnFormula>INDEX(allsections[[S]:[Order]],MATCH(PIs[[#This Row],[SGUID]],allsections[SGUID],0),3)</calculatedColumnFormula>
    </tableColumn>
    <tableColumn id="15" xr3:uid="{712A3E4D-F5D7-4A6A-8BD1-BE1AECBA0B38}" name="SSGUID" dataDxfId="68"/>
    <tableColumn id="16" xr3:uid="{7C0E9491-7873-4873-BC23-156554227B84}" name="SS" dataDxfId="67">
      <calculatedColumnFormula>INDEX(allsections[[S]:[Order]],MATCH(PIs[[#This Row],[SSGUID]],allsections[SGUID],0),1)</calculatedColumnFormula>
    </tableColumn>
    <tableColumn id="20" xr3:uid="{2D6C963D-100D-49FC-A450-A9BBE4571266}" name="Ssbody" dataDxfId="66">
      <calculatedColumnFormula>INDEX(allsections[[S]:[Order]],MATCH(PIs[[#This Row],[SSGUID]],allsections[SGUID],0),2)</calculatedColumnFormula>
    </tableColumn>
    <tableColumn id="21" xr3:uid="{F9AE84F6-00C7-4EC9-8467-07E6258F51AA}" name="Column2" dataDxfId="65"/>
    <tableColumn id="22" xr3:uid="{28FF5430-6A66-4075-A5BC-614839005D6E}" name="NA Exempt" dataDxfId="64"/>
    <tableColumn id="23" xr3:uid="{4C699154-7EAE-4883-9B8C-2DB309E81F24}" name="PHU" dataDxfId="6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38A1E6-403F-40A7-B5AD-D7D69238C53E}" name="S2PQ" displayName="S2PQ" ref="C10:H25" totalsRowShown="0" headerRowDxfId="33" dataDxfId="32">
  <autoFilter ref="C10:H25" xr:uid="{E738A1E6-403F-40A7-B5AD-D7D69238C53E}"/>
  <sortState xmlns:xlrd2="http://schemas.microsoft.com/office/spreadsheetml/2017/richdata2" ref="C11:H25">
    <sortCondition ref="D10:D25"/>
  </sortState>
  <tableColumns count="6">
    <tableColumn id="1" xr3:uid="{71E3A80B-D7B3-4501-80F7-46AA6FE7E5ED}" name="S2PQGUID" dataDxfId="31"/>
    <tableColumn id="6" xr3:uid="{98BB1061-159E-4176-AFB8-69B67B2FF95D}" name="Effective Number" dataDxfId="30"/>
    <tableColumn id="5" xr3:uid="{C728E0EE-E189-4F57-B59C-69E9BAE2699A}" name="Number" dataDxfId="29"/>
    <tableColumn id="2" xr3:uid="{19BCE984-BAB5-443C-9C60-9342DFCD4A10}" name="Step 2 questions" dataDxfId="28"/>
    <tableColumn id="3" xr3:uid="{F62C2E7B-ADB0-4282-AA2A-9912A8362817}" name="Answer" dataDxfId="27"/>
    <tableColumn id="4" xr3:uid="{9E23E48E-592A-4A3C-A072-D8DA4A1AD542}" name="Justification" dataDxfId="26">
      <calculatedColumnFormula>"This point is not applicable because ''"&amp;S2PQ[[#This Row],[Step 2 questions]]&amp;"'' was answered with ''No.'' This item was automatically set to ''N/A'' by the system."</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2CC1B3-A9F0-4B65-B58E-1890340434C1}" name="Checklist4813" displayName="Checklist4813" ref="B1:R289" totalsRowShown="0" headerRowDxfId="21" dataDxfId="19" headerRowBorderDxfId="20" tableBorderDxfId="18" totalsRowBorderDxfId="17">
  <autoFilter ref="B1:R289" xr:uid="{FB2CC1B3-A9F0-4B65-B58E-1890340434C1}"/>
  <tableColumns count="17">
    <tableColumn id="1" xr3:uid="{64CFC916-7AA0-4580-A2A2-2C7AB955BF7C}" name="SGUID" dataDxfId="16"/>
    <tableColumn id="10" xr3:uid="{DDB701D8-476C-44CD-92BF-49450496D0A7}" name="SSGUID" dataDxfId="15"/>
    <tableColumn id="3" xr3:uid="{6C76E705-D352-4605-8597-02DE838E942A}" name="Column2" dataDxfId="14">
      <calculatedColumnFormula>IF(Checklist4813[[#This Row],[SGUID]]="",IF(Checklist4813[[#This Row],[SSGUID]]="",0,1),1)</calculatedColumnFormula>
    </tableColumn>
    <tableColumn id="2" xr3:uid="{61B15735-3706-4133-8F3C-1102F018A106}" name="PIGUID" dataDxfId="13"/>
    <tableColumn id="7" xr3:uid="{21EB4A31-4269-440E-8C47-1FF6047298AF}" name="ifna" dataDxfId="12">
      <calculatedColumnFormula>_xlfn.IFNA(Checklist4813[[#This Row],[RelatedPQ]],"NA")</calculatedColumnFormula>
    </tableColumn>
    <tableColumn id="20" xr3:uid="{AA9C6772-3CE1-460A-90B8-3DA75ABDD96F}" name="RelatedPQ" dataDxfId="11">
      <calculatedColumnFormula>IF(Checklist4813[[#This Row],[PIGUID]]="","",INDEX(S2PQ_relational[],MATCH(Checklist4813[[#This Row],[PIGUID&amp;NO]],S2PQ_relational[PIGUID &amp; "NO"],0),2))</calculatedColumnFormula>
    </tableColumn>
    <tableColumn id="6" xr3:uid="{611691D3-732F-4B24-B9D2-FD341239EFDB}" name="PIGUID&amp;NO" dataDxfId="10">
      <calculatedColumnFormula>Checklist4813[[#This Row],[PIGUID]]&amp;"NO"</calculatedColumnFormula>
    </tableColumn>
    <tableColumn id="5" xr3:uid="{42844EB1-932D-4018-92A6-EE23B35FCF24}" name="NA Exempt" dataDxfId="9">
      <calculatedColumnFormula>IF(Checklist4813[[#This Row],[PIGUID]]="","",INDEX(PIs[NA Exempt],MATCH(Checklist4813[[#This Row],[PIGUID]],PIs[GUID],0),1))</calculatedColumnFormula>
    </tableColumn>
    <tableColumn id="16" xr3:uid="{8E90FD86-2911-4EB5-81C6-0326FC833C64}" name="Section" dataDxfId="8">
      <calculatedColumnFormula>IF(Checklist4813[[#This Row],[SGUID]]="",IF(Checklist4813[[#This Row],[SSGUID]]="",IF(Checklist4813[[#This Row],[PIGUID]]="","",INDEX(PIs[[Column1]:[SS]],MATCH(Checklist4813[[#This Row],[PIGUID]],PIs[GUID],0),2)),INDEX(PIs[[Column1]:[SS]],MATCH(Checklist4813[[#This Row],[SSGUID]],PIs[SSGUID],0),18)),INDEX(PIs[[Column1]:[SS]],MATCH(Checklist4813[[#This Row],[SGUID]],PIs[SGUID],0),14))</calculatedColumnFormula>
    </tableColumn>
    <tableColumn id="4" xr3:uid="{4E8A2F75-6541-4E35-98E9-CF24C50600F5}" name="Description/Principle" dataDxfId="7">
      <calculatedColumnFormula>IF(#REF!="",IF(#REF!="",IF(#REF!="","",INDEX(PIs[[Column1]:[SS]],MATCH(#REF!,PIs[GUID],0),4)),INDEX(PIs[[Column1]:[Ssbody]],MATCH(#REF!,PIs[SSGUID],0),19)),INDEX(PIs[[Column1]:[SS]],MATCH(#REF!,PIs[SGUID],0),15))</calculatedColumnFormula>
    </tableColumn>
    <tableColumn id="8" xr3:uid="{D2DBA874-F954-428E-B5B1-D76E6166E0C4}" name="Criteria" dataDxfId="6">
      <calculatedColumnFormula>IF(#REF!="",IF(#REF!="",INDEX(PIs[[Column1]:[SS]],MATCH(#REF!,PIs[GUID],0),6),""),"")</calculatedColumnFormula>
    </tableColumn>
    <tableColumn id="11" xr3:uid="{F6C96E38-2119-47CF-BAE9-8589D6D84EDE}" name="Level" dataDxfId="5">
      <calculatedColumnFormula>IF(#REF!="",IF(#REF!="","",INDEX(PIs[[Column1]:[SS]],MATCH(#REF!,PIs[GUID],0),8)),"")</calculatedColumnFormula>
    </tableColumn>
    <tableColumn id="12" xr3:uid="{3BA9D061-FE65-414A-9934-CD7413BFE7E6}" name="Yes" dataDxfId="4"/>
    <tableColumn id="13" xr3:uid="{BAB04F83-A675-4C97-9F38-0F34F44BDF72}" name="No" dataDxfId="3"/>
    <tableColumn id="14" xr3:uid="{3745B5C7-301B-4E5A-93F7-48FEA6277A9E}" name="N/A" dataDxfId="2">
      <calculatedColumnFormula>IF(Checklist4813[[#This Row],[ifna]]="NA","",IF(Checklist4813[[#This Row],[RelatedPQ]]=0,"",IF(Checklist4813[[#This Row],[RelatedPQ]]="","",IF((INDEX(S2PQ_relational[],MATCH(Checklist4813[[#This Row],[PIGUID&amp;NO]],S2PQ_relational[PIGUID &amp; "NO"],0),1))=Checklist4813[[#This Row],[PIGUID]],"Not applicable",""))))</calculatedColumnFormula>
    </tableColumn>
    <tableColumn id="15" xr3:uid="{A4BE109C-8D27-4B01-87A1-2A5282077B48}" name="Automated answer for step 2 question" dataDxfId="1"/>
    <tableColumn id="19" xr3:uid="{AB0AEC0B-C5AA-4165-9CBD-7DB9B0960B41}" name="Justification"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988041-255B-4029-849A-CAC9CB90C3BF}" name="allsections" displayName="allsections" ref="A2:D331" totalsRowShown="0">
  <autoFilter ref="A2:D331" xr:uid="{82988041-255B-4029-849A-CAC9CB90C3BF}">
    <filterColumn colId="1">
      <filters>
        <filter val="FV 30.03 Efficient water use on farm"/>
      </filters>
    </filterColumn>
  </autoFilter>
  <sortState xmlns:xlrd2="http://schemas.microsoft.com/office/spreadsheetml/2017/richdata2" ref="A3:D331">
    <sortCondition ref="D2:D331"/>
  </sortState>
  <tableColumns count="4">
    <tableColumn id="1" xr3:uid="{2691F18D-B6E4-41CC-A856-0538AA4E764F}" name="SGUID"/>
    <tableColumn id="2" xr3:uid="{B6715219-F851-4F6F-8620-AFA547BD1A1E}" name="S"/>
    <tableColumn id="3" xr3:uid="{0E789F4B-7C3F-4B05-A72C-583D2134D4F9}" name="Sbody"/>
    <tableColumn id="4" xr3:uid="{E89E3546-91DC-4649-BDF8-6AE5217B4513}" name="Orde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F33FD5-38F1-4EC4-94A7-453759C029D5}" name="unique_sections" displayName="unique_sections" ref="F2:I35" totalsRowShown="0">
  <autoFilter ref="F2:I35" xr:uid="{9DF33FD5-38F1-4EC4-94A7-453759C029D5}"/>
  <sortState xmlns:xlrd2="http://schemas.microsoft.com/office/spreadsheetml/2017/richdata2" ref="F3:I35">
    <sortCondition ref="I2:I3"/>
  </sortState>
  <tableColumns count="4">
    <tableColumn id="1" xr3:uid="{4C6C6EAC-E3B8-4983-B903-570950C4A390}" name="SGUID" dataDxfId="62"/>
    <tableColumn id="2" xr3:uid="{FB020DC4-E3B6-4389-B5EE-135BBCA6D60C}" name="S" dataDxfId="61">
      <calculatedColumnFormula>INDEX(allsections[[S]:[Order]],MATCH(unique_sections[[#This Row],[SGUID]],allsections[SGUID],0),1)</calculatedColumnFormula>
    </tableColumn>
    <tableColumn id="3" xr3:uid="{3491EBA2-6F3F-46A9-BA1F-8F37AA4C37BF}" name="Sbody" dataDxfId="60">
      <calculatedColumnFormula>INDEX(allsections[[S]:[Order]],MATCH(unique_sections[[#This Row],[SGUID]],allsections[SGUID],0),2)</calculatedColumnFormula>
    </tableColumn>
    <tableColumn id="4" xr3:uid="{2CCE8E68-43E0-4B1C-A9E7-ED729BE54A6A}" name="Order" dataDxfId="59">
      <calculatedColumnFormula>INDEX(allsections[[S]:[Order]],MATCH(unique_sections[[#This Row],[SGUID]],allsections[SGUID],0),3)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03BFDF-A0C4-45F9-B333-3DA1688EB687}" name="sectionsubsection" displayName="sectionsubsection" ref="P2:V66" totalsRowShown="0">
  <tableColumns count="7">
    <tableColumn id="1" xr3:uid="{50AA5D40-C69F-4EEF-A749-049243C60406}" name="Section GUID" dataDxfId="58"/>
    <tableColumn id="2" xr3:uid="{BBBA6B65-7E6B-45A7-B27A-3A7BD37839E4}" name="Subsection GUID" dataDxfId="57"/>
    <tableColumn id="3" xr3:uid="{BA9D9A02-EE6E-429A-8E27-213401CC35CF}" name="Title" dataDxfId="56">
      <calculatedColumnFormula>P3&amp;Q3</calculatedColumnFormula>
    </tableColumn>
    <tableColumn id="4" xr3:uid="{32E95E8B-3C8E-4CB8-9588-F7AE4D08E8C5}" name="S Order" dataDxfId="55">
      <calculatedColumnFormula>INDEX(allsections[[S]:[Order]],MATCH(P3,allsections[SGUID],0),3)</calculatedColumnFormula>
    </tableColumn>
    <tableColumn id="5" xr3:uid="{B976C304-4D87-4ECE-A806-3A3AC63BBA14}" name="SS Order" dataDxfId="54">
      <calculatedColumnFormula>INDEX(allsections[[S]:[Order]],MATCH(Q3,allsections[SGUID],0),3)</calculatedColumnFormula>
    </tableColumn>
    <tableColumn id="6" xr3:uid="{E9C1FCE4-D485-47DD-9199-94307EB0F9FF}" name="GUID" dataDxfId="53">
      <calculatedColumnFormula>IF(sectionsubsection[[#This Row],[Schon da?]]=1,INDEX(sectionsubsection_download[],MATCH(sectionsubsection[[#This Row],[Title]],sectionsubsection_download[Title],0),6),INDEX(sectionsubsection10[],MATCH(sectionsubsection[[#This Row],[Title]],sectionsubsection10[Title],0),6))</calculatedColumnFormula>
    </tableColumn>
    <tableColumn id="7" xr3:uid="{8A38A788-5036-4992-A5C6-DCD2DB933D42}" name="Schon da?" dataDxfId="52">
      <calculatedColumnFormula>COUNTIF(Z:Z,sectionsubsection[[#This Row],[Title]])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190567-D1CF-4F5C-8F2A-CE1D0B2E11B0}" name="unique_sub" displayName="unique_sub" ref="K2:N41" totalsRowShown="0">
  <autoFilter ref="K2:N41" xr:uid="{80190567-D1CF-4F5C-8F2A-CE1D0B2E11B0}"/>
  <tableColumns count="4">
    <tableColumn id="1" xr3:uid="{174EBF58-71A0-49DD-BDF9-9B1E15979C9A}" name="SSGUID" dataDxfId="51"/>
    <tableColumn id="2" xr3:uid="{610BA2CD-4D82-4ACC-96D5-FCF1D0E01616}" name="SS" dataDxfId="50">
      <calculatedColumnFormula>INDEX(allsections[[S]:[Order]],MATCH(unique_sub[[#This Row],[SSGUID]],allsections[SGUID],0),1)</calculatedColumnFormula>
    </tableColumn>
    <tableColumn id="3" xr3:uid="{FEECEED9-62EC-4E39-BBCF-7FFA78E9475A}" name="Ssbody" dataDxfId="49">
      <calculatedColumnFormula>INDEX(allsections[[S]:[Order]],MATCH(unique_sub[[#This Row],[SSGUID]],allsections[SGUID],0),2)</calculatedColumnFormula>
    </tableColumn>
    <tableColumn id="4" xr3:uid="{798ED63C-064E-4FA2-AF9B-FD1BEE95201A}" name="Order" dataDxfId="48">
      <calculatedColumnFormula>INDEX(allsections[[S]:[Order]],MATCH(unique_sub[[#This Row],[SSGUID]],allsections[SGUID],0),3)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33F1D1-5180-4A50-B6A8-86DA8E739CC0}" name="sectionsubsection_download" displayName="sectionsubsection_download" ref="X2:AC297" totalsRowShown="0">
  <tableColumns count="6">
    <tableColumn id="1" xr3:uid="{18964987-EB81-4EA1-A1B7-2CC37C4F5255}" name="Section GUID" dataDxfId="47"/>
    <tableColumn id="2" xr3:uid="{68E033E1-275D-4543-84BA-F23339DC4C01}" name="Subsection GUID" dataDxfId="46"/>
    <tableColumn id="3" xr3:uid="{22F2CEB8-43C8-43A0-B8DA-579A8F63E88A}" name="Title" dataDxfId="45"/>
    <tableColumn id="4" xr3:uid="{16A6698B-EEAA-45F0-9F38-843D7F5DC413}" name="S Order" dataDxfId="44">
      <calculatedColumnFormula>INDEX(allsections[[S]:[Order]],MATCH(X3,allsections[SGUID],0),3)</calculatedColumnFormula>
    </tableColumn>
    <tableColumn id="5" xr3:uid="{1B5FADB6-A184-4D80-ADB2-5D4BEE58EC27}" name="SS Order" dataDxfId="43">
      <calculatedColumnFormula>INDEX(allsections[[S]:[Order]],MATCH(Y3,allsections[SGUID],0),3)</calculatedColumnFormula>
    </tableColumn>
    <tableColumn id="6" xr3:uid="{695F8B6B-79CA-466C-8C8E-7C33D10235DA}" name="GUID" dataDxfId="4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9570541-20A2-4222-A3C2-2578056914B0}" name="sectionsubsection10" displayName="sectionsubsection10" ref="AE2:AJ5" totalsRowShown="0">
  <tableColumns count="6">
    <tableColumn id="1" xr3:uid="{9D0668D0-A3DF-4959-B717-260F06DCFCD1}" name="Section GUID" dataDxfId="41"/>
    <tableColumn id="2" xr3:uid="{6DBF6069-D189-4777-8E95-C5BB2D5E933D}" name="Subsection GUID" dataDxfId="40"/>
    <tableColumn id="3" xr3:uid="{5050056E-BFB7-4724-9892-0B11020839D1}" name="Title" dataDxfId="39">
      <calculatedColumnFormula>AE3&amp;AF3</calculatedColumnFormula>
    </tableColumn>
    <tableColumn id="4" xr3:uid="{0795BE26-9A79-4102-8EA6-3F2FBDEB6C61}" name="S Order" dataDxfId="38">
      <calculatedColumnFormula>INDEX(allsections[[S]:[Order]],MATCH(AE3,allsections[SGUID],0),3)</calculatedColumnFormula>
    </tableColumn>
    <tableColumn id="5" xr3:uid="{D5C1C0A2-49D6-42DE-9BDF-531D54B719BC}" name="SS Order" dataDxfId="37">
      <calculatedColumnFormula>INDEX(allsections[[S]:[Order]],MATCH(AF3,allsections[SGUID],0),3)</calculatedColumnFormula>
    </tableColumn>
    <tableColumn id="6" xr3:uid="{9ECD178A-3482-4765-8BDF-33B71CBB68E5}" name="GUID" dataDxfId="3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817620-6DC1-4852-89C4-D88E59439B6E}" name="S2PQ_relational" displayName="S2PQ_relational" ref="A1:D202" totalsRowShown="0">
  <autoFilter ref="A1:D202" xr:uid="{B0817620-6DC1-4852-89C4-D88E59439B6E}"/>
  <tableColumns count="4">
    <tableColumn id="1" xr3:uid="{34157229-47EE-4C5F-B7D9-70B9F6AB1C60}" name="PIGUID"/>
    <tableColumn id="2" xr3:uid="{6F40A81F-CC2F-4797-9D07-55D3D6440652}" name="PQGUID"/>
    <tableColumn id="3" xr3:uid="{0455099A-5206-47FB-A9BA-D8EC04A94B79}" name="N:N ID" dataDxfId="35">
      <calculatedColumnFormula>S2PQ_relational[[#This Row],[PIGUID]]&amp;S2PQ_relational[[#This Row],[PQGUID]]</calculatedColumnFormula>
    </tableColumn>
    <tableColumn id="4" xr3:uid="{3BCD0F4D-FE45-47F8-9940-14493B57B629}" name="PIGUID &amp; &quot;NO&quot;" dataDxfId="34">
      <calculatedColumnFormula>IF(INDEX(S2PQ[[S2PQGUID]:[Answer]],MATCH(S2PQ_relational[[#This Row],[PQGUID]],S2PQ[S2PQGUID],0),5)="no",S2PQ_relational[[#This Row],[PIGUID]]&amp;"NO","-")</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2D5618-4610-4B6E-A554-A4A50E21C537}" name="Level" displayName="Level" ref="A3:B7" totalsRowShown="0">
  <autoFilter ref="A3:B7" xr:uid="{C42D5618-4610-4B6E-A554-A4A50E21C537}"/>
  <tableColumns count="2">
    <tableColumn id="1" xr3:uid="{82200B12-AACF-4510-90CF-A2453513DA63}" name="GUID"/>
    <tableColumn id="2" xr3:uid="{2F58C992-6069-4B6D-8D4C-8CD083EC6132}" name="Leve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B13" sqref="B13"/>
    </sheetView>
  </sheetViews>
  <sheetFormatPr defaultColWidth="9.140625" defaultRowHeight="15" x14ac:dyDescent="0.25"/>
  <cols>
    <col min="1" max="1" width="17.5703125" bestFit="1" customWidth="1"/>
    <col min="2" max="2" width="118.7109375" bestFit="1" customWidth="1"/>
  </cols>
  <sheetData>
    <row r="1" spans="1:3" x14ac:dyDescent="0.25">
      <c r="A1" t="s">
        <v>0</v>
      </c>
      <c r="C1" t="s">
        <v>1</v>
      </c>
    </row>
    <row r="2" spans="1:3" x14ac:dyDescent="0.25">
      <c r="A2" s="45" t="s">
        <v>2</v>
      </c>
      <c r="B2" t="s">
        <v>3</v>
      </c>
      <c r="C2" t="s">
        <v>4</v>
      </c>
    </row>
    <row r="3" spans="1:3" x14ac:dyDescent="0.25">
      <c r="A3" s="45" t="s">
        <v>5</v>
      </c>
      <c r="B3" t="s">
        <v>6</v>
      </c>
      <c r="C3" t="s">
        <v>7</v>
      </c>
    </row>
    <row r="4" spans="1:3" x14ac:dyDescent="0.25">
      <c r="A4" s="45" t="s">
        <v>8</v>
      </c>
      <c r="B4" t="s">
        <v>9</v>
      </c>
    </row>
    <row r="5" spans="1:3" x14ac:dyDescent="0.25">
      <c r="A5" s="45" t="s">
        <v>10</v>
      </c>
    </row>
    <row r="6" spans="1:3" x14ac:dyDescent="0.25">
      <c r="A6">
        <v>1</v>
      </c>
      <c r="B6" t="s">
        <v>11</v>
      </c>
    </row>
    <row r="7" spans="1:3" x14ac:dyDescent="0.25">
      <c r="A7">
        <v>2</v>
      </c>
      <c r="B7" t="s">
        <v>12</v>
      </c>
    </row>
    <row r="8" spans="1:3" x14ac:dyDescent="0.25">
      <c r="A8">
        <v>3</v>
      </c>
      <c r="B8" t="s">
        <v>13</v>
      </c>
    </row>
    <row r="9" spans="1:3" x14ac:dyDescent="0.25">
      <c r="A9">
        <v>4</v>
      </c>
      <c r="B9" t="s">
        <v>14</v>
      </c>
    </row>
    <row r="10" spans="1:3" x14ac:dyDescent="0.25">
      <c r="A10">
        <v>5</v>
      </c>
      <c r="B10" t="s">
        <v>15</v>
      </c>
    </row>
    <row r="11" spans="1:3" x14ac:dyDescent="0.25">
      <c r="A11">
        <v>6</v>
      </c>
      <c r="B11" t="s">
        <v>16</v>
      </c>
    </row>
    <row r="12" spans="1:3" x14ac:dyDescent="0.25">
      <c r="A12">
        <v>7</v>
      </c>
      <c r="B12" t="s">
        <v>17</v>
      </c>
    </row>
    <row r="13" spans="1:3" x14ac:dyDescent="0.25">
      <c r="A13">
        <v>8</v>
      </c>
      <c r="B13" t="s">
        <v>18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4BA6-75A5-426A-A4EA-4C9CFED0EF07}">
  <dimension ref="A1:U289"/>
  <sheetViews>
    <sheetView view="pageLayout" topLeftCell="J1" zoomScaleNormal="110" zoomScaleSheetLayoutView="50" workbookViewId="0">
      <selection activeCell="L287" sqref="L287"/>
    </sheetView>
  </sheetViews>
  <sheetFormatPr defaultColWidth="0" defaultRowHeight="11.25" x14ac:dyDescent="0.25"/>
  <cols>
    <col min="1" max="1" width="8.7109375" style="10" hidden="1" customWidth="1"/>
    <col min="2" max="2" width="11.7109375" style="10" hidden="1" customWidth="1"/>
    <col min="3" max="4" width="9.140625" style="10" hidden="1" customWidth="1"/>
    <col min="5" max="9" width="9.28515625" style="10" hidden="1" customWidth="1"/>
    <col min="10" max="10" width="11.85546875" style="10" customWidth="1"/>
    <col min="11" max="11" width="38.85546875" style="10" customWidth="1"/>
    <col min="12" max="12" width="39.42578125" style="10" customWidth="1"/>
    <col min="13" max="13" width="6.140625" style="10" customWidth="1"/>
    <col min="14" max="14" width="3.85546875" style="65" customWidth="1"/>
    <col min="15" max="15" width="3.28515625" style="65" customWidth="1"/>
    <col min="16" max="16" width="7.7109375" style="10" customWidth="1"/>
    <col min="17" max="17" width="14.140625" style="10" customWidth="1"/>
    <col min="18" max="18" width="12.5703125" style="65" customWidth="1"/>
    <col min="19" max="21" width="0.85546875" style="10" hidden="1" customWidth="1"/>
    <col min="22" max="16384" width="9.28515625" style="10" hidden="1"/>
  </cols>
  <sheetData>
    <row r="1" spans="1:18" s="58" customFormat="1" ht="33.75" x14ac:dyDescent="0.25">
      <c r="A1" s="58" t="s">
        <v>2579</v>
      </c>
      <c r="B1" s="58" t="s">
        <v>32</v>
      </c>
      <c r="C1" s="58" t="s">
        <v>36</v>
      </c>
      <c r="D1" s="58" t="s">
        <v>39</v>
      </c>
      <c r="E1" s="58" t="s">
        <v>2483</v>
      </c>
      <c r="F1" s="58" t="s">
        <v>2580</v>
      </c>
      <c r="G1" s="58" t="s">
        <v>2581</v>
      </c>
      <c r="H1" s="58" t="s">
        <v>2582</v>
      </c>
      <c r="I1" s="58" t="s">
        <v>40</v>
      </c>
      <c r="J1" s="44" t="s">
        <v>2583</v>
      </c>
      <c r="K1" s="44" t="s">
        <v>2584</v>
      </c>
      <c r="L1" s="44" t="s">
        <v>2585</v>
      </c>
      <c r="M1" s="44" t="s">
        <v>2502</v>
      </c>
      <c r="N1" s="44" t="s">
        <v>2561</v>
      </c>
      <c r="O1" s="44" t="s">
        <v>2562</v>
      </c>
      <c r="P1" s="44" t="s">
        <v>2586</v>
      </c>
      <c r="Q1" s="44" t="s">
        <v>2587</v>
      </c>
      <c r="R1" s="44" t="s">
        <v>2521</v>
      </c>
    </row>
    <row r="2" spans="1:18" s="42" customFormat="1" ht="45" x14ac:dyDescent="0.25">
      <c r="B2" s="43" t="s">
        <v>941</v>
      </c>
      <c r="C2" s="43"/>
      <c r="D2" s="42">
        <f>IF(Checklist4813[[#This Row],[SGUID]]="",IF(Checklist4813[[#This Row],[SSGUID]]="",0,1),1)</f>
        <v>1</v>
      </c>
      <c r="E2" s="43"/>
      <c r="F2" s="43" t="str">
        <f>_xlfn.IFNA(Checklist4813[[#This Row],[RelatedPQ]],"NA")</f>
        <v/>
      </c>
      <c r="G2" s="43" t="str">
        <f>IF(Checklist4813[[#This Row],[PIGUID]]="","",INDEX(S2PQ_relational[],MATCH(Checklist4813[[#This Row],[PIGUID&amp;NO]],S2PQ_relational[PIGUID &amp; "NO"],0),2))</f>
        <v/>
      </c>
      <c r="H2" s="43" t="str">
        <f>Checklist4813[[#This Row],[PIGUID]]&amp;"NO"</f>
        <v>NO</v>
      </c>
      <c r="I2" s="43" t="str">
        <f>IF(Checklist4813[[#This Row],[PIGUID]]="","",INDEX(PIs[NA Exempt],MATCH(Checklist4813[[#This Row],[PIGUID]],PIs[GUID],0),1))</f>
        <v/>
      </c>
      <c r="J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01 INTERNAL DOCUMENTATION</v>
      </c>
      <c r="K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 s="43" t="str">
        <f>IF(Checklist4813[[#This Row],[SGUID]]="",IF(Checklist4813[[#This Row],[SSGUID]]="",INDEX(PIs[[Column1]:[SS]],MATCH(Checklist4813[[#This Row],[PIGUID]],PIs[GUID],0),6),""),"")</f>
        <v/>
      </c>
      <c r="M2" s="43" t="str">
        <f>IF(Checklist4813[[#This Row],[SSGUID]]="",IF(Checklist4813[[#This Row],[PIGUID]]="","",INDEX(PIs[[Column1]:[SS]],MATCH(Checklist4813[[#This Row],[PIGUID]],PIs[GUID],0),8)),"")</f>
        <v/>
      </c>
      <c r="N2" s="63"/>
      <c r="O2" s="63"/>
      <c r="P2" s="43" t="str">
        <f>IF(Checklist4813[[#This Row],[ifna]]="NA","",IF(Checklist4813[[#This Row],[RelatedPQ]]=0,"",IF(Checklist4813[[#This Row],[RelatedPQ]]="","",IF((INDEX(S2PQ_relational[],MATCH(Checklist4813[[#This Row],[PIGUID&amp;NO]],S2PQ_relational[PIGUID &amp; "NO"],0),1))=Checklist4813[[#This Row],[PIGUID]],"Not applicable",""))))</f>
        <v/>
      </c>
      <c r="Q2" s="43" t="str">
        <f>IF(Checklist4813[[#This Row],[N/A]]="Not Applicable",INDEX(S2PQ[[Step 2 questions]:[Justification]],MATCH(Checklist4813[[#This Row],[RelatedPQ]],S2PQ[S2PQGUID],0),3),"")</f>
        <v/>
      </c>
      <c r="R2" s="63"/>
    </row>
    <row r="3" spans="1:18" s="42" customFormat="1" ht="33.75" hidden="1" x14ac:dyDescent="0.25">
      <c r="B3" s="43"/>
      <c r="C3" s="43" t="s">
        <v>50</v>
      </c>
      <c r="D3" s="42">
        <f>IF(Checklist4813[[#This Row],[SGUID]]="",IF(Checklist4813[[#This Row],[SSGUID]]="",0,1),1)</f>
        <v>1</v>
      </c>
      <c r="E3" s="43"/>
      <c r="F3" s="43" t="str">
        <f>_xlfn.IFNA(Checklist4813[[#This Row],[RelatedPQ]],"NA")</f>
        <v/>
      </c>
      <c r="G3" s="43" t="str">
        <f>IF(Checklist4813[[#This Row],[PIGUID]]="","",INDEX(S2PQ_relational[],MATCH(Checklist4813[[#This Row],[PIGUID&amp;NO]],S2PQ_relational[PIGUID &amp; "NO"],0),2))</f>
        <v/>
      </c>
      <c r="H3" s="43" t="str">
        <f>Checklist4813[[#This Row],[PIGUID]]&amp;"NO"</f>
        <v>NO</v>
      </c>
      <c r="I3" s="43" t="str">
        <f>IF(Checklist4813[[#This Row],[PIGUID]]="","",INDEX(PIs[NA Exempt],MATCH(Checklist4813[[#This Row],[PIGUID]],PIs[GUID],0),1))</f>
        <v/>
      </c>
      <c r="J3"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3" s="43" t="str">
        <f>IF(Checklist4813[[#This Row],[SGUID]]="",IF(Checklist4813[[#This Row],[SSGUID]]="",INDEX(PIs[[Column1]:[SS]],MATCH(Checklist4813[[#This Row],[PIGUID]],PIs[GUID],0),6),""),"")</f>
        <v/>
      </c>
      <c r="M3" s="43" t="str">
        <f>IF(Checklist4813[[#This Row],[SSGUID]]="",IF(Checklist4813[[#This Row],[PIGUID]]="","",INDEX(PIs[[Column1]:[SS]],MATCH(Checklist4813[[#This Row],[PIGUID]],PIs[GUID],0),8)),"")</f>
        <v/>
      </c>
      <c r="N3" s="63"/>
      <c r="O3" s="63"/>
      <c r="P3" s="43" t="str">
        <f>IF(Checklist4813[[#This Row],[ifna]]="NA","",IF(Checklist4813[[#This Row],[RelatedPQ]]=0,"",IF(Checklist4813[[#This Row],[RelatedPQ]]="","",IF((INDEX(S2PQ_relational[],MATCH(Checklist4813[[#This Row],[PIGUID&amp;NO]],S2PQ_relational[PIGUID &amp; "NO"],0),1))=Checklist4813[[#This Row],[PIGUID]],"Not applicable",""))))</f>
        <v/>
      </c>
      <c r="Q3" s="43" t="str">
        <f>IF(Checklist4813[[#This Row],[N/A]]="Not Applicable",INDEX(S2PQ[[Step 2 questions]:[Justification]],MATCH(Checklist4813[[#This Row],[RelatedPQ]],S2PQ[S2PQGUID],0),3),"")</f>
        <v/>
      </c>
      <c r="R3" s="63"/>
    </row>
    <row r="4" spans="1:18" s="42" customFormat="1" ht="284.25" customHeight="1" x14ac:dyDescent="0.25">
      <c r="B4" s="43"/>
      <c r="C4" s="43"/>
      <c r="D4" s="42">
        <f>IF(Checklist4813[[#This Row],[SGUID]]="",IF(Checklist4813[[#This Row],[SSGUID]]="",0,1),1)</f>
        <v>0</v>
      </c>
      <c r="E4" s="43" t="s">
        <v>954</v>
      </c>
      <c r="F4" s="43" t="str">
        <f>_xlfn.IFNA(Checklist4813[[#This Row],[RelatedPQ]],"NA")</f>
        <v>NA</v>
      </c>
      <c r="G4" s="43" t="e">
        <f>IF(Checklist4813[[#This Row],[PIGUID]]="","",INDEX(S2PQ_relational[],MATCH(Checklist4813[[#This Row],[PIGUID&amp;NO]],S2PQ_relational[PIGUID &amp; "NO"],0),2))</f>
        <v>#N/A</v>
      </c>
      <c r="H4" s="43" t="str">
        <f>Checklist4813[[#This Row],[PIGUID]]&amp;"NO"</f>
        <v>6RWudrK1OYKRKkjuYKTmeJNO</v>
      </c>
      <c r="I4" s="43" t="b">
        <f>IF(Checklist4813[[#This Row],[PIGUID]]="","",INDEX(PIs[NA Exempt],MATCH(Checklist4813[[#This Row],[PIGUID]],PIs[GUID],0),1))</f>
        <v>0</v>
      </c>
      <c r="J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01.01</v>
      </c>
      <c r="K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procedure is in place to manage and control documents and records.</v>
      </c>
      <c r="L4" s="43" t="str">
        <f>IF(Checklist4813[[#This Row],[SGUID]]="",IF(Checklist4813[[#This Row],[SSGUID]]="",INDEX(PIs[[Column1]:[SS]],MATCH(Checklist4813[[#This Row],[PIGUID]],PIs[GUID],0),6),""),"")</f>
        <v>Documents and records affecting implementation of the requirements shall be managed and controlled.
A documented procedure shall describe:
- How documents and records are created, reviewed, approved, and updated
- How reviews are undertaken and changes or amendments are made
- How version updates take place
- How relevant documentation is made available to relevant staff
Documentation shall be:
- Identified with an issue number and/or date and appropriately paginated
- Sufficiently detailed
- Reviewed periodically to demonstrate ongoing compliance with the relevant requirements
- Assigned to relevant staff
- Revised to incorporate relevant modifications of the standard or normative documents within the period given by GLOBALG.A.P.
- Approved by authorized staff prior to distribution
- Effectively rescinded when obsolete</v>
      </c>
      <c r="M4" s="43" t="str">
        <f>IF(Checklist4813[[#This Row],[SSGUID]]="",IF(Checklist4813[[#This Row],[PIGUID]]="","",INDEX(PIs[[Column1]:[SS]],MATCH(Checklist4813[[#This Row],[PIGUID]],PIs[GUID],0),8)),"")</f>
        <v>Major Must</v>
      </c>
      <c r="N4" s="63"/>
      <c r="O4" s="63"/>
      <c r="P4" s="43" t="str">
        <f>IF(Checklist4813[[#This Row],[ifna]]="NA","",IF(Checklist4813[[#This Row],[RelatedPQ]]=0,"",IF(Checklist4813[[#This Row],[RelatedPQ]]="","",IF((INDEX(S2PQ_relational[],MATCH(Checklist4813[[#This Row],[PIGUID&amp;NO]],S2PQ_relational[PIGUID &amp; "NO"],0),1))=Checklist4813[[#This Row],[PIGUID]],"Not applicable",""))))</f>
        <v/>
      </c>
      <c r="Q4" s="43" t="str">
        <f>IF(Checklist4813[[#This Row],[N/A]]="Not Applicable",INDEX(S2PQ[[Step 2 questions]:[Justification]],MATCH(Checklist4813[[#This Row],[RelatedPQ]],S2PQ[S2PQGUID],0),3),"")</f>
        <v/>
      </c>
      <c r="R4" s="63"/>
    </row>
    <row r="5" spans="1:18" s="42" customFormat="1" ht="191.25" x14ac:dyDescent="0.25">
      <c r="B5" s="43"/>
      <c r="C5" s="43"/>
      <c r="D5" s="42">
        <f>IF(Checklist4813[[#This Row],[SGUID]]="",IF(Checklist4813[[#This Row],[SSGUID]]="",0,1),1)</f>
        <v>0</v>
      </c>
      <c r="E5" s="43" t="s">
        <v>948</v>
      </c>
      <c r="F5" s="43" t="str">
        <f>_xlfn.IFNA(Checklist4813[[#This Row],[RelatedPQ]],"NA")</f>
        <v>NA</v>
      </c>
      <c r="G5" s="43" t="e">
        <f>IF(Checklist4813[[#This Row],[PIGUID]]="","",INDEX(S2PQ_relational[],MATCH(Checklist4813[[#This Row],[PIGUID&amp;NO]],S2PQ_relational[PIGUID &amp; "NO"],0),2))</f>
        <v>#N/A</v>
      </c>
      <c r="H5" s="43" t="str">
        <f>Checklist4813[[#This Row],[PIGUID]]&amp;"NO"</f>
        <v>1NnrqYpmsTO9Eq5yKIfiqNNO</v>
      </c>
      <c r="I5" s="43" t="b">
        <f>IF(Checklist4813[[#This Row],[PIGUID]]="","",INDEX(PIs[NA Exempt],MATCH(Checklist4813[[#This Row],[PIGUID]],PIs[GUID],0),1))</f>
        <v>0</v>
      </c>
      <c r="J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01.02</v>
      </c>
      <c r="K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Records for auditing purposes are up-to-date. Records are kept for a minimum period of two years, unless a longer period is required.</v>
      </c>
      <c r="L5" s="43" t="str">
        <f>IF(Checklist4813[[#This Row],[SGUID]]="",IF(Checklist4813[[#This Row],[SSGUID]]="",INDEX(PIs[[Column1]:[SS]],MATCH(Checklist4813[[#This Row],[PIGUID]],PIs[GUID],0),6),""),"")</f>
        <v>All records generated or kept by the producer for auditing purposes shall:
- Be stored securely, readily accessible and kept up to date
- Be retained for a minimum of two years, or longer if required by customers or prevailing regulations
- Be valid and backed-up, if used in electronic format
- Cover at least three months prior to the date of the initial certification body (CB) audit, or begin on the day of registration, whichever is longer
- Reference full details of each area and all activities covered by the registration
Where an individual record is missing, the respective principle addressing those records is not compliant. For example, if the date of application is missing on a single spray record, a non-conformance or non-compliance shall be issued against that principle.</v>
      </c>
      <c r="M5" s="43" t="str">
        <f>IF(Checklist4813[[#This Row],[SSGUID]]="",IF(Checklist4813[[#This Row],[PIGUID]]="","",INDEX(PIs[[Column1]:[SS]],MATCH(Checklist4813[[#This Row],[PIGUID]],PIs[GUID],0),8)),"")</f>
        <v>Major Must</v>
      </c>
      <c r="N5" s="63"/>
      <c r="O5" s="63"/>
      <c r="P5" s="43" t="str">
        <f>IF(Checklist4813[[#This Row],[ifna]]="NA","",IF(Checklist4813[[#This Row],[RelatedPQ]]=0,"",IF(Checklist4813[[#This Row],[RelatedPQ]]="","",IF((INDEX(S2PQ_relational[],MATCH(Checklist4813[[#This Row],[PIGUID&amp;NO]],S2PQ_relational[PIGUID &amp; "NO"],0),1))=Checklist4813[[#This Row],[PIGUID]],"Not applicable",""))))</f>
        <v/>
      </c>
      <c r="Q5" s="43" t="str">
        <f>IF(Checklist4813[[#This Row],[N/A]]="Not Applicable",INDEX(S2PQ[[Step 2 questions]:[Justification]],MATCH(Checklist4813[[#This Row],[RelatedPQ]],S2PQ[S2PQGUID],0),3),"")</f>
        <v/>
      </c>
      <c r="R5" s="63"/>
    </row>
    <row r="6" spans="1:18" s="42" customFormat="1" ht="315" x14ac:dyDescent="0.25">
      <c r="B6" s="43"/>
      <c r="C6" s="43"/>
      <c r="D6" s="42">
        <f>IF(Checklist4813[[#This Row],[SGUID]]="",IF(Checklist4813[[#This Row],[SSGUID]]="",0,1),1)</f>
        <v>0</v>
      </c>
      <c r="E6" s="43" t="s">
        <v>942</v>
      </c>
      <c r="F6" s="43" t="str">
        <f>_xlfn.IFNA(Checklist4813[[#This Row],[RelatedPQ]],"NA")</f>
        <v>NA</v>
      </c>
      <c r="G6" s="43" t="e">
        <f>IF(Checklist4813[[#This Row],[PIGUID]]="","",INDEX(S2PQ_relational[],MATCH(Checklist4813[[#This Row],[PIGUID&amp;NO]],S2PQ_relational[PIGUID &amp; "NO"],0),2))</f>
        <v>#N/A</v>
      </c>
      <c r="H6" s="43" t="str">
        <f>Checklist4813[[#This Row],[PIGUID]]&amp;"NO"</f>
        <v>6Jd2onNX33RG4UydHVfy2uNO</v>
      </c>
      <c r="I6" s="43" t="b">
        <f>IF(Checklist4813[[#This Row],[PIGUID]]="","",INDEX(PIs[NA Exempt],MATCH(Checklist4813[[#This Row],[PIGUID]],PIs[GUID],0),1))</f>
        <v>0</v>
      </c>
      <c r="J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01.03</v>
      </c>
      <c r="K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completes a minimum of one self-assessment/internal audit annually to the standard.</v>
      </c>
      <c r="L6" s="43" t="str">
        <f>IF(Checklist4813[[#This Row],[SGUID]]="",IF(Checklist4813[[#This Row],[SSGUID]]="",INDEX(PIs[[Column1]:[SS]],MATCH(Checklist4813[[#This Row],[PIGUID]],PIs[GUID],0),6),""),"")</f>
        <v xml:space="preserve">The self-assessment/internal audit shall evaluate compliance, review implementation, and support identification of improvement opportunities. A program of site inspections ensures the site and equipment are maintained, in support of food safety. The frequency of inspections is based on assessed risk and type of activities.
A documented self-assessment for individual producers or an internal farm and quality management system (QMS) audit for multisite producers with QMS and producer groups shall:
- Occur at least once a year and before the certification body (CB) audit
- Be completed by the producer, assigned worker, or consultant, and/or as part of a QMS
- Include all applicable topics covered by the standard/scope, even those addressed using subcontractors (including harvest and postharvest activities)
- Assess all applicable sites and products
Self-assessments shall contain comments regarding the evidence observed for all not applicable and non-compliant Major Must and Minor Must principles and criteria. For internal farm audits, comments shall follow “GLOBALG.A.P. general regulations – Rules for producer groups and multisite producers with QMS.”
</v>
      </c>
      <c r="M6" s="43" t="str">
        <f>IF(Checklist4813[[#This Row],[SSGUID]]="",IF(Checklist4813[[#This Row],[PIGUID]]="","",INDEX(PIs[[Column1]:[SS]],MATCH(Checklist4813[[#This Row],[PIGUID]],PIs[GUID],0),8)),"")</f>
        <v>Major Must</v>
      </c>
      <c r="N6" s="63"/>
      <c r="O6" s="63"/>
      <c r="P6" s="43" t="str">
        <f>IF(Checklist4813[[#This Row],[ifna]]="NA","",IF(Checklist4813[[#This Row],[RelatedPQ]]=0,"",IF(Checklist4813[[#This Row],[RelatedPQ]]="","",IF((INDEX(S2PQ_relational[],MATCH(Checklist4813[[#This Row],[PIGUID&amp;NO]],S2PQ_relational[PIGUID &amp; "NO"],0),1))=Checklist4813[[#This Row],[PIGUID]],"Not applicable",""))))</f>
        <v/>
      </c>
      <c r="Q6" s="43" t="str">
        <f>IF(Checklist4813[[#This Row],[N/A]]="Not Applicable",INDEX(S2PQ[[Step 2 questions]:[Justification]],MATCH(Checklist4813[[#This Row],[RelatedPQ]],S2PQ[S2PQGUID],0),3),"")</f>
        <v/>
      </c>
      <c r="R6" s="63"/>
    </row>
    <row r="7" spans="1:18" s="42" customFormat="1" ht="45" x14ac:dyDescent="0.25">
      <c r="B7" s="43"/>
      <c r="C7" s="43"/>
      <c r="D7" s="42">
        <f>IF(Checklist4813[[#This Row],[SGUID]]="",IF(Checklist4813[[#This Row],[SSGUID]]="",0,1),1)</f>
        <v>0</v>
      </c>
      <c r="E7" s="43" t="s">
        <v>935</v>
      </c>
      <c r="F7" s="43" t="str">
        <f>_xlfn.IFNA(Checklist4813[[#This Row],[RelatedPQ]],"NA")</f>
        <v>NA</v>
      </c>
      <c r="G7" s="43" t="e">
        <f>IF(Checklist4813[[#This Row],[PIGUID]]="","",INDEX(S2PQ_relational[],MATCH(Checklist4813[[#This Row],[PIGUID&amp;NO]],S2PQ_relational[PIGUID &amp; "NO"],0),2))</f>
        <v>#N/A</v>
      </c>
      <c r="H7" s="43" t="str">
        <f>Checklist4813[[#This Row],[PIGUID]]&amp;"NO"</f>
        <v>1JAuUUOWZVfFz4uBMhgOmHNO</v>
      </c>
      <c r="I7" s="43" t="b">
        <f>IF(Checklist4813[[#This Row],[PIGUID]]="","",INDEX(PIs[NA Exempt],MATCH(Checklist4813[[#This Row],[PIGUID]],PIs[GUID],0),1))</f>
        <v>0</v>
      </c>
      <c r="J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01.04</v>
      </c>
      <c r="K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Effective corrective actions are taken to address non-conformances detected during the self-assessments/internal audits.</v>
      </c>
      <c r="L7" s="43" t="str">
        <f>IF(Checklist4813[[#This Row],[SGUID]]="",IF(Checklist4813[[#This Row],[SSGUID]]="",INDEX(PIs[[Column1]:[SS]],MATCH(Checklist4813[[#This Row],[PIGUID]],PIs[GUID],0),6),""),"")</f>
        <v>Corrective actions shall be documented. Any necessary changes shall be implemented. Compliance with all applicable Major Musts and at least 95% of applicable Minor Musts is required.</v>
      </c>
      <c r="M7" s="43" t="str">
        <f>IF(Checklist4813[[#This Row],[SSGUID]]="",IF(Checklist4813[[#This Row],[PIGUID]]="","",INDEX(PIs[[Column1]:[SS]],MATCH(Checklist4813[[#This Row],[PIGUID]],PIs[GUID],0),8)),"")</f>
        <v>Major Must</v>
      </c>
      <c r="N7" s="63"/>
      <c r="O7" s="63"/>
      <c r="P7" s="43" t="str">
        <f>IF(Checklist4813[[#This Row],[ifna]]="NA","",IF(Checklist4813[[#This Row],[RelatedPQ]]=0,"",IF(Checklist4813[[#This Row],[RelatedPQ]]="","",IF((INDEX(S2PQ_relational[],MATCH(Checklist4813[[#This Row],[PIGUID&amp;NO]],S2PQ_relational[PIGUID &amp; "NO"],0),1))=Checklist4813[[#This Row],[PIGUID]],"Not applicable",""))))</f>
        <v/>
      </c>
      <c r="Q7" s="43" t="str">
        <f>IF(Checklist4813[[#This Row],[N/A]]="Not Applicable",INDEX(S2PQ[[Step 2 questions]:[Justification]],MATCH(Checklist4813[[#This Row],[RelatedPQ]],S2PQ[S2PQGUID],0),3),"")</f>
        <v/>
      </c>
      <c r="R7" s="63"/>
    </row>
    <row r="8" spans="1:18" s="42" customFormat="1" ht="45" x14ac:dyDescent="0.25">
      <c r="B8" s="43" t="s">
        <v>108</v>
      </c>
      <c r="C8" s="43"/>
      <c r="D8" s="42">
        <f>IF(Checklist4813[[#This Row],[SGUID]]="",IF(Checklist4813[[#This Row],[SSGUID]]="",0,1),1)</f>
        <v>1</v>
      </c>
      <c r="E8" s="43"/>
      <c r="F8" s="43" t="str">
        <f>_xlfn.IFNA(Checklist4813[[#This Row],[RelatedPQ]],"NA")</f>
        <v/>
      </c>
      <c r="G8" s="43" t="str">
        <f>IF(Checklist4813[[#This Row],[PIGUID]]="","",INDEX(S2PQ_relational[],MATCH(Checklist4813[[#This Row],[PIGUID&amp;NO]],S2PQ_relational[PIGUID &amp; "NO"],0),2))</f>
        <v/>
      </c>
      <c r="H8" s="43" t="str">
        <f>Checklist4813[[#This Row],[PIGUID]]&amp;"NO"</f>
        <v>NO</v>
      </c>
      <c r="I8" s="43" t="str">
        <f>IF(Checklist4813[[#This Row],[PIGUID]]="","",INDEX(PIs[NA Exempt],MATCH(Checklist4813[[#This Row],[PIGUID]],PIs[GUID],0),1))</f>
        <v/>
      </c>
      <c r="J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02 CONTINUOUS IMPROVEMENT PLAN</v>
      </c>
      <c r="K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8" s="43" t="str">
        <f>IF(Checklist4813[[#This Row],[SGUID]]="",IF(Checklist4813[[#This Row],[SSGUID]]="",INDEX(PIs[[Column1]:[SS]],MATCH(Checklist4813[[#This Row],[PIGUID]],PIs[GUID],0),6),""),"")</f>
        <v/>
      </c>
      <c r="M8" s="43" t="str">
        <f>IF(Checklist4813[[#This Row],[SSGUID]]="",IF(Checklist4813[[#This Row],[PIGUID]]="","",INDEX(PIs[[Column1]:[SS]],MATCH(Checklist4813[[#This Row],[PIGUID]],PIs[GUID],0),8)),"")</f>
        <v/>
      </c>
      <c r="N8" s="63"/>
      <c r="O8" s="63"/>
      <c r="P8" s="43" t="str">
        <f>IF(Checklist4813[[#This Row],[ifna]]="NA","",IF(Checklist4813[[#This Row],[RelatedPQ]]=0,"",IF(Checklist4813[[#This Row],[RelatedPQ]]="","",IF((INDEX(S2PQ_relational[],MATCH(Checklist4813[[#This Row],[PIGUID&amp;NO]],S2PQ_relational[PIGUID &amp; "NO"],0),1))=Checklist4813[[#This Row],[PIGUID]],"Not applicable",""))))</f>
        <v/>
      </c>
      <c r="Q8" s="43" t="str">
        <f>IF(Checklist4813[[#This Row],[N/A]]="Not Applicable",INDEX(S2PQ[[Step 2 questions]:[Justification]],MATCH(Checklist4813[[#This Row],[RelatedPQ]],S2PQ[S2PQGUID],0),3),"")</f>
        <v/>
      </c>
      <c r="R8" s="63"/>
    </row>
    <row r="9" spans="1:18" s="42" customFormat="1" ht="33.75" hidden="1" x14ac:dyDescent="0.25">
      <c r="B9" s="43"/>
      <c r="C9" s="43" t="s">
        <v>50</v>
      </c>
      <c r="D9" s="42">
        <f>IF(Checklist4813[[#This Row],[SGUID]]="",IF(Checklist4813[[#This Row],[SSGUID]]="",0,1),1)</f>
        <v>1</v>
      </c>
      <c r="E9" s="43"/>
      <c r="F9" s="43" t="str">
        <f>_xlfn.IFNA(Checklist4813[[#This Row],[RelatedPQ]],"NA")</f>
        <v/>
      </c>
      <c r="G9" s="43" t="str">
        <f>IF(Checklist4813[[#This Row],[PIGUID]]="","",INDEX(S2PQ_relational[],MATCH(Checklist4813[[#This Row],[PIGUID&amp;NO]],S2PQ_relational[PIGUID &amp; "NO"],0),2))</f>
        <v/>
      </c>
      <c r="H9" s="43" t="str">
        <f>Checklist4813[[#This Row],[PIGUID]]&amp;"NO"</f>
        <v>NO</v>
      </c>
      <c r="I9" s="43" t="str">
        <f>IF(Checklist4813[[#This Row],[PIGUID]]="","",INDEX(PIs[NA Exempt],MATCH(Checklist4813[[#This Row],[PIGUID]],PIs[GUID],0),1))</f>
        <v/>
      </c>
      <c r="J9"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9" s="43" t="str">
        <f>IF(Checklist4813[[#This Row],[SGUID]]="",IF(Checklist4813[[#This Row],[SSGUID]]="",INDEX(PIs[[Column1]:[SS]],MATCH(Checklist4813[[#This Row],[PIGUID]],PIs[GUID],0),6),""),"")</f>
        <v/>
      </c>
      <c r="M9" s="43" t="str">
        <f>IF(Checklist4813[[#This Row],[SSGUID]]="",IF(Checklist4813[[#This Row],[PIGUID]]="","",INDEX(PIs[[Column1]:[SS]],MATCH(Checklist4813[[#This Row],[PIGUID]],PIs[GUID],0),8)),"")</f>
        <v/>
      </c>
      <c r="N9" s="63"/>
      <c r="O9" s="63"/>
      <c r="P9" s="43" t="str">
        <f>IF(Checklist4813[[#This Row],[ifna]]="NA","",IF(Checklist4813[[#This Row],[RelatedPQ]]=0,"",IF(Checklist4813[[#This Row],[RelatedPQ]]="","",IF((INDEX(S2PQ_relational[],MATCH(Checklist4813[[#This Row],[PIGUID&amp;NO]],S2PQ_relational[PIGUID &amp; "NO"],0),1))=Checklist4813[[#This Row],[PIGUID]],"Not applicable",""))))</f>
        <v/>
      </c>
      <c r="Q9" s="43" t="str">
        <f>IF(Checklist4813[[#This Row],[N/A]]="Not Applicable",INDEX(S2PQ[[Step 2 questions]:[Justification]],MATCH(Checklist4813[[#This Row],[RelatedPQ]],S2PQ[S2PQGUID],0),3),"")</f>
        <v/>
      </c>
      <c r="R9" s="63"/>
    </row>
    <row r="10" spans="1:18" s="42" customFormat="1" ht="157.5" x14ac:dyDescent="0.25">
      <c r="B10" s="43"/>
      <c r="C10" s="43"/>
      <c r="D10" s="42">
        <f>IF(Checklist4813[[#This Row],[SGUID]]="",IF(Checklist4813[[#This Row],[SSGUID]]="",0,1),1)</f>
        <v>0</v>
      </c>
      <c r="E10" s="43" t="s">
        <v>929</v>
      </c>
      <c r="F10" s="43" t="str">
        <f>_xlfn.IFNA(Checklist4813[[#This Row],[RelatedPQ]],"NA")</f>
        <v>NA</v>
      </c>
      <c r="G10" s="43" t="e">
        <f>IF(Checklist4813[[#This Row],[PIGUID]]="","",INDEX(S2PQ_relational[],MATCH(Checklist4813[[#This Row],[PIGUID&amp;NO]],S2PQ_relational[PIGUID &amp; "NO"],0),2))</f>
        <v>#N/A</v>
      </c>
      <c r="H10" s="43" t="str">
        <f>Checklist4813[[#This Row],[PIGUID]]&amp;"NO"</f>
        <v>1j1C4sNUZFM6F26NDs5fnINO</v>
      </c>
      <c r="I10" s="43" t="b">
        <f>IF(Checklist4813[[#This Row],[PIGUID]]="","",INDEX(PIs[NA Exempt],MATCH(Checklist4813[[#This Row],[PIGUID]],PIs[GUID],0),1))</f>
        <v>0</v>
      </c>
      <c r="J1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02.01</v>
      </c>
      <c r="K1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continuous improvement plan is documented.</v>
      </c>
      <c r="L10" s="43" t="str">
        <f>IF(Checklist4813[[#This Row],[SGUID]]="",IF(Checklist4813[[#This Row],[SSGUID]]="",INDEX(PIs[[Column1]:[SS]],MATCH(Checklist4813[[#This Row],[PIGUID]],PIs[GUID],0),6),""),"")</f>
        <v>The producer shall evaluate the farming operation and identify improvements to be undertaken as assessed by the standard. These improvements shall be included in a longer-term plan covering up to three years.
The continuous improvement plan shall consist of relevant self-defined targets and describe how progress toward each target will be monitored. The plan may include:
- Description of improvement objective
- Current status, with date of initial target establishment
- Planned activity
- Target outcome with estimated date of achievement</v>
      </c>
      <c r="M10" s="43" t="str">
        <f>IF(Checklist4813[[#This Row],[SSGUID]]="",IF(Checklist4813[[#This Row],[PIGUID]]="","",INDEX(PIs[[Column1]:[SS]],MATCH(Checklist4813[[#This Row],[PIGUID]],PIs[GUID],0),8)),"")</f>
        <v>Major Must</v>
      </c>
      <c r="N10" s="63"/>
      <c r="O10" s="63"/>
      <c r="P10" s="43" t="str">
        <f>IF(Checklist4813[[#This Row],[ifna]]="NA","",IF(Checklist4813[[#This Row],[RelatedPQ]]=0,"",IF(Checklist4813[[#This Row],[RelatedPQ]]="","",IF((INDEX(S2PQ_relational[],MATCH(Checklist4813[[#This Row],[PIGUID&amp;NO]],S2PQ_relational[PIGUID &amp; "NO"],0),1))=Checklist4813[[#This Row],[PIGUID]],"Not applicable",""))))</f>
        <v/>
      </c>
      <c r="Q10" s="43" t="str">
        <f>IF(Checklist4813[[#This Row],[N/A]]="Not Applicable",INDEX(S2PQ[[Step 2 questions]:[Justification]],MATCH(Checklist4813[[#This Row],[RelatedPQ]],S2PQ[S2PQGUID],0),3),"")</f>
        <v/>
      </c>
      <c r="R10" s="63"/>
    </row>
    <row r="11" spans="1:18" s="42" customFormat="1" ht="168.75" x14ac:dyDescent="0.25">
      <c r="B11" s="43"/>
      <c r="C11" s="43"/>
      <c r="D11" s="42">
        <f>IF(Checklist4813[[#This Row],[SGUID]]="",IF(Checklist4813[[#This Row],[SSGUID]]="",0,1),1)</f>
        <v>0</v>
      </c>
      <c r="E11" s="43" t="s">
        <v>102</v>
      </c>
      <c r="F11" s="43" t="str">
        <f>_xlfn.IFNA(Checklist4813[[#This Row],[RelatedPQ]],"NA")</f>
        <v>NA</v>
      </c>
      <c r="G11" s="43" t="e">
        <f>IF(Checklist4813[[#This Row],[PIGUID]]="","",INDEX(S2PQ_relational[],MATCH(Checklist4813[[#This Row],[PIGUID&amp;NO]],S2PQ_relational[PIGUID &amp; "NO"],0),2))</f>
        <v>#N/A</v>
      </c>
      <c r="H11" s="43" t="str">
        <f>Checklist4813[[#This Row],[PIGUID]]&amp;"NO"</f>
        <v>3LBx1CyMhIac9tazKQSN3fNO</v>
      </c>
      <c r="I11" s="43" t="b">
        <f>IF(Checklist4813[[#This Row],[PIGUID]]="","",INDEX(PIs[NA Exempt],MATCH(Checklist4813[[#This Row],[PIGUID]],PIs[GUID],0),1))</f>
        <v>0</v>
      </c>
      <c r="J1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02.02</v>
      </c>
      <c r="K1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There is evidence that a continuous improvement plan is implemented.</v>
      </c>
      <c r="L11" s="43" t="str">
        <f>IF(Checklist4813[[#This Row],[SGUID]]="",IF(Checklist4813[[#This Row],[SSGUID]]="",INDEX(PIs[[Column1]:[SS]],MATCH(Checklist4813[[#This Row],[PIGUID]],PIs[GUID],0),6),""),"")</f>
        <v>The implementation of identified points in the continuous improvement plan shall be supported by evidence.
Evidence may include new procedures or policies, data sharing (to quantify changes), training, etc.
The continuous improvement plan shall be supported by documented evidence. The evidence kept on file may include:
- Actual outcome of efforts, with date of evaluation
- Comments on why the effort was successful or not successful
- If one or more of the goals are not reached, justification and description of further action
- Sharing of relevant data with the GLOBALG.A.P. Secretariat</v>
      </c>
      <c r="M11" s="43" t="str">
        <f>IF(Checklist4813[[#This Row],[SSGUID]]="",IF(Checklist4813[[#This Row],[PIGUID]]="","",INDEX(PIs[[Column1]:[SS]],MATCH(Checklist4813[[#This Row],[PIGUID]],PIs[GUID],0),8)),"")</f>
        <v>Major Must</v>
      </c>
      <c r="N11" s="63"/>
      <c r="O11" s="63"/>
      <c r="P11" s="43" t="str">
        <f>IF(Checklist4813[[#This Row],[ifna]]="NA","",IF(Checklist4813[[#This Row],[RelatedPQ]]=0,"",IF(Checklist4813[[#This Row],[RelatedPQ]]="","",IF((INDEX(S2PQ_relational[],MATCH(Checklist4813[[#This Row],[PIGUID&amp;NO]],S2PQ_relational[PIGUID &amp; "NO"],0),1))=Checklist4813[[#This Row],[PIGUID]],"Not applicable",""))))</f>
        <v/>
      </c>
      <c r="Q11" s="43" t="str">
        <f>IF(Checklist4813[[#This Row],[N/A]]="Not Applicable",INDEX(S2PQ[[Step 2 questions]:[Justification]],MATCH(Checklist4813[[#This Row],[RelatedPQ]],S2PQ[S2PQGUID],0),3),"")</f>
        <v/>
      </c>
      <c r="R11" s="63"/>
    </row>
    <row r="12" spans="1:18" s="42" customFormat="1" ht="56.25" x14ac:dyDescent="0.25">
      <c r="B12" s="43" t="s">
        <v>94</v>
      </c>
      <c r="C12" s="43"/>
      <c r="D12" s="42">
        <f>IF(Checklist4813[[#This Row],[SGUID]]="",IF(Checklist4813[[#This Row],[SSGUID]]="",0,1),1)</f>
        <v>1</v>
      </c>
      <c r="E12" s="43"/>
      <c r="F12" s="43" t="str">
        <f>_xlfn.IFNA(Checklist4813[[#This Row],[RelatedPQ]],"NA")</f>
        <v/>
      </c>
      <c r="G12" s="43" t="str">
        <f>IF(Checklist4813[[#This Row],[PIGUID]]="","",INDEX(S2PQ_relational[],MATCH(Checklist4813[[#This Row],[PIGUID&amp;NO]],S2PQ_relational[PIGUID &amp; "NO"],0),2))</f>
        <v/>
      </c>
      <c r="H12" s="43" t="str">
        <f>Checklist4813[[#This Row],[PIGUID]]&amp;"NO"</f>
        <v>NO</v>
      </c>
      <c r="I12" s="43" t="str">
        <f>IF(Checklist4813[[#This Row],[PIGUID]]="","",INDEX(PIs[NA Exempt],MATCH(Checklist4813[[#This Row],[PIGUID]],PIs[GUID],0),1))</f>
        <v/>
      </c>
      <c r="J1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03 RESOURCE MANAGEMENT AND TRAINING</v>
      </c>
      <c r="K1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2" s="43" t="str">
        <f>IF(Checklist4813[[#This Row],[SGUID]]="",IF(Checklist4813[[#This Row],[SSGUID]]="",INDEX(PIs[[Column1]:[SS]],MATCH(Checklist4813[[#This Row],[PIGUID]],PIs[GUID],0),6),""),"")</f>
        <v/>
      </c>
      <c r="M12" s="43" t="str">
        <f>IF(Checklist4813[[#This Row],[SSGUID]]="",IF(Checklist4813[[#This Row],[PIGUID]]="","",INDEX(PIs[[Column1]:[SS]],MATCH(Checklist4813[[#This Row],[PIGUID]],PIs[GUID],0),8)),"")</f>
        <v/>
      </c>
      <c r="N12" s="63"/>
      <c r="O12" s="63"/>
      <c r="P12" s="43" t="str">
        <f>IF(Checklist4813[[#This Row],[ifna]]="NA","",IF(Checklist4813[[#This Row],[RelatedPQ]]=0,"",IF(Checklist4813[[#This Row],[RelatedPQ]]="","",IF((INDEX(S2PQ_relational[],MATCH(Checklist4813[[#This Row],[PIGUID&amp;NO]],S2PQ_relational[PIGUID &amp; "NO"],0),1))=Checklist4813[[#This Row],[PIGUID]],"Not applicable",""))))</f>
        <v/>
      </c>
      <c r="Q12" s="43" t="str">
        <f>IF(Checklist4813[[#This Row],[N/A]]="Not Applicable",INDEX(S2PQ[[Step 2 questions]:[Justification]],MATCH(Checklist4813[[#This Row],[RelatedPQ]],S2PQ[S2PQGUID],0),3),"")</f>
        <v/>
      </c>
      <c r="R12" s="63"/>
    </row>
    <row r="13" spans="1:18" s="42" customFormat="1" ht="33.75" hidden="1" x14ac:dyDescent="0.25">
      <c r="B13" s="43"/>
      <c r="C13" s="43" t="s">
        <v>50</v>
      </c>
      <c r="D13" s="42">
        <f>IF(Checklist4813[[#This Row],[SGUID]]="",IF(Checklist4813[[#This Row],[SSGUID]]="",0,1),1)</f>
        <v>1</v>
      </c>
      <c r="E13" s="43"/>
      <c r="F13" s="43" t="str">
        <f>_xlfn.IFNA(Checklist4813[[#This Row],[RelatedPQ]],"NA")</f>
        <v/>
      </c>
      <c r="G13" s="43" t="str">
        <f>IF(Checklist4813[[#This Row],[PIGUID]]="","",INDEX(S2PQ_relational[],MATCH(Checklist4813[[#This Row],[PIGUID&amp;NO]],S2PQ_relational[PIGUID &amp; "NO"],0),2))</f>
        <v/>
      </c>
      <c r="H13" s="43" t="str">
        <f>Checklist4813[[#This Row],[PIGUID]]&amp;"NO"</f>
        <v>NO</v>
      </c>
      <c r="I13" s="43" t="str">
        <f>IF(Checklist4813[[#This Row],[PIGUID]]="","",INDEX(PIs[NA Exempt],MATCH(Checklist4813[[#This Row],[PIGUID]],PIs[GUID],0),1))</f>
        <v/>
      </c>
      <c r="J13"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1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3" s="43" t="str">
        <f>IF(Checklist4813[[#This Row],[SGUID]]="",IF(Checklist4813[[#This Row],[SSGUID]]="",INDEX(PIs[[Column1]:[SS]],MATCH(Checklist4813[[#This Row],[PIGUID]],PIs[GUID],0),6),""),"")</f>
        <v/>
      </c>
      <c r="M13" s="43" t="str">
        <f>IF(Checklist4813[[#This Row],[SSGUID]]="",IF(Checklist4813[[#This Row],[PIGUID]]="","",INDEX(PIs[[Column1]:[SS]],MATCH(Checklist4813[[#This Row],[PIGUID]],PIs[GUID],0),8)),"")</f>
        <v/>
      </c>
      <c r="N13" s="63"/>
      <c r="O13" s="63"/>
      <c r="P13" s="43" t="str">
        <f>IF(Checklist4813[[#This Row],[ifna]]="NA","",IF(Checklist4813[[#This Row],[RelatedPQ]]=0,"",IF(Checklist4813[[#This Row],[RelatedPQ]]="","",IF((INDEX(S2PQ_relational[],MATCH(Checklist4813[[#This Row],[PIGUID&amp;NO]],S2PQ_relational[PIGUID &amp; "NO"],0),1))=Checklist4813[[#This Row],[PIGUID]],"Not applicable",""))))</f>
        <v/>
      </c>
      <c r="Q13" s="43" t="str">
        <f>IF(Checklist4813[[#This Row],[N/A]]="Not Applicable",INDEX(S2PQ[[Step 2 questions]:[Justification]],MATCH(Checklist4813[[#This Row],[RelatedPQ]],S2PQ[S2PQGUID],0),3),"")</f>
        <v/>
      </c>
      <c r="R13" s="63"/>
    </row>
    <row r="14" spans="1:18" s="42" customFormat="1" ht="112.5" x14ac:dyDescent="0.25">
      <c r="B14" s="43"/>
      <c r="C14" s="43"/>
      <c r="D14" s="42">
        <f>IF(Checklist4813[[#This Row],[SGUID]]="",IF(Checklist4813[[#This Row],[SSGUID]]="",0,1),1)</f>
        <v>0</v>
      </c>
      <c r="E14" s="43" t="s">
        <v>88</v>
      </c>
      <c r="F14" s="43" t="str">
        <f>_xlfn.IFNA(Checklist4813[[#This Row],[RelatedPQ]],"NA")</f>
        <v>NA</v>
      </c>
      <c r="G14" s="43" t="e">
        <f>IF(Checklist4813[[#This Row],[PIGUID]]="","",INDEX(S2PQ_relational[],MATCH(Checklist4813[[#This Row],[PIGUID&amp;NO]],S2PQ_relational[PIGUID &amp; "NO"],0),2))</f>
        <v>#N/A</v>
      </c>
      <c r="H14" s="43" t="str">
        <f>Checklist4813[[#This Row],[PIGUID]]&amp;"NO"</f>
        <v>3rkRXgECUMd5QSQpoHGuU5NO</v>
      </c>
      <c r="I14" s="43" t="b">
        <f>IF(Checklist4813[[#This Row],[PIGUID]]="","",INDEX(PIs[NA Exempt],MATCH(Checklist4813[[#This Row],[PIGUID]],PIs[GUID],0),1))</f>
        <v>0</v>
      </c>
      <c r="J1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03.01</v>
      </c>
      <c r="K1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roles and responsibilities of workers whose jobs have an impact on the implementation of the standard are defined.</v>
      </c>
      <c r="L14" s="43" t="str">
        <f>IF(Checklist4813[[#This Row],[SGUID]]="",IF(Checklist4813[[#This Row],[SSGUID]]="",INDEX(PIs[[Column1]:[SS]],MATCH(Checklist4813[[#This Row],[PIGUID]],PIs[GUID],0),6),""),"")</f>
        <v>Workers with assigned duties that affect food safety and the implementation of activities covered by the standard shall be identified, including:
- Job function, responsibilities, and title
- Position within organizational structure
- Contact information
- Alternate in case of absences
One worker shall be clearly identifiable as responsible for workers’ health, safety, and welfare.</v>
      </c>
      <c r="M14" s="43" t="str">
        <f>IF(Checklist4813[[#This Row],[SSGUID]]="",IF(Checklist4813[[#This Row],[PIGUID]]="","",INDEX(PIs[[Column1]:[SS]],MATCH(Checklist4813[[#This Row],[PIGUID]],PIs[GUID],0),8)),"")</f>
        <v>Major Must</v>
      </c>
      <c r="N14" s="63"/>
      <c r="O14" s="63"/>
      <c r="P14" s="43" t="str">
        <f>IF(Checklist4813[[#This Row],[ifna]]="NA","",IF(Checklist4813[[#This Row],[RelatedPQ]]=0,"",IF(Checklist4813[[#This Row],[RelatedPQ]]="","",IF((INDEX(S2PQ_relational[],MATCH(Checklist4813[[#This Row],[PIGUID&amp;NO]],S2PQ_relational[PIGUID &amp; "NO"],0),1))=Checklist4813[[#This Row],[PIGUID]],"Not applicable",""))))</f>
        <v/>
      </c>
      <c r="Q14" s="43" t="str">
        <f>IF(Checklist4813[[#This Row],[N/A]]="Not Applicable",INDEX(S2PQ[[Step 2 questions]:[Justification]],MATCH(Checklist4813[[#This Row],[RelatedPQ]],S2PQ[S2PQGUID],0),3),"")</f>
        <v/>
      </c>
      <c r="R14" s="63"/>
    </row>
    <row r="15" spans="1:18" s="42" customFormat="1" ht="180" x14ac:dyDescent="0.25">
      <c r="B15" s="43"/>
      <c r="C15" s="43"/>
      <c r="D15" s="42">
        <f>IF(Checklist4813[[#This Row],[SGUID]]="",IF(Checklist4813[[#This Row],[SSGUID]]="",0,1),1)</f>
        <v>0</v>
      </c>
      <c r="E15" s="43" t="s">
        <v>527</v>
      </c>
      <c r="F15" s="43" t="str">
        <f>_xlfn.IFNA(Checklist4813[[#This Row],[RelatedPQ]],"NA")</f>
        <v>NA</v>
      </c>
      <c r="G15" s="43" t="e">
        <f>IF(Checklist4813[[#This Row],[PIGUID]]="","",INDEX(S2PQ_relational[],MATCH(Checklist4813[[#This Row],[PIGUID&amp;NO]],S2PQ_relational[PIGUID &amp; "NO"],0),2))</f>
        <v>#N/A</v>
      </c>
      <c r="H15" s="43" t="str">
        <f>Checklist4813[[#This Row],[PIGUID]]&amp;"NO"</f>
        <v>3ViYI88ZwjsrAi0n0PfXXNO</v>
      </c>
      <c r="I15" s="43" t="b">
        <f>IF(Checklist4813[[#This Row],[PIGUID]]="","",INDEX(PIs[NA Exempt],MATCH(Checklist4813[[#This Row],[PIGUID]],PIs[GUID],0),1))</f>
        <v>0</v>
      </c>
      <c r="J1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03.02</v>
      </c>
      <c r="K1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Individuals responsible for technical decision-making on inputs can demonstrate competence.</v>
      </c>
      <c r="L15" s="43" t="str">
        <f>IF(Checklist4813[[#This Row],[SGUID]]="",IF(Checklist4813[[#This Row],[SSGUID]]="",INDEX(PIs[[Column1]:[SS]],MATCH(Checklist4813[[#This Row],[PIGUID]],PIs[GUID],0),6),""),"")</f>
        <v>Individuals responsible for technical decisions regarding treatments (quantity and type of fertilizer, pre- and postharvest plant protection product (PPP) applications, both organic and inorganic, etc.) shall demonstrate competence in such topics.
If the individual responsible for technical decisions is the producer, a designated worker, or a technical expert, their experience shall be complemented by current technical knowledge (access to technical literature, specific training attendance, active PPP applicator license, etc.).
If the individual responsible for technical decisions is an external qualified adviser, technical competence shall be demonstrated by official qualifications or specific training attendance certificates.</v>
      </c>
      <c r="M15" s="43" t="str">
        <f>IF(Checklist4813[[#This Row],[SSGUID]]="",IF(Checklist4813[[#This Row],[PIGUID]]="","",INDEX(PIs[[Column1]:[SS]],MATCH(Checklist4813[[#This Row],[PIGUID]],PIs[GUID],0),8)),"")</f>
        <v>Major Must</v>
      </c>
      <c r="N15" s="63"/>
      <c r="O15" s="63"/>
      <c r="P15" s="43" t="str">
        <f>IF(Checklist4813[[#This Row],[ifna]]="NA","",IF(Checklist4813[[#This Row],[RelatedPQ]]=0,"",IF(Checklist4813[[#This Row],[RelatedPQ]]="","",IF((INDEX(S2PQ_relational[],MATCH(Checklist4813[[#This Row],[PIGUID&amp;NO]],S2PQ_relational[PIGUID &amp; "NO"],0),1))=Checklist4813[[#This Row],[PIGUID]],"Not applicable",""))))</f>
        <v/>
      </c>
      <c r="Q15" s="43" t="str">
        <f>IF(Checklist4813[[#This Row],[N/A]]="Not Applicable",INDEX(S2PQ[[Step 2 questions]:[Justification]],MATCH(Checklist4813[[#This Row],[RelatedPQ]],S2PQ[S2PQGUID],0),3),"")</f>
        <v/>
      </c>
      <c r="R15" s="63"/>
    </row>
    <row r="16" spans="1:18" s="42" customFormat="1" ht="157.5" x14ac:dyDescent="0.25">
      <c r="B16" s="43"/>
      <c r="C16" s="43"/>
      <c r="D16" s="42">
        <f>IF(Checklist4813[[#This Row],[SGUID]]="",IF(Checklist4813[[#This Row],[SSGUID]]="",0,1),1)</f>
        <v>0</v>
      </c>
      <c r="E16" s="43" t="s">
        <v>430</v>
      </c>
      <c r="F16" s="43" t="str">
        <f>_xlfn.IFNA(Checklist4813[[#This Row],[RelatedPQ]],"NA")</f>
        <v>NA</v>
      </c>
      <c r="G16" s="43" t="e">
        <f>IF(Checklist4813[[#This Row],[PIGUID]]="","",INDEX(S2PQ_relational[],MATCH(Checklist4813[[#This Row],[PIGUID&amp;NO]],S2PQ_relational[PIGUID &amp; "NO"],0),2))</f>
        <v>#N/A</v>
      </c>
      <c r="H16" s="43" t="str">
        <f>Checklist4813[[#This Row],[PIGUID]]&amp;"NO"</f>
        <v>1CTQnPIFDxiVkbhjZ5kzFlNO</v>
      </c>
      <c r="I16" s="43" t="b">
        <f>IF(Checklist4813[[#This Row],[PIGUID]]="","",INDEX(PIs[NA Exempt],MATCH(Checklist4813[[#This Row],[PIGUID]],PIs[GUID],0),1))</f>
        <v>0</v>
      </c>
      <c r="J1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03.03</v>
      </c>
      <c r="K1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Worker training includes the necessary skills and competencies and is supported by records.</v>
      </c>
      <c r="L16" s="43" t="str">
        <f>IF(Checklist4813[[#This Row],[SGUID]]="",IF(Checklist4813[[#This Row],[SSGUID]]="",INDEX(PIs[[Column1]:[SS]],MATCH(Checklist4813[[#This Row],[PIGUID]],PIs[GUID],0),6),""),"")</f>
        <v>Workers shall be able to demonstrate competence in their assigned tasks.
Tasks that shall require specific training include handling and/or administering of agricultural chemicals, disinfectants, plant protection products (PPPs), biocides, and/or other hazardous substances and operating of equipment.
Evidence of training includes attendance records, certificates, or other relevant qualifications.
Subcontractors shall either be trained by the producer or be able to demonstrate competence through previous training or certification.</v>
      </c>
      <c r="M16" s="43" t="str">
        <f>IF(Checklist4813[[#This Row],[SSGUID]]="",IF(Checklist4813[[#This Row],[PIGUID]]="","",INDEX(PIs[[Column1]:[SS]],MATCH(Checklist4813[[#This Row],[PIGUID]],PIs[GUID],0),8)),"")</f>
        <v>Major Must</v>
      </c>
      <c r="N16" s="63"/>
      <c r="O16" s="63"/>
      <c r="P16" s="43" t="str">
        <f>IF(Checklist4813[[#This Row],[ifna]]="NA","",IF(Checklist4813[[#This Row],[RelatedPQ]]=0,"",IF(Checklist4813[[#This Row],[RelatedPQ]]="","",IF((INDEX(S2PQ_relational[],MATCH(Checklist4813[[#This Row],[PIGUID&amp;NO]],S2PQ_relational[PIGUID &amp; "NO"],0),1))=Checklist4813[[#This Row],[PIGUID]],"Not applicable",""))))</f>
        <v/>
      </c>
      <c r="Q16" s="43" t="str">
        <f>IF(Checklist4813[[#This Row],[N/A]]="Not Applicable",INDEX(S2PQ[[Step 2 questions]:[Justification]],MATCH(Checklist4813[[#This Row],[RelatedPQ]],S2PQ[S2PQGUID],0),3),"")</f>
        <v/>
      </c>
      <c r="R16" s="63"/>
    </row>
    <row r="17" spans="2:18" s="42" customFormat="1" ht="90" x14ac:dyDescent="0.25">
      <c r="B17" s="43"/>
      <c r="C17" s="43"/>
      <c r="D17" s="42">
        <f>IF(Checklist4813[[#This Row],[SGUID]]="",IF(Checklist4813[[#This Row],[SSGUID]]="",0,1),1)</f>
        <v>0</v>
      </c>
      <c r="E17" s="43" t="s">
        <v>139</v>
      </c>
      <c r="F17" s="43" t="str">
        <f>_xlfn.IFNA(Checklist4813[[#This Row],[RelatedPQ]],"NA")</f>
        <v>NA</v>
      </c>
      <c r="G17" s="43" t="e">
        <f>IF(Checklist4813[[#This Row],[PIGUID]]="","",INDEX(S2PQ_relational[],MATCH(Checklist4813[[#This Row],[PIGUID&amp;NO]],S2PQ_relational[PIGUID &amp; "NO"],0),2))</f>
        <v>#N/A</v>
      </c>
      <c r="H17" s="43" t="str">
        <f>Checklist4813[[#This Row],[PIGUID]]&amp;"NO"</f>
        <v>136iAseonQm4cHdQWvtBEDNO</v>
      </c>
      <c r="I17" s="43" t="b">
        <f>IF(Checklist4813[[#This Row],[PIGUID]]="","",INDEX(PIs[NA Exempt],MATCH(Checklist4813[[#This Row],[PIGUID]],PIs[GUID],0),1))</f>
        <v>0</v>
      </c>
      <c r="J1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03.04</v>
      </c>
      <c r="K1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Records of all training activities are kept.</v>
      </c>
      <c r="L17" s="43" t="str">
        <f>IF(Checklist4813[[#This Row],[SGUID]]="",IF(Checklist4813[[#This Row],[SSGUID]]="",INDEX(PIs[[Column1]:[SS]],MATCH(Checklist4813[[#This Row],[PIGUID]],PIs[GUID],0),6),""),"")</f>
        <v>Induction or refresher training shall be recorded.
Training records relevant to the implementation of the standard and good agricultural practices shall include:
- Date of training and duration
- Topic(s) covered
- Names of trainer(s) or training provider(s)
- Names of trainee(s) (e.g., attendance list(s))
- Evidence of attendance (e.g., trainee signature)</v>
      </c>
      <c r="M17" s="43" t="str">
        <f>IF(Checklist4813[[#This Row],[SSGUID]]="",IF(Checklist4813[[#This Row],[PIGUID]]="","",INDEX(PIs[[Column1]:[SS]],MATCH(Checklist4813[[#This Row],[PIGUID]],PIs[GUID],0),8)),"")</f>
        <v>Major Must</v>
      </c>
      <c r="N17" s="63"/>
      <c r="O17" s="63"/>
      <c r="P17" s="43" t="str">
        <f>IF(Checklist4813[[#This Row],[ifna]]="NA","",IF(Checklist4813[[#This Row],[RelatedPQ]]=0,"",IF(Checklist4813[[#This Row],[RelatedPQ]]="","",IF((INDEX(S2PQ_relational[],MATCH(Checklist4813[[#This Row],[PIGUID&amp;NO]],S2PQ_relational[PIGUID &amp; "NO"],0),1))=Checklist4813[[#This Row],[PIGUID]],"Not applicable",""))))</f>
        <v/>
      </c>
      <c r="Q17" s="43" t="str">
        <f>IF(Checklist4813[[#This Row],[N/A]]="Not Applicable",INDEX(S2PQ[[Step 2 questions]:[Justification]],MATCH(Checklist4813[[#This Row],[RelatedPQ]],S2PQ[S2PQGUID],0),3),"")</f>
        <v/>
      </c>
      <c r="R17" s="63"/>
    </row>
    <row r="18" spans="2:18" s="42" customFormat="1" ht="56.25" x14ac:dyDescent="0.25">
      <c r="B18" s="43" t="s">
        <v>475</v>
      </c>
      <c r="C18" s="43"/>
      <c r="D18" s="42">
        <f>IF(Checklist4813[[#This Row],[SGUID]]="",IF(Checklist4813[[#This Row],[SSGUID]]="",0,1),1)</f>
        <v>1</v>
      </c>
      <c r="E18" s="43"/>
      <c r="F18" s="43" t="str">
        <f>_xlfn.IFNA(Checklist4813[[#This Row],[RelatedPQ]],"NA")</f>
        <v/>
      </c>
      <c r="G18" s="43" t="str">
        <f>IF(Checklist4813[[#This Row],[PIGUID]]="","",INDEX(S2PQ_relational[],MATCH(Checklist4813[[#This Row],[PIGUID&amp;NO]],S2PQ_relational[PIGUID &amp; "NO"],0),2))</f>
        <v/>
      </c>
      <c r="H18" s="43" t="str">
        <f>Checklist4813[[#This Row],[PIGUID]]&amp;"NO"</f>
        <v>NO</v>
      </c>
      <c r="I18" s="43" t="str">
        <f>IF(Checklist4813[[#This Row],[PIGUID]]="","",INDEX(PIs[NA Exempt],MATCH(Checklist4813[[#This Row],[PIGUID]],PIs[GUID],0),1))</f>
        <v/>
      </c>
      <c r="J1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04 OUTSOURCED ACTIVITIES (SUBCONTRACTORS)</v>
      </c>
      <c r="K1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8" s="43" t="str">
        <f>IF(Checklist4813[[#This Row],[SGUID]]="",IF(Checklist4813[[#This Row],[SSGUID]]="",INDEX(PIs[[Column1]:[SS]],MATCH(Checklist4813[[#This Row],[PIGUID]],PIs[GUID],0),6),""),"")</f>
        <v/>
      </c>
      <c r="M18" s="43" t="str">
        <f>IF(Checklist4813[[#This Row],[SSGUID]]="",IF(Checklist4813[[#This Row],[PIGUID]]="","",INDEX(PIs[[Column1]:[SS]],MATCH(Checklist4813[[#This Row],[PIGUID]],PIs[GUID],0),8)),"")</f>
        <v/>
      </c>
      <c r="N18" s="63"/>
      <c r="O18" s="63"/>
      <c r="P18" s="43" t="str">
        <f>IF(Checklist4813[[#This Row],[ifna]]="NA","",IF(Checklist4813[[#This Row],[RelatedPQ]]=0,"",IF(Checklist4813[[#This Row],[RelatedPQ]]="","",IF((INDEX(S2PQ_relational[],MATCH(Checklist4813[[#This Row],[PIGUID&amp;NO]],S2PQ_relational[PIGUID &amp; "NO"],0),1))=Checklist4813[[#This Row],[PIGUID]],"Not applicable",""))))</f>
        <v/>
      </c>
      <c r="Q18" s="43" t="str">
        <f>IF(Checklist4813[[#This Row],[N/A]]="Not Applicable",INDEX(S2PQ[[Step 2 questions]:[Justification]],MATCH(Checklist4813[[#This Row],[RelatedPQ]],S2PQ[S2PQGUID],0),3),"")</f>
        <v/>
      </c>
      <c r="R18" s="63"/>
    </row>
    <row r="19" spans="2:18" s="42" customFormat="1" ht="33.75" hidden="1" x14ac:dyDescent="0.25">
      <c r="B19" s="43"/>
      <c r="C19" s="43" t="s">
        <v>50</v>
      </c>
      <c r="D19" s="42">
        <f>IF(Checklist4813[[#This Row],[SGUID]]="",IF(Checklist4813[[#This Row],[SSGUID]]="",0,1),1)</f>
        <v>1</v>
      </c>
      <c r="E19" s="43"/>
      <c r="F19" s="43" t="str">
        <f>_xlfn.IFNA(Checklist4813[[#This Row],[RelatedPQ]],"NA")</f>
        <v/>
      </c>
      <c r="G19" s="43" t="str">
        <f>IF(Checklist4813[[#This Row],[PIGUID]]="","",INDEX(S2PQ_relational[],MATCH(Checklist4813[[#This Row],[PIGUID&amp;NO]],S2PQ_relational[PIGUID &amp; "NO"],0),2))</f>
        <v/>
      </c>
      <c r="H19" s="43" t="str">
        <f>Checklist4813[[#This Row],[PIGUID]]&amp;"NO"</f>
        <v>NO</v>
      </c>
      <c r="I19" s="43" t="str">
        <f>IF(Checklist4813[[#This Row],[PIGUID]]="","",INDEX(PIs[NA Exempt],MATCH(Checklist4813[[#This Row],[PIGUID]],PIs[GUID],0),1))</f>
        <v/>
      </c>
      <c r="J19"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1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9" s="43" t="str">
        <f>IF(Checklist4813[[#This Row],[SGUID]]="",IF(Checklist4813[[#This Row],[SSGUID]]="",INDEX(PIs[[Column1]:[SS]],MATCH(Checklist4813[[#This Row],[PIGUID]],PIs[GUID],0),6),""),"")</f>
        <v/>
      </c>
      <c r="M19" s="43" t="str">
        <f>IF(Checklist4813[[#This Row],[SSGUID]]="",IF(Checklist4813[[#This Row],[PIGUID]]="","",INDEX(PIs[[Column1]:[SS]],MATCH(Checklist4813[[#This Row],[PIGUID]],PIs[GUID],0),8)),"")</f>
        <v/>
      </c>
      <c r="N19" s="63"/>
      <c r="O19" s="63"/>
      <c r="P19" s="43" t="str">
        <f>IF(Checklist4813[[#This Row],[ifna]]="NA","",IF(Checklist4813[[#This Row],[RelatedPQ]]=0,"",IF(Checklist4813[[#This Row],[RelatedPQ]]="","",IF((INDEX(S2PQ_relational[],MATCH(Checklist4813[[#This Row],[PIGUID&amp;NO]],S2PQ_relational[PIGUID &amp; "NO"],0),1))=Checklist4813[[#This Row],[PIGUID]],"Not applicable",""))))</f>
        <v/>
      </c>
      <c r="Q19" s="43" t="str">
        <f>IF(Checklist4813[[#This Row],[N/A]]="Not Applicable",INDEX(S2PQ[[Step 2 questions]:[Justification]],MATCH(Checklist4813[[#This Row],[RelatedPQ]],S2PQ[S2PQGUID],0),3),"")</f>
        <v/>
      </c>
      <c r="R19" s="63"/>
    </row>
    <row r="20" spans="2:18" s="42" customFormat="1" ht="326.25" x14ac:dyDescent="0.25">
      <c r="B20" s="43"/>
      <c r="C20" s="43"/>
      <c r="D20" s="42">
        <f>IF(Checklist4813[[#This Row],[SGUID]]="",IF(Checklist4813[[#This Row],[SSGUID]]="",0,1),1)</f>
        <v>0</v>
      </c>
      <c r="E20" s="43" t="s">
        <v>469</v>
      </c>
      <c r="F20" s="43" t="str">
        <f>_xlfn.IFNA(Checklist4813[[#This Row],[RelatedPQ]],"NA")</f>
        <v>NA</v>
      </c>
      <c r="G20" s="43" t="e">
        <f>IF(Checklist4813[[#This Row],[PIGUID]]="","",INDEX(S2PQ_relational[],MATCH(Checklist4813[[#This Row],[PIGUID&amp;NO]],S2PQ_relational[PIGUID &amp; "NO"],0),2))</f>
        <v>#N/A</v>
      </c>
      <c r="H20" s="43" t="str">
        <f>Checklist4813[[#This Row],[PIGUID]]&amp;"NO"</f>
        <v>5OuN0FhPL5u4LX2CCgo9sqNO</v>
      </c>
      <c r="I20" s="43" t="b">
        <f>IF(Checklist4813[[#This Row],[PIGUID]]="","",INDEX(PIs[NA Exempt],MATCH(Checklist4813[[#This Row],[PIGUID]],PIs[GUID],0),1))</f>
        <v>0</v>
      </c>
      <c r="J2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04.01</v>
      </c>
      <c r="K2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ensures that outsourced activities comply with the principles and criteria of the standard which are relevant to the services provided.</v>
      </c>
      <c r="L20" s="43" t="str">
        <f>IF(Checklist4813[[#This Row],[SGUID]]="",IF(Checklist4813[[#This Row],[SSGUID]]="",INDEX(PIs[[Column1]:[SS]],MATCH(Checklist4813[[#This Row],[PIGUID]],PIs[GUID],0),6),""),"")</f>
        <v>Outsourced processes and/or the use of subcontractors are identified and controlled.
The producer shall oversee the activities undertaken by the subcontractors to ensure compliance with the relevant principles and criteria in the standard. This applies to each activity and season in which at least one subcontractor is used.
Evidence of compliance with relevant principles and criteria shall be collected by means of an assessment and shall be available during the certification body (CB) audit.
If such an assessment is undertaken by a producer, evidence of compliance with the relevant principles and criteria shall be available. The subcontractor shall agree to such assessment by a producer where relevant to the standard.
A GLOBALG.A.P. approved CB may assess the subcontractor and may issue a letter of conformance with the following information:
- Date of assessment
- Name of the CB
- CB auditor name
- Details of the subcontractor
- List of the assessed principles and criteria
Certificates issued to subcontractors for standards that are not officially approved by the GLOBALG.A.P. Secretariat are not valid evidence of compliance with the standard.</v>
      </c>
      <c r="M20" s="43" t="str">
        <f>IF(Checklist4813[[#This Row],[SSGUID]]="",IF(Checklist4813[[#This Row],[PIGUID]]="","",INDEX(PIs[[Column1]:[SS]],MATCH(Checklist4813[[#This Row],[PIGUID]],PIs[GUID],0),8)),"")</f>
        <v>Major Must</v>
      </c>
      <c r="N20" s="63"/>
      <c r="O20" s="63"/>
      <c r="P20" s="43" t="str">
        <f>IF(Checklist4813[[#This Row],[ifna]]="NA","",IF(Checklist4813[[#This Row],[RelatedPQ]]=0,"",IF(Checklist4813[[#This Row],[RelatedPQ]]="","",IF((INDEX(S2PQ_relational[],MATCH(Checklist4813[[#This Row],[PIGUID&amp;NO]],S2PQ_relational[PIGUID &amp; "NO"],0),1))=Checklist4813[[#This Row],[PIGUID]],"Not applicable",""))))</f>
        <v/>
      </c>
      <c r="Q20" s="43" t="str">
        <f>IF(Checklist4813[[#This Row],[N/A]]="Not Applicable",INDEX(S2PQ[[Step 2 questions]:[Justification]],MATCH(Checklist4813[[#This Row],[RelatedPQ]],S2PQ[S2PQGUID],0),3),"")</f>
        <v/>
      </c>
      <c r="R20" s="63"/>
    </row>
    <row r="21" spans="2:18" s="42" customFormat="1" ht="78.75" x14ac:dyDescent="0.25">
      <c r="B21" s="43" t="s">
        <v>908</v>
      </c>
      <c r="C21" s="43"/>
      <c r="D21" s="42">
        <f>IF(Checklist4813[[#This Row],[SGUID]]="",IF(Checklist4813[[#This Row],[SSGUID]]="",0,1),1)</f>
        <v>1</v>
      </c>
      <c r="E21" s="43"/>
      <c r="F21" s="43" t="str">
        <f>_xlfn.IFNA(Checklist4813[[#This Row],[RelatedPQ]],"NA")</f>
        <v/>
      </c>
      <c r="G21" s="43" t="str">
        <f>IF(Checklist4813[[#This Row],[PIGUID]]="","",INDEX(S2PQ_relational[],MATCH(Checklist4813[[#This Row],[PIGUID&amp;NO]],S2PQ_relational[PIGUID &amp; "NO"],0),2))</f>
        <v/>
      </c>
      <c r="H21" s="43" t="str">
        <f>Checklist4813[[#This Row],[PIGUID]]&amp;"NO"</f>
        <v>NO</v>
      </c>
      <c r="I21" s="43" t="str">
        <f>IF(Checklist4813[[#This Row],[PIGUID]]="","",INDEX(PIs[NA Exempt],MATCH(Checklist4813[[#This Row],[PIGUID]],PIs[GUID],0),1))</f>
        <v/>
      </c>
      <c r="J2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05 SPECIFICATIONS, SUPPLIERS, AND STOCK MANAGEMENT</v>
      </c>
      <c r="K2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1" s="43" t="str">
        <f>IF(Checklist4813[[#This Row],[SGUID]]="",IF(Checklist4813[[#This Row],[SSGUID]]="",INDEX(PIs[[Column1]:[SS]],MATCH(Checklist4813[[#This Row],[PIGUID]],PIs[GUID],0),6),""),"")</f>
        <v/>
      </c>
      <c r="M21" s="43" t="str">
        <f>IF(Checklist4813[[#This Row],[SSGUID]]="",IF(Checklist4813[[#This Row],[PIGUID]]="","",INDEX(PIs[[Column1]:[SS]],MATCH(Checklist4813[[#This Row],[PIGUID]],PIs[GUID],0),8)),"")</f>
        <v/>
      </c>
      <c r="N21" s="63"/>
      <c r="O21" s="63"/>
      <c r="P21" s="43" t="str">
        <f>IF(Checklist4813[[#This Row],[ifna]]="NA","",IF(Checklist4813[[#This Row],[RelatedPQ]]=0,"",IF(Checklist4813[[#This Row],[RelatedPQ]]="","",IF((INDEX(S2PQ_relational[],MATCH(Checklist4813[[#This Row],[PIGUID&amp;NO]],S2PQ_relational[PIGUID &amp; "NO"],0),1))=Checklist4813[[#This Row],[PIGUID]],"Not applicable",""))))</f>
        <v/>
      </c>
      <c r="Q21" s="43" t="str">
        <f>IF(Checklist4813[[#This Row],[N/A]]="Not Applicable",INDEX(S2PQ[[Step 2 questions]:[Justification]],MATCH(Checklist4813[[#This Row],[RelatedPQ]],S2PQ[S2PQGUID],0),3),"")</f>
        <v/>
      </c>
      <c r="R21" s="63"/>
    </row>
    <row r="22" spans="2:18" s="42" customFormat="1" ht="33.75" hidden="1" x14ac:dyDescent="0.25">
      <c r="B22" s="43"/>
      <c r="C22" s="43" t="s">
        <v>50</v>
      </c>
      <c r="D22" s="42">
        <f>IF(Checklist4813[[#This Row],[SGUID]]="",IF(Checklist4813[[#This Row],[SSGUID]]="",0,1),1)</f>
        <v>1</v>
      </c>
      <c r="E22" s="43"/>
      <c r="F22" s="43" t="str">
        <f>_xlfn.IFNA(Checklist4813[[#This Row],[RelatedPQ]],"NA")</f>
        <v/>
      </c>
      <c r="G22" s="43" t="str">
        <f>IF(Checklist4813[[#This Row],[PIGUID]]="","",INDEX(S2PQ_relational[],MATCH(Checklist4813[[#This Row],[PIGUID&amp;NO]],S2PQ_relational[PIGUID &amp; "NO"],0),2))</f>
        <v/>
      </c>
      <c r="H22" s="43" t="str">
        <f>Checklist4813[[#This Row],[PIGUID]]&amp;"NO"</f>
        <v>NO</v>
      </c>
      <c r="I22" s="43" t="str">
        <f>IF(Checklist4813[[#This Row],[PIGUID]]="","",INDEX(PIs[NA Exempt],MATCH(Checklist4813[[#This Row],[PIGUID]],PIs[GUID],0),1))</f>
        <v/>
      </c>
      <c r="J22"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2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2" s="43" t="str">
        <f>IF(Checklist4813[[#This Row],[SGUID]]="",IF(Checklist4813[[#This Row],[SSGUID]]="",INDEX(PIs[[Column1]:[SS]],MATCH(Checklist4813[[#This Row],[PIGUID]],PIs[GUID],0),6),""),"")</f>
        <v/>
      </c>
      <c r="M22" s="43" t="str">
        <f>IF(Checklist4813[[#This Row],[SSGUID]]="",IF(Checklist4813[[#This Row],[PIGUID]]="","",INDEX(PIs[[Column1]:[SS]],MATCH(Checklist4813[[#This Row],[PIGUID]],PIs[GUID],0),8)),"")</f>
        <v/>
      </c>
      <c r="N22" s="63"/>
      <c r="O22" s="63"/>
      <c r="P22" s="43" t="str">
        <f>IF(Checklist4813[[#This Row],[ifna]]="NA","",IF(Checklist4813[[#This Row],[RelatedPQ]]=0,"",IF(Checklist4813[[#This Row],[RelatedPQ]]="","",IF((INDEX(S2PQ_relational[],MATCH(Checklist4813[[#This Row],[PIGUID&amp;NO]],S2PQ_relational[PIGUID &amp; "NO"],0),1))=Checklist4813[[#This Row],[PIGUID]],"Not applicable",""))))</f>
        <v/>
      </c>
      <c r="Q22" s="43" t="str">
        <f>IF(Checklist4813[[#This Row],[N/A]]="Not Applicable",INDEX(S2PQ[[Step 2 questions]:[Justification]],MATCH(Checklist4813[[#This Row],[RelatedPQ]],S2PQ[S2PQGUID],0),3),"")</f>
        <v/>
      </c>
      <c r="R22" s="63"/>
    </row>
    <row r="23" spans="2:18" s="42" customFormat="1" ht="315" x14ac:dyDescent="0.25">
      <c r="B23" s="43"/>
      <c r="C23" s="43"/>
      <c r="D23" s="42">
        <f>IF(Checklist4813[[#This Row],[SGUID]]="",IF(Checklist4813[[#This Row],[SSGUID]]="",0,1),1)</f>
        <v>0</v>
      </c>
      <c r="E23" s="43" t="s">
        <v>909</v>
      </c>
      <c r="F23" s="43" t="str">
        <f>_xlfn.IFNA(Checklist4813[[#This Row],[RelatedPQ]],"NA")</f>
        <v>NA</v>
      </c>
      <c r="G23" s="43" t="e">
        <f>IF(Checklist4813[[#This Row],[PIGUID]]="","",INDEX(S2PQ_relational[],MATCH(Checklist4813[[#This Row],[PIGUID&amp;NO]],S2PQ_relational[PIGUID &amp; "NO"],0),2))</f>
        <v>#N/A</v>
      </c>
      <c r="H23" s="43" t="str">
        <f>Checklist4813[[#This Row],[PIGUID]]&amp;"NO"</f>
        <v>6iHAtWKxEwTapRPqshxtcfNO</v>
      </c>
      <c r="I23" s="43" t="b">
        <f>IF(Checklist4813[[#This Row],[PIGUID]]="","",INDEX(PIs[NA Exempt],MATCH(Checklist4813[[#This Row],[PIGUID]],PIs[GUID],0),1))</f>
        <v>0</v>
      </c>
      <c r="J2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05.01</v>
      </c>
      <c r="K2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Specifications and procedures for materials and services that are relevant to food safety are available.</v>
      </c>
      <c r="L23" s="43" t="str">
        <f>IF(Checklist4813[[#This Row],[SGUID]]="",IF(Checklist4813[[#This Row],[SSGUID]]="",INDEX(PIs[[Column1]:[SS]],MATCH(Checklist4813[[#This Row],[PIGUID]],PIs[GUID],0),6),""),"")</f>
        <v>A procedure shall be implemented and maintained for the control of suppliers of inputs and services that may introduce a food safety risk. The procedure shall include:
- Evaluation, approval, and continued monitoring of suppliers
- Procurement in emergency situations to ensure materials and services still conform to specifications
- Availability of records of evaluations, investigations, and follow-up actions
Specifications supporting the implementation of the standard and customer compliance shall be available.
Specifications shall be reviewed annually or when changes occur, whichever is sooner.
These changes may include the following, where relevant:
- Supplier specifications for packaging (where applicable)
- Allowable and acceptable licenses or qualifications for service providers (pest control contractors, laboratory services, etc.)
- Descriptions of customer requirements
- Defined specifications for raw materials
Descriptions of how alternate suppliers will be evaluated in the event of emergency or supply chain disruptions shall also be available.</v>
      </c>
      <c r="M23" s="43" t="str">
        <f>IF(Checklist4813[[#This Row],[SSGUID]]="",IF(Checklist4813[[#This Row],[PIGUID]]="","",INDEX(PIs[[Column1]:[SS]],MATCH(Checklist4813[[#This Row],[PIGUID]],PIs[GUID],0),8)),"")</f>
        <v>Major Must</v>
      </c>
      <c r="N23" s="63"/>
      <c r="O23" s="63"/>
      <c r="P23" s="43" t="str">
        <f>IF(Checklist4813[[#This Row],[ifna]]="NA","",IF(Checklist4813[[#This Row],[RelatedPQ]]=0,"",IF(Checklist4813[[#This Row],[RelatedPQ]]="","",IF((INDEX(S2PQ_relational[],MATCH(Checklist4813[[#This Row],[PIGUID&amp;NO]],S2PQ_relational[PIGUID &amp; "NO"],0),1))=Checklist4813[[#This Row],[PIGUID]],"Not applicable",""))))</f>
        <v/>
      </c>
      <c r="Q23" s="43" t="str">
        <f>IF(Checklist4813[[#This Row],[N/A]]="Not Applicable",INDEX(S2PQ[[Step 2 questions]:[Justification]],MATCH(Checklist4813[[#This Row],[RelatedPQ]],S2PQ[S2PQGUID],0),3),"")</f>
        <v/>
      </c>
      <c r="R23" s="63"/>
    </row>
    <row r="24" spans="2:18" s="42" customFormat="1" ht="191.25" x14ac:dyDescent="0.25">
      <c r="B24" s="43"/>
      <c r="C24" s="43"/>
      <c r="D24" s="42">
        <f>IF(Checklist4813[[#This Row],[SGUID]]="",IF(Checklist4813[[#This Row],[SSGUID]]="",0,1),1)</f>
        <v>0</v>
      </c>
      <c r="E24" s="43" t="s">
        <v>902</v>
      </c>
      <c r="F24" s="43" t="str">
        <f>_xlfn.IFNA(Checklist4813[[#This Row],[RelatedPQ]],"NA")</f>
        <v>NA</v>
      </c>
      <c r="G24" s="43" t="e">
        <f>IF(Checklist4813[[#This Row],[PIGUID]]="","",INDEX(S2PQ_relational[],MATCH(Checklist4813[[#This Row],[PIGUID&amp;NO]],S2PQ_relational[PIGUID &amp; "NO"],0),2))</f>
        <v>#N/A</v>
      </c>
      <c r="H24" s="43" t="str">
        <f>Checklist4813[[#This Row],[PIGUID]]&amp;"NO"</f>
        <v>MpuHbgv7XDz6kjPMhHbzqNO</v>
      </c>
      <c r="I24" s="43" t="b">
        <f>IF(Checklist4813[[#This Row],[PIGUID]]="","",INDEX(PIs[NA Exempt],MATCH(Checklist4813[[#This Row],[PIGUID]],PIs[GUID],0),1))</f>
        <v>0</v>
      </c>
      <c r="J2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05.02</v>
      </c>
      <c r="K2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An inventory is in place to manage stock on site.</v>
      </c>
      <c r="L24" s="43" t="str">
        <f>IF(Checklist4813[[#This Row],[SGUID]]="",IF(Checklist4813[[#This Row],[SSGUID]]="",INDEX(PIs[[Column1]:[SS]],MATCH(Checklist4813[[#This Row],[PIGUID]],PIs[GUID],0),6),""),"")</f>
        <v>A stock inventory shall ensure that materials and products do not pose a risk to food safety and that those with limited shelf lives are used in the correct order. The inventories shall consider purchased materials (plant protection products (PPPs), ammonium fertilizer, etc.) and apply to both pre- and postharvest activities (e.g., chlorine tablets). Items considered to be stock may include cleaning agents, fertilizers, and PPPs.
Monthly updates are not required, but a calculation of inventory shall occur within a month of any use or purchase. In months when there is no stock movement, there is no need to update the inventory. Where products are distributed by a central function, the records may be held by the quality management system (QMS).</v>
      </c>
      <c r="M24" s="43" t="str">
        <f>IF(Checklist4813[[#This Row],[SSGUID]]="",IF(Checklist4813[[#This Row],[PIGUID]]="","",INDEX(PIs[[Column1]:[SS]],MATCH(Checklist4813[[#This Row],[PIGUID]],PIs[GUID],0),8)),"")</f>
        <v>Major Must</v>
      </c>
      <c r="N24" s="63"/>
      <c r="O24" s="63"/>
      <c r="P24" s="43" t="str">
        <f>IF(Checklist4813[[#This Row],[ifna]]="NA","",IF(Checklist4813[[#This Row],[RelatedPQ]]=0,"",IF(Checklist4813[[#This Row],[RelatedPQ]]="","",IF((INDEX(S2PQ_relational[],MATCH(Checklist4813[[#This Row],[PIGUID&amp;NO]],S2PQ_relational[PIGUID &amp; "NO"],0),1))=Checklist4813[[#This Row],[PIGUID]],"Not applicable",""))))</f>
        <v/>
      </c>
      <c r="Q24" s="43" t="str">
        <f>IF(Checklist4813[[#This Row],[N/A]]="Not Applicable",INDEX(S2PQ[[Step 2 questions]:[Justification]],MATCH(Checklist4813[[#This Row],[RelatedPQ]],S2PQ[S2PQGUID],0),3),"")</f>
        <v/>
      </c>
      <c r="R24" s="63"/>
    </row>
    <row r="25" spans="2:18" s="42" customFormat="1" ht="33.75" x14ac:dyDescent="0.25">
      <c r="B25" s="43" t="s">
        <v>655</v>
      </c>
      <c r="C25" s="43"/>
      <c r="D25" s="42">
        <f>IF(Checklist4813[[#This Row],[SGUID]]="",IF(Checklist4813[[#This Row],[SSGUID]]="",0,1),1)</f>
        <v>1</v>
      </c>
      <c r="E25" s="43"/>
      <c r="F25" s="43" t="str">
        <f>_xlfn.IFNA(Checklist4813[[#This Row],[RelatedPQ]],"NA")</f>
        <v/>
      </c>
      <c r="G25" s="43" t="str">
        <f>IF(Checklist4813[[#This Row],[PIGUID]]="","",INDEX(S2PQ_relational[],MATCH(Checklist4813[[#This Row],[PIGUID&amp;NO]],S2PQ_relational[PIGUID &amp; "NO"],0),2))</f>
        <v/>
      </c>
      <c r="H25" s="43" t="str">
        <f>Checklist4813[[#This Row],[PIGUID]]&amp;"NO"</f>
        <v>NO</v>
      </c>
      <c r="I25" s="43" t="str">
        <f>IF(Checklist4813[[#This Row],[PIGUID]]="","",INDEX(PIs[NA Exempt],MATCH(Checklist4813[[#This Row],[PIGUID]],PIs[GUID],0),1))</f>
        <v/>
      </c>
      <c r="J2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06 TRACEABILITY</v>
      </c>
      <c r="K2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5" s="43" t="str">
        <f>IF(Checklist4813[[#This Row],[SGUID]]="",IF(Checklist4813[[#This Row],[SSGUID]]="",INDEX(PIs[[Column1]:[SS]],MATCH(Checklist4813[[#This Row],[PIGUID]],PIs[GUID],0),6),""),"")</f>
        <v/>
      </c>
      <c r="M25" s="43" t="str">
        <f>IF(Checklist4813[[#This Row],[SSGUID]]="",IF(Checklist4813[[#This Row],[PIGUID]]="","",INDEX(PIs[[Column1]:[SS]],MATCH(Checklist4813[[#This Row],[PIGUID]],PIs[GUID],0),8)),"")</f>
        <v/>
      </c>
      <c r="N25" s="63"/>
      <c r="O25" s="63"/>
      <c r="P25" s="43" t="str">
        <f>IF(Checklist4813[[#This Row],[ifna]]="NA","",IF(Checklist4813[[#This Row],[RelatedPQ]]=0,"",IF(Checklist4813[[#This Row],[RelatedPQ]]="","",IF((INDEX(S2PQ_relational[],MATCH(Checklist4813[[#This Row],[PIGUID&amp;NO]],S2PQ_relational[PIGUID &amp; "NO"],0),1))=Checklist4813[[#This Row],[PIGUID]],"Not applicable",""))))</f>
        <v/>
      </c>
      <c r="Q25" s="43" t="str">
        <f>IF(Checklist4813[[#This Row],[N/A]]="Not Applicable",INDEX(S2PQ[[Step 2 questions]:[Justification]],MATCH(Checklist4813[[#This Row],[RelatedPQ]],S2PQ[S2PQGUID],0),3),"")</f>
        <v/>
      </c>
      <c r="R25" s="63"/>
    </row>
    <row r="26" spans="2:18" s="42" customFormat="1" ht="33.75" x14ac:dyDescent="0.25">
      <c r="B26" s="43"/>
      <c r="C26" s="43" t="s">
        <v>50</v>
      </c>
      <c r="D26" s="42">
        <f>IF(Checklist4813[[#This Row],[SGUID]]="",IF(Checklist4813[[#This Row],[SSGUID]]="",0,1),1)</f>
        <v>1</v>
      </c>
      <c r="E26" s="43"/>
      <c r="F26" s="43" t="str">
        <f>_xlfn.IFNA(Checklist4813[[#This Row],[RelatedPQ]],"NA")</f>
        <v/>
      </c>
      <c r="G26" s="43" t="str">
        <f>IF(Checklist4813[[#This Row],[PIGUID]]="","",INDEX(S2PQ_relational[],MATCH(Checklist4813[[#This Row],[PIGUID&amp;NO]],S2PQ_relational[PIGUID &amp; "NO"],0),2))</f>
        <v/>
      </c>
      <c r="H26" s="43" t="str">
        <f>Checklist4813[[#This Row],[PIGUID]]&amp;"NO"</f>
        <v>NO</v>
      </c>
      <c r="I26" s="43" t="str">
        <f>IF(Checklist4813[[#This Row],[PIGUID]]="","",INDEX(PIs[NA Exempt],MATCH(Checklist4813[[#This Row],[PIGUID]],PIs[GUID],0),1))</f>
        <v/>
      </c>
      <c r="J26"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2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6" s="43" t="str">
        <f>IF(Checklist4813[[#This Row],[SGUID]]="",IF(Checklist4813[[#This Row],[SSGUID]]="",INDEX(PIs[[Column1]:[SS]],MATCH(Checklist4813[[#This Row],[PIGUID]],PIs[GUID],0),6),""),"")</f>
        <v/>
      </c>
      <c r="M26" s="43" t="str">
        <f>IF(Checklist4813[[#This Row],[SSGUID]]="",IF(Checklist4813[[#This Row],[PIGUID]]="","",INDEX(PIs[[Column1]:[SS]],MATCH(Checklist4813[[#This Row],[PIGUID]],PIs[GUID],0),8)),"")</f>
        <v/>
      </c>
      <c r="N26" s="63"/>
      <c r="O26" s="63"/>
      <c r="P26" s="43" t="str">
        <f>IF(Checklist4813[[#This Row],[ifna]]="NA","",IF(Checklist4813[[#This Row],[RelatedPQ]]=0,"",IF(Checklist4813[[#This Row],[RelatedPQ]]="","",IF((INDEX(S2PQ_relational[],MATCH(Checklist4813[[#This Row],[PIGUID&amp;NO]],S2PQ_relational[PIGUID &amp; "NO"],0),1))=Checklist4813[[#This Row],[PIGUID]],"Not applicable",""))))</f>
        <v/>
      </c>
      <c r="Q26" s="43" t="str">
        <f>IF(Checklist4813[[#This Row],[N/A]]="Not Applicable",INDEX(S2PQ[[Step 2 questions]:[Justification]],MATCH(Checklist4813[[#This Row],[RelatedPQ]],S2PQ[S2PQGUID],0),3),"")</f>
        <v/>
      </c>
      <c r="R26" s="63"/>
    </row>
    <row r="27" spans="2:18" s="42" customFormat="1" ht="180" x14ac:dyDescent="0.25">
      <c r="B27" s="43"/>
      <c r="C27" s="43"/>
      <c r="D27" s="42">
        <f>IF(Checklist4813[[#This Row],[SGUID]]="",IF(Checklist4813[[#This Row],[SSGUID]]="",0,1),1)</f>
        <v>0</v>
      </c>
      <c r="E27" s="43" t="s">
        <v>649</v>
      </c>
      <c r="F27" s="43" t="str">
        <f>_xlfn.IFNA(Checklist4813[[#This Row],[RelatedPQ]],"NA")</f>
        <v>NA</v>
      </c>
      <c r="G27" s="43" t="e">
        <f>IF(Checklist4813[[#This Row],[PIGUID]]="","",INDEX(S2PQ_relational[],MATCH(Checklist4813[[#This Row],[PIGUID&amp;NO]],S2PQ_relational[PIGUID &amp; "NO"],0),2))</f>
        <v>#N/A</v>
      </c>
      <c r="H27" s="43" t="str">
        <f>Checklist4813[[#This Row],[PIGUID]]&amp;"NO"</f>
        <v>2oRXXd6hvwLzRPkYQxN700NO</v>
      </c>
      <c r="I27" s="43" t="b">
        <f>IF(Checklist4813[[#This Row],[PIGUID]]="","",INDEX(PIs[NA Exempt],MATCH(Checklist4813[[#This Row],[PIGUID]],PIs[GUID],0),1))</f>
        <v>0</v>
      </c>
      <c r="J2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06.01</v>
      </c>
      <c r="K2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All registered products are traceable back to and from the registered farm where they were produced and handled (where applicable).</v>
      </c>
      <c r="L27" s="43" t="str">
        <f>IF(Checklist4813[[#This Row],[SGUID]]="",IF(Checklist4813[[#This Row],[SSGUID]]="",INDEX(PIs[[Column1]:[SS]],MATCH(Checklist4813[[#This Row],[PIGUID]],PIs[GUID],0),6),""),"")</f>
        <v>A documented identification and traceability system shall allow registered products to be traced back to the registered farm or supplier, or to the registered farms or suppliers of the Option 2 producer group, and traced forward to the immediate customer (one step forward and one step back).
Harvest information shall link a batch or lot to the production records or the farms of specific producers. Product handling shall also be covered, where applicable.
Records shall be available of the annual verification of the traceability system. This verification can occur through an actual recall and withdrawal or as part of a mock recall and withdrawal exercise.</v>
      </c>
      <c r="M27" s="43" t="str">
        <f>IF(Checklist4813[[#This Row],[SSGUID]]="",IF(Checklist4813[[#This Row],[PIGUID]]="","",INDEX(PIs[[Column1]:[SS]],MATCH(Checklist4813[[#This Row],[PIGUID]],PIs[GUID],0),8)),"")</f>
        <v>Major Must</v>
      </c>
      <c r="N27" s="63"/>
      <c r="O27" s="63"/>
      <c r="P27" s="43" t="str">
        <f>IF(Checklist4813[[#This Row],[ifna]]="NA","",IF(Checklist4813[[#This Row],[RelatedPQ]]=0,"",IF(Checklist4813[[#This Row],[RelatedPQ]]="","",IF((INDEX(S2PQ_relational[],MATCH(Checklist4813[[#This Row],[PIGUID&amp;NO]],S2PQ_relational[PIGUID &amp; "NO"],0),1))=Checklist4813[[#This Row],[PIGUID]],"Not applicable",""))))</f>
        <v/>
      </c>
      <c r="Q27" s="43" t="str">
        <f>IF(Checklist4813[[#This Row],[N/A]]="Not Applicable",INDEX(S2PQ[[Step 2 questions]:[Justification]],MATCH(Checklist4813[[#This Row],[RelatedPQ]],S2PQ[S2PQGUID],0),3),"")</f>
        <v/>
      </c>
      <c r="R27" s="63"/>
    </row>
    <row r="28" spans="2:18" s="42" customFormat="1" ht="67.5" x14ac:dyDescent="0.25">
      <c r="B28" s="43" t="s">
        <v>737</v>
      </c>
      <c r="C28" s="43"/>
      <c r="D28" s="42">
        <f>IF(Checklist4813[[#This Row],[SGUID]]="",IF(Checklist4813[[#This Row],[SSGUID]]="",0,1),1)</f>
        <v>1</v>
      </c>
      <c r="E28" s="43"/>
      <c r="F28" s="43" t="str">
        <f>_xlfn.IFNA(Checklist4813[[#This Row],[RelatedPQ]],"NA")</f>
        <v/>
      </c>
      <c r="G28" s="43" t="str">
        <f>IF(Checklist4813[[#This Row],[PIGUID]]="","",INDEX(S2PQ_relational[],MATCH(Checklist4813[[#This Row],[PIGUID&amp;NO]],S2PQ_relational[PIGUID &amp; "NO"],0),2))</f>
        <v/>
      </c>
      <c r="H28" s="43" t="str">
        <f>Checklist4813[[#This Row],[PIGUID]]&amp;"NO"</f>
        <v>NO</v>
      </c>
      <c r="I28" s="43" t="str">
        <f>IF(Checklist4813[[#This Row],[PIGUID]]="","",INDEX(PIs[NA Exempt],MATCH(Checklist4813[[#This Row],[PIGUID]],PIs[GUID],0),1))</f>
        <v/>
      </c>
      <c r="J28" s="43" t="str">
        <f>IF(Checklist4813[[#This Row],[SGUID]]="",IF(Checklist4813[[#This Row],[SSGUID]]="",IF(Checklist4813[[#This Row],[PIGUID]]="","",INDEX(PIs[[Column1]:[SS]],MATCH(Checklist4813[[#This Row],[PIGUID]],PIs[GUID],0),2)),INDEX(PIs[[Column1]:[SS]],MATCH(Checklist4813[[#This Row],[SSGUID]],PIs[SSGUID],0),18)),INDEX(PIs[[Column1]:[SS]],MATCH(Checklist4813[[#This Row],[SGUID]],PIs[SGUID],0),14))</f>
        <v xml:space="preserve">FV 07 PARALLEL OWNERSHIP, TRACEABILITY, AND SEGREGATION </v>
      </c>
      <c r="K2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8" s="43" t="str">
        <f>IF(Checklist4813[[#This Row],[SGUID]]="",IF(Checklist4813[[#This Row],[SSGUID]]="",INDEX(PIs[[Column1]:[SS]],MATCH(Checklist4813[[#This Row],[PIGUID]],PIs[GUID],0),6),""),"")</f>
        <v/>
      </c>
      <c r="M28" s="43" t="str">
        <f>IF(Checklist4813[[#This Row],[SSGUID]]="",IF(Checklist4813[[#This Row],[PIGUID]]="","",INDEX(PIs[[Column1]:[SS]],MATCH(Checklist4813[[#This Row],[PIGUID]],PIs[GUID],0),8)),"")</f>
        <v/>
      </c>
      <c r="N28" s="63"/>
      <c r="O28" s="63"/>
      <c r="P28" s="43" t="str">
        <f>IF(Checklist4813[[#This Row],[ifna]]="NA","",IF(Checklist4813[[#This Row],[RelatedPQ]]=0,"",IF(Checklist4813[[#This Row],[RelatedPQ]]="","",IF((INDEX(S2PQ_relational[],MATCH(Checklist4813[[#This Row],[PIGUID&amp;NO]],S2PQ_relational[PIGUID &amp; "NO"],0),1))=Checklist4813[[#This Row],[PIGUID]],"Not applicable",""))))</f>
        <v/>
      </c>
      <c r="Q28" s="43" t="str">
        <f>IF(Checklist4813[[#This Row],[N/A]]="Not Applicable",INDEX(S2PQ[[Step 2 questions]:[Justification]],MATCH(Checklist4813[[#This Row],[RelatedPQ]],S2PQ[S2PQGUID],0),3),"")</f>
        <v/>
      </c>
      <c r="R28" s="63"/>
    </row>
    <row r="29" spans="2:18" s="42" customFormat="1" ht="33.75" hidden="1" x14ac:dyDescent="0.25">
      <c r="B29" s="43"/>
      <c r="C29" s="43" t="s">
        <v>50</v>
      </c>
      <c r="D29" s="42">
        <f>IF(Checklist4813[[#This Row],[SGUID]]="",IF(Checklist4813[[#This Row],[SSGUID]]="",0,1),1)</f>
        <v>1</v>
      </c>
      <c r="E29" s="43"/>
      <c r="F29" s="43" t="str">
        <f>_xlfn.IFNA(Checklist4813[[#This Row],[RelatedPQ]],"NA")</f>
        <v/>
      </c>
      <c r="G29" s="43" t="str">
        <f>IF(Checklist4813[[#This Row],[PIGUID]]="","",INDEX(S2PQ_relational[],MATCH(Checklist4813[[#This Row],[PIGUID&amp;NO]],S2PQ_relational[PIGUID &amp; "NO"],0),2))</f>
        <v/>
      </c>
      <c r="H29" s="43" t="str">
        <f>Checklist4813[[#This Row],[PIGUID]]&amp;"NO"</f>
        <v>NO</v>
      </c>
      <c r="I29" s="43" t="str">
        <f>IF(Checklist4813[[#This Row],[PIGUID]]="","",INDEX(PIs[NA Exempt],MATCH(Checklist4813[[#This Row],[PIGUID]],PIs[GUID],0),1))</f>
        <v/>
      </c>
      <c r="J29"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2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9" s="43" t="str">
        <f>IF(Checklist4813[[#This Row],[SGUID]]="",IF(Checklist4813[[#This Row],[SSGUID]]="",INDEX(PIs[[Column1]:[SS]],MATCH(Checklist4813[[#This Row],[PIGUID]],PIs[GUID],0),6),""),"")</f>
        <v/>
      </c>
      <c r="M29" s="43" t="str">
        <f>IF(Checklist4813[[#This Row],[SSGUID]]="",IF(Checklist4813[[#This Row],[PIGUID]]="","",INDEX(PIs[[Column1]:[SS]],MATCH(Checklist4813[[#This Row],[PIGUID]],PIs[GUID],0),8)),"")</f>
        <v/>
      </c>
      <c r="N29" s="63"/>
      <c r="O29" s="63"/>
      <c r="P29" s="43" t="str">
        <f>IF(Checklist4813[[#This Row],[ifna]]="NA","",IF(Checklist4813[[#This Row],[RelatedPQ]]=0,"",IF(Checklist4813[[#This Row],[RelatedPQ]]="","",IF((INDEX(S2PQ_relational[],MATCH(Checklist4813[[#This Row],[PIGUID&amp;NO]],S2PQ_relational[PIGUID &amp; "NO"],0),1))=Checklist4813[[#This Row],[PIGUID]],"Not applicable",""))))</f>
        <v/>
      </c>
      <c r="Q29" s="43" t="str">
        <f>IF(Checklist4813[[#This Row],[N/A]]="Not Applicable",INDEX(S2PQ[[Step 2 questions]:[Justification]],MATCH(Checklist4813[[#This Row],[RelatedPQ]],S2PQ[S2PQGUID],0),3),"")</f>
        <v/>
      </c>
      <c r="R29" s="63"/>
    </row>
    <row r="30" spans="2:18" s="42" customFormat="1" ht="45" x14ac:dyDescent="0.25">
      <c r="B30" s="43"/>
      <c r="C30" s="43"/>
      <c r="D30" s="42">
        <f>IF(Checklist4813[[#This Row],[SGUID]]="",IF(Checklist4813[[#This Row],[SSGUID]]="",0,1),1)</f>
        <v>0</v>
      </c>
      <c r="E30" s="43" t="s">
        <v>731</v>
      </c>
      <c r="F30" s="43" t="str">
        <f>_xlfn.IFNA(Checklist4813[[#This Row],[RelatedPQ]],"NA")</f>
        <v>NA</v>
      </c>
      <c r="G30" s="43" t="e">
        <f>IF(Checklist4813[[#This Row],[PIGUID]]="","",INDEX(S2PQ_relational[],MATCH(Checklist4813[[#This Row],[PIGUID&amp;NO]],S2PQ_relational[PIGUID &amp; "NO"],0),2))</f>
        <v>#N/A</v>
      </c>
      <c r="H30" s="43" t="str">
        <f>Checklist4813[[#This Row],[PIGUID]]&amp;"NO"</f>
        <v>5I8PhwW24MW2VjBUFwRSHaNO</v>
      </c>
      <c r="I30" s="43" t="b">
        <f>IF(Checklist4813[[#This Row],[PIGUID]]="","",INDEX(PIs[NA Exempt],MATCH(Checklist4813[[#This Row],[PIGUID]],PIs[GUID],0),1))</f>
        <v>0</v>
      </c>
      <c r="J3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07.01</v>
      </c>
      <c r="K3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An effective system is in place to identify all products originating from GLOBALG.A.P. certified processes and segregate them from products originating from noncertified processes.</v>
      </c>
      <c r="L30" s="43" t="str">
        <f>IF(Checklist4813[[#This Row],[SGUID]]="",IF(Checklist4813[[#This Row],[SSGUID]]="",INDEX(PIs[[Column1]:[SS]],MATCH(Checklist4813[[#This Row],[PIGUID]],PIs[GUID],0),6),""),"")</f>
        <v>It shall be possible to identify all products originating from GLOBALG.A.P. certified production processes and to keep them separate from products originating from noncertified production processes.</v>
      </c>
      <c r="M30" s="43" t="str">
        <f>IF(Checklist4813[[#This Row],[SSGUID]]="",IF(Checklist4813[[#This Row],[PIGUID]]="","",INDEX(PIs[[Column1]:[SS]],MATCH(Checklist4813[[#This Row],[PIGUID]],PIs[GUID],0),8)),"")</f>
        <v>Major Must</v>
      </c>
      <c r="N30" s="63"/>
      <c r="O30" s="63"/>
      <c r="P30" s="43" t="str">
        <f>IF(Checklist4813[[#This Row],[ifna]]="NA","",IF(Checklist4813[[#This Row],[RelatedPQ]]=0,"",IF(Checklist4813[[#This Row],[RelatedPQ]]="","",IF((INDEX(S2PQ_relational[],MATCH(Checklist4813[[#This Row],[PIGUID&amp;NO]],S2PQ_relational[PIGUID &amp; "NO"],0),1))=Checklist4813[[#This Row],[PIGUID]],"Not applicable",""))))</f>
        <v/>
      </c>
      <c r="Q30" s="43" t="str">
        <f>IF(Checklist4813[[#This Row],[N/A]]="Not Applicable",INDEX(S2PQ[[Step 2 questions]:[Justification]],MATCH(Checklist4813[[#This Row],[RelatedPQ]],S2PQ[S2PQGUID],0),3),"")</f>
        <v/>
      </c>
      <c r="R30" s="63"/>
    </row>
    <row r="31" spans="2:18" s="42" customFormat="1" ht="135" x14ac:dyDescent="0.25">
      <c r="B31" s="43"/>
      <c r="C31" s="43"/>
      <c r="D31" s="42">
        <f>IF(Checklist4813[[#This Row],[SGUID]]="",IF(Checklist4813[[#This Row],[SSGUID]]="",0,1),1)</f>
        <v>0</v>
      </c>
      <c r="E31" s="43" t="s">
        <v>831</v>
      </c>
      <c r="F31" s="43" t="str">
        <f>_xlfn.IFNA(Checklist4813[[#This Row],[RelatedPQ]],"NA")</f>
        <v>NA</v>
      </c>
      <c r="G31" s="43" t="e">
        <f>IF(Checklist4813[[#This Row],[PIGUID]]="","",INDEX(S2PQ_relational[],MATCH(Checklist4813[[#This Row],[PIGUID&amp;NO]],S2PQ_relational[PIGUID &amp; "NO"],0),2))</f>
        <v>#N/A</v>
      </c>
      <c r="H31" s="43" t="str">
        <f>Checklist4813[[#This Row],[PIGUID]]&amp;"NO"</f>
        <v>QkSPB2n7lSil626qYF5NNNO</v>
      </c>
      <c r="I31" s="43" t="b">
        <f>IF(Checklist4813[[#This Row],[PIGUID]]="","",INDEX(PIs[NA Exempt],MATCH(Checklist4813[[#This Row],[PIGUID]],PIs[GUID],0),1))</f>
        <v>0</v>
      </c>
      <c r="J3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07.02</v>
      </c>
      <c r="K3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GLOBALG.A.P. Number (GGN) is indicated on all final products originating from certified production processes when registered for parallel ownership.</v>
      </c>
      <c r="L31" s="43" t="str">
        <f>IF(Checklist4813[[#This Row],[SGUID]]="",IF(Checklist4813[[#This Row],[SSGUID]]="",INDEX(PIs[[Column1]:[SS]],MATCH(Checklist4813[[#This Row],[PIGUID]],PIs[GUID],0),6),""),"")</f>
        <v>Where the producer is registered for parallel ownership (i.e., where products originating from certified and noncertified production processes are owned in parallel by one legal entity), all products originating from certified production processes packed in final consumer packaging (either on the farm or after product handling) shall be identified with a GGN. It can be the GGN of the Option 2 producer group, the GGN of the producer group member, both GGNs, or the GGN of the Option 1 individual producer. The GGN shall not be used to label products originating from noncertified production processes.</v>
      </c>
      <c r="M31" s="43" t="str">
        <f>IF(Checklist4813[[#This Row],[SSGUID]]="",IF(Checklist4813[[#This Row],[PIGUID]]="","",INDEX(PIs[[Column1]:[SS]],MATCH(Checklist4813[[#This Row],[PIGUID]],PIs[GUID],0),8)),"")</f>
        <v>Major Must</v>
      </c>
      <c r="N31" s="63"/>
      <c r="O31" s="63"/>
      <c r="P31" s="43" t="str">
        <f>IF(Checklist4813[[#This Row],[ifna]]="NA","",IF(Checklist4813[[#This Row],[RelatedPQ]]=0,"",IF(Checklist4813[[#This Row],[RelatedPQ]]="","",IF((INDEX(S2PQ_relational[],MATCH(Checklist4813[[#This Row],[PIGUID&amp;NO]],S2PQ_relational[PIGUID &amp; "NO"],0),1))=Checklist4813[[#This Row],[PIGUID]],"Not applicable",""))))</f>
        <v/>
      </c>
      <c r="Q31" s="43" t="str">
        <f>IF(Checklist4813[[#This Row],[N/A]]="Not Applicable",INDEX(S2PQ[[Step 2 questions]:[Justification]],MATCH(Checklist4813[[#This Row],[RelatedPQ]],S2PQ[S2PQGUID],0),3),"")</f>
        <v/>
      </c>
      <c r="R31" s="63"/>
    </row>
    <row r="32" spans="2:18" s="42" customFormat="1" ht="33.75" x14ac:dyDescent="0.25">
      <c r="B32" s="43"/>
      <c r="C32" s="43"/>
      <c r="D32" s="42">
        <f>IF(Checklist4813[[#This Row],[SGUID]]="",IF(Checklist4813[[#This Row],[SSGUID]]="",0,1),1)</f>
        <v>0</v>
      </c>
      <c r="E32" s="43" t="s">
        <v>763</v>
      </c>
      <c r="F32" s="43" t="str">
        <f>_xlfn.IFNA(Checklist4813[[#This Row],[RelatedPQ]],"NA")</f>
        <v>NA</v>
      </c>
      <c r="G32" s="43" t="e">
        <f>IF(Checklist4813[[#This Row],[PIGUID]]="","",INDEX(S2PQ_relational[],MATCH(Checklist4813[[#This Row],[PIGUID&amp;NO]],S2PQ_relational[PIGUID &amp; "NO"],0),2))</f>
        <v>#N/A</v>
      </c>
      <c r="H32" s="43" t="str">
        <f>Checklist4813[[#This Row],[PIGUID]]&amp;"NO"</f>
        <v>6o4Wt1W1y2p6YUAwdtmLPsNO</v>
      </c>
      <c r="I32" s="43" t="b">
        <f>IF(Checklist4813[[#This Row],[PIGUID]]="","",INDEX(PIs[NA Exempt],MATCH(Checklist4813[[#This Row],[PIGUID]],PIs[GUID],0),1))</f>
        <v>0</v>
      </c>
      <c r="J3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07.03</v>
      </c>
      <c r="K3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final verification step is in place to ensure correct dispatch of products originating from certified and noncertified production processes.</v>
      </c>
      <c r="L32" s="43" t="str">
        <f>IF(Checklist4813[[#This Row],[SGUID]]="",IF(Checklist4813[[#This Row],[SSGUID]]="",INDEX(PIs[[Column1]:[SS]],MATCH(Checklist4813[[#This Row],[PIGUID]],PIs[GUID],0),6),""),"")</f>
        <v>The check shall be documented to show that the products are correctly dispatched according to the certification status.</v>
      </c>
      <c r="M32" s="43" t="str">
        <f>IF(Checklist4813[[#This Row],[SSGUID]]="",IF(Checklist4813[[#This Row],[PIGUID]]="","",INDEX(PIs[[Column1]:[SS]],MATCH(Checklist4813[[#This Row],[PIGUID]],PIs[GUID],0),8)),"")</f>
        <v>Major Must</v>
      </c>
      <c r="N32" s="63"/>
      <c r="O32" s="63"/>
      <c r="P32" s="43" t="str">
        <f>IF(Checklist4813[[#This Row],[ifna]]="NA","",IF(Checklist4813[[#This Row],[RelatedPQ]]=0,"",IF(Checklist4813[[#This Row],[RelatedPQ]]="","",IF((INDEX(S2PQ_relational[],MATCH(Checklist4813[[#This Row],[PIGUID&amp;NO]],S2PQ_relational[PIGUID &amp; "NO"],0),1))=Checklist4813[[#This Row],[PIGUID]],"Not applicable",""))))</f>
        <v/>
      </c>
      <c r="Q32" s="43" t="str">
        <f>IF(Checklist4813[[#This Row],[N/A]]="Not Applicable",INDEX(S2PQ[[Step 2 questions]:[Justification]],MATCH(Checklist4813[[#This Row],[RelatedPQ]],S2PQ[S2PQGUID],0),3),"")</f>
        <v/>
      </c>
      <c r="R32" s="63"/>
    </row>
    <row r="33" spans="2:18" s="42" customFormat="1" ht="202.5" x14ac:dyDescent="0.25">
      <c r="B33" s="43"/>
      <c r="C33" s="43"/>
      <c r="D33" s="42">
        <f>IF(Checklist4813[[#This Row],[SGUID]]="",IF(Checklist4813[[#This Row],[SSGUID]]="",0,1),1)</f>
        <v>0</v>
      </c>
      <c r="E33" s="43" t="s">
        <v>869</v>
      </c>
      <c r="F33" s="43" t="str">
        <f>_xlfn.IFNA(Checklist4813[[#This Row],[RelatedPQ]],"NA")</f>
        <v>NA</v>
      </c>
      <c r="G33" s="43" t="e">
        <f>IF(Checklist4813[[#This Row],[PIGUID]]="","",INDEX(S2PQ_relational[],MATCH(Checklist4813[[#This Row],[PIGUID&amp;NO]],S2PQ_relational[PIGUID &amp; "NO"],0),2))</f>
        <v>#N/A</v>
      </c>
      <c r="H33" s="43" t="str">
        <f>Checklist4813[[#This Row],[PIGUID]]&amp;"NO"</f>
        <v>5EFASqWGpjLzGVX144vmnsNO</v>
      </c>
      <c r="I33" s="43" t="b">
        <f>IF(Checklist4813[[#This Row],[PIGUID]]="","",INDEX(PIs[NA Exempt],MATCH(Checklist4813[[#This Row],[PIGUID]],PIs[GUID],0),1))</f>
        <v>0</v>
      </c>
      <c r="J3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07.04</v>
      </c>
      <c r="K3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Products that are purchased from different sources are identified.</v>
      </c>
      <c r="L33" s="43" t="str">
        <f>IF(Checklist4813[[#This Row],[SGUID]]="",IF(Checklist4813[[#This Row],[SSGUID]]="",INDEX(PIs[[Column1]:[SS]],MATCH(Checklist4813[[#This Row],[PIGUID]],PIs[GUID],0),6),""),"")</f>
        <v>Procedures (appropriate for the scale of the operation) shall be established, documented, and maintained for identifying quantities of products originating from certified and, where applicable, noncertified production processes purchased from different sources (i.e., other producers or traders) for all registered products.
Records shall include:
- Product description
- GLOBALG.A.P. certification status
- Quantities of product(s) purchased
- Supplier details
- Copy of the GLOBALG.A.P. certificates, where applicable
- Traceability data/codes related to the purchased products
- Purchase orders and/or invoices received
- List of approved suppliers</v>
      </c>
      <c r="M33" s="43" t="str">
        <f>IF(Checklist4813[[#This Row],[SSGUID]]="",IF(Checklist4813[[#This Row],[PIGUID]]="","",INDEX(PIs[[Column1]:[SS]],MATCH(Checklist4813[[#This Row],[PIGUID]],PIs[GUID],0),8)),"")</f>
        <v>Major Must</v>
      </c>
      <c r="N33" s="63"/>
      <c r="O33" s="63"/>
      <c r="P33" s="43" t="str">
        <f>IF(Checklist4813[[#This Row],[ifna]]="NA","",IF(Checklist4813[[#This Row],[RelatedPQ]]=0,"",IF(Checklist4813[[#This Row],[RelatedPQ]]="","",IF((INDEX(S2PQ_relational[],MATCH(Checklist4813[[#This Row],[PIGUID&amp;NO]],S2PQ_relational[PIGUID &amp; "NO"],0),1))=Checklist4813[[#This Row],[PIGUID]],"Not applicable",""))))</f>
        <v/>
      </c>
      <c r="Q33" s="43" t="str">
        <f>IF(Checklist4813[[#This Row],[N/A]]="Not Applicable",INDEX(S2PQ[[Step 2 questions]:[Justification]],MATCH(Checklist4813[[#This Row],[RelatedPQ]],S2PQ[S2PQGUID],0),3),"")</f>
        <v/>
      </c>
      <c r="R33" s="63"/>
    </row>
    <row r="34" spans="2:18" s="42" customFormat="1" ht="22.5" x14ac:dyDescent="0.25">
      <c r="B34" s="43" t="s">
        <v>868</v>
      </c>
      <c r="C34" s="43"/>
      <c r="D34" s="42">
        <f>IF(Checklist4813[[#This Row],[SGUID]]="",IF(Checklist4813[[#This Row],[SSGUID]]="",0,1),1)</f>
        <v>1</v>
      </c>
      <c r="E34" s="43"/>
      <c r="F34" s="43" t="str">
        <f>_xlfn.IFNA(Checklist4813[[#This Row],[RelatedPQ]],"NA")</f>
        <v/>
      </c>
      <c r="G34" s="43" t="str">
        <f>IF(Checklist4813[[#This Row],[PIGUID]]="","",INDEX(S2PQ_relational[],MATCH(Checklist4813[[#This Row],[PIGUID&amp;NO]],S2PQ_relational[PIGUID &amp; "NO"],0),2))</f>
        <v/>
      </c>
      <c r="H34" s="43" t="str">
        <f>Checklist4813[[#This Row],[PIGUID]]&amp;"NO"</f>
        <v>NO</v>
      </c>
      <c r="I34" s="43" t="str">
        <f>IF(Checklist4813[[#This Row],[PIGUID]]="","",INDEX(PIs[NA Exempt],MATCH(Checklist4813[[#This Row],[PIGUID]],PIs[GUID],0),1))</f>
        <v/>
      </c>
      <c r="J3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08 MASS BALANCE</v>
      </c>
      <c r="K3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34" s="43" t="str">
        <f>IF(Checklist4813[[#This Row],[SGUID]]="",IF(Checklist4813[[#This Row],[SSGUID]]="",INDEX(PIs[[Column1]:[SS]],MATCH(Checklist4813[[#This Row],[PIGUID]],PIs[GUID],0),6),""),"")</f>
        <v/>
      </c>
      <c r="M34" s="43" t="str">
        <f>IF(Checklist4813[[#This Row],[SSGUID]]="",IF(Checklist4813[[#This Row],[PIGUID]]="","",INDEX(PIs[[Column1]:[SS]],MATCH(Checklist4813[[#This Row],[PIGUID]],PIs[GUID],0),8)),"")</f>
        <v/>
      </c>
      <c r="N34" s="63"/>
      <c r="O34" s="63"/>
      <c r="P34" s="43" t="str">
        <f>IF(Checklist4813[[#This Row],[ifna]]="NA","",IF(Checklist4813[[#This Row],[RelatedPQ]]=0,"",IF(Checklist4813[[#This Row],[RelatedPQ]]="","",IF((INDEX(S2PQ_relational[],MATCH(Checklist4813[[#This Row],[PIGUID&amp;NO]],S2PQ_relational[PIGUID &amp; "NO"],0),1))=Checklist4813[[#This Row],[PIGUID]],"Not applicable",""))))</f>
        <v/>
      </c>
      <c r="Q34" s="43" t="str">
        <f>IF(Checklist4813[[#This Row],[N/A]]="Not Applicable",INDEX(S2PQ[[Step 2 questions]:[Justification]],MATCH(Checklist4813[[#This Row],[RelatedPQ]],S2PQ[S2PQGUID],0),3),"")</f>
        <v/>
      </c>
      <c r="R34" s="63"/>
    </row>
    <row r="35" spans="2:18" s="42" customFormat="1" ht="33.75" hidden="1" x14ac:dyDescent="0.25">
      <c r="B35" s="43"/>
      <c r="C35" s="43" t="s">
        <v>50</v>
      </c>
      <c r="D35" s="42">
        <f>IF(Checklist4813[[#This Row],[SGUID]]="",IF(Checklist4813[[#This Row],[SSGUID]]="",0,1),1)</f>
        <v>1</v>
      </c>
      <c r="E35" s="43"/>
      <c r="F35" s="43" t="str">
        <f>_xlfn.IFNA(Checklist4813[[#This Row],[RelatedPQ]],"NA")</f>
        <v/>
      </c>
      <c r="G35" s="43" t="str">
        <f>IF(Checklist4813[[#This Row],[PIGUID]]="","",INDEX(S2PQ_relational[],MATCH(Checklist4813[[#This Row],[PIGUID&amp;NO]],S2PQ_relational[PIGUID &amp; "NO"],0),2))</f>
        <v/>
      </c>
      <c r="H35" s="43" t="str">
        <f>Checklist4813[[#This Row],[PIGUID]]&amp;"NO"</f>
        <v>NO</v>
      </c>
      <c r="I35" s="43" t="str">
        <f>IF(Checklist4813[[#This Row],[PIGUID]]="","",INDEX(PIs[NA Exempt],MATCH(Checklist4813[[#This Row],[PIGUID]],PIs[GUID],0),1))</f>
        <v/>
      </c>
      <c r="J35"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3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35" s="43" t="str">
        <f>IF(Checklist4813[[#This Row],[SGUID]]="",IF(Checklist4813[[#This Row],[SSGUID]]="",INDEX(PIs[[Column1]:[SS]],MATCH(Checklist4813[[#This Row],[PIGUID]],PIs[GUID],0),6),""),"")</f>
        <v/>
      </c>
      <c r="M35" s="43" t="str">
        <f>IF(Checklist4813[[#This Row],[SSGUID]]="",IF(Checklist4813[[#This Row],[PIGUID]]="","",INDEX(PIs[[Column1]:[SS]],MATCH(Checklist4813[[#This Row],[PIGUID]],PIs[GUID],0),8)),"")</f>
        <v/>
      </c>
      <c r="N35" s="63"/>
      <c r="O35" s="63"/>
      <c r="P35" s="43" t="str">
        <f>IF(Checklist4813[[#This Row],[ifna]]="NA","",IF(Checklist4813[[#This Row],[RelatedPQ]]=0,"",IF(Checklist4813[[#This Row],[RelatedPQ]]="","",IF((INDEX(S2PQ_relational[],MATCH(Checklist4813[[#This Row],[PIGUID&amp;NO]],S2PQ_relational[PIGUID &amp; "NO"],0),1))=Checklist4813[[#This Row],[PIGUID]],"Not applicable",""))))</f>
        <v/>
      </c>
      <c r="Q35" s="43" t="str">
        <f>IF(Checklist4813[[#This Row],[N/A]]="Not Applicable",INDEX(S2PQ[[Step 2 questions]:[Justification]],MATCH(Checklist4813[[#This Row],[RelatedPQ]],S2PQ[S2PQGUID],0),3),"")</f>
        <v/>
      </c>
      <c r="R35" s="63"/>
    </row>
    <row r="36" spans="2:18" s="42" customFormat="1" ht="101.25" x14ac:dyDescent="0.25">
      <c r="B36" s="43"/>
      <c r="C36" s="43"/>
      <c r="D36" s="42">
        <f>IF(Checklist4813[[#This Row],[SGUID]]="",IF(Checklist4813[[#This Row],[SSGUID]]="",0,1),1)</f>
        <v>0</v>
      </c>
      <c r="E36" s="43" t="s">
        <v>862</v>
      </c>
      <c r="F36" s="43" t="str">
        <f>_xlfn.IFNA(Checklist4813[[#This Row],[RelatedPQ]],"NA")</f>
        <v>NA</v>
      </c>
      <c r="G36" s="43" t="e">
        <f>IF(Checklist4813[[#This Row],[PIGUID]]="","",INDEX(S2PQ_relational[],MATCH(Checklist4813[[#This Row],[PIGUID&amp;NO]],S2PQ_relational[PIGUID &amp; "NO"],0),2))</f>
        <v>#N/A</v>
      </c>
      <c r="H36" s="43" t="str">
        <f>Checklist4813[[#This Row],[PIGUID]]&amp;"NO"</f>
        <v>4JhjWNjynCROncB6v8xYkXNO</v>
      </c>
      <c r="I36" s="43" t="b">
        <f>IF(Checklist4813[[#This Row],[PIGUID]]="","",INDEX(PIs[NA Exempt],MATCH(Checklist4813[[#This Row],[PIGUID]],PIs[GUID],0),1))</f>
        <v>0</v>
      </c>
      <c r="J3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08.01</v>
      </c>
      <c r="K3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Sales records are available for all quantities sold for all registered products.</v>
      </c>
      <c r="L36" s="43" t="str">
        <f>IF(Checklist4813[[#This Row],[SGUID]]="",IF(Checklist4813[[#This Row],[SSGUID]]="",INDEX(PIs[[Column1]:[SS]],MATCH(Checklist4813[[#This Row],[PIGUID]],PIs[GUID],0),6),""),"")</f>
        <v>Sales details of the quantities of products originating from certified and, where applicable, noncertified production processes shall be recorded for all registered products, with particular attention paid to quantities sold and descriptions provided. The documents shall demonstrate the consistent balance between the input and the output of products originating from certified and noncertified production processes.</v>
      </c>
      <c r="M36" s="43" t="str">
        <f>IF(Checklist4813[[#This Row],[SSGUID]]="",IF(Checklist4813[[#This Row],[PIGUID]]="","",INDEX(PIs[[Column1]:[SS]],MATCH(Checklist4813[[#This Row],[PIGUID]],PIs[GUID],0),8)),"")</f>
        <v>Major Must</v>
      </c>
      <c r="N36" s="63"/>
      <c r="O36" s="63"/>
      <c r="P36" s="43" t="str">
        <f>IF(Checklist4813[[#This Row],[ifna]]="NA","",IF(Checklist4813[[#This Row],[RelatedPQ]]=0,"",IF(Checklist4813[[#This Row],[RelatedPQ]]="","",IF((INDEX(S2PQ_relational[],MATCH(Checklist4813[[#This Row],[PIGUID&amp;NO]],S2PQ_relational[PIGUID &amp; "NO"],0),1))=Checklist4813[[#This Row],[PIGUID]],"Not applicable",""))))</f>
        <v/>
      </c>
      <c r="Q36" s="43" t="str">
        <f>IF(Checklist4813[[#This Row],[N/A]]="Not Applicable",INDEX(S2PQ[[Step 2 questions]:[Justification]],MATCH(Checklist4813[[#This Row],[RelatedPQ]],S2PQ[S2PQGUID],0),3),"")</f>
        <v/>
      </c>
      <c r="R36" s="63"/>
    </row>
    <row r="37" spans="2:18" s="42" customFormat="1" ht="258.75" x14ac:dyDescent="0.25">
      <c r="B37" s="43"/>
      <c r="C37" s="43"/>
      <c r="D37" s="42">
        <f>IF(Checklist4813[[#This Row],[SGUID]]="",IF(Checklist4813[[#This Row],[SSGUID]]="",0,1),1)</f>
        <v>0</v>
      </c>
      <c r="E37" s="43" t="s">
        <v>882</v>
      </c>
      <c r="F37" s="43" t="str">
        <f>_xlfn.IFNA(Checklist4813[[#This Row],[RelatedPQ]],"NA")</f>
        <v>NA</v>
      </c>
      <c r="G37" s="43" t="e">
        <f>IF(Checklist4813[[#This Row],[PIGUID]]="","",INDEX(S2PQ_relational[],MATCH(Checklist4813[[#This Row],[PIGUID&amp;NO]],S2PQ_relational[PIGUID &amp; "NO"],0),2))</f>
        <v>#N/A</v>
      </c>
      <c r="H37" s="43" t="str">
        <f>Checklist4813[[#This Row],[PIGUID]]&amp;"NO"</f>
        <v>2qmuGbFJ7bozwNAIzG26wfNO</v>
      </c>
      <c r="I37" s="43" t="b">
        <f>IF(Checklist4813[[#This Row],[PIGUID]]="","",INDEX(PIs[NA Exempt],MATCH(Checklist4813[[#This Row],[PIGUID]],PIs[GUID],0),1))</f>
        <v>0</v>
      </c>
      <c r="J3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08.02</v>
      </c>
      <c r="K3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Quantities (produced, stored, and/or purchased) are recorded and summarized for all products.</v>
      </c>
      <c r="L37" s="43" t="str">
        <f>IF(Checklist4813[[#This Row],[SGUID]]="",IF(Checklist4813[[#This Row],[SSGUID]]="",INDEX(PIs[[Column1]:[SS]],MATCH(Checklist4813[[#This Row],[PIGUID]],PIs[GUID],0),6),""),"")</f>
        <v>Quantities (including information on volumes or weight) of incoming (including purchased products), outgoing (including reject, waste, pulp, etc.), and stored products (both from certified and, where applicable, from noncertified production processes) shall be recorded and a summary maintained for all registered products, so as to facilitate the mass balance verification process, while accounting for industry acceptable gains and losses.
The frequency of the mass balance verification shall be defined and be appropriate to the scale of the operation, but it shall be done at least annually for each product. Documents to demonstrate mass balance shall be clearly identified. If the certification body (CB) audit is done during the harvest season, mass balance data from last year’s harvest may be reviewed. This shall be prepared prior to the CB audit.
“N/A” is possible where a bulk product (e.g., potatoes sold to a buyer in bulk directly from the field) is handed from harvest directly to the buyer and/or where a product is harvested directly into containers from the field and shipped to customers. Justification of why mass balance is not applicable shall be given.</v>
      </c>
      <c r="M37" s="43" t="str">
        <f>IF(Checklist4813[[#This Row],[SSGUID]]="",IF(Checklist4813[[#This Row],[PIGUID]]="","",INDEX(PIs[[Column1]:[SS]],MATCH(Checklist4813[[#This Row],[PIGUID]],PIs[GUID],0),8)),"")</f>
        <v>Major Must</v>
      </c>
      <c r="N37" s="63"/>
      <c r="O37" s="63"/>
      <c r="P37" s="43" t="str">
        <f>IF(Checklist4813[[#This Row],[ifna]]="NA","",IF(Checklist4813[[#This Row],[RelatedPQ]]=0,"",IF(Checklist4813[[#This Row],[RelatedPQ]]="","",IF((INDEX(S2PQ_relational[],MATCH(Checklist4813[[#This Row],[PIGUID&amp;NO]],S2PQ_relational[PIGUID &amp; "NO"],0),1))=Checklist4813[[#This Row],[PIGUID]],"Not applicable",""))))</f>
        <v/>
      </c>
      <c r="Q37" s="43" t="str">
        <f>IF(Checklist4813[[#This Row],[N/A]]="Not Applicable",INDEX(S2PQ[[Step 2 questions]:[Justification]],MATCH(Checklist4813[[#This Row],[RelatedPQ]],S2PQ[S2PQGUID],0),3),"")</f>
        <v/>
      </c>
      <c r="R37" s="63"/>
    </row>
    <row r="38" spans="2:18" s="42" customFormat="1" ht="33.75" x14ac:dyDescent="0.25">
      <c r="B38" s="43" t="s">
        <v>881</v>
      </c>
      <c r="C38" s="43"/>
      <c r="D38" s="42">
        <f>IF(Checklist4813[[#This Row],[SGUID]]="",IF(Checklist4813[[#This Row],[SSGUID]]="",0,1),1)</f>
        <v>1</v>
      </c>
      <c r="E38" s="43"/>
      <c r="F38" s="43" t="str">
        <f>_xlfn.IFNA(Checklist4813[[#This Row],[RelatedPQ]],"NA")</f>
        <v/>
      </c>
      <c r="G38" s="43" t="str">
        <f>IF(Checklist4813[[#This Row],[PIGUID]]="","",INDEX(S2PQ_relational[],MATCH(Checklist4813[[#This Row],[PIGUID&amp;NO]],S2PQ_relational[PIGUID &amp; "NO"],0),2))</f>
        <v/>
      </c>
      <c r="H38" s="43" t="str">
        <f>Checklist4813[[#This Row],[PIGUID]]&amp;"NO"</f>
        <v>NO</v>
      </c>
      <c r="I38" s="43" t="str">
        <f>IF(Checklist4813[[#This Row],[PIGUID]]="","",INDEX(PIs[NA Exempt],MATCH(Checklist4813[[#This Row],[PIGUID]],PIs[GUID],0),1))</f>
        <v/>
      </c>
      <c r="J3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09 RECALL AND WITHDRAWAL</v>
      </c>
      <c r="K3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38" s="43" t="str">
        <f>IF(Checklist4813[[#This Row],[SGUID]]="",IF(Checklist4813[[#This Row],[SSGUID]]="",INDEX(PIs[[Column1]:[SS]],MATCH(Checklist4813[[#This Row],[PIGUID]],PIs[GUID],0),6),""),"")</f>
        <v/>
      </c>
      <c r="M38" s="43" t="str">
        <f>IF(Checklist4813[[#This Row],[SSGUID]]="",IF(Checklist4813[[#This Row],[PIGUID]]="","",INDEX(PIs[[Column1]:[SS]],MATCH(Checklist4813[[#This Row],[PIGUID]],PIs[GUID],0),8)),"")</f>
        <v/>
      </c>
      <c r="N38" s="63"/>
      <c r="O38" s="63"/>
      <c r="P38" s="43" t="str">
        <f>IF(Checklist4813[[#This Row],[ifna]]="NA","",IF(Checklist4813[[#This Row],[RelatedPQ]]=0,"",IF(Checklist4813[[#This Row],[RelatedPQ]]="","",IF((INDEX(S2PQ_relational[],MATCH(Checklist4813[[#This Row],[PIGUID&amp;NO]],S2PQ_relational[PIGUID &amp; "NO"],0),1))=Checklist4813[[#This Row],[PIGUID]],"Not applicable",""))))</f>
        <v/>
      </c>
      <c r="Q38" s="43" t="str">
        <f>IF(Checklist4813[[#This Row],[N/A]]="Not Applicable",INDEX(S2PQ[[Step 2 questions]:[Justification]],MATCH(Checklist4813[[#This Row],[RelatedPQ]],S2PQ[S2PQGUID],0),3),"")</f>
        <v/>
      </c>
      <c r="R38" s="63"/>
    </row>
    <row r="39" spans="2:18" s="42" customFormat="1" ht="33.75" hidden="1" x14ac:dyDescent="0.25">
      <c r="B39" s="43"/>
      <c r="C39" s="43" t="s">
        <v>50</v>
      </c>
      <c r="D39" s="42">
        <f>IF(Checklist4813[[#This Row],[SGUID]]="",IF(Checklist4813[[#This Row],[SSGUID]]="",0,1),1)</f>
        <v>1</v>
      </c>
      <c r="E39" s="43"/>
      <c r="F39" s="43" t="str">
        <f>_xlfn.IFNA(Checklist4813[[#This Row],[RelatedPQ]],"NA")</f>
        <v/>
      </c>
      <c r="G39" s="43" t="str">
        <f>IF(Checklist4813[[#This Row],[PIGUID]]="","",INDEX(S2PQ_relational[],MATCH(Checklist4813[[#This Row],[PIGUID&amp;NO]],S2PQ_relational[PIGUID &amp; "NO"],0),2))</f>
        <v/>
      </c>
      <c r="H39" s="43" t="str">
        <f>Checklist4813[[#This Row],[PIGUID]]&amp;"NO"</f>
        <v>NO</v>
      </c>
      <c r="I39" s="43" t="str">
        <f>IF(Checklist4813[[#This Row],[PIGUID]]="","",INDEX(PIs[NA Exempt],MATCH(Checklist4813[[#This Row],[PIGUID]],PIs[GUID],0),1))</f>
        <v/>
      </c>
      <c r="J39"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3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39" s="43" t="str">
        <f>IF(Checklist4813[[#This Row],[SGUID]]="",IF(Checklist4813[[#This Row],[SSGUID]]="",INDEX(PIs[[Column1]:[SS]],MATCH(Checklist4813[[#This Row],[PIGUID]],PIs[GUID],0),6),""),"")</f>
        <v/>
      </c>
      <c r="M39" s="43" t="str">
        <f>IF(Checklist4813[[#This Row],[SSGUID]]="",IF(Checklist4813[[#This Row],[PIGUID]]="","",INDEX(PIs[[Column1]:[SS]],MATCH(Checklist4813[[#This Row],[PIGUID]],PIs[GUID],0),8)),"")</f>
        <v/>
      </c>
      <c r="N39" s="63"/>
      <c r="O39" s="63"/>
      <c r="P39" s="43" t="str">
        <f>IF(Checklist4813[[#This Row],[ifna]]="NA","",IF(Checklist4813[[#This Row],[RelatedPQ]]=0,"",IF(Checklist4813[[#This Row],[RelatedPQ]]="","",IF((INDEX(S2PQ_relational[],MATCH(Checklist4813[[#This Row],[PIGUID&amp;NO]],S2PQ_relational[PIGUID &amp; "NO"],0),1))=Checklist4813[[#This Row],[PIGUID]],"Not applicable",""))))</f>
        <v/>
      </c>
      <c r="Q39" s="43" t="str">
        <f>IF(Checklist4813[[#This Row],[N/A]]="Not Applicable",INDEX(S2PQ[[Step 2 questions]:[Justification]],MATCH(Checklist4813[[#This Row],[RelatedPQ]],S2PQ[S2PQGUID],0),3),"")</f>
        <v/>
      </c>
      <c r="R39" s="63"/>
    </row>
    <row r="40" spans="2:18" s="42" customFormat="1" ht="281.25" x14ac:dyDescent="0.25">
      <c r="B40" s="43"/>
      <c r="C40" s="43"/>
      <c r="D40" s="42">
        <f>IF(Checklist4813[[#This Row],[SGUID]]="",IF(Checklist4813[[#This Row],[SSGUID]]="",0,1),1)</f>
        <v>0</v>
      </c>
      <c r="E40" s="43" t="s">
        <v>875</v>
      </c>
      <c r="F40" s="43" t="str">
        <f>_xlfn.IFNA(Checklist4813[[#This Row],[RelatedPQ]],"NA")</f>
        <v>NA</v>
      </c>
      <c r="G40" s="43" t="e">
        <f>IF(Checklist4813[[#This Row],[PIGUID]]="","",INDEX(S2PQ_relational[],MATCH(Checklist4813[[#This Row],[PIGUID&amp;NO]],S2PQ_relational[PIGUID &amp; "NO"],0),2))</f>
        <v>#N/A</v>
      </c>
      <c r="H40" s="43" t="str">
        <f>Checklist4813[[#This Row],[PIGUID]]&amp;"NO"</f>
        <v>5X6Iw8RVHklQNMaTjFt2OaNO</v>
      </c>
      <c r="I40" s="43" t="b">
        <f>IF(Checklist4813[[#This Row],[PIGUID]]="","",INDEX(PIs[NA Exempt],MATCH(Checklist4813[[#This Row],[PIGUID]],PIs[GUID],0),1))</f>
        <v>0</v>
      </c>
      <c r="J4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09.01</v>
      </c>
      <c r="K4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Documented procedures are in place to manage the recall and withdrawal of products from the marketplace, and such procedures are tested annually.</v>
      </c>
      <c r="L40" s="43" t="str">
        <f>IF(Checklist4813[[#This Row],[SGUID]]="",IF(Checklist4813[[#This Row],[SSGUID]]="",INDEX(PIs[[Column1]:[SS]],MATCH(Checklist4813[[#This Row],[PIGUID]],PIs[GUID],0),6),""),"")</f>
        <v>The producer shall have a documented procedure that identifies:
- The types of events that may result in a recall and withdrawal
- The persons responsible for making decisions on the possible recall and withdrawal
- The mechanism for notifying the next step in the supply chain
- The notification of relevant authorities when required
- Steps taken to contact the certification body (CB), which in turn may contact the GLOBALG.A.P. Secretariat
- The methods for reconciling stock
The procedure shall be tested annually for effectiveness and the results of the mock recall shall be recorded (e.g., selecting a lot and demonstrating that it can be effectively traced forward to the customer).
Actual communications of the mock recall to the clients are not necessary. An up-to-date list of telephone numbers and email addresses is sufficient.
If an actual recall and withdrawal occurred during the past year, documentation of these may be provided for compliance.</v>
      </c>
      <c r="M40" s="43" t="str">
        <f>IF(Checklist4813[[#This Row],[SSGUID]]="",IF(Checklist4813[[#This Row],[PIGUID]]="","",INDEX(PIs[[Column1]:[SS]],MATCH(Checklist4813[[#This Row],[PIGUID]],PIs[GUID],0),8)),"")</f>
        <v>Major Must</v>
      </c>
      <c r="N40" s="63"/>
      <c r="O40" s="63"/>
      <c r="P40" s="43" t="str">
        <f>IF(Checklist4813[[#This Row],[ifna]]="NA","",IF(Checklist4813[[#This Row],[RelatedPQ]]=0,"",IF(Checklist4813[[#This Row],[RelatedPQ]]="","",IF((INDEX(S2PQ_relational[],MATCH(Checklist4813[[#This Row],[PIGUID&amp;NO]],S2PQ_relational[PIGUID &amp; "NO"],0),1))=Checklist4813[[#This Row],[PIGUID]],"Not applicable",""))))</f>
        <v/>
      </c>
      <c r="Q40" s="43" t="str">
        <f>IF(Checklist4813[[#This Row],[N/A]]="Not Applicable",INDEX(S2PQ[[Step 2 questions]:[Justification]],MATCH(Checklist4813[[#This Row],[RelatedPQ]],S2PQ[S2PQGUID],0),3),"")</f>
        <v/>
      </c>
      <c r="R40" s="63"/>
    </row>
    <row r="41" spans="2:18" s="42" customFormat="1" ht="22.5" x14ac:dyDescent="0.25">
      <c r="B41" s="43" t="s">
        <v>49</v>
      </c>
      <c r="C41" s="43"/>
      <c r="D41" s="42">
        <f>IF(Checklist4813[[#This Row],[SGUID]]="",IF(Checklist4813[[#This Row],[SSGUID]]="",0,1),1)</f>
        <v>1</v>
      </c>
      <c r="E41" s="43"/>
      <c r="F41" s="43" t="str">
        <f>_xlfn.IFNA(Checklist4813[[#This Row],[RelatedPQ]],"NA")</f>
        <v/>
      </c>
      <c r="G41" s="43" t="str">
        <f>IF(Checklist4813[[#This Row],[PIGUID]]="","",INDEX(S2PQ_relational[],MATCH(Checklist4813[[#This Row],[PIGUID&amp;NO]],S2PQ_relational[PIGUID &amp; "NO"],0),2))</f>
        <v/>
      </c>
      <c r="H41" s="43" t="str">
        <f>Checklist4813[[#This Row],[PIGUID]]&amp;"NO"</f>
        <v>NO</v>
      </c>
      <c r="I41" s="43" t="str">
        <f>IF(Checklist4813[[#This Row],[PIGUID]]="","",INDEX(PIs[NA Exempt],MATCH(Checklist4813[[#This Row],[PIGUID]],PIs[GUID],0),1))</f>
        <v/>
      </c>
      <c r="J4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10 COMPLAINTS</v>
      </c>
      <c r="K4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41" s="43" t="str">
        <f>IF(Checklist4813[[#This Row],[SGUID]]="",IF(Checklist4813[[#This Row],[SSGUID]]="",INDEX(PIs[[Column1]:[SS]],MATCH(Checklist4813[[#This Row],[PIGUID]],PIs[GUID],0),6),""),"")</f>
        <v/>
      </c>
      <c r="M41" s="43" t="str">
        <f>IF(Checklist4813[[#This Row],[SSGUID]]="",IF(Checklist4813[[#This Row],[PIGUID]]="","",INDEX(PIs[[Column1]:[SS]],MATCH(Checklist4813[[#This Row],[PIGUID]],PIs[GUID],0),8)),"")</f>
        <v/>
      </c>
      <c r="N41" s="63"/>
      <c r="O41" s="63"/>
      <c r="P41" s="43" t="str">
        <f>IF(Checklist4813[[#This Row],[ifna]]="NA","",IF(Checklist4813[[#This Row],[RelatedPQ]]=0,"",IF(Checklist4813[[#This Row],[RelatedPQ]]="","",IF((INDEX(S2PQ_relational[],MATCH(Checklist4813[[#This Row],[PIGUID&amp;NO]],S2PQ_relational[PIGUID &amp; "NO"],0),1))=Checklist4813[[#This Row],[PIGUID]],"Not applicable",""))))</f>
        <v/>
      </c>
      <c r="Q41" s="43" t="str">
        <f>IF(Checklist4813[[#This Row],[N/A]]="Not Applicable",INDEX(S2PQ[[Step 2 questions]:[Justification]],MATCH(Checklist4813[[#This Row],[RelatedPQ]],S2PQ[S2PQGUID],0),3),"")</f>
        <v/>
      </c>
      <c r="R41" s="63"/>
    </row>
    <row r="42" spans="2:18" s="42" customFormat="1" ht="33.75" hidden="1" x14ac:dyDescent="0.25">
      <c r="B42" s="43"/>
      <c r="C42" s="43" t="s">
        <v>50</v>
      </c>
      <c r="D42" s="42">
        <f>IF(Checklist4813[[#This Row],[SGUID]]="",IF(Checklist4813[[#This Row],[SSGUID]]="",0,1),1)</f>
        <v>1</v>
      </c>
      <c r="E42" s="43"/>
      <c r="F42" s="43" t="str">
        <f>_xlfn.IFNA(Checklist4813[[#This Row],[RelatedPQ]],"NA")</f>
        <v/>
      </c>
      <c r="G42" s="43" t="str">
        <f>IF(Checklist4813[[#This Row],[PIGUID]]="","",INDEX(S2PQ_relational[],MATCH(Checklist4813[[#This Row],[PIGUID&amp;NO]],S2PQ_relational[PIGUID &amp; "NO"],0),2))</f>
        <v/>
      </c>
      <c r="H42" s="43" t="str">
        <f>Checklist4813[[#This Row],[PIGUID]]&amp;"NO"</f>
        <v>NO</v>
      </c>
      <c r="I42" s="43" t="str">
        <f>IF(Checklist4813[[#This Row],[PIGUID]]="","",INDEX(PIs[NA Exempt],MATCH(Checklist4813[[#This Row],[PIGUID]],PIs[GUID],0),1))</f>
        <v/>
      </c>
      <c r="J42"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4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42" s="43" t="str">
        <f>IF(Checklist4813[[#This Row],[SGUID]]="",IF(Checklist4813[[#This Row],[SSGUID]]="",INDEX(PIs[[Column1]:[SS]],MATCH(Checklist4813[[#This Row],[PIGUID]],PIs[GUID],0),6),""),"")</f>
        <v/>
      </c>
      <c r="M42" s="43" t="str">
        <f>IF(Checklist4813[[#This Row],[SSGUID]]="",IF(Checklist4813[[#This Row],[PIGUID]]="","",INDEX(PIs[[Column1]:[SS]],MATCH(Checklist4813[[#This Row],[PIGUID]],PIs[GUID],0),8)),"")</f>
        <v/>
      </c>
      <c r="N42" s="63"/>
      <c r="O42" s="63"/>
      <c r="P42" s="43" t="str">
        <f>IF(Checklist4813[[#This Row],[ifna]]="NA","",IF(Checklist4813[[#This Row],[RelatedPQ]]=0,"",IF(Checklist4813[[#This Row],[RelatedPQ]]="","",IF((INDEX(S2PQ_relational[],MATCH(Checklist4813[[#This Row],[PIGUID&amp;NO]],S2PQ_relational[PIGUID &amp; "NO"],0),1))=Checklist4813[[#This Row],[PIGUID]],"Not applicable",""))))</f>
        <v/>
      </c>
      <c r="Q42" s="43" t="str">
        <f>IF(Checklist4813[[#This Row],[N/A]]="Not Applicable",INDEX(S2PQ[[Step 2 questions]:[Justification]],MATCH(Checklist4813[[#This Row],[RelatedPQ]],S2PQ[S2PQGUID],0),3),"")</f>
        <v/>
      </c>
      <c r="R42" s="63"/>
    </row>
    <row r="43" spans="2:18" s="42" customFormat="1" ht="315" x14ac:dyDescent="0.25">
      <c r="B43" s="43"/>
      <c r="C43" s="43"/>
      <c r="D43" s="42">
        <f>IF(Checklist4813[[#This Row],[SGUID]]="",IF(Checklist4813[[#This Row],[SSGUID]]="",0,1),1)</f>
        <v>0</v>
      </c>
      <c r="E43" s="43" t="s">
        <v>42</v>
      </c>
      <c r="F43" s="43" t="str">
        <f>_xlfn.IFNA(Checklist4813[[#This Row],[RelatedPQ]],"NA")</f>
        <v>NA</v>
      </c>
      <c r="G43" s="43" t="e">
        <f>IF(Checklist4813[[#This Row],[PIGUID]]="","",INDEX(S2PQ_relational[],MATCH(Checklist4813[[#This Row],[PIGUID&amp;NO]],S2PQ_relational[PIGUID &amp; "NO"],0),2))</f>
        <v>#N/A</v>
      </c>
      <c r="H43" s="43" t="str">
        <f>Checklist4813[[#This Row],[PIGUID]]&amp;"NO"</f>
        <v>1LpSSOqKyUtAeqlkp7dv5aNO</v>
      </c>
      <c r="I43" s="43" t="b">
        <f>IF(Checklist4813[[#This Row],[PIGUID]]="","",INDEX(PIs[NA Exempt],MATCH(Checklist4813[[#This Row],[PIGUID]],PIs[GUID],0),1))</f>
        <v>0</v>
      </c>
      <c r="J4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10.01</v>
      </c>
      <c r="K4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complaint procedure relating to both internal and external issues covered by the standard is available and implemented.</v>
      </c>
      <c r="L43" s="43" t="str">
        <f>IF(Checklist4813[[#This Row],[SGUID]]="",IF(Checklist4813[[#This Row],[SSGUID]]="",INDEX(PIs[[Column1]:[SS]],MATCH(Checklist4813[[#This Row],[PIGUID]],PIs[GUID],0),6),""),"")</f>
        <v>A documented complaint procedure shall be available to facilitate the recording and follow-up of all received complaints relating to issues covered by the standard and to record actions taken with respect to such complaints.
If the producer is informed by a competent and/or local authority that they are under investigation and/or has received a sanction within the scope of the certification, the complaint procedure shall require the producer to notify the GLOBALG.A.P. Secretariat via the certification body (CB).
In case of complaints related to the standard (food safety, workers’ well-being, environmental protection, etc.) that can endanger the reputation and credibility of the GLOBALG.A.P. brand, the certificate holder shall inform the CB immediately.
In the case of producer groups, the producer group members do not need a complete complaint procedure, but only the parts that are relevant to them.
Workers shall be permitted to file complaints to their employer on topics covered under the standard, and such complaints shall be documented and addressed by the certificate holder.</v>
      </c>
      <c r="M43" s="43" t="str">
        <f>IF(Checklist4813[[#This Row],[SSGUID]]="",IF(Checklist4813[[#This Row],[PIGUID]]="","",INDEX(PIs[[Column1]:[SS]],MATCH(Checklist4813[[#This Row],[PIGUID]],PIs[GUID],0),8)),"")</f>
        <v>Major Must</v>
      </c>
      <c r="N43" s="63"/>
      <c r="O43" s="63"/>
      <c r="P43" s="43" t="str">
        <f>IF(Checklist4813[[#This Row],[ifna]]="NA","",IF(Checklist4813[[#This Row],[RelatedPQ]]=0,"",IF(Checklist4813[[#This Row],[RelatedPQ]]="","",IF((INDEX(S2PQ_relational[],MATCH(Checklist4813[[#This Row],[PIGUID&amp;NO]],S2PQ_relational[PIGUID &amp; "NO"],0),1))=Checklist4813[[#This Row],[PIGUID]],"Not applicable",""))))</f>
        <v/>
      </c>
      <c r="Q43" s="43" t="str">
        <f>IF(Checklist4813[[#This Row],[N/A]]="Not Applicable",INDEX(S2PQ[[Step 2 questions]:[Justification]],MATCH(Checklist4813[[#This Row],[RelatedPQ]],S2PQ[S2PQGUID],0),3),"")</f>
        <v/>
      </c>
      <c r="R43" s="63"/>
    </row>
    <row r="44" spans="2:18" s="42" customFormat="1" ht="191.25" x14ac:dyDescent="0.25">
      <c r="B44" s="43"/>
      <c r="C44" s="43"/>
      <c r="D44" s="42">
        <f>IF(Checklist4813[[#This Row],[SGUID]]="",IF(Checklist4813[[#This Row],[SSGUID]]="",0,1),1)</f>
        <v>0</v>
      </c>
      <c r="E44" s="43" t="s">
        <v>75</v>
      </c>
      <c r="F44" s="43" t="str">
        <f>_xlfn.IFNA(Checklist4813[[#This Row],[RelatedPQ]],"NA")</f>
        <v>NA</v>
      </c>
      <c r="G44" s="43" t="e">
        <f>IF(Checklist4813[[#This Row],[PIGUID]]="","",INDEX(S2PQ_relational[],MATCH(Checklist4813[[#This Row],[PIGUID&amp;NO]],S2PQ_relational[PIGUID &amp; "NO"],0),2))</f>
        <v>#N/A</v>
      </c>
      <c r="H44" s="43" t="str">
        <f>Checklist4813[[#This Row],[PIGUID]]&amp;"NO"</f>
        <v>4PkwFYzthNzAWnQiGp9TuNO</v>
      </c>
      <c r="I44" s="43" t="b">
        <f>IF(Checklist4813[[#This Row],[PIGUID]]="","",INDEX(PIs[NA Exempt],MATCH(Checklist4813[[#This Row],[PIGUID]],PIs[GUID],0),1))</f>
        <v>0</v>
      </c>
      <c r="J4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10.02</v>
      </c>
      <c r="K4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Workers are informed of their rights related to the standard, and there is a grievance mechanism available and implemented through which workers can file complaints confidentially and without fear of retaliation.</v>
      </c>
      <c r="L44" s="43" t="str">
        <f>IF(Checklist4813[[#This Row],[SGUID]]="",IF(Checklist4813[[#This Row],[SSGUID]]="",INDEX(PIs[[Column1]:[SS]],MATCH(Checklist4813[[#This Row],[PIGUID]],PIs[GUID],0),6),""),"")</f>
        <v>Workers shall be informed (in the predominant workforce language) of the general topics covered by the standard, of legal rights granted by prevailing regulations, and of their ability to file complaints to their employer.
The producer shall have a mechanism to resolve the claims and complaints suitable to the size of the farm, type of workers, and working conditions.
The mechanism shall be confidential and simple to use, and a description (i.e., where to file, how to file, time expected to solve the issue) shall be available to the workers all the time that they are present on the farm. (The description can consist of pictograms or signs in the predominant workforce language describing the mechanism.)
Records of the filed complaints shall be kept and checked.</v>
      </c>
      <c r="M44" s="43" t="str">
        <f>IF(Checklist4813[[#This Row],[SSGUID]]="",IF(Checklist4813[[#This Row],[PIGUID]]="","",INDEX(PIs[[Column1]:[SS]],MATCH(Checklist4813[[#This Row],[PIGUID]],PIs[GUID],0),8)),"")</f>
        <v>Major Must</v>
      </c>
      <c r="N44" s="63"/>
      <c r="O44" s="63"/>
      <c r="P44" s="43" t="str">
        <f>IF(Checklist4813[[#This Row],[ifna]]="NA","",IF(Checklist4813[[#This Row],[RelatedPQ]]=0,"",IF(Checklist4813[[#This Row],[RelatedPQ]]="","",IF((INDEX(S2PQ_relational[],MATCH(Checklist4813[[#This Row],[PIGUID&amp;NO]],S2PQ_relational[PIGUID &amp; "NO"],0),1))=Checklist4813[[#This Row],[PIGUID]],"Not applicable",""))))</f>
        <v/>
      </c>
      <c r="Q44" s="43" t="str">
        <f>IF(Checklist4813[[#This Row],[N/A]]="Not Applicable",INDEX(S2PQ[[Step 2 questions]:[Justification]],MATCH(Checklist4813[[#This Row],[RelatedPQ]],S2PQ[S2PQGUID],0),3),"")</f>
        <v/>
      </c>
      <c r="R44" s="63"/>
    </row>
    <row r="45" spans="2:18" s="42" customFormat="1" ht="33.75" x14ac:dyDescent="0.25">
      <c r="B45" s="43" t="s">
        <v>966</v>
      </c>
      <c r="C45" s="43"/>
      <c r="D45" s="42">
        <f>IF(Checklist4813[[#This Row],[SGUID]]="",IF(Checklist4813[[#This Row],[SSGUID]]="",0,1),1)</f>
        <v>1</v>
      </c>
      <c r="E45" s="43"/>
      <c r="F45" s="43" t="str">
        <f>_xlfn.IFNA(Checklist4813[[#This Row],[RelatedPQ]],"NA")</f>
        <v/>
      </c>
      <c r="G45" s="43" t="str">
        <f>IF(Checklist4813[[#This Row],[PIGUID]]="","",INDEX(S2PQ_relational[],MATCH(Checklist4813[[#This Row],[PIGUID&amp;NO]],S2PQ_relational[PIGUID &amp; "NO"],0),2))</f>
        <v/>
      </c>
      <c r="H45" s="43" t="str">
        <f>Checklist4813[[#This Row],[PIGUID]]&amp;"NO"</f>
        <v>NO</v>
      </c>
      <c r="I45" s="43" t="str">
        <f>IF(Checklist4813[[#This Row],[PIGUID]]="","",INDEX(PIs[NA Exempt],MATCH(Checklist4813[[#This Row],[PIGUID]],PIs[GUID],0),1))</f>
        <v/>
      </c>
      <c r="J4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11 NON-CONFORMING PRODUCTS</v>
      </c>
      <c r="K4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45" s="43" t="str">
        <f>IF(Checklist4813[[#This Row],[SGUID]]="",IF(Checklist4813[[#This Row],[SSGUID]]="",INDEX(PIs[[Column1]:[SS]],MATCH(Checklist4813[[#This Row],[PIGUID]],PIs[GUID],0),6),""),"")</f>
        <v/>
      </c>
      <c r="M45" s="43" t="str">
        <f>IF(Checklist4813[[#This Row],[SSGUID]]="",IF(Checklist4813[[#This Row],[PIGUID]]="","",INDEX(PIs[[Column1]:[SS]],MATCH(Checklist4813[[#This Row],[PIGUID]],PIs[GUID],0),8)),"")</f>
        <v/>
      </c>
      <c r="N45" s="63"/>
      <c r="O45" s="63"/>
      <c r="P45" s="43" t="str">
        <f>IF(Checklist4813[[#This Row],[ifna]]="NA","",IF(Checklist4813[[#This Row],[RelatedPQ]]=0,"",IF(Checklist4813[[#This Row],[RelatedPQ]]="","",IF((INDEX(S2PQ_relational[],MATCH(Checklist4813[[#This Row],[PIGUID&amp;NO]],S2PQ_relational[PIGUID &amp; "NO"],0),1))=Checklist4813[[#This Row],[PIGUID]],"Not applicable",""))))</f>
        <v/>
      </c>
      <c r="Q45" s="43" t="str">
        <f>IF(Checklist4813[[#This Row],[N/A]]="Not Applicable",INDEX(S2PQ[[Step 2 questions]:[Justification]],MATCH(Checklist4813[[#This Row],[RelatedPQ]],S2PQ[S2PQGUID],0),3),"")</f>
        <v/>
      </c>
      <c r="R45" s="63"/>
    </row>
    <row r="46" spans="2:18" s="42" customFormat="1" ht="33.75" hidden="1" x14ac:dyDescent="0.25">
      <c r="B46" s="43"/>
      <c r="C46" s="43" t="s">
        <v>50</v>
      </c>
      <c r="D46" s="42">
        <f>IF(Checklist4813[[#This Row],[SGUID]]="",IF(Checklist4813[[#This Row],[SSGUID]]="",0,1),1)</f>
        <v>1</v>
      </c>
      <c r="E46" s="43"/>
      <c r="F46" s="43" t="str">
        <f>_xlfn.IFNA(Checklist4813[[#This Row],[RelatedPQ]],"NA")</f>
        <v/>
      </c>
      <c r="G46" s="43" t="str">
        <f>IF(Checklist4813[[#This Row],[PIGUID]]="","",INDEX(S2PQ_relational[],MATCH(Checklist4813[[#This Row],[PIGUID&amp;NO]],S2PQ_relational[PIGUID &amp; "NO"],0),2))</f>
        <v/>
      </c>
      <c r="H46" s="43" t="str">
        <f>Checklist4813[[#This Row],[PIGUID]]&amp;"NO"</f>
        <v>NO</v>
      </c>
      <c r="I46" s="43" t="str">
        <f>IF(Checklist4813[[#This Row],[PIGUID]]="","",INDEX(PIs[NA Exempt],MATCH(Checklist4813[[#This Row],[PIGUID]],PIs[GUID],0),1))</f>
        <v/>
      </c>
      <c r="J46"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4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46" s="43" t="str">
        <f>IF(Checklist4813[[#This Row],[SGUID]]="",IF(Checklist4813[[#This Row],[SSGUID]]="",INDEX(PIs[[Column1]:[SS]],MATCH(Checklist4813[[#This Row],[PIGUID]],PIs[GUID],0),6),""),"")</f>
        <v/>
      </c>
      <c r="M46" s="43" t="str">
        <f>IF(Checklist4813[[#This Row],[SSGUID]]="",IF(Checklist4813[[#This Row],[PIGUID]]="","",INDEX(PIs[[Column1]:[SS]],MATCH(Checklist4813[[#This Row],[PIGUID]],PIs[GUID],0),8)),"")</f>
        <v/>
      </c>
      <c r="N46" s="63"/>
      <c r="O46" s="63"/>
      <c r="P46" s="43" t="str">
        <f>IF(Checklist4813[[#This Row],[ifna]]="NA","",IF(Checklist4813[[#This Row],[RelatedPQ]]=0,"",IF(Checklist4813[[#This Row],[RelatedPQ]]="","",IF((INDEX(S2PQ_relational[],MATCH(Checklist4813[[#This Row],[PIGUID&amp;NO]],S2PQ_relational[PIGUID &amp; "NO"],0),1))=Checklist4813[[#This Row],[PIGUID]],"Not applicable",""))))</f>
        <v/>
      </c>
      <c r="Q46" s="43" t="str">
        <f>IF(Checklist4813[[#This Row],[N/A]]="Not Applicable",INDEX(S2PQ[[Step 2 questions]:[Justification]],MATCH(Checklist4813[[#This Row],[RelatedPQ]],S2PQ[S2PQGUID],0),3),"")</f>
        <v/>
      </c>
      <c r="R46" s="63"/>
    </row>
    <row r="47" spans="2:18" s="42" customFormat="1" ht="303.75" x14ac:dyDescent="0.25">
      <c r="B47" s="43"/>
      <c r="C47" s="43"/>
      <c r="D47" s="42">
        <f>IF(Checklist4813[[#This Row],[SGUID]]="",IF(Checklist4813[[#This Row],[SSGUID]]="",0,1),1)</f>
        <v>0</v>
      </c>
      <c r="E47" s="43" t="s">
        <v>960</v>
      </c>
      <c r="F47" s="43" t="str">
        <f>_xlfn.IFNA(Checklist4813[[#This Row],[RelatedPQ]],"NA")</f>
        <v>NA</v>
      </c>
      <c r="G47" s="43" t="e">
        <f>IF(Checklist4813[[#This Row],[PIGUID]]="","",INDEX(S2PQ_relational[],MATCH(Checklist4813[[#This Row],[PIGUID&amp;NO]],S2PQ_relational[PIGUID &amp; "NO"],0),2))</f>
        <v>#N/A</v>
      </c>
      <c r="H47" s="43" t="str">
        <f>Checklist4813[[#This Row],[PIGUID]]&amp;"NO"</f>
        <v>2adJZ3Sfn04R9H7RqvErybNO</v>
      </c>
      <c r="I47" s="43" t="b">
        <f>IF(Checklist4813[[#This Row],[PIGUID]]="","",INDEX(PIs[NA Exempt],MATCH(Checklist4813[[#This Row],[PIGUID]],PIs[GUID],0),1))</f>
        <v>0</v>
      </c>
      <c r="J4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11.01</v>
      </c>
      <c r="K4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Procedures are in place to manage and handle non-conforming products.</v>
      </c>
      <c r="L47" s="43" t="str">
        <f>IF(Checklist4813[[#This Row],[SGUID]]="",IF(Checklist4813[[#This Row],[SSGUID]]="",INDEX(PIs[[Column1]:[SS]],MATCH(Checklist4813[[#This Row],[PIGUID]],PIs[GUID],0),6),""),"")</f>
        <v>Documented procedures, including a hold-and-release process, shall be in place to prevent unintended use or delivery of non-conforming products.
Products may be considered non-conforming because of food safety issues, quality issues, maximum residue limit exceedance(s), cross contamination issues, etc.
Non-conforming products shall be identified during production and handling. Non-conforming products shall be segregated, appropriately handled, and potentially redirected to a suitable end use (processing, animal feed, etc.). If not redirected, the products shall be disposed of appropriately.
The non-conforming product procedures shall also address the treatment of dropped product, as per the risk assessment.
Products that pose a risk to food safety shall not be harvested or shall be discarded. Discarded products and waste materials shall be stored in clearly designated areas to avoid contamination of products. Signs shall be used to identify waste products, where appropriate. These areas shall be routinely cleaned and/or disinfected according to the cleaning schedule.</v>
      </c>
      <c r="M47" s="43" t="str">
        <f>IF(Checklist4813[[#This Row],[SSGUID]]="",IF(Checklist4813[[#This Row],[PIGUID]]="","",INDEX(PIs[[Column1]:[SS]],MATCH(Checklist4813[[#This Row],[PIGUID]],PIs[GUID],0),8)),"")</f>
        <v>Major Must</v>
      </c>
      <c r="N47" s="63"/>
      <c r="O47" s="63"/>
      <c r="P47" s="43" t="str">
        <f>IF(Checklist4813[[#This Row],[ifna]]="NA","",IF(Checklist4813[[#This Row],[RelatedPQ]]=0,"",IF(Checklist4813[[#This Row],[RelatedPQ]]="","",IF((INDEX(S2PQ_relational[],MATCH(Checklist4813[[#This Row],[PIGUID&amp;NO]],S2PQ_relational[PIGUID &amp; "NO"],0),1))=Checklist4813[[#This Row],[PIGUID]],"Not applicable",""))))</f>
        <v/>
      </c>
      <c r="Q47" s="43" t="str">
        <f>IF(Checklist4813[[#This Row],[N/A]]="Not Applicable",INDEX(S2PQ[[Step 2 questions]:[Justification]],MATCH(Checklist4813[[#This Row],[RelatedPQ]],S2PQ[S2PQGUID],0),3),"")</f>
        <v/>
      </c>
      <c r="R47" s="63"/>
    </row>
    <row r="48" spans="2:18" s="42" customFormat="1" ht="33.75" x14ac:dyDescent="0.25">
      <c r="B48" s="43" t="s">
        <v>928</v>
      </c>
      <c r="C48" s="43"/>
      <c r="D48" s="42">
        <f>IF(Checklist4813[[#This Row],[SGUID]]="",IF(Checklist4813[[#This Row],[SSGUID]]="",0,1),1)</f>
        <v>1</v>
      </c>
      <c r="E48" s="43"/>
      <c r="F48" s="43" t="str">
        <f>_xlfn.IFNA(Checklist4813[[#This Row],[RelatedPQ]],"NA")</f>
        <v/>
      </c>
      <c r="G48" s="43" t="str">
        <f>IF(Checklist4813[[#This Row],[PIGUID]]="","",INDEX(S2PQ_relational[],MATCH(Checklist4813[[#This Row],[PIGUID&amp;NO]],S2PQ_relational[PIGUID &amp; "NO"],0),2))</f>
        <v/>
      </c>
      <c r="H48" s="43" t="str">
        <f>Checklist4813[[#This Row],[PIGUID]]&amp;"NO"</f>
        <v>NO</v>
      </c>
      <c r="I48" s="43" t="str">
        <f>IF(Checklist4813[[#This Row],[PIGUID]]="","",INDEX(PIs[NA Exempt],MATCH(Checklist4813[[#This Row],[PIGUID]],PIs[GUID],0),1))</f>
        <v/>
      </c>
      <c r="J4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12 LABORATORY TESTING</v>
      </c>
      <c r="K4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48" s="43" t="str">
        <f>IF(Checklist4813[[#This Row],[SGUID]]="",IF(Checklist4813[[#This Row],[SSGUID]]="",INDEX(PIs[[Column1]:[SS]],MATCH(Checklist4813[[#This Row],[PIGUID]],PIs[GUID],0),6),""),"")</f>
        <v/>
      </c>
      <c r="M48" s="43" t="str">
        <f>IF(Checklist4813[[#This Row],[SSGUID]]="",IF(Checklist4813[[#This Row],[PIGUID]]="","",INDEX(PIs[[Column1]:[SS]],MATCH(Checklist4813[[#This Row],[PIGUID]],PIs[GUID],0),8)),"")</f>
        <v/>
      </c>
      <c r="N48" s="63"/>
      <c r="O48" s="63"/>
      <c r="P48" s="43" t="str">
        <f>IF(Checklist4813[[#This Row],[ifna]]="NA","",IF(Checklist4813[[#This Row],[RelatedPQ]]=0,"",IF(Checklist4813[[#This Row],[RelatedPQ]]="","",IF((INDEX(S2PQ_relational[],MATCH(Checklist4813[[#This Row],[PIGUID&amp;NO]],S2PQ_relational[PIGUID &amp; "NO"],0),1))=Checklist4813[[#This Row],[PIGUID]],"Not applicable",""))))</f>
        <v/>
      </c>
      <c r="Q48" s="43" t="str">
        <f>IF(Checklist4813[[#This Row],[N/A]]="Not Applicable",INDEX(S2PQ[[Step 2 questions]:[Justification]],MATCH(Checklist4813[[#This Row],[RelatedPQ]],S2PQ[S2PQGUID],0),3),"")</f>
        <v/>
      </c>
      <c r="R48" s="63"/>
    </row>
    <row r="49" spans="2:18" s="42" customFormat="1" ht="33.75" hidden="1" x14ac:dyDescent="0.25">
      <c r="B49" s="43"/>
      <c r="C49" s="43" t="s">
        <v>50</v>
      </c>
      <c r="D49" s="42">
        <f>IF(Checklist4813[[#This Row],[SGUID]]="",IF(Checklist4813[[#This Row],[SSGUID]]="",0,1),1)</f>
        <v>1</v>
      </c>
      <c r="E49" s="43"/>
      <c r="F49" s="43" t="str">
        <f>_xlfn.IFNA(Checklist4813[[#This Row],[RelatedPQ]],"NA")</f>
        <v/>
      </c>
      <c r="G49" s="43" t="str">
        <f>IF(Checklist4813[[#This Row],[PIGUID]]="","",INDEX(S2PQ_relational[],MATCH(Checklist4813[[#This Row],[PIGUID&amp;NO]],S2PQ_relational[PIGUID &amp; "NO"],0),2))</f>
        <v/>
      </c>
      <c r="H49" s="43" t="str">
        <f>Checklist4813[[#This Row],[PIGUID]]&amp;"NO"</f>
        <v>NO</v>
      </c>
      <c r="I49" s="43" t="str">
        <f>IF(Checklist4813[[#This Row],[PIGUID]]="","",INDEX(PIs[NA Exempt],MATCH(Checklist4813[[#This Row],[PIGUID]],PIs[GUID],0),1))</f>
        <v/>
      </c>
      <c r="J49"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4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49" s="43" t="str">
        <f>IF(Checklist4813[[#This Row],[SGUID]]="",IF(Checklist4813[[#This Row],[SSGUID]]="",INDEX(PIs[[Column1]:[SS]],MATCH(Checklist4813[[#This Row],[PIGUID]],PIs[GUID],0),6),""),"")</f>
        <v/>
      </c>
      <c r="M49" s="43" t="str">
        <f>IF(Checklist4813[[#This Row],[SSGUID]]="",IF(Checklist4813[[#This Row],[PIGUID]]="","",INDEX(PIs[[Column1]:[SS]],MATCH(Checklist4813[[#This Row],[PIGUID]],PIs[GUID],0),8)),"")</f>
        <v/>
      </c>
      <c r="N49" s="63"/>
      <c r="O49" s="63"/>
      <c r="P49" s="43" t="str">
        <f>IF(Checklist4813[[#This Row],[ifna]]="NA","",IF(Checklist4813[[#This Row],[RelatedPQ]]=0,"",IF(Checklist4813[[#This Row],[RelatedPQ]]="","",IF((INDEX(S2PQ_relational[],MATCH(Checklist4813[[#This Row],[PIGUID&amp;NO]],S2PQ_relational[PIGUID &amp; "NO"],0),1))=Checklist4813[[#This Row],[PIGUID]],"Not applicable",""))))</f>
        <v/>
      </c>
      <c r="Q49" s="43" t="str">
        <f>IF(Checklist4813[[#This Row],[N/A]]="Not Applicable",INDEX(S2PQ[[Step 2 questions]:[Justification]],MATCH(Checklist4813[[#This Row],[RelatedPQ]],S2PQ[S2PQGUID],0),3),"")</f>
        <v/>
      </c>
      <c r="R49" s="63"/>
    </row>
    <row r="50" spans="2:18" s="42" customFormat="1" ht="135" x14ac:dyDescent="0.25">
      <c r="B50" s="43"/>
      <c r="C50" s="43"/>
      <c r="D50" s="42">
        <f>IF(Checklist4813[[#This Row],[SGUID]]="",IF(Checklist4813[[#This Row],[SSGUID]]="",0,1),1)</f>
        <v>0</v>
      </c>
      <c r="E50" s="43" t="s">
        <v>922</v>
      </c>
      <c r="F50" s="43" t="str">
        <f>_xlfn.IFNA(Checklist4813[[#This Row],[RelatedPQ]],"NA")</f>
        <v>NA</v>
      </c>
      <c r="G50" s="43" t="e">
        <f>IF(Checklist4813[[#This Row],[PIGUID]]="","",INDEX(S2PQ_relational[],MATCH(Checklist4813[[#This Row],[PIGUID&amp;NO]],S2PQ_relational[PIGUID &amp; "NO"],0),2))</f>
        <v>#N/A</v>
      </c>
      <c r="H50" s="43" t="str">
        <f>Checklist4813[[#This Row],[PIGUID]]&amp;"NO"</f>
        <v>3DwgtS9i0t9XVIPvcEx0uoNO</v>
      </c>
      <c r="I50" s="43" t="b">
        <f>IF(Checklist4813[[#This Row],[PIGUID]]="","",INDEX(PIs[NA Exempt],MATCH(Checklist4813[[#This Row],[PIGUID]],PIs[GUID],0),1))</f>
        <v>0</v>
      </c>
      <c r="J5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12.01</v>
      </c>
      <c r="K5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Laboratory testing occurs in a manner consistent with industry requirements and prevailing regulations.</v>
      </c>
      <c r="L50" s="43" t="str">
        <f>IF(Checklist4813[[#This Row],[SGUID]]="",IF(Checklist4813[[#This Row],[SSGUID]]="",INDEX(PIs[[Column1]:[SS]],MATCH(Checklist4813[[#This Row],[PIGUID]],PIs[GUID],0),6),""),"")</f>
        <v>There shall be documented evidence that laboratories used to analyze parameters impacting food safety are operating in accordance with the requirements of ISO/IEC 17025.
Analysis shall include water quality, plant protection product residues, environmental monitoring samples, and microbial, chemical, and physical contamination, as well as all other applicable tests. The laboratories shall show evidence of participation in proficiency tests or applicable certifications (e.g., the proficiency testing program provider FAPAS®).</v>
      </c>
      <c r="M50" s="43" t="str">
        <f>IF(Checklist4813[[#This Row],[SSGUID]]="",IF(Checklist4813[[#This Row],[PIGUID]]="","",INDEX(PIs[[Column1]:[SS]],MATCH(Checklist4813[[#This Row],[PIGUID]],PIs[GUID],0),8)),"")</f>
        <v>Major Must</v>
      </c>
      <c r="N50" s="63"/>
      <c r="O50" s="63"/>
      <c r="P50" s="43" t="str">
        <f>IF(Checklist4813[[#This Row],[ifna]]="NA","",IF(Checklist4813[[#This Row],[RelatedPQ]]=0,"",IF(Checklist4813[[#This Row],[RelatedPQ]]="","",IF((INDEX(S2PQ_relational[],MATCH(Checklist4813[[#This Row],[PIGUID&amp;NO]],S2PQ_relational[PIGUID &amp; "NO"],0),1))=Checklist4813[[#This Row],[PIGUID]],"Not applicable",""))))</f>
        <v/>
      </c>
      <c r="Q50" s="43" t="str">
        <f>IF(Checklist4813[[#This Row],[N/A]]="Not Applicable",INDEX(S2PQ[[Step 2 questions]:[Justification]],MATCH(Checklist4813[[#This Row],[RelatedPQ]],S2PQ[S2PQGUID],0),3),"")</f>
        <v/>
      </c>
      <c r="R50" s="63"/>
    </row>
    <row r="51" spans="2:18" s="42" customFormat="1" ht="33.75" x14ac:dyDescent="0.25">
      <c r="B51" s="43" t="s">
        <v>456</v>
      </c>
      <c r="C51" s="43"/>
      <c r="D51" s="42">
        <f>IF(Checklist4813[[#This Row],[SGUID]]="",IF(Checklist4813[[#This Row],[SSGUID]]="",0,1),1)</f>
        <v>1</v>
      </c>
      <c r="E51" s="43"/>
      <c r="F51" s="43" t="str">
        <f>_xlfn.IFNA(Checklist4813[[#This Row],[RelatedPQ]],"NA")</f>
        <v/>
      </c>
      <c r="G51" s="43" t="str">
        <f>IF(Checklist4813[[#This Row],[PIGUID]]="","",INDEX(S2PQ_relational[],MATCH(Checklist4813[[#This Row],[PIGUID&amp;NO]],S2PQ_relational[PIGUID &amp; "NO"],0),2))</f>
        <v/>
      </c>
      <c r="H51" s="43" t="str">
        <f>Checklist4813[[#This Row],[PIGUID]]&amp;"NO"</f>
        <v>NO</v>
      </c>
      <c r="I51" s="43" t="str">
        <f>IF(Checklist4813[[#This Row],[PIGUID]]="","",INDEX(PIs[NA Exempt],MATCH(Checklist4813[[#This Row],[PIGUID]],PIs[GUID],0),1))</f>
        <v/>
      </c>
      <c r="J5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13 EQUIPMENT AND DEVICES</v>
      </c>
      <c r="K5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51" s="43" t="str">
        <f>IF(Checklist4813[[#This Row],[SGUID]]="",IF(Checklist4813[[#This Row],[SSGUID]]="",INDEX(PIs[[Column1]:[SS]],MATCH(Checklist4813[[#This Row],[PIGUID]],PIs[GUID],0),6),""),"")</f>
        <v/>
      </c>
      <c r="M51" s="43" t="str">
        <f>IF(Checklist4813[[#This Row],[SSGUID]]="",IF(Checklist4813[[#This Row],[PIGUID]]="","",INDEX(PIs[[Column1]:[SS]],MATCH(Checklist4813[[#This Row],[PIGUID]],PIs[GUID],0),8)),"")</f>
        <v/>
      </c>
      <c r="N51" s="63"/>
      <c r="O51" s="63"/>
      <c r="P51" s="43" t="str">
        <f>IF(Checklist4813[[#This Row],[ifna]]="NA","",IF(Checklist4813[[#This Row],[RelatedPQ]]=0,"",IF(Checklist4813[[#This Row],[RelatedPQ]]="","",IF((INDEX(S2PQ_relational[],MATCH(Checklist4813[[#This Row],[PIGUID&amp;NO]],S2PQ_relational[PIGUID &amp; "NO"],0),1))=Checklist4813[[#This Row],[PIGUID]],"Not applicable",""))))</f>
        <v/>
      </c>
      <c r="Q51" s="43" t="str">
        <f>IF(Checklist4813[[#This Row],[N/A]]="Not Applicable",INDEX(S2PQ[[Step 2 questions]:[Justification]],MATCH(Checklist4813[[#This Row],[RelatedPQ]],S2PQ[S2PQGUID],0),3),"")</f>
        <v/>
      </c>
      <c r="R51" s="63"/>
    </row>
    <row r="52" spans="2:18" s="42" customFormat="1" ht="33.75" hidden="1" x14ac:dyDescent="0.25">
      <c r="B52" s="43"/>
      <c r="C52" s="43" t="s">
        <v>50</v>
      </c>
      <c r="D52" s="42">
        <f>IF(Checklist4813[[#This Row],[SGUID]]="",IF(Checklist4813[[#This Row],[SSGUID]]="",0,1),1)</f>
        <v>1</v>
      </c>
      <c r="E52" s="43"/>
      <c r="F52" s="43" t="str">
        <f>_xlfn.IFNA(Checklist4813[[#This Row],[RelatedPQ]],"NA")</f>
        <v/>
      </c>
      <c r="G52" s="43" t="str">
        <f>IF(Checklist4813[[#This Row],[PIGUID]]="","",INDEX(S2PQ_relational[],MATCH(Checklist4813[[#This Row],[PIGUID&amp;NO]],S2PQ_relational[PIGUID &amp; "NO"],0),2))</f>
        <v/>
      </c>
      <c r="H52" s="43" t="str">
        <f>Checklist4813[[#This Row],[PIGUID]]&amp;"NO"</f>
        <v>NO</v>
      </c>
      <c r="I52" s="43" t="str">
        <f>IF(Checklist4813[[#This Row],[PIGUID]]="","",INDEX(PIs[NA Exempt],MATCH(Checklist4813[[#This Row],[PIGUID]],PIs[GUID],0),1))</f>
        <v/>
      </c>
      <c r="J52"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5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52" s="43" t="str">
        <f>IF(Checklist4813[[#This Row],[SGUID]]="",IF(Checklist4813[[#This Row],[SSGUID]]="",INDEX(PIs[[Column1]:[SS]],MATCH(Checklist4813[[#This Row],[PIGUID]],PIs[GUID],0),6),""),"")</f>
        <v/>
      </c>
      <c r="M52" s="43" t="str">
        <f>IF(Checklist4813[[#This Row],[SSGUID]]="",IF(Checklist4813[[#This Row],[PIGUID]]="","",INDEX(PIs[[Column1]:[SS]],MATCH(Checklist4813[[#This Row],[PIGUID]],PIs[GUID],0),8)),"")</f>
        <v/>
      </c>
      <c r="N52" s="63"/>
      <c r="O52" s="63"/>
      <c r="P52" s="43" t="str">
        <f>IF(Checklist4813[[#This Row],[ifna]]="NA","",IF(Checklist4813[[#This Row],[RelatedPQ]]=0,"",IF(Checklist4813[[#This Row],[RelatedPQ]]="","",IF((INDEX(S2PQ_relational[],MATCH(Checklist4813[[#This Row],[PIGUID&amp;NO]],S2PQ_relational[PIGUID &amp; "NO"],0),1))=Checklist4813[[#This Row],[PIGUID]],"Not applicable",""))))</f>
        <v/>
      </c>
      <c r="Q52" s="43" t="str">
        <f>IF(Checklist4813[[#This Row],[N/A]]="Not Applicable",INDEX(S2PQ[[Step 2 questions]:[Justification]],MATCH(Checklist4813[[#This Row],[RelatedPQ]],S2PQ[S2PQGUID],0),3),"")</f>
        <v/>
      </c>
      <c r="R52" s="63"/>
    </row>
    <row r="53" spans="2:18" s="42" customFormat="1" ht="348.75" x14ac:dyDescent="0.25">
      <c r="B53" s="43"/>
      <c r="C53" s="43"/>
      <c r="D53" s="42">
        <f>IF(Checklist4813[[#This Row],[SGUID]]="",IF(Checklist4813[[#This Row],[SSGUID]]="",0,1),1)</f>
        <v>0</v>
      </c>
      <c r="E53" s="43" t="s">
        <v>450</v>
      </c>
      <c r="F53" s="43" t="str">
        <f>_xlfn.IFNA(Checklist4813[[#This Row],[RelatedPQ]],"NA")</f>
        <v>NA</v>
      </c>
      <c r="G53" s="43" t="e">
        <f>IF(Checklist4813[[#This Row],[PIGUID]]="","",INDEX(S2PQ_relational[],MATCH(Checklist4813[[#This Row],[PIGUID&amp;NO]],S2PQ_relational[PIGUID &amp; "NO"],0),2))</f>
        <v>#N/A</v>
      </c>
      <c r="H53" s="43" t="str">
        <f>Checklist4813[[#This Row],[PIGUID]]&amp;"NO"</f>
        <v>5nZeq0tphwqV9TNSojqkHwNO</v>
      </c>
      <c r="I53" s="43" t="b">
        <f>IF(Checklist4813[[#This Row],[PIGUID]]="","",INDEX(PIs[NA Exempt],MATCH(Checklist4813[[#This Row],[PIGUID]],PIs[GUID],0),1))</f>
        <v>0</v>
      </c>
      <c r="J5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13.01</v>
      </c>
      <c r="K5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Equipment, tools, and devices are fit for purpose and maintained.</v>
      </c>
      <c r="L53" s="43" t="str">
        <f>IF(Checklist4813[[#This Row],[SGUID]]="",IF(Checklist4813[[#This Row],[SSGUID]]="",INDEX(PIs[[Column1]:[SS]],MATCH(Checklist4813[[#This Row],[PIGUID]],PIs[GUID],0),6),""),"")</f>
        <v>Equipment, tools, and devices coming into contact with products shall be made of materials that are safe for contact with products (nontoxic) and designed and constructed to ensure that they can be cleaned, disinfected, and maintained to avoid contamination.
Equipment, tools, and devices, even those not coming into direct contact with products (scales, plant protection product (PPP) or fertilizer application equipment, thermometers, pH meters, etc.), shall be identified, maintained, routinely verified, and, where applicable, calibrated at least annually. Calibration shall be traceable to a national or international standard or method.
Equipment maintenance, calibration (where applicable), and repairs shall be documented. Maintenance activities shall not present risks to food safety, the environment, or workers.
PPP sprayers: The calibration of PPP application machinery (automatic and nonautomatic) shall have been verified for correct operation within the last 12 months, and this verification shall be certified or documented either by participation in an official scheme (where it exists) or by having been carried out by a person who can demonstrate their competence.
Irrigation/Fertigation equipment: At a minimum, annual maintenance records shall be kept for all methods of irrigation/fertigation machinery/techniques used.</v>
      </c>
      <c r="M53" s="43" t="str">
        <f>IF(Checklist4813[[#This Row],[SSGUID]]="",IF(Checklist4813[[#This Row],[PIGUID]]="","",INDEX(PIs[[Column1]:[SS]],MATCH(Checklist4813[[#This Row],[PIGUID]],PIs[GUID],0),8)),"")</f>
        <v>Major Must</v>
      </c>
      <c r="N53" s="63"/>
      <c r="O53" s="63"/>
      <c r="P53" s="43" t="str">
        <f>IF(Checklist4813[[#This Row],[ifna]]="NA","",IF(Checklist4813[[#This Row],[RelatedPQ]]=0,"",IF(Checklist4813[[#This Row],[RelatedPQ]]="","",IF((INDEX(S2PQ_relational[],MATCH(Checklist4813[[#This Row],[PIGUID&amp;NO]],S2PQ_relational[PIGUID &amp; "NO"],0),1))=Checklist4813[[#This Row],[PIGUID]],"Not applicable",""))))</f>
        <v/>
      </c>
      <c r="Q53" s="43" t="str">
        <f>IF(Checklist4813[[#This Row],[N/A]]="Not Applicable",INDEX(S2PQ[[Step 2 questions]:[Justification]],MATCH(Checklist4813[[#This Row],[RelatedPQ]],S2PQ[S2PQGUID],0),3),"")</f>
        <v/>
      </c>
      <c r="R53" s="63"/>
    </row>
    <row r="54" spans="2:18" s="42" customFormat="1" ht="78.75" x14ac:dyDescent="0.25">
      <c r="B54" s="43"/>
      <c r="C54" s="43"/>
      <c r="D54" s="42">
        <f>IF(Checklist4813[[#This Row],[SGUID]]="",IF(Checklist4813[[#This Row],[SSGUID]]="",0,1),1)</f>
        <v>0</v>
      </c>
      <c r="E54" s="43" t="s">
        <v>563</v>
      </c>
      <c r="F54" s="43" t="str">
        <f>_xlfn.IFNA(Checklist4813[[#This Row],[RelatedPQ]],"NA")</f>
        <v>NA</v>
      </c>
      <c r="G54" s="43" t="e">
        <f>IF(Checklist4813[[#This Row],[PIGUID]]="","",INDEX(S2PQ_relational[],MATCH(Checklist4813[[#This Row],[PIGUID&amp;NO]],S2PQ_relational[PIGUID &amp; "NO"],0),2))</f>
        <v>#N/A</v>
      </c>
      <c r="H54" s="43" t="str">
        <f>Checklist4813[[#This Row],[PIGUID]]&amp;"NO"</f>
        <v>3Ot7qbCJAWTCVSX25btHMiNO</v>
      </c>
      <c r="I54" s="43" t="b">
        <f>IF(Checklist4813[[#This Row],[PIGUID]]="","",INDEX(PIs[NA Exempt],MATCH(Checklist4813[[#This Row],[PIGUID]],PIs[GUID],0),1))</f>
        <v>0</v>
      </c>
      <c r="J5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13.02</v>
      </c>
      <c r="K5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Equipment is stored in such a way as to prevent product contamination.</v>
      </c>
      <c r="L54" s="43" t="str">
        <f>IF(Checklist4813[[#This Row],[SGUID]]="",IF(Checklist4813[[#This Row],[SSGUID]]="",INDEX(PIs[[Column1]:[SS]],MATCH(Checklist4813[[#This Row],[PIGUID]],PIs[GUID],0),6),""),"")</f>
        <v>Equipment (plant protection product (PPP) or fertilizer application equipment, harvesting equipment, wrapping machines, etc.) shall be stored in an appropriate way that prevents possible contamination of products or other materials that may come into contact with the edible portion of the harvested products.</v>
      </c>
      <c r="M54" s="43" t="str">
        <f>IF(Checklist4813[[#This Row],[SSGUID]]="",IF(Checklist4813[[#This Row],[PIGUID]]="","",INDEX(PIs[[Column1]:[SS]],MATCH(Checklist4813[[#This Row],[PIGUID]],PIs[GUID],0),8)),"")</f>
        <v>Major Must</v>
      </c>
      <c r="N54" s="63"/>
      <c r="O54" s="63"/>
      <c r="P54" s="43" t="str">
        <f>IF(Checklist4813[[#This Row],[ifna]]="NA","",IF(Checklist4813[[#This Row],[RelatedPQ]]=0,"",IF(Checklist4813[[#This Row],[RelatedPQ]]="","",IF((INDEX(S2PQ_relational[],MATCH(Checklist4813[[#This Row],[PIGUID&amp;NO]],S2PQ_relational[PIGUID &amp; "NO"],0),1))=Checklist4813[[#This Row],[PIGUID]],"Not applicable",""))))</f>
        <v/>
      </c>
      <c r="Q54" s="43" t="str">
        <f>IF(Checklist4813[[#This Row],[N/A]]="Not Applicable",INDEX(S2PQ[[Step 2 questions]:[Justification]],MATCH(Checklist4813[[#This Row],[RelatedPQ]],S2PQ[S2PQGUID],0),3),"")</f>
        <v/>
      </c>
      <c r="R54" s="63"/>
    </row>
    <row r="55" spans="2:18" s="42" customFormat="1" ht="78.75" x14ac:dyDescent="0.25">
      <c r="B55" s="43"/>
      <c r="C55" s="43"/>
      <c r="D55" s="42">
        <f>IF(Checklist4813[[#This Row],[SGUID]]="",IF(Checklist4813[[#This Row],[SSGUID]]="",0,1),1)</f>
        <v>0</v>
      </c>
      <c r="E55" s="43" t="s">
        <v>1216</v>
      </c>
      <c r="F55" s="43" t="str">
        <f>_xlfn.IFNA(Checklist4813[[#This Row],[RelatedPQ]],"NA")</f>
        <v>NA</v>
      </c>
      <c r="G55" s="43" t="e">
        <f>IF(Checklist4813[[#This Row],[PIGUID]]="","",INDEX(S2PQ_relational[],MATCH(Checklist4813[[#This Row],[PIGUID&amp;NO]],S2PQ_relational[PIGUID &amp; "NO"],0),2))</f>
        <v>#N/A</v>
      </c>
      <c r="H55" s="43" t="str">
        <f>Checklist4813[[#This Row],[PIGUID]]&amp;"NO"</f>
        <v>3gpM7wAcugibINOIws1vMTNO</v>
      </c>
      <c r="I55" s="43" t="b">
        <f>IF(Checklist4813[[#This Row],[PIGUID]]="","",INDEX(PIs[NA Exempt],MATCH(Checklist4813[[#This Row],[PIGUID]],PIs[GUID],0),1))</f>
        <v>0</v>
      </c>
      <c r="J5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13.03</v>
      </c>
      <c r="K5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Vehicles and equipment used for loading, transport, or storage of harvested products are cleaned, maintained, and appropriate for use.</v>
      </c>
      <c r="L55" s="43" t="str">
        <f>IF(Checklist4813[[#This Row],[SGUID]]="",IF(Checklist4813[[#This Row],[SSGUID]]="",INDEX(PIs[[Column1]:[SS]],MATCH(Checklist4813[[#This Row],[PIGUID]],PIs[GUID],0),6),""),"")</f>
        <v>Vehicles and equipment used for loading, transport, or storage of harvested products shall be cleaned and maintained and stored to prevent product contamination (animal manure, fuel spills, etc.).
Vehicles and equipment shall be suitable for the intended purpose and stored to minimize food safety risk.</v>
      </c>
      <c r="M55" s="43" t="str">
        <f>IF(Checklist4813[[#This Row],[SSGUID]]="",IF(Checklist4813[[#This Row],[PIGUID]]="","",INDEX(PIs[[Column1]:[SS]],MATCH(Checklist4813[[#This Row],[PIGUID]],PIs[GUID],0),8)),"")</f>
        <v>Major Must</v>
      </c>
      <c r="N55" s="63"/>
      <c r="O55" s="63"/>
      <c r="P55" s="43" t="str">
        <f>IF(Checklist4813[[#This Row],[ifna]]="NA","",IF(Checklist4813[[#This Row],[RelatedPQ]]=0,"",IF(Checklist4813[[#This Row],[RelatedPQ]]="","",IF((INDEX(S2PQ_relational[],MATCH(Checklist4813[[#This Row],[PIGUID&amp;NO]],S2PQ_relational[PIGUID &amp; "NO"],0),1))=Checklist4813[[#This Row],[PIGUID]],"Not applicable",""))))</f>
        <v/>
      </c>
      <c r="Q55" s="43" t="str">
        <f>IF(Checklist4813[[#This Row],[N/A]]="Not Applicable",INDEX(S2PQ[[Step 2 questions]:[Justification]],MATCH(Checklist4813[[#This Row],[RelatedPQ]],S2PQ[S2PQGUID],0),3),"")</f>
        <v/>
      </c>
      <c r="R55" s="63"/>
    </row>
    <row r="56" spans="2:18" s="42" customFormat="1" ht="45" x14ac:dyDescent="0.25">
      <c r="B56" s="43" t="s">
        <v>921</v>
      </c>
      <c r="C56" s="43"/>
      <c r="D56" s="42">
        <f>IF(Checklist4813[[#This Row],[SGUID]]="",IF(Checklist4813[[#This Row],[SSGUID]]="",0,1),1)</f>
        <v>1</v>
      </c>
      <c r="E56" s="43"/>
      <c r="F56" s="43" t="str">
        <f>_xlfn.IFNA(Checklist4813[[#This Row],[RelatedPQ]],"NA")</f>
        <v/>
      </c>
      <c r="G56" s="43" t="str">
        <f>IF(Checklist4813[[#This Row],[PIGUID]]="","",INDEX(S2PQ_relational[],MATCH(Checklist4813[[#This Row],[PIGUID&amp;NO]],S2PQ_relational[PIGUID &amp; "NO"],0),2))</f>
        <v/>
      </c>
      <c r="H56" s="43" t="str">
        <f>Checklist4813[[#This Row],[PIGUID]]&amp;"NO"</f>
        <v>NO</v>
      </c>
      <c r="I56" s="43" t="str">
        <f>IF(Checklist4813[[#This Row],[PIGUID]]="","",INDEX(PIs[NA Exempt],MATCH(Checklist4813[[#This Row],[PIGUID]],PIs[GUID],0),1))</f>
        <v/>
      </c>
      <c r="J5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14 FOOD SAFETY POLICY DECLARATION</v>
      </c>
      <c r="K5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56" s="43" t="str">
        <f>IF(Checklist4813[[#This Row],[SGUID]]="",IF(Checklist4813[[#This Row],[SSGUID]]="",INDEX(PIs[[Column1]:[SS]],MATCH(Checklist4813[[#This Row],[PIGUID]],PIs[GUID],0),6),""),"")</f>
        <v/>
      </c>
      <c r="M56" s="43" t="str">
        <f>IF(Checklist4813[[#This Row],[SSGUID]]="",IF(Checklist4813[[#This Row],[PIGUID]]="","",INDEX(PIs[[Column1]:[SS]],MATCH(Checklist4813[[#This Row],[PIGUID]],PIs[GUID],0),8)),"")</f>
        <v/>
      </c>
      <c r="N56" s="63"/>
      <c r="O56" s="63"/>
      <c r="P56" s="43" t="str">
        <f>IF(Checklist4813[[#This Row],[ifna]]="NA","",IF(Checklist4813[[#This Row],[RelatedPQ]]=0,"",IF(Checklist4813[[#This Row],[RelatedPQ]]="","",IF((INDEX(S2PQ_relational[],MATCH(Checklist4813[[#This Row],[PIGUID&amp;NO]],S2PQ_relational[PIGUID &amp; "NO"],0),1))=Checklist4813[[#This Row],[PIGUID]],"Not applicable",""))))</f>
        <v/>
      </c>
      <c r="Q56" s="43" t="str">
        <f>IF(Checklist4813[[#This Row],[N/A]]="Not Applicable",INDEX(S2PQ[[Step 2 questions]:[Justification]],MATCH(Checklist4813[[#This Row],[RelatedPQ]],S2PQ[S2PQGUID],0),3),"")</f>
        <v/>
      </c>
      <c r="R56" s="63"/>
    </row>
    <row r="57" spans="2:18" s="42" customFormat="1" ht="33.75" hidden="1" x14ac:dyDescent="0.25">
      <c r="B57" s="43"/>
      <c r="C57" s="43" t="s">
        <v>50</v>
      </c>
      <c r="D57" s="42">
        <f>IF(Checklist4813[[#This Row],[SGUID]]="",IF(Checklist4813[[#This Row],[SSGUID]]="",0,1),1)</f>
        <v>1</v>
      </c>
      <c r="E57" s="43"/>
      <c r="F57" s="43" t="str">
        <f>_xlfn.IFNA(Checklist4813[[#This Row],[RelatedPQ]],"NA")</f>
        <v/>
      </c>
      <c r="G57" s="43" t="str">
        <f>IF(Checklist4813[[#This Row],[PIGUID]]="","",INDEX(S2PQ_relational[],MATCH(Checklist4813[[#This Row],[PIGUID&amp;NO]],S2PQ_relational[PIGUID &amp; "NO"],0),2))</f>
        <v/>
      </c>
      <c r="H57" s="43" t="str">
        <f>Checklist4813[[#This Row],[PIGUID]]&amp;"NO"</f>
        <v>NO</v>
      </c>
      <c r="I57" s="43" t="str">
        <f>IF(Checklist4813[[#This Row],[PIGUID]]="","",INDEX(PIs[NA Exempt],MATCH(Checklist4813[[#This Row],[PIGUID]],PIs[GUID],0),1))</f>
        <v/>
      </c>
      <c r="J57"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5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57" s="43" t="str">
        <f>IF(Checklist4813[[#This Row],[SGUID]]="",IF(Checklist4813[[#This Row],[SSGUID]]="",INDEX(PIs[[Column1]:[SS]],MATCH(Checklist4813[[#This Row],[PIGUID]],PIs[GUID],0),6),""),"")</f>
        <v/>
      </c>
      <c r="M57" s="43" t="str">
        <f>IF(Checklist4813[[#This Row],[SSGUID]]="",IF(Checklist4813[[#This Row],[PIGUID]]="","",INDEX(PIs[[Column1]:[SS]],MATCH(Checklist4813[[#This Row],[PIGUID]],PIs[GUID],0),8)),"")</f>
        <v/>
      </c>
      <c r="N57" s="63"/>
      <c r="O57" s="63"/>
      <c r="P57" s="43" t="str">
        <f>IF(Checklist4813[[#This Row],[ifna]]="NA","",IF(Checklist4813[[#This Row],[RelatedPQ]]=0,"",IF(Checklist4813[[#This Row],[RelatedPQ]]="","",IF((INDEX(S2PQ_relational[],MATCH(Checklist4813[[#This Row],[PIGUID&amp;NO]],S2PQ_relational[PIGUID &amp; "NO"],0),1))=Checklist4813[[#This Row],[PIGUID]],"Not applicable",""))))</f>
        <v/>
      </c>
      <c r="Q57" s="43" t="str">
        <f>IF(Checklist4813[[#This Row],[N/A]]="Not Applicable",INDEX(S2PQ[[Step 2 questions]:[Justification]],MATCH(Checklist4813[[#This Row],[RelatedPQ]],S2PQ[S2PQGUID],0),3),"")</f>
        <v/>
      </c>
      <c r="R57" s="63"/>
    </row>
    <row r="58" spans="2:18" s="42" customFormat="1" ht="236.25" x14ac:dyDescent="0.25">
      <c r="B58" s="43"/>
      <c r="C58" s="43"/>
      <c r="D58" s="42">
        <f>IF(Checklist4813[[#This Row],[SGUID]]="",IF(Checklist4813[[#This Row],[SSGUID]]="",0,1),1)</f>
        <v>0</v>
      </c>
      <c r="E58" s="43" t="s">
        <v>915</v>
      </c>
      <c r="F58" s="43" t="str">
        <f>_xlfn.IFNA(Checklist4813[[#This Row],[RelatedPQ]],"NA")</f>
        <v>NA</v>
      </c>
      <c r="G58" s="43" t="e">
        <f>IF(Checklist4813[[#This Row],[PIGUID]]="","",INDEX(S2PQ_relational[],MATCH(Checklist4813[[#This Row],[PIGUID&amp;NO]],S2PQ_relational[PIGUID &amp; "NO"],0),2))</f>
        <v>#N/A</v>
      </c>
      <c r="H58" s="43" t="str">
        <f>Checklist4813[[#This Row],[PIGUID]]&amp;"NO"</f>
        <v>2rbEZLZlwVmgwRVBUdXz7TNO</v>
      </c>
      <c r="I58" s="43" t="b">
        <f>IF(Checklist4813[[#This Row],[PIGUID]]="","",INDEX(PIs[NA Exempt],MATCH(Checklist4813[[#This Row],[PIGUID]],PIs[GUID],0),1))</f>
        <v>0</v>
      </c>
      <c r="J5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14.01</v>
      </c>
      <c r="K5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has completed and signed the food safety policy declaration.</v>
      </c>
      <c r="L58" s="43" t="str">
        <f>IF(Checklist4813[[#This Row],[SGUID]]="",IF(Checklist4813[[#This Row],[SSGUID]]="",INDEX(PIs[[Column1]:[SS]],MATCH(Checklist4813[[#This Row],[PIGUID]],PIs[GUID],0),6),""),"")</f>
        <v>The producer’s food safety policy declaration shall:
- Support the existence of a food safety culture, consisting of communication, training, feedback from workers, and measurable food safety objectives
- Be annually completed and signed by the producer/manager responsible for food safety
- Indicate people whose activities impact food safety
- Serve as documented evidence of commitment to continuous improvement, food safety culture, provision of resources, and adherence to relevant prevailing regulations
- Serve as documented evidence of review by management of all elements of the food safety system, on an annual basis or whenever changes occur that impact food safety
- Substantiate the self-assessment checklist (for Option 1 individual producers)
- Be completed either by central management or on quality management system (QMS) level on behalf of Option 2 producer group members and Option 1 multisite producers with QMS</v>
      </c>
      <c r="M58" s="43" t="str">
        <f>IF(Checklist4813[[#This Row],[SSGUID]]="",IF(Checklist4813[[#This Row],[PIGUID]]="","",INDEX(PIs[[Column1]:[SS]],MATCH(Checklist4813[[#This Row],[PIGUID]],PIs[GUID],0),8)),"")</f>
        <v>Major Must</v>
      </c>
      <c r="N58" s="63"/>
      <c r="O58" s="63"/>
      <c r="P58" s="43" t="str">
        <f>IF(Checklist4813[[#This Row],[ifna]]="NA","",IF(Checklist4813[[#This Row],[RelatedPQ]]=0,"",IF(Checklist4813[[#This Row],[RelatedPQ]]="","",IF((INDEX(S2PQ_relational[],MATCH(Checklist4813[[#This Row],[PIGUID&amp;NO]],S2PQ_relational[PIGUID &amp; "NO"],0),1))=Checklist4813[[#This Row],[PIGUID]],"Not applicable",""))))</f>
        <v/>
      </c>
      <c r="Q58" s="43" t="str">
        <f>IF(Checklist4813[[#This Row],[N/A]]="Not Applicable",INDEX(S2PQ[[Step 2 questions]:[Justification]],MATCH(Checklist4813[[#This Row],[RelatedPQ]],S2PQ[S2PQGUID],0),3),"")</f>
        <v/>
      </c>
      <c r="R58" s="63"/>
    </row>
    <row r="59" spans="2:18" s="42" customFormat="1" ht="22.5" x14ac:dyDescent="0.25">
      <c r="B59" s="43" t="s">
        <v>901</v>
      </c>
      <c r="C59" s="43"/>
      <c r="D59" s="42">
        <f>IF(Checklist4813[[#This Row],[SGUID]]="",IF(Checklist4813[[#This Row],[SSGUID]]="",0,1),1)</f>
        <v>1</v>
      </c>
      <c r="E59" s="43"/>
      <c r="F59" s="43" t="str">
        <f>_xlfn.IFNA(Checklist4813[[#This Row],[RelatedPQ]],"NA")</f>
        <v/>
      </c>
      <c r="G59" s="43" t="str">
        <f>IF(Checklist4813[[#This Row],[PIGUID]]="","",INDEX(S2PQ_relational[],MATCH(Checklist4813[[#This Row],[PIGUID&amp;NO]],S2PQ_relational[PIGUID &amp; "NO"],0),2))</f>
        <v/>
      </c>
      <c r="H59" s="43" t="str">
        <f>Checklist4813[[#This Row],[PIGUID]]&amp;"NO"</f>
        <v>NO</v>
      </c>
      <c r="I59" s="43" t="str">
        <f>IF(Checklist4813[[#This Row],[PIGUID]]="","",INDEX(PIs[NA Exempt],MATCH(Checklist4813[[#This Row],[PIGUID]],PIs[GUID],0),1))</f>
        <v/>
      </c>
      <c r="J5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15 FOOD DEFENSE</v>
      </c>
      <c r="K5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59" s="43" t="str">
        <f>IF(Checklist4813[[#This Row],[SGUID]]="",IF(Checklist4813[[#This Row],[SSGUID]]="",INDEX(PIs[[Column1]:[SS]],MATCH(Checklist4813[[#This Row],[PIGUID]],PIs[GUID],0),6),""),"")</f>
        <v/>
      </c>
      <c r="M59" s="43" t="str">
        <f>IF(Checklist4813[[#This Row],[SSGUID]]="",IF(Checklist4813[[#This Row],[PIGUID]]="","",INDEX(PIs[[Column1]:[SS]],MATCH(Checklist4813[[#This Row],[PIGUID]],PIs[GUID],0),8)),"")</f>
        <v/>
      </c>
      <c r="N59" s="63"/>
      <c r="O59" s="63"/>
      <c r="P59" s="43" t="str">
        <f>IF(Checklist4813[[#This Row],[ifna]]="NA","",IF(Checklist4813[[#This Row],[RelatedPQ]]=0,"",IF(Checklist4813[[#This Row],[RelatedPQ]]="","",IF((INDEX(S2PQ_relational[],MATCH(Checklist4813[[#This Row],[PIGUID&amp;NO]],S2PQ_relational[PIGUID &amp; "NO"],0),1))=Checklist4813[[#This Row],[PIGUID]],"Not applicable",""))))</f>
        <v/>
      </c>
      <c r="Q59" s="43" t="str">
        <f>IF(Checklist4813[[#This Row],[N/A]]="Not Applicable",INDEX(S2PQ[[Step 2 questions]:[Justification]],MATCH(Checklist4813[[#This Row],[RelatedPQ]],S2PQ[S2PQGUID],0),3),"")</f>
        <v/>
      </c>
      <c r="R59" s="63"/>
    </row>
    <row r="60" spans="2:18" s="42" customFormat="1" ht="33.75" hidden="1" x14ac:dyDescent="0.25">
      <c r="B60" s="43"/>
      <c r="C60" s="43" t="s">
        <v>50</v>
      </c>
      <c r="D60" s="42">
        <f>IF(Checklist4813[[#This Row],[SGUID]]="",IF(Checklist4813[[#This Row],[SSGUID]]="",0,1),1)</f>
        <v>1</v>
      </c>
      <c r="E60" s="43"/>
      <c r="F60" s="43" t="str">
        <f>_xlfn.IFNA(Checklist4813[[#This Row],[RelatedPQ]],"NA")</f>
        <v/>
      </c>
      <c r="G60" s="43" t="str">
        <f>IF(Checklist4813[[#This Row],[PIGUID]]="","",INDEX(S2PQ_relational[],MATCH(Checklist4813[[#This Row],[PIGUID&amp;NO]],S2PQ_relational[PIGUID &amp; "NO"],0),2))</f>
        <v/>
      </c>
      <c r="H60" s="43" t="str">
        <f>Checklist4813[[#This Row],[PIGUID]]&amp;"NO"</f>
        <v>NO</v>
      </c>
      <c r="I60" s="43" t="str">
        <f>IF(Checklist4813[[#This Row],[PIGUID]]="","",INDEX(PIs[NA Exempt],MATCH(Checklist4813[[#This Row],[PIGUID]],PIs[GUID],0),1))</f>
        <v/>
      </c>
      <c r="J60"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6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60" s="43" t="str">
        <f>IF(Checklist4813[[#This Row],[SGUID]]="",IF(Checklist4813[[#This Row],[SSGUID]]="",INDEX(PIs[[Column1]:[SS]],MATCH(Checklist4813[[#This Row],[PIGUID]],PIs[GUID],0),6),""),"")</f>
        <v/>
      </c>
      <c r="M60" s="43" t="str">
        <f>IF(Checklist4813[[#This Row],[SSGUID]]="",IF(Checklist4813[[#This Row],[PIGUID]]="","",INDEX(PIs[[Column1]:[SS]],MATCH(Checklist4813[[#This Row],[PIGUID]],PIs[GUID],0),8)),"")</f>
        <v/>
      </c>
      <c r="N60" s="63"/>
      <c r="O60" s="63"/>
      <c r="P60" s="43" t="str">
        <f>IF(Checklist4813[[#This Row],[ifna]]="NA","",IF(Checklist4813[[#This Row],[RelatedPQ]]=0,"",IF(Checklist4813[[#This Row],[RelatedPQ]]="","",IF((INDEX(S2PQ_relational[],MATCH(Checklist4813[[#This Row],[PIGUID&amp;NO]],S2PQ_relational[PIGUID &amp; "NO"],0),1))=Checklist4813[[#This Row],[PIGUID]],"Not applicable",""))))</f>
        <v/>
      </c>
      <c r="Q60" s="43" t="str">
        <f>IF(Checklist4813[[#This Row],[N/A]]="Not Applicable",INDEX(S2PQ[[Step 2 questions]:[Justification]],MATCH(Checklist4813[[#This Row],[RelatedPQ]],S2PQ[S2PQGUID],0),3),"")</f>
        <v/>
      </c>
      <c r="R60" s="63"/>
    </row>
    <row r="61" spans="2:18" s="42" customFormat="1" ht="180" x14ac:dyDescent="0.25">
      <c r="B61" s="43"/>
      <c r="C61" s="43"/>
      <c r="D61" s="42">
        <f>IF(Checklist4813[[#This Row],[SGUID]]="",IF(Checklist4813[[#This Row],[SSGUID]]="",0,1),1)</f>
        <v>0</v>
      </c>
      <c r="E61" s="43" t="s">
        <v>895</v>
      </c>
      <c r="F61" s="43" t="str">
        <f>_xlfn.IFNA(Checklist4813[[#This Row],[RelatedPQ]],"NA")</f>
        <v>NA</v>
      </c>
      <c r="G61" s="43" t="e">
        <f>IF(Checklist4813[[#This Row],[PIGUID]]="","",INDEX(S2PQ_relational[],MATCH(Checklist4813[[#This Row],[PIGUID&amp;NO]],S2PQ_relational[PIGUID &amp; "NO"],0),2))</f>
        <v>#N/A</v>
      </c>
      <c r="H61" s="43" t="str">
        <f>Checklist4813[[#This Row],[PIGUID]]&amp;"NO"</f>
        <v>2hrMVYDEmxxVkLDwykpmlnNO</v>
      </c>
      <c r="I61" s="43" t="b">
        <f>IF(Checklist4813[[#This Row],[PIGUID]]="","",INDEX(PIs[NA Exempt],MATCH(Checklist4813[[#This Row],[PIGUID]],PIs[GUID],0),1))</f>
        <v>0</v>
      </c>
      <c r="J6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15.01</v>
      </c>
      <c r="K6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food defense system is in place to address risks associated with malicious attack or contamination.</v>
      </c>
      <c r="L61" s="43" t="str">
        <f>IF(Checklist4813[[#This Row],[SGUID]]="",IF(Checklist4813[[#This Row],[SSGUID]]="",INDEX(PIs[[Column1]:[SS]],MATCH(Checklist4813[[#This Row],[PIGUID]],PIs[GUID],0),6),""),"")</f>
        <v>The system shall include:
- A risk assessment to identify potential threats to the safety of products, taking into account risks from deliberate attempts to inflict contamination or damage
- A documented food defense plan to specify the measures to control any risks identified in the risk assessment
- Consideration of identification of tampering to the premises and products, monitoring of external storage and intake points, controlled access where relevant, receiving inputs from safe sources, and having available information for all employees and subcontractors
- Worker, visitor, and subcontractor awareness of the need to support food defense measures, ensured through training, signs, pictograms, etc.</v>
      </c>
      <c r="M61" s="43" t="str">
        <f>IF(Checklist4813[[#This Row],[SSGUID]]="",IF(Checklist4813[[#This Row],[PIGUID]]="","",INDEX(PIs[[Column1]:[SS]],MATCH(Checklist4813[[#This Row],[PIGUID]],PIs[GUID],0),8)),"")</f>
        <v>Major Must</v>
      </c>
      <c r="N61" s="63"/>
      <c r="O61" s="63"/>
      <c r="P61" s="43" t="str">
        <f>IF(Checklist4813[[#This Row],[ifna]]="NA","",IF(Checklist4813[[#This Row],[RelatedPQ]]=0,"",IF(Checklist4813[[#This Row],[RelatedPQ]]="","",IF((INDEX(S2PQ_relational[],MATCH(Checklist4813[[#This Row],[PIGUID&amp;NO]],S2PQ_relational[PIGUID &amp; "NO"],0),1))=Checklist4813[[#This Row],[PIGUID]],"Not applicable",""))))</f>
        <v/>
      </c>
      <c r="Q61" s="43" t="str">
        <f>IF(Checklist4813[[#This Row],[N/A]]="Not Applicable",INDEX(S2PQ[[Step 2 questions]:[Justification]],MATCH(Checklist4813[[#This Row],[RelatedPQ]],S2PQ[S2PQGUID],0),3),"")</f>
        <v/>
      </c>
      <c r="R61" s="63"/>
    </row>
    <row r="62" spans="2:18" s="42" customFormat="1" ht="22.5" x14ac:dyDescent="0.25">
      <c r="B62" s="43" t="s">
        <v>894</v>
      </c>
      <c r="C62" s="43"/>
      <c r="D62" s="42">
        <f>IF(Checklist4813[[#This Row],[SGUID]]="",IF(Checklist4813[[#This Row],[SSGUID]]="",0,1),1)</f>
        <v>1</v>
      </c>
      <c r="E62" s="43"/>
      <c r="F62" s="43" t="str">
        <f>_xlfn.IFNA(Checklist4813[[#This Row],[RelatedPQ]],"NA")</f>
        <v/>
      </c>
      <c r="G62" s="43" t="str">
        <f>IF(Checklist4813[[#This Row],[PIGUID]]="","",INDEX(S2PQ_relational[],MATCH(Checklist4813[[#This Row],[PIGUID&amp;NO]],S2PQ_relational[PIGUID &amp; "NO"],0),2))</f>
        <v/>
      </c>
      <c r="H62" s="43" t="str">
        <f>Checklist4813[[#This Row],[PIGUID]]&amp;"NO"</f>
        <v>NO</v>
      </c>
      <c r="I62" s="43" t="str">
        <f>IF(Checklist4813[[#This Row],[PIGUID]]="","",INDEX(PIs[NA Exempt],MATCH(Checklist4813[[#This Row],[PIGUID]],PIs[GUID],0),1))</f>
        <v/>
      </c>
      <c r="J6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16 FOOD FRAUD</v>
      </c>
      <c r="K6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62" s="43" t="str">
        <f>IF(Checklist4813[[#This Row],[SGUID]]="",IF(Checklist4813[[#This Row],[SSGUID]]="",INDEX(PIs[[Column1]:[SS]],MATCH(Checklist4813[[#This Row],[PIGUID]],PIs[GUID],0),6),""),"")</f>
        <v/>
      </c>
      <c r="M62" s="43" t="str">
        <f>IF(Checklist4813[[#This Row],[SSGUID]]="",IF(Checklist4813[[#This Row],[PIGUID]]="","",INDEX(PIs[[Column1]:[SS]],MATCH(Checklist4813[[#This Row],[PIGUID]],PIs[GUID],0),8)),"")</f>
        <v/>
      </c>
      <c r="N62" s="63"/>
      <c r="O62" s="63"/>
      <c r="P62" s="43" t="str">
        <f>IF(Checklist4813[[#This Row],[ifna]]="NA","",IF(Checklist4813[[#This Row],[RelatedPQ]]=0,"",IF(Checklist4813[[#This Row],[RelatedPQ]]="","",IF((INDEX(S2PQ_relational[],MATCH(Checklist4813[[#This Row],[PIGUID&amp;NO]],S2PQ_relational[PIGUID &amp; "NO"],0),1))=Checklist4813[[#This Row],[PIGUID]],"Not applicable",""))))</f>
        <v/>
      </c>
      <c r="Q62" s="43" t="str">
        <f>IF(Checklist4813[[#This Row],[N/A]]="Not Applicable",INDEX(S2PQ[[Step 2 questions]:[Justification]],MATCH(Checklist4813[[#This Row],[RelatedPQ]],S2PQ[S2PQGUID],0),3),"")</f>
        <v/>
      </c>
      <c r="R62" s="63"/>
    </row>
    <row r="63" spans="2:18" s="42" customFormat="1" ht="33.75" hidden="1" x14ac:dyDescent="0.25">
      <c r="B63" s="43"/>
      <c r="C63" s="43" t="s">
        <v>50</v>
      </c>
      <c r="D63" s="42">
        <f>IF(Checklist4813[[#This Row],[SGUID]]="",IF(Checklist4813[[#This Row],[SSGUID]]="",0,1),1)</f>
        <v>1</v>
      </c>
      <c r="E63" s="43"/>
      <c r="F63" s="43" t="str">
        <f>_xlfn.IFNA(Checklist4813[[#This Row],[RelatedPQ]],"NA")</f>
        <v/>
      </c>
      <c r="G63" s="43" t="str">
        <f>IF(Checklist4813[[#This Row],[PIGUID]]="","",INDEX(S2PQ_relational[],MATCH(Checklist4813[[#This Row],[PIGUID&amp;NO]],S2PQ_relational[PIGUID &amp; "NO"],0),2))</f>
        <v/>
      </c>
      <c r="H63" s="43" t="str">
        <f>Checklist4813[[#This Row],[PIGUID]]&amp;"NO"</f>
        <v>NO</v>
      </c>
      <c r="I63" s="43" t="str">
        <f>IF(Checklist4813[[#This Row],[PIGUID]]="","",INDEX(PIs[NA Exempt],MATCH(Checklist4813[[#This Row],[PIGUID]],PIs[GUID],0),1))</f>
        <v/>
      </c>
      <c r="J63"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6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63" s="43" t="str">
        <f>IF(Checklist4813[[#This Row],[SGUID]]="",IF(Checklist4813[[#This Row],[SSGUID]]="",INDEX(PIs[[Column1]:[SS]],MATCH(Checklist4813[[#This Row],[PIGUID]],PIs[GUID],0),6),""),"")</f>
        <v/>
      </c>
      <c r="M63" s="43" t="str">
        <f>IF(Checklist4813[[#This Row],[SSGUID]]="",IF(Checklist4813[[#This Row],[PIGUID]]="","",INDEX(PIs[[Column1]:[SS]],MATCH(Checklist4813[[#This Row],[PIGUID]],PIs[GUID],0),8)),"")</f>
        <v/>
      </c>
      <c r="N63" s="63"/>
      <c r="O63" s="63"/>
      <c r="P63" s="43" t="str">
        <f>IF(Checklist4813[[#This Row],[ifna]]="NA","",IF(Checklist4813[[#This Row],[RelatedPQ]]=0,"",IF(Checklist4813[[#This Row],[RelatedPQ]]="","",IF((INDEX(S2PQ_relational[],MATCH(Checklist4813[[#This Row],[PIGUID&amp;NO]],S2PQ_relational[PIGUID &amp; "NO"],0),1))=Checklist4813[[#This Row],[PIGUID]],"Not applicable",""))))</f>
        <v/>
      </c>
      <c r="Q63" s="43" t="str">
        <f>IF(Checklist4813[[#This Row],[N/A]]="Not Applicable",INDEX(S2PQ[[Step 2 questions]:[Justification]],MATCH(Checklist4813[[#This Row],[RelatedPQ]],S2PQ[S2PQGUID],0),3),"")</f>
        <v/>
      </c>
      <c r="R63" s="63"/>
    </row>
    <row r="64" spans="2:18" s="42" customFormat="1" ht="157.5" x14ac:dyDescent="0.25">
      <c r="B64" s="43"/>
      <c r="C64" s="43"/>
      <c r="D64" s="42">
        <f>IF(Checklist4813[[#This Row],[SGUID]]="",IF(Checklist4813[[#This Row],[SSGUID]]="",0,1),1)</f>
        <v>0</v>
      </c>
      <c r="E64" s="43" t="s">
        <v>888</v>
      </c>
      <c r="F64" s="43" t="str">
        <f>_xlfn.IFNA(Checklist4813[[#This Row],[RelatedPQ]],"NA")</f>
        <v>NA</v>
      </c>
      <c r="G64" s="43" t="e">
        <f>IF(Checklist4813[[#This Row],[PIGUID]]="","",INDEX(S2PQ_relational[],MATCH(Checklist4813[[#This Row],[PIGUID&amp;NO]],S2PQ_relational[PIGUID &amp; "NO"],0),2))</f>
        <v>#N/A</v>
      </c>
      <c r="H64" s="43" t="str">
        <f>Checklist4813[[#This Row],[PIGUID]]&amp;"NO"</f>
        <v>1BJLRQdnuJDEVmUFrZ4Fg5NO</v>
      </c>
      <c r="I64" s="43" t="b">
        <f>IF(Checklist4813[[#This Row],[PIGUID]]="","",INDEX(PIs[NA Exempt],MATCH(Checklist4813[[#This Row],[PIGUID]],PIs[GUID],0),1))</f>
        <v>0</v>
      </c>
      <c r="J6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16.01</v>
      </c>
      <c r="K6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system is in place to address risks associated with food fraud.</v>
      </c>
      <c r="L64" s="43" t="str">
        <f>IF(Checklist4813[[#This Row],[SGUID]]="",IF(Checklist4813[[#This Row],[SSGUID]]="",INDEX(PIs[[Column1]:[SS]],MATCH(Checklist4813[[#This Row],[PIGUID]],PIs[GUID],0),6),""),"")</f>
        <v>The system shall include:
- A risk assessment to identify potential threats to the safety of the product, taking into account risks from fraudulent or adulterated materials
- A documented food fraud plan to specify the measures to control any risks identified in the risk assessment
- Consideration shall be given to potential impacts of intentional inaccurate information associated with a product for economical gain
- Where applicable, risks associated with counterfeit PPP, unauthorized propagation material, origin of packaging, use of approved suppliers, control over access to packaging shall be considered</v>
      </c>
      <c r="M64" s="43" t="str">
        <f>IF(Checklist4813[[#This Row],[SSGUID]]="",IF(Checklist4813[[#This Row],[PIGUID]]="","",INDEX(PIs[[Column1]:[SS]],MATCH(Checklist4813[[#This Row],[PIGUID]],PIs[GUID],0),8)),"")</f>
        <v>Major Must</v>
      </c>
      <c r="N64" s="63"/>
      <c r="O64" s="63"/>
      <c r="P64" s="43" t="str">
        <f>IF(Checklist4813[[#This Row],[ifna]]="NA","",IF(Checklist4813[[#This Row],[RelatedPQ]]=0,"",IF(Checklist4813[[#This Row],[RelatedPQ]]="","",IF((INDEX(S2PQ_relational[],MATCH(Checklist4813[[#This Row],[PIGUID&amp;NO]],S2PQ_relational[PIGUID &amp; "NO"],0),1))=Checklist4813[[#This Row],[PIGUID]],"Not applicable",""))))</f>
        <v/>
      </c>
      <c r="Q64" s="43" t="str">
        <f>IF(Checklist4813[[#This Row],[N/A]]="Not Applicable",INDEX(S2PQ[[Step 2 questions]:[Justification]],MATCH(Checklist4813[[#This Row],[RelatedPQ]],S2PQ[S2PQGUID],0),3),"")</f>
        <v/>
      </c>
      <c r="R64" s="63"/>
    </row>
    <row r="65" spans="2:18" s="42" customFormat="1" ht="22.5" x14ac:dyDescent="0.25">
      <c r="B65" s="43" t="s">
        <v>87</v>
      </c>
      <c r="C65" s="43"/>
      <c r="D65" s="42">
        <f>IF(Checklist4813[[#This Row],[SGUID]]="",IF(Checklist4813[[#This Row],[SSGUID]]="",0,1),1)</f>
        <v>1</v>
      </c>
      <c r="E65" s="43"/>
      <c r="F65" s="43" t="str">
        <f>_xlfn.IFNA(Checklist4813[[#This Row],[RelatedPQ]],"NA")</f>
        <v/>
      </c>
      <c r="G65" s="43" t="str">
        <f>IF(Checklist4813[[#This Row],[PIGUID]]="","",INDEX(S2PQ_relational[],MATCH(Checklist4813[[#This Row],[PIGUID&amp;NO]],S2PQ_relational[PIGUID &amp; "NO"],0),2))</f>
        <v/>
      </c>
      <c r="H65" s="43" t="str">
        <f>Checklist4813[[#This Row],[PIGUID]]&amp;"NO"</f>
        <v>NO</v>
      </c>
      <c r="I65" s="43" t="str">
        <f>IF(Checklist4813[[#This Row],[PIGUID]]="","",INDEX(PIs[NA Exempt],MATCH(Checklist4813[[#This Row],[PIGUID]],PIs[GUID],0),1))</f>
        <v/>
      </c>
      <c r="J6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17 LOGO USE</v>
      </c>
      <c r="K6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65" s="43" t="str">
        <f>IF(Checklist4813[[#This Row],[SGUID]]="",IF(Checklist4813[[#This Row],[SSGUID]]="",INDEX(PIs[[Column1]:[SS]],MATCH(Checklist4813[[#This Row],[PIGUID]],PIs[GUID],0),6),""),"")</f>
        <v/>
      </c>
      <c r="M65" s="43" t="str">
        <f>IF(Checklist4813[[#This Row],[SSGUID]]="",IF(Checklist4813[[#This Row],[PIGUID]]="","",INDEX(PIs[[Column1]:[SS]],MATCH(Checklist4813[[#This Row],[PIGUID]],PIs[GUID],0),8)),"")</f>
        <v/>
      </c>
      <c r="N65" s="63"/>
      <c r="O65" s="63"/>
      <c r="P65" s="43" t="str">
        <f>IF(Checklist4813[[#This Row],[ifna]]="NA","",IF(Checklist4813[[#This Row],[RelatedPQ]]=0,"",IF(Checklist4813[[#This Row],[RelatedPQ]]="","",IF((INDEX(S2PQ_relational[],MATCH(Checklist4813[[#This Row],[PIGUID&amp;NO]],S2PQ_relational[PIGUID &amp; "NO"],0),1))=Checklist4813[[#This Row],[PIGUID]],"Not applicable",""))))</f>
        <v/>
      </c>
      <c r="Q65" s="43" t="str">
        <f>IF(Checklist4813[[#This Row],[N/A]]="Not Applicable",INDEX(S2PQ[[Step 2 questions]:[Justification]],MATCH(Checklist4813[[#This Row],[RelatedPQ]],S2PQ[S2PQGUID],0),3),"")</f>
        <v/>
      </c>
      <c r="R65" s="63"/>
    </row>
    <row r="66" spans="2:18" s="42" customFormat="1" ht="33.75" hidden="1" x14ac:dyDescent="0.25">
      <c r="B66" s="43"/>
      <c r="C66" s="43" t="s">
        <v>50</v>
      </c>
      <c r="D66" s="42">
        <f>IF(Checklist4813[[#This Row],[SGUID]]="",IF(Checklist4813[[#This Row],[SSGUID]]="",0,1),1)</f>
        <v>1</v>
      </c>
      <c r="E66" s="43"/>
      <c r="F66" s="43" t="str">
        <f>_xlfn.IFNA(Checklist4813[[#This Row],[RelatedPQ]],"NA")</f>
        <v/>
      </c>
      <c r="G66" s="43" t="str">
        <f>IF(Checklist4813[[#This Row],[PIGUID]]="","",INDEX(S2PQ_relational[],MATCH(Checklist4813[[#This Row],[PIGUID&amp;NO]],S2PQ_relational[PIGUID &amp; "NO"],0),2))</f>
        <v/>
      </c>
      <c r="H66" s="43" t="str">
        <f>Checklist4813[[#This Row],[PIGUID]]&amp;"NO"</f>
        <v>NO</v>
      </c>
      <c r="I66" s="43" t="str">
        <f>IF(Checklist4813[[#This Row],[PIGUID]]="","",INDEX(PIs[NA Exempt],MATCH(Checklist4813[[#This Row],[PIGUID]],PIs[GUID],0),1))</f>
        <v/>
      </c>
      <c r="J66"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6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66" s="43" t="str">
        <f>IF(Checklist4813[[#This Row],[SGUID]]="",IF(Checklist4813[[#This Row],[SSGUID]]="",INDEX(PIs[[Column1]:[SS]],MATCH(Checklist4813[[#This Row],[PIGUID]],PIs[GUID],0),6),""),"")</f>
        <v/>
      </c>
      <c r="M66" s="43" t="str">
        <f>IF(Checklist4813[[#This Row],[SSGUID]]="",IF(Checklist4813[[#This Row],[PIGUID]]="","",INDEX(PIs[[Column1]:[SS]],MATCH(Checklist4813[[#This Row],[PIGUID]],PIs[GUID],0),8)),"")</f>
        <v/>
      </c>
      <c r="N66" s="63"/>
      <c r="O66" s="63"/>
      <c r="P66" s="43" t="str">
        <f>IF(Checklist4813[[#This Row],[ifna]]="NA","",IF(Checklist4813[[#This Row],[RelatedPQ]]=0,"",IF(Checklist4813[[#This Row],[RelatedPQ]]="","",IF((INDEX(S2PQ_relational[],MATCH(Checklist4813[[#This Row],[PIGUID&amp;NO]],S2PQ_relational[PIGUID &amp; "NO"],0),1))=Checklist4813[[#This Row],[PIGUID]],"Not applicable",""))))</f>
        <v/>
      </c>
      <c r="Q66" s="43" t="str">
        <f>IF(Checklist4813[[#This Row],[N/A]]="Not Applicable",INDEX(S2PQ[[Step 2 questions]:[Justification]],MATCH(Checklist4813[[#This Row],[RelatedPQ]],S2PQ[S2PQGUID],0),3),"")</f>
        <v/>
      </c>
      <c r="R66" s="63"/>
    </row>
    <row r="67" spans="2:18" s="42" customFormat="1" ht="180" x14ac:dyDescent="0.25">
      <c r="B67" s="43"/>
      <c r="C67" s="43"/>
      <c r="D67" s="42">
        <f>IF(Checklist4813[[#This Row],[SGUID]]="",IF(Checklist4813[[#This Row],[SSGUID]]="",0,1),1)</f>
        <v>0</v>
      </c>
      <c r="E67" s="43" t="s">
        <v>81</v>
      </c>
      <c r="F67" s="43" t="str">
        <f>_xlfn.IFNA(Checklist4813[[#This Row],[RelatedPQ]],"NA")</f>
        <v>NA</v>
      </c>
      <c r="G67" s="43" t="e">
        <f>IF(Checklist4813[[#This Row],[PIGUID]]="","",INDEX(S2PQ_relational[],MATCH(Checklist4813[[#This Row],[PIGUID&amp;NO]],S2PQ_relational[PIGUID &amp; "NO"],0),2))</f>
        <v>#N/A</v>
      </c>
      <c r="H67" s="43" t="str">
        <f>Checklist4813[[#This Row],[PIGUID]]&amp;"NO"</f>
        <v>5Qhg3OiIkHk2a2SqadM1VVNO</v>
      </c>
      <c r="I67" s="43" t="b">
        <f>IF(Checklist4813[[#This Row],[PIGUID]]="","",INDEX(PIs[NA Exempt],MATCH(Checklist4813[[#This Row],[PIGUID]],PIs[GUID],0),1))</f>
        <v>0</v>
      </c>
      <c r="J6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17.01</v>
      </c>
      <c r="K6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GLOBALG.A.P. word, trademark, and QR code or logo, as well as the GLOBALG.A.P. Number (GGN) are used according to “GLOBALG.A.P. trademarks use: Policy and guidelines.”</v>
      </c>
      <c r="L67" s="43" t="str">
        <f>IF(Checklist4813[[#This Row],[SGUID]]="",IF(Checklist4813[[#This Row],[SSGUID]]="",INDEX(PIs[[Column1]:[SS]],MATCH(Checklist4813[[#This Row],[PIGUID]],PIs[GUID],0),6),""),"")</f>
        <v>The producer shall use the GLOBALG.A.P. word, trademark, and QR code or logo, as well as the GGN, Global Location Number (GLN), or sub-GLN according to “GLOBALG.A.P. trademarks use: Policy and guidelines.” The GLOBALG.A.P. word, trademark, or logo shall never appear on the final product, on the consumer packaging, or at the point of sale. However, the certificate holder can use any and/or all in business-to-business communications.
The GLOBALG.A.P. word, trademark, or logo cannot be in use during the initial (first ever) certification body (CB) audit because the producer does not yet have certification, and the producer cannot refer to GLOBALG.A.P. certification status before the first positive certification decision.</v>
      </c>
      <c r="M67" s="43" t="str">
        <f>IF(Checklist4813[[#This Row],[SSGUID]]="",IF(Checklist4813[[#This Row],[PIGUID]]="","",INDEX(PIs[[Column1]:[SS]],MATCH(Checklist4813[[#This Row],[PIGUID]],PIs[GUID],0),8)),"")</f>
        <v>Major Must</v>
      </c>
      <c r="N67" s="63"/>
      <c r="O67" s="63"/>
      <c r="P67" s="43" t="str">
        <f>IF(Checklist4813[[#This Row],[ifna]]="NA","",IF(Checklist4813[[#This Row],[RelatedPQ]]=0,"",IF(Checklist4813[[#This Row],[RelatedPQ]]="","",IF((INDEX(S2PQ_relational[],MATCH(Checklist4813[[#This Row],[PIGUID&amp;NO]],S2PQ_relational[PIGUID &amp; "NO"],0),1))=Checklist4813[[#This Row],[PIGUID]],"Not applicable",""))))</f>
        <v/>
      </c>
      <c r="Q67" s="43" t="str">
        <f>IF(Checklist4813[[#This Row],[N/A]]="Not Applicable",INDEX(S2PQ[[Step 2 questions]:[Justification]],MATCH(Checklist4813[[#This Row],[RelatedPQ]],S2PQ[S2PQGUID],0),3),"")</f>
        <v/>
      </c>
      <c r="R67" s="63"/>
    </row>
    <row r="68" spans="2:18" s="42" customFormat="1" ht="33.75" x14ac:dyDescent="0.25">
      <c r="B68" s="43" t="s">
        <v>74</v>
      </c>
      <c r="C68" s="43"/>
      <c r="D68" s="42">
        <f>IF(Checklist4813[[#This Row],[SGUID]]="",IF(Checklist4813[[#This Row],[SSGUID]]="",0,1),1)</f>
        <v>1</v>
      </c>
      <c r="E68" s="43"/>
      <c r="F68" s="43" t="str">
        <f>_xlfn.IFNA(Checklist4813[[#This Row],[RelatedPQ]],"NA")</f>
        <v/>
      </c>
      <c r="G68" s="43" t="str">
        <f>IF(Checklist4813[[#This Row],[PIGUID]]="","",INDEX(S2PQ_relational[],MATCH(Checklist4813[[#This Row],[PIGUID&amp;NO]],S2PQ_relational[PIGUID &amp; "NO"],0),2))</f>
        <v/>
      </c>
      <c r="H68" s="43" t="str">
        <f>Checklist4813[[#This Row],[PIGUID]]&amp;"NO"</f>
        <v>NO</v>
      </c>
      <c r="I68" s="43" t="str">
        <f>IF(Checklist4813[[#This Row],[PIGUID]]="","",INDEX(PIs[NA Exempt],MATCH(Checklist4813[[#This Row],[PIGUID]],PIs[GUID],0),1))</f>
        <v/>
      </c>
      <c r="J6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18 GLOBALG.A.P. STATUS</v>
      </c>
      <c r="K6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68" s="43" t="str">
        <f>IF(Checklist4813[[#This Row],[SGUID]]="",IF(Checklist4813[[#This Row],[SSGUID]]="",INDEX(PIs[[Column1]:[SS]],MATCH(Checklist4813[[#This Row],[PIGUID]],PIs[GUID],0),6),""),"")</f>
        <v/>
      </c>
      <c r="M68" s="43" t="str">
        <f>IF(Checklist4813[[#This Row],[SSGUID]]="",IF(Checklist4813[[#This Row],[PIGUID]]="","",INDEX(PIs[[Column1]:[SS]],MATCH(Checklist4813[[#This Row],[PIGUID]],PIs[GUID],0),8)),"")</f>
        <v/>
      </c>
      <c r="N68" s="63"/>
      <c r="O68" s="63"/>
      <c r="P68" s="43" t="str">
        <f>IF(Checklist4813[[#This Row],[ifna]]="NA","",IF(Checklist4813[[#This Row],[RelatedPQ]]=0,"",IF(Checklist4813[[#This Row],[RelatedPQ]]="","",IF((INDEX(S2PQ_relational[],MATCH(Checklist4813[[#This Row],[PIGUID&amp;NO]],S2PQ_relational[PIGUID &amp; "NO"],0),1))=Checklist4813[[#This Row],[PIGUID]],"Not applicable",""))))</f>
        <v/>
      </c>
      <c r="Q68" s="43" t="str">
        <f>IF(Checklist4813[[#This Row],[N/A]]="Not Applicable",INDEX(S2PQ[[Step 2 questions]:[Justification]],MATCH(Checklist4813[[#This Row],[RelatedPQ]],S2PQ[S2PQGUID],0),3),"")</f>
        <v/>
      </c>
      <c r="R68" s="63"/>
    </row>
    <row r="69" spans="2:18" s="42" customFormat="1" ht="33.75" hidden="1" x14ac:dyDescent="0.25">
      <c r="B69" s="43"/>
      <c r="C69" s="43" t="s">
        <v>50</v>
      </c>
      <c r="D69" s="42">
        <f>IF(Checklist4813[[#This Row],[SGUID]]="",IF(Checklist4813[[#This Row],[SSGUID]]="",0,1),1)</f>
        <v>1</v>
      </c>
      <c r="E69" s="43"/>
      <c r="F69" s="43" t="str">
        <f>_xlfn.IFNA(Checklist4813[[#This Row],[RelatedPQ]],"NA")</f>
        <v/>
      </c>
      <c r="G69" s="43" t="str">
        <f>IF(Checklist4813[[#This Row],[PIGUID]]="","",INDEX(S2PQ_relational[],MATCH(Checklist4813[[#This Row],[PIGUID&amp;NO]],S2PQ_relational[PIGUID &amp; "NO"],0),2))</f>
        <v/>
      </c>
      <c r="H69" s="43" t="str">
        <f>Checklist4813[[#This Row],[PIGUID]]&amp;"NO"</f>
        <v>NO</v>
      </c>
      <c r="I69" s="43" t="str">
        <f>IF(Checklist4813[[#This Row],[PIGUID]]="","",INDEX(PIs[NA Exempt],MATCH(Checklist4813[[#This Row],[PIGUID]],PIs[GUID],0),1))</f>
        <v/>
      </c>
      <c r="J69"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6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69" s="43" t="str">
        <f>IF(Checklist4813[[#This Row],[SGUID]]="",IF(Checklist4813[[#This Row],[SSGUID]]="",INDEX(PIs[[Column1]:[SS]],MATCH(Checklist4813[[#This Row],[PIGUID]],PIs[GUID],0),6),""),"")</f>
        <v/>
      </c>
      <c r="M69" s="43" t="str">
        <f>IF(Checklist4813[[#This Row],[SSGUID]]="",IF(Checklist4813[[#This Row],[PIGUID]]="","",INDEX(PIs[[Column1]:[SS]],MATCH(Checklist4813[[#This Row],[PIGUID]],PIs[GUID],0),8)),"")</f>
        <v/>
      </c>
      <c r="N69" s="63"/>
      <c r="O69" s="63"/>
      <c r="P69" s="43" t="str">
        <f>IF(Checklist4813[[#This Row],[ifna]]="NA","",IF(Checklist4813[[#This Row],[RelatedPQ]]=0,"",IF(Checklist4813[[#This Row],[RelatedPQ]]="","",IF((INDEX(S2PQ_relational[],MATCH(Checklist4813[[#This Row],[PIGUID&amp;NO]],S2PQ_relational[PIGUID &amp; "NO"],0),1))=Checklist4813[[#This Row],[PIGUID]],"Not applicable",""))))</f>
        <v/>
      </c>
      <c r="Q69" s="43" t="str">
        <f>IF(Checklist4813[[#This Row],[N/A]]="Not Applicable",INDEX(S2PQ[[Step 2 questions]:[Justification]],MATCH(Checklist4813[[#This Row],[RelatedPQ]],S2PQ[S2PQGUID],0),3),"")</f>
        <v/>
      </c>
      <c r="R69" s="63"/>
    </row>
    <row r="70" spans="2:18" s="42" customFormat="1" ht="326.25" x14ac:dyDescent="0.25">
      <c r="B70" s="43"/>
      <c r="C70" s="43"/>
      <c r="D70" s="42">
        <f>IF(Checklist4813[[#This Row],[SGUID]]="",IF(Checklist4813[[#This Row],[SSGUID]]="",0,1),1)</f>
        <v>0</v>
      </c>
      <c r="E70" s="43" t="s">
        <v>68</v>
      </c>
      <c r="F70" s="43" t="str">
        <f>_xlfn.IFNA(Checklist4813[[#This Row],[RelatedPQ]],"NA")</f>
        <v>NA</v>
      </c>
      <c r="G70" s="43" t="e">
        <f>IF(Checklist4813[[#This Row],[PIGUID]]="","",INDEX(S2PQ_relational[],MATCH(Checklist4813[[#This Row],[PIGUID&amp;NO]],S2PQ_relational[PIGUID &amp; "NO"],0),2))</f>
        <v>#N/A</v>
      </c>
      <c r="H70" s="43" t="str">
        <f>Checklist4813[[#This Row],[PIGUID]]&amp;"NO"</f>
        <v>1DE3YPrPgMHLSsJMIScwWZNO</v>
      </c>
      <c r="I70" s="43" t="b">
        <f>IF(Checklist4813[[#This Row],[PIGUID]]="","",INDEX(PIs[NA Exempt],MATCH(Checklist4813[[#This Row],[PIGUID]],PIs[GUID],0),1))</f>
        <v>0</v>
      </c>
      <c r="J7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18.01</v>
      </c>
      <c r="K7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Transaction documentation includes reference to the GLOBALG.A.P. status and the GLOBALG.A.P. Number (GGN).</v>
      </c>
      <c r="L70" s="43" t="str">
        <f>IF(Checklist4813[[#This Row],[SGUID]]="",IF(Checklist4813[[#This Row],[SSGUID]]="",INDEX(PIs[[Column1]:[SS]],MATCH(Checklist4813[[#This Row],[PIGUID]],PIs[GUID],0),6),""),"")</f>
        <v>Delivery notes, sales invoices, and, where appropriate, other documentation related to sales of materials and products originating from certified production processes shall include the GGN of the certificate holder and a reference to the GLOBALG.A.P. certification status. This is not obligatory in internal documentation.
Where the producer has a Global Location Number (GLN), this shall replace the GGN issued by the GLOBALG.A.P. Secretariat during the registration process.
Positive identification of the certification status is sufficient on transaction documentation (e.g., “GLOBALG.A.P. certified [product name]”). Products originating from noncertified production processes do not need to be identified as “noncertified.”
Indication of the certification status is obligatory regardless of whether the product originating from a certified production process was sold as such or not. This cannot be checked during the initial (first ever) certification body (CB) audit because the producer does not yet have certification and the producer cannot reference the GLOBALG.A.P. certification status before the first positive certification decision.
“N/A” only if there is an up-to-date and documented bilateral agreement available between the certificate holder and their direct buyer that all shipments contain only products originating from certified production processes.</v>
      </c>
      <c r="M70" s="43" t="str">
        <f>IF(Checklist4813[[#This Row],[SSGUID]]="",IF(Checklist4813[[#This Row],[PIGUID]]="","",INDEX(PIs[[Column1]:[SS]],MATCH(Checklist4813[[#This Row],[PIGUID]],PIs[GUID],0),8)),"")</f>
        <v>Major Must</v>
      </c>
      <c r="N70" s="63"/>
      <c r="O70" s="63"/>
      <c r="P70" s="43" t="str">
        <f>IF(Checklist4813[[#This Row],[ifna]]="NA","",IF(Checklist4813[[#This Row],[RelatedPQ]]=0,"",IF(Checklist4813[[#This Row],[RelatedPQ]]="","",IF((INDEX(S2PQ_relational[],MATCH(Checklist4813[[#This Row],[PIGUID&amp;NO]],S2PQ_relational[PIGUID &amp; "NO"],0),1))=Checklist4813[[#This Row],[PIGUID]],"Not applicable",""))))</f>
        <v/>
      </c>
      <c r="Q70" s="43" t="str">
        <f>IF(Checklist4813[[#This Row],[N/A]]="Not Applicable",INDEX(S2PQ[[Step 2 questions]:[Justification]],MATCH(Checklist4813[[#This Row],[RelatedPQ]],S2PQ[S2PQGUID],0),3),"")</f>
        <v/>
      </c>
      <c r="R70" s="63"/>
    </row>
    <row r="71" spans="2:18" s="42" customFormat="1" ht="22.5" x14ac:dyDescent="0.25">
      <c r="B71" s="43" t="s">
        <v>979</v>
      </c>
      <c r="C71" s="43"/>
      <c r="D71" s="42">
        <f>IF(Checklist4813[[#This Row],[SGUID]]="",IF(Checklist4813[[#This Row],[SSGUID]]="",0,1),1)</f>
        <v>1</v>
      </c>
      <c r="E71" s="43"/>
      <c r="F71" s="43" t="str">
        <f>_xlfn.IFNA(Checklist4813[[#This Row],[RelatedPQ]],"NA")</f>
        <v/>
      </c>
      <c r="G71" s="43" t="str">
        <f>IF(Checklist4813[[#This Row],[PIGUID]]="","",INDEX(S2PQ_relational[],MATCH(Checklist4813[[#This Row],[PIGUID&amp;NO]],S2PQ_relational[PIGUID &amp; "NO"],0),2))</f>
        <v/>
      </c>
      <c r="H71" s="43" t="str">
        <f>Checklist4813[[#This Row],[PIGUID]]&amp;"NO"</f>
        <v>NO</v>
      </c>
      <c r="I71" s="43" t="str">
        <f>IF(Checklist4813[[#This Row],[PIGUID]]="","",INDEX(PIs[NA Exempt],MATCH(Checklist4813[[#This Row],[PIGUID]],PIs[GUID],0),1))</f>
        <v/>
      </c>
      <c r="J7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19 HYGIENE</v>
      </c>
      <c r="K7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71" s="43" t="str">
        <f>IF(Checklist4813[[#This Row],[SGUID]]="",IF(Checklist4813[[#This Row],[SSGUID]]="",INDEX(PIs[[Column1]:[SS]],MATCH(Checklist4813[[#This Row],[PIGUID]],PIs[GUID],0),6),""),"")</f>
        <v/>
      </c>
      <c r="M71" s="43" t="str">
        <f>IF(Checklist4813[[#This Row],[SSGUID]]="",IF(Checklist4813[[#This Row],[PIGUID]]="","",INDEX(PIs[[Column1]:[SS]],MATCH(Checklist4813[[#This Row],[PIGUID]],PIs[GUID],0),8)),"")</f>
        <v/>
      </c>
      <c r="N71" s="63"/>
      <c r="O71" s="63"/>
      <c r="P71" s="43" t="str">
        <f>IF(Checklist4813[[#This Row],[ifna]]="NA","",IF(Checklist4813[[#This Row],[RelatedPQ]]=0,"",IF(Checklist4813[[#This Row],[RelatedPQ]]="","",IF((INDEX(S2PQ_relational[],MATCH(Checklist4813[[#This Row],[PIGUID&amp;NO]],S2PQ_relational[PIGUID &amp; "NO"],0),1))=Checklist4813[[#This Row],[PIGUID]],"Not applicable",""))))</f>
        <v/>
      </c>
      <c r="Q71" s="43" t="str">
        <f>IF(Checklist4813[[#This Row],[N/A]]="Not Applicable",INDEX(S2PQ[[Step 2 questions]:[Justification]],MATCH(Checklist4813[[#This Row],[RelatedPQ]],S2PQ[S2PQGUID],0),3),"")</f>
        <v/>
      </c>
      <c r="R71" s="63"/>
    </row>
    <row r="72" spans="2:18" s="42" customFormat="1" ht="33.75" hidden="1" x14ac:dyDescent="0.25">
      <c r="B72" s="43"/>
      <c r="C72" s="43" t="s">
        <v>50</v>
      </c>
      <c r="D72" s="42">
        <f>IF(Checklist4813[[#This Row],[SGUID]]="",IF(Checklist4813[[#This Row],[SSGUID]]="",0,1),1)</f>
        <v>1</v>
      </c>
      <c r="E72" s="43"/>
      <c r="F72" s="43" t="str">
        <f>_xlfn.IFNA(Checklist4813[[#This Row],[RelatedPQ]],"NA")</f>
        <v/>
      </c>
      <c r="G72" s="43" t="str">
        <f>IF(Checklist4813[[#This Row],[PIGUID]]="","",INDEX(S2PQ_relational[],MATCH(Checklist4813[[#This Row],[PIGUID&amp;NO]],S2PQ_relational[PIGUID &amp; "NO"],0),2))</f>
        <v/>
      </c>
      <c r="H72" s="43" t="str">
        <f>Checklist4813[[#This Row],[PIGUID]]&amp;"NO"</f>
        <v>NO</v>
      </c>
      <c r="I72" s="43" t="str">
        <f>IF(Checklist4813[[#This Row],[PIGUID]]="","",INDEX(PIs[NA Exempt],MATCH(Checklist4813[[#This Row],[PIGUID]],PIs[GUID],0),1))</f>
        <v/>
      </c>
      <c r="J72"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7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72" s="43" t="str">
        <f>IF(Checklist4813[[#This Row],[SGUID]]="",IF(Checklist4813[[#This Row],[SSGUID]]="",INDEX(PIs[[Column1]:[SS]],MATCH(Checklist4813[[#This Row],[PIGUID]],PIs[GUID],0),6),""),"")</f>
        <v/>
      </c>
      <c r="M72" s="43" t="str">
        <f>IF(Checklist4813[[#This Row],[SSGUID]]="",IF(Checklist4813[[#This Row],[PIGUID]]="","",INDEX(PIs[[Column1]:[SS]],MATCH(Checklist4813[[#This Row],[PIGUID]],PIs[GUID],0),8)),"")</f>
        <v/>
      </c>
      <c r="N72" s="63"/>
      <c r="O72" s="63"/>
      <c r="P72" s="43" t="str">
        <f>IF(Checklist4813[[#This Row],[ifna]]="NA","",IF(Checklist4813[[#This Row],[RelatedPQ]]=0,"",IF(Checklist4813[[#This Row],[RelatedPQ]]="","",IF((INDEX(S2PQ_relational[],MATCH(Checklist4813[[#This Row],[PIGUID&amp;NO]],S2PQ_relational[PIGUID &amp; "NO"],0),1))=Checklist4813[[#This Row],[PIGUID]],"Not applicable",""))))</f>
        <v/>
      </c>
      <c r="Q72" s="43" t="str">
        <f>IF(Checklist4813[[#This Row],[N/A]]="Not Applicable",INDEX(S2PQ[[Step 2 questions]:[Justification]],MATCH(Checklist4813[[#This Row],[RelatedPQ]],S2PQ[S2PQGUID],0),3),"")</f>
        <v/>
      </c>
      <c r="R72" s="63"/>
    </row>
    <row r="73" spans="2:18" s="42" customFormat="1" ht="168.75" x14ac:dyDescent="0.25">
      <c r="B73" s="43"/>
      <c r="C73" s="43"/>
      <c r="D73" s="42">
        <f>IF(Checklist4813[[#This Row],[SGUID]]="",IF(Checklist4813[[#This Row],[SSGUID]]="",0,1),1)</f>
        <v>0</v>
      </c>
      <c r="E73" s="43" t="s">
        <v>973</v>
      </c>
      <c r="F73" s="43" t="str">
        <f>_xlfn.IFNA(Checklist4813[[#This Row],[RelatedPQ]],"NA")</f>
        <v>NA</v>
      </c>
      <c r="G73" s="43" t="e">
        <f>IF(Checklist4813[[#This Row],[PIGUID]]="","",INDEX(S2PQ_relational[],MATCH(Checklist4813[[#This Row],[PIGUID&amp;NO]],S2PQ_relational[PIGUID &amp; "NO"],0),2))</f>
        <v>#N/A</v>
      </c>
      <c r="H73" s="43" t="str">
        <f>Checklist4813[[#This Row],[PIGUID]]&amp;"NO"</f>
        <v>42ifyJREXOWqdCpWvki5vcNO</v>
      </c>
      <c r="I73" s="43" t="b">
        <f>IF(Checklist4813[[#This Row],[PIGUID]]="","",INDEX(PIs[NA Exempt],MATCH(Checklist4813[[#This Row],[PIGUID]],PIs[GUID],0),1))</f>
        <v>0</v>
      </c>
      <c r="J7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19.01</v>
      </c>
      <c r="K7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farm has a documented hygiene risk assessment.</v>
      </c>
      <c r="L73" s="43" t="str">
        <f>IF(Checklist4813[[#This Row],[SGUID]]="",IF(Checklist4813[[#This Row],[SSGUID]]="",INDEX(PIs[[Column1]:[SS]],MATCH(Checklist4813[[#This Row],[PIGUID]],PIs[GUID],0),6),""),"")</f>
        <v>A documented hygiene risk assessment covering production, harvesting, and handling, as applicable, shall cover:
- Physical, chemical, and microbiological contaminants, spillage of bodily fluids (vomiting, bleeding, etc.), and human transmissible diseases that are associated with the applicable products and processes
- Workers, personal effects, equipment, clothing, packaging material, transport, vehicles, and product storage (including short-term storage on the farm)
- The production environment, including design and layout for prevention of cross contamination and support of food safety
- Measurement and monitoring of cleaning and hygiene activities</v>
      </c>
      <c r="M73" s="43" t="str">
        <f>IF(Checklist4813[[#This Row],[SSGUID]]="",IF(Checklist4813[[#This Row],[PIGUID]]="","",INDEX(PIs[[Column1]:[SS]],MATCH(Checklist4813[[#This Row],[PIGUID]],PIs[GUID],0),8)),"")</f>
        <v>Major Must</v>
      </c>
      <c r="N73" s="63"/>
      <c r="O73" s="63"/>
      <c r="P73" s="43" t="str">
        <f>IF(Checklist4813[[#This Row],[ifna]]="NA","",IF(Checklist4813[[#This Row],[RelatedPQ]]=0,"",IF(Checklist4813[[#This Row],[RelatedPQ]]="","",IF((INDEX(S2PQ_relational[],MATCH(Checklist4813[[#This Row],[PIGUID&amp;NO]],S2PQ_relational[PIGUID &amp; "NO"],0),1))=Checklist4813[[#This Row],[PIGUID]],"Not applicable",""))))</f>
        <v/>
      </c>
      <c r="Q73" s="43" t="str">
        <f>IF(Checklist4813[[#This Row],[N/A]]="Not Applicable",INDEX(S2PQ[[Step 2 questions]:[Justification]],MATCH(Checklist4813[[#This Row],[RelatedPQ]],S2PQ[S2PQGUID],0),3),"")</f>
        <v/>
      </c>
      <c r="R73" s="63"/>
    </row>
    <row r="74" spans="2:18" s="42" customFormat="1" ht="247.5" x14ac:dyDescent="0.25">
      <c r="B74" s="43"/>
      <c r="C74" s="43"/>
      <c r="D74" s="42">
        <f>IF(Checklist4813[[#This Row],[SGUID]]="",IF(Checklist4813[[#This Row],[SSGUID]]="",0,1),1)</f>
        <v>0</v>
      </c>
      <c r="E74" s="43" t="s">
        <v>986</v>
      </c>
      <c r="F74" s="43" t="str">
        <f>_xlfn.IFNA(Checklist4813[[#This Row],[RelatedPQ]],"NA")</f>
        <v>NA</v>
      </c>
      <c r="G74" s="43" t="e">
        <f>IF(Checklist4813[[#This Row],[PIGUID]]="","",INDEX(S2PQ_relational[],MATCH(Checklist4813[[#This Row],[PIGUID&amp;NO]],S2PQ_relational[PIGUID &amp; "NO"],0),2))</f>
        <v>#N/A</v>
      </c>
      <c r="H74" s="43" t="str">
        <f>Checklist4813[[#This Row],[PIGUID]]&amp;"NO"</f>
        <v>2AFeKeIo7qzqU11QnYBkJVNO</v>
      </c>
      <c r="I74" s="43" t="b">
        <f>IF(Checklist4813[[#This Row],[PIGUID]]="","",INDEX(PIs[NA Exempt],MATCH(Checklist4813[[#This Row],[PIGUID]],PIs[GUID],0),1))</f>
        <v>0</v>
      </c>
      <c r="J7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19.02</v>
      </c>
      <c r="K7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Documented hygiene procedures are in place to minimize food safety risks.</v>
      </c>
      <c r="L74" s="43" t="str">
        <f>IF(Checklist4813[[#This Row],[SGUID]]="",IF(Checklist4813[[#This Row],[SSGUID]]="",INDEX(PIs[[Column1]:[SS]],MATCH(Checklist4813[[#This Row],[PIGUID]],PIs[GUID],0),6),""),"")</f>
        <v>Hygiene procedures shall be aligned with the risk assessment and include applicable harvest and postharvest activities. Pictograms or signs in the predominant workforce language shall describe the appropriate hygiene measures for workers, visitors, and subcontractors.
When protective equipment and clothing (smocks, aprons, sleeves, gloves, footwear, etc.) are required, they shall be provided by the employer and cleaned, maintained, and stored in a way that minimizes food safety risks.
Hands shall be washed whenever they may be a source of contamination, including prior to the start of work and after using the toilet.
The hygiene procedures shall address contamination of product with bodily fluids, reporting requirements for sick people (vomiting, jaundice, diarrhea, etc.), restricting ill persons’ contact with products, and a return-to-work policy. Skin cuts shall be covered and gloves used, as appropriate.
Visual evidence shall show that no violations of the hygiene procedures occur.</v>
      </c>
      <c r="M74" s="43" t="str">
        <f>IF(Checklist4813[[#This Row],[SSGUID]]="",IF(Checklist4813[[#This Row],[PIGUID]]="","",INDEX(PIs[[Column1]:[SS]],MATCH(Checklist4813[[#This Row],[PIGUID]],PIs[GUID],0),8)),"")</f>
        <v>Major Must</v>
      </c>
      <c r="N74" s="63"/>
      <c r="O74" s="63"/>
      <c r="P74" s="43" t="str">
        <f>IF(Checklist4813[[#This Row],[ifna]]="NA","",IF(Checklist4813[[#This Row],[RelatedPQ]]=0,"",IF(Checklist4813[[#This Row],[RelatedPQ]]="","",IF((INDEX(S2PQ_relational[],MATCH(Checklist4813[[#This Row],[PIGUID&amp;NO]],S2PQ_relational[PIGUID &amp; "NO"],0),1))=Checklist4813[[#This Row],[PIGUID]],"Not applicable",""))))</f>
        <v/>
      </c>
      <c r="Q74" s="43" t="str">
        <f>IF(Checklist4813[[#This Row],[N/A]]="Not Applicable",INDEX(S2PQ[[Step 2 questions]:[Justification]],MATCH(Checklist4813[[#This Row],[RelatedPQ]],S2PQ[S2PQGUID],0),3),"")</f>
        <v/>
      </c>
      <c r="R74" s="63"/>
    </row>
    <row r="75" spans="2:18" s="42" customFormat="1" ht="135" x14ac:dyDescent="0.25">
      <c r="B75" s="43"/>
      <c r="C75" s="43"/>
      <c r="D75" s="42">
        <f>IF(Checklist4813[[#This Row],[SGUID]]="",IF(Checklist4813[[#This Row],[SSGUID]]="",0,1),1)</f>
        <v>0</v>
      </c>
      <c r="E75" s="43" t="s">
        <v>992</v>
      </c>
      <c r="F75" s="43" t="str">
        <f>_xlfn.IFNA(Checklist4813[[#This Row],[RelatedPQ]],"NA")</f>
        <v>NA</v>
      </c>
      <c r="G75" s="43" t="e">
        <f>IF(Checklist4813[[#This Row],[PIGUID]]="","",INDEX(S2PQ_relational[],MATCH(Checklist4813[[#This Row],[PIGUID&amp;NO]],S2PQ_relational[PIGUID &amp; "NO"],0),2))</f>
        <v>#N/A</v>
      </c>
      <c r="H75" s="43" t="str">
        <f>Checklist4813[[#This Row],[PIGUID]]&amp;"NO"</f>
        <v>2DD5hnVEVnsPs9yW4slt0HNO</v>
      </c>
      <c r="I75" s="43" t="b">
        <f>IF(Checklist4813[[#This Row],[PIGUID]]="","",INDEX(PIs[NA Exempt],MATCH(Checklist4813[[#This Row],[PIGUID]],PIs[GUID],0),1))</f>
        <v>0</v>
      </c>
      <c r="J7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19.03</v>
      </c>
      <c r="K7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All persons working on the farm have received hygiene training.</v>
      </c>
      <c r="L75" s="43" t="str">
        <f>IF(Checklist4813[[#This Row],[SGUID]]="",IF(Checklist4813[[#This Row],[SSGUID]]="",INDEX(PIs[[Column1]:[SS]],MATCH(Checklist4813[[#This Row],[PIGUID]],PIs[GUID],0),6),""),"")</f>
        <v>Basic training on hygiene shall:
- Be provided annually to all workers, including owners and managers that are working on the farm
- Be provided to all new workers
- Cover all necessary instructions
- Be given in a format, either written or verbal, that ensures understanding (may be in verbal and pictorial form without written explanatory content, where appropriate)
- Specifically include training on hygiene procedures for harvesting and product handling activities, where applicable</v>
      </c>
      <c r="M75" s="43" t="str">
        <f>IF(Checklist4813[[#This Row],[SSGUID]]="",IF(Checklist4813[[#This Row],[PIGUID]]="","",INDEX(PIs[[Column1]:[SS]],MATCH(Checklist4813[[#This Row],[PIGUID]],PIs[GUID],0),8)),"")</f>
        <v>Major Must</v>
      </c>
      <c r="N75" s="63"/>
      <c r="O75" s="63"/>
      <c r="P75" s="43" t="str">
        <f>IF(Checklist4813[[#This Row],[ifna]]="NA","",IF(Checklist4813[[#This Row],[RelatedPQ]]=0,"",IF(Checklist4813[[#This Row],[RelatedPQ]]="","",IF((INDEX(S2PQ_relational[],MATCH(Checklist4813[[#This Row],[PIGUID&amp;NO]],S2PQ_relational[PIGUID &amp; "NO"],0),1))=Checklist4813[[#This Row],[PIGUID]],"Not applicable",""))))</f>
        <v/>
      </c>
      <c r="Q75" s="43" t="str">
        <f>IF(Checklist4813[[#This Row],[N/A]]="Not Applicable",INDEX(S2PQ[[Step 2 questions]:[Justification]],MATCH(Checklist4813[[#This Row],[RelatedPQ]],S2PQ[S2PQGUID],0),3),"")</f>
        <v/>
      </c>
      <c r="R75" s="63"/>
    </row>
    <row r="76" spans="2:18" s="42" customFormat="1" ht="67.5" x14ac:dyDescent="0.25">
      <c r="B76" s="43"/>
      <c r="C76" s="43"/>
      <c r="D76" s="42">
        <f>IF(Checklist4813[[#This Row],[SGUID]]="",IF(Checklist4813[[#This Row],[SSGUID]]="",0,1),1)</f>
        <v>0</v>
      </c>
      <c r="E76" s="43" t="s">
        <v>980</v>
      </c>
      <c r="F76" s="43" t="str">
        <f>_xlfn.IFNA(Checklist4813[[#This Row],[RelatedPQ]],"NA")</f>
        <v>NA</v>
      </c>
      <c r="G76" s="43" t="e">
        <f>IF(Checklist4813[[#This Row],[PIGUID]]="","",INDEX(S2PQ_relational[],MATCH(Checklist4813[[#This Row],[PIGUID&amp;NO]],S2PQ_relational[PIGUID &amp; "NO"],0),2))</f>
        <v>#N/A</v>
      </c>
      <c r="H76" s="43" t="str">
        <f>Checklist4813[[#This Row],[PIGUID]]&amp;"NO"</f>
        <v>1rFCD3m2xZpARcLGYqcngzNO</v>
      </c>
      <c r="I76" s="43" t="b">
        <f>IF(Checklist4813[[#This Row],[PIGUID]]="","",INDEX(PIs[NA Exempt],MATCH(Checklist4813[[#This Row],[PIGUID]],PIs[GUID],0),1))</f>
        <v>0</v>
      </c>
      <c r="J7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19.04</v>
      </c>
      <c r="K7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Smoking, eating, chewing, and drinking are confined to designated areas.</v>
      </c>
      <c r="L76" s="43" t="str">
        <f>IF(Checklist4813[[#This Row],[SGUID]]="",IF(Checklist4813[[#This Row],[SSGUID]]="",INDEX(PIs[[Column1]:[SS]],MATCH(Checklist4813[[#This Row],[PIGUID]],PIs[GUID],0),6),""),"")</f>
        <v>In order to prevent contamination of products, smoking, eating, chewing, and drinking shall be confined to designated areas and not be permitted in product handling or storage areas, unless indicated otherwise by the hygiene risk assessment. Drinking water is the exception.</v>
      </c>
      <c r="M76" s="43" t="str">
        <f>IF(Checklist4813[[#This Row],[SSGUID]]="",IF(Checklist4813[[#This Row],[PIGUID]]="","",INDEX(PIs[[Column1]:[SS]],MATCH(Checklist4813[[#This Row],[PIGUID]],PIs[GUID],0),8)),"")</f>
        <v>Major Must</v>
      </c>
      <c r="N76" s="63"/>
      <c r="O76" s="63"/>
      <c r="P76" s="43" t="str">
        <f>IF(Checklist4813[[#This Row],[ifna]]="NA","",IF(Checklist4813[[#This Row],[RelatedPQ]]=0,"",IF(Checklist4813[[#This Row],[RelatedPQ]]="","",IF((INDEX(S2PQ_relational[],MATCH(Checklist4813[[#This Row],[PIGUID&amp;NO]],S2PQ_relational[PIGUID &amp; "NO"],0),1))=Checklist4813[[#This Row],[PIGUID]],"Not applicable",""))))</f>
        <v/>
      </c>
      <c r="Q76" s="43" t="str">
        <f>IF(Checklist4813[[#This Row],[N/A]]="Not Applicable",INDEX(S2PQ[[Step 2 questions]:[Justification]],MATCH(Checklist4813[[#This Row],[RelatedPQ]],S2PQ[S2PQGUID],0),3),"")</f>
        <v/>
      </c>
      <c r="R76" s="63"/>
    </row>
    <row r="77" spans="2:18" s="42" customFormat="1" ht="180" x14ac:dyDescent="0.25">
      <c r="B77" s="43"/>
      <c r="C77" s="43"/>
      <c r="D77" s="42">
        <f>IF(Checklist4813[[#This Row],[SGUID]]="",IF(Checklist4813[[#This Row],[SSGUID]]="",0,1),1)</f>
        <v>0</v>
      </c>
      <c r="E77" s="43" t="s">
        <v>1004</v>
      </c>
      <c r="F77" s="43" t="str">
        <f>_xlfn.IFNA(Checklist4813[[#This Row],[RelatedPQ]],"NA")</f>
        <v>NA</v>
      </c>
      <c r="G77" s="43" t="e">
        <f>IF(Checklist4813[[#This Row],[PIGUID]]="","",INDEX(S2PQ_relational[],MATCH(Checklist4813[[#This Row],[PIGUID&amp;NO]],S2PQ_relational[PIGUID &amp; "NO"],0),2))</f>
        <v>#N/A</v>
      </c>
      <c r="H77" s="43" t="str">
        <f>Checklist4813[[#This Row],[PIGUID]]&amp;"NO"</f>
        <v>5AO6sTDuFTzZc4nxaxLr6UNO</v>
      </c>
      <c r="I77" s="43" t="b">
        <f>IF(Checklist4813[[#This Row],[PIGUID]]="","",INDEX(PIs[NA Exempt],MATCH(Checklist4813[[#This Row],[PIGUID]],PIs[GUID],0),1))</f>
        <v>0</v>
      </c>
      <c r="J7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19.05</v>
      </c>
      <c r="K7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Clean toilets are provided for workers, visitors, and subcontractors in the vicinity of their work.</v>
      </c>
      <c r="L77" s="43" t="str">
        <f>IF(Checklist4813[[#This Row],[SGUID]]="",IF(Checklist4813[[#This Row],[SSGUID]]="",INDEX(PIs[[Column1]:[SS]],MATCH(Checklist4813[[#This Row],[PIGUID]],PIs[GUID],0),6),""),"")</f>
        <v>Toilets provided for production and handling activities (including stationary or mobile toilets) shall be:
- Designed and located so as to minimize the potential risk for product contamination
- Constructed of material that is easy to clean and maintain (also applies to pit latrines)
- Allow for direct accessibility for servicing
- Located in reasonable proximity to the place of work, i.e., accessible on foot or by a readily available mode of transportation
If production and/or handling takes place in a facility, the doors of toilets shall not open directly onto the production and/or product handling area, unless the door is self-closing. Toilets shall be appropriately cleaned, maintained, and stocked. Facilities shall also be available to visitors, where applicable.</v>
      </c>
      <c r="M77" s="43" t="str">
        <f>IF(Checklist4813[[#This Row],[SSGUID]]="",IF(Checklist4813[[#This Row],[PIGUID]]="","",INDEX(PIs[[Column1]:[SS]],MATCH(Checklist4813[[#This Row],[PIGUID]],PIs[GUID],0),8)),"")</f>
        <v>Major Must</v>
      </c>
      <c r="N77" s="63"/>
      <c r="O77" s="63"/>
      <c r="P77" s="43" t="str">
        <f>IF(Checklist4813[[#This Row],[ifna]]="NA","",IF(Checklist4813[[#This Row],[RelatedPQ]]=0,"",IF(Checklist4813[[#This Row],[RelatedPQ]]="","",IF((INDEX(S2PQ_relational[],MATCH(Checklist4813[[#This Row],[PIGUID&amp;NO]],S2PQ_relational[PIGUID &amp; "NO"],0),1))=Checklist4813[[#This Row],[PIGUID]],"Not applicable",""))))</f>
        <v/>
      </c>
      <c r="Q77" s="43" t="str">
        <f>IF(Checklist4813[[#This Row],[N/A]]="Not Applicable",INDEX(S2PQ[[Step 2 questions]:[Justification]],MATCH(Checklist4813[[#This Row],[RelatedPQ]],S2PQ[S2PQGUID],0),3),"")</f>
        <v/>
      </c>
      <c r="R77" s="63"/>
    </row>
    <row r="78" spans="2:18" s="42" customFormat="1" ht="270" x14ac:dyDescent="0.25">
      <c r="B78" s="43"/>
      <c r="C78" s="43"/>
      <c r="D78" s="42">
        <f>IF(Checklist4813[[#This Row],[SGUID]]="",IF(Checklist4813[[#This Row],[SSGUID]]="",0,1),1)</f>
        <v>0</v>
      </c>
      <c r="E78" s="43" t="s">
        <v>998</v>
      </c>
      <c r="F78" s="43" t="str">
        <f>_xlfn.IFNA(Checklist4813[[#This Row],[RelatedPQ]],"NA")</f>
        <v>NA</v>
      </c>
      <c r="G78" s="43" t="e">
        <f>IF(Checklist4813[[#This Row],[PIGUID]]="","",INDEX(S2PQ_relational[],MATCH(Checklist4813[[#This Row],[PIGUID&amp;NO]],S2PQ_relational[PIGUID &amp; "NO"],0),2))</f>
        <v>#N/A</v>
      </c>
      <c r="H78" s="43" t="str">
        <f>Checklist4813[[#This Row],[PIGUID]]&amp;"NO"</f>
        <v>5BzRYHEIatDV9nbjuR71nvNO</v>
      </c>
      <c r="I78" s="43" t="b">
        <f>IF(Checklist4813[[#This Row],[PIGUID]]="","",INDEX(PIs[NA Exempt],MATCH(Checklist4813[[#This Row],[PIGUID]],PIs[GUID],0),1))</f>
        <v>0</v>
      </c>
      <c r="J7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19.06</v>
      </c>
      <c r="K7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Handwashing facilities are available for all workers, visitors, and subcontractors who come into direct contact with products.</v>
      </c>
      <c r="L78" s="43" t="str">
        <f>IF(Checklist4813[[#This Row],[SGUID]]="",IF(Checklist4813[[#This Row],[SSGUID]]="",INDEX(PIs[[Column1]:[SS]],MATCH(Checklist4813[[#This Row],[PIGUID]],PIs[GUID],0),6),""),"")</f>
        <v>Handwashing facilities shall be accessible and maintained in a clean and sanitary condition to allow workers to clean their hands any time their hands may be a source of contamination.
The facilities shall be situated as near as possible to the toilets without posing a risk of cross contamination.
All handwashing facilities shall be equipped with nonperfumed hand soap and means of drying hands. Single use towels shall be used where possible. Towels shall not pose a cross contamination risk. Air towels and forced-air hand dryers are permitted.
The water used for handwashing shall be analyzed, and risks associated with water quality assessed. The water used shall meet the microbial standard for drinking water at all times. If handwashing water does not meet the microbial drinking water standard, a sanitizer (e.g., alcohol-based gel) shall be used after washing hands. The use of only hand sanitizer to clean hands before coming into contact with products is not permitted.</v>
      </c>
      <c r="M78" s="43" t="str">
        <f>IF(Checklist4813[[#This Row],[SSGUID]]="",IF(Checklist4813[[#This Row],[PIGUID]]="","",INDEX(PIs[[Column1]:[SS]],MATCH(Checklist4813[[#This Row],[PIGUID]],PIs[GUID],0),8)),"")</f>
        <v>Major Must</v>
      </c>
      <c r="N78" s="63"/>
      <c r="O78" s="63"/>
      <c r="P78" s="43" t="str">
        <f>IF(Checklist4813[[#This Row],[ifna]]="NA","",IF(Checklist4813[[#This Row],[RelatedPQ]]=0,"",IF(Checklist4813[[#This Row],[RelatedPQ]]="","",IF((INDEX(S2PQ_relational[],MATCH(Checklist4813[[#This Row],[PIGUID&amp;NO]],S2PQ_relational[PIGUID &amp; "NO"],0),1))=Checklist4813[[#This Row],[PIGUID]],"Not applicable",""))))</f>
        <v/>
      </c>
      <c r="Q78" s="43" t="str">
        <f>IF(Checklist4813[[#This Row],[N/A]]="Not Applicable",INDEX(S2PQ[[Step 2 questions]:[Justification]],MATCH(Checklist4813[[#This Row],[RelatedPQ]],S2PQ[S2PQGUID],0),3),"")</f>
        <v/>
      </c>
      <c r="R78" s="63"/>
    </row>
    <row r="79" spans="2:18" s="42" customFormat="1" ht="90" x14ac:dyDescent="0.25">
      <c r="B79" s="43"/>
      <c r="C79" s="43"/>
      <c r="D79" s="42">
        <f>IF(Checklist4813[[#This Row],[SGUID]]="",IF(Checklist4813[[#This Row],[SSGUID]]="",0,1),1)</f>
        <v>0</v>
      </c>
      <c r="E79" s="43" t="s">
        <v>1010</v>
      </c>
      <c r="F79" s="43" t="str">
        <f>_xlfn.IFNA(Checklist4813[[#This Row],[RelatedPQ]],"NA")</f>
        <v>NA</v>
      </c>
      <c r="G79" s="43" t="e">
        <f>IF(Checklist4813[[#This Row],[PIGUID]]="","",INDEX(S2PQ_relational[],MATCH(Checklist4813[[#This Row],[PIGUID&amp;NO]],S2PQ_relational[PIGUID &amp; "NO"],0),2))</f>
        <v>#N/A</v>
      </c>
      <c r="H79" s="43" t="str">
        <f>Checklist4813[[#This Row],[PIGUID]]&amp;"NO"</f>
        <v>5aTPabGVA1c9cFUsdMWrw0NO</v>
      </c>
      <c r="I79" s="43" t="b">
        <f>IF(Checklist4813[[#This Row],[PIGUID]]="","",INDEX(PIs[NA Exempt],MATCH(Checklist4813[[#This Row],[PIGUID]],PIs[GUID],0),1))</f>
        <v>0</v>
      </c>
      <c r="J7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19.07</v>
      </c>
      <c r="K7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Animal activity that may result in product contamination is managed.</v>
      </c>
      <c r="L79" s="43" t="str">
        <f>IF(Checklist4813[[#This Row],[SGUID]]="",IF(Checklist4813[[#This Row],[SSGUID]]="",INDEX(PIs[[Column1]:[SS]],MATCH(Checklist4813[[#This Row],[PIGUID]],PIs[GUID],0),6),""),"")</f>
        <v>Appropriate measures shall be taken to reduce possible product contamination by animals within the production area. Where there is evidence of animal activity that may result in product contamination, appropriate measures shall be taken. Eliminating wildlife or using destructive techniques to rid the production area of all animals are not considered appropriate measures.</v>
      </c>
      <c r="M79" s="43" t="str">
        <f>IF(Checklist4813[[#This Row],[SSGUID]]="",IF(Checklist4813[[#This Row],[PIGUID]]="","",INDEX(PIs[[Column1]:[SS]],MATCH(Checklist4813[[#This Row],[PIGUID]],PIs[GUID],0),8)),"")</f>
        <v>Major Must</v>
      </c>
      <c r="N79" s="63"/>
      <c r="O79" s="63"/>
      <c r="P79" s="43" t="str">
        <f>IF(Checklist4813[[#This Row],[ifna]]="NA","",IF(Checklist4813[[#This Row],[RelatedPQ]]=0,"",IF(Checklist4813[[#This Row],[RelatedPQ]]="","",IF((INDEX(S2PQ_relational[],MATCH(Checklist4813[[#This Row],[PIGUID&amp;NO]],S2PQ_relational[PIGUID &amp; "NO"],0),1))=Checklist4813[[#This Row],[PIGUID]],"Not applicable",""))))</f>
        <v/>
      </c>
      <c r="Q79" s="43" t="str">
        <f>IF(Checklist4813[[#This Row],[N/A]]="Not Applicable",INDEX(S2PQ[[Step 2 questions]:[Justification]],MATCH(Checklist4813[[#This Row],[RelatedPQ]],S2PQ[S2PQGUID],0),3),"")</f>
        <v/>
      </c>
      <c r="R79" s="63"/>
    </row>
    <row r="80" spans="2:18" s="42" customFormat="1" ht="168.75" x14ac:dyDescent="0.25">
      <c r="B80" s="43"/>
      <c r="C80" s="43"/>
      <c r="D80" s="42">
        <f>IF(Checklist4813[[#This Row],[SGUID]]="",IF(Checklist4813[[#This Row],[SSGUID]]="",0,1),1)</f>
        <v>0</v>
      </c>
      <c r="E80" s="43" t="s">
        <v>1204</v>
      </c>
      <c r="F80" s="43" t="str">
        <f>_xlfn.IFNA(Checklist4813[[#This Row],[RelatedPQ]],"NA")</f>
        <v>NA</v>
      </c>
      <c r="G80" s="43" t="e">
        <f>IF(Checklist4813[[#This Row],[PIGUID]]="","",INDEX(S2PQ_relational[],MATCH(Checklist4813[[#This Row],[PIGUID&amp;NO]],S2PQ_relational[PIGUID &amp; "NO"],0),2))</f>
        <v>#N/A</v>
      </c>
      <c r="H80" s="43" t="str">
        <f>Checklist4813[[#This Row],[PIGUID]]&amp;"NO"</f>
        <v>7vCuleYKjHamUvKLHgZ8YNO</v>
      </c>
      <c r="I80" s="43" t="b">
        <f>IF(Checklist4813[[#This Row],[PIGUID]]="","",INDEX(PIs[NA Exempt],MATCH(Checklist4813[[#This Row],[PIGUID]],PIs[GUID],0),1))</f>
        <v>0</v>
      </c>
      <c r="J8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19.08</v>
      </c>
      <c r="K8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Containers used for production and harvesting are cleaned, maintained, and appropriate for use.</v>
      </c>
      <c r="L80" s="43" t="str">
        <f>IF(Checklist4813[[#This Row],[SGUID]]="",IF(Checklist4813[[#This Row],[SSGUID]]="",INDEX(PIs[[Column1]:[SS]],MATCH(Checklist4813[[#This Row],[PIGUID]],PIs[GUID],0),6),""),"")</f>
        <v>Production and harvesting containers shall be made of nontoxic materials that do not pose a risk to food safety and be constructed to facilitate cleaning and maintenance.
Reusable containers shall be clean before use. A documented cleaning schedule that includes frequency and is in accordance with the hygiene risk assessment shall be in place. Disinfection shall be incorporated into the cleaning procedure when required in the hygiene risk assessment.
Harvest containers shall be used exclusively for product (not used to store chemicals, lubricants, oil, trash, tools, etc.).</v>
      </c>
      <c r="M80" s="43" t="str">
        <f>IF(Checklist4813[[#This Row],[SSGUID]]="",IF(Checklist4813[[#This Row],[PIGUID]]="","",INDEX(PIs[[Column1]:[SS]],MATCH(Checklist4813[[#This Row],[PIGUID]],PIs[GUID],0),8)),"")</f>
        <v>Major Must</v>
      </c>
      <c r="N80" s="63"/>
      <c r="O80" s="63"/>
      <c r="P80" s="43" t="str">
        <f>IF(Checklist4813[[#This Row],[ifna]]="NA","",IF(Checklist4813[[#This Row],[RelatedPQ]]=0,"",IF(Checklist4813[[#This Row],[RelatedPQ]]="","",IF((INDEX(S2PQ_relational[],MATCH(Checklist4813[[#This Row],[PIGUID&amp;NO]],S2PQ_relational[PIGUID &amp; "NO"],0),1))=Checklist4813[[#This Row],[PIGUID]],"Not applicable",""))))</f>
        <v/>
      </c>
      <c r="Q80" s="43" t="str">
        <f>IF(Checklist4813[[#This Row],[N/A]]="Not Applicable",INDEX(S2PQ[[Step 2 questions]:[Justification]],MATCH(Checklist4813[[#This Row],[RelatedPQ]],S2PQ[S2PQGUID],0),3),"")</f>
        <v/>
      </c>
      <c r="R80" s="63"/>
    </row>
    <row r="81" spans="2:18" s="42" customFormat="1" ht="56.25" x14ac:dyDescent="0.25">
      <c r="B81" s="43" t="s">
        <v>488</v>
      </c>
      <c r="C81" s="43"/>
      <c r="D81" s="42">
        <f>IF(Checklist4813[[#This Row],[SGUID]]="",IF(Checklist4813[[#This Row],[SSGUID]]="",0,1),1)</f>
        <v>1</v>
      </c>
      <c r="E81" s="43"/>
      <c r="F81" s="43" t="str">
        <f>_xlfn.IFNA(Checklist4813[[#This Row],[RelatedPQ]],"NA")</f>
        <v/>
      </c>
      <c r="G81" s="43" t="str">
        <f>IF(Checklist4813[[#This Row],[PIGUID]]="","",INDEX(S2PQ_relational[],MATCH(Checklist4813[[#This Row],[PIGUID&amp;NO]],S2PQ_relational[PIGUID &amp; "NO"],0),2))</f>
        <v/>
      </c>
      <c r="H81" s="43" t="str">
        <f>Checklist4813[[#This Row],[PIGUID]]&amp;"NO"</f>
        <v>NO</v>
      </c>
      <c r="I81" s="43" t="str">
        <f>IF(Checklist4813[[#This Row],[PIGUID]]="","",INDEX(PIs[NA Exempt],MATCH(Checklist4813[[#This Row],[PIGUID]],PIs[GUID],0),1))</f>
        <v/>
      </c>
      <c r="J8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20 WORKERS’ HEALTH, SAFETY, AND WELFARE</v>
      </c>
      <c r="K8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81" s="43" t="str">
        <f>IF(Checklist4813[[#This Row],[SGUID]]="",IF(Checklist4813[[#This Row],[SSGUID]]="",INDEX(PIs[[Column1]:[SS]],MATCH(Checklist4813[[#This Row],[PIGUID]],PIs[GUID],0),6),""),"")</f>
        <v/>
      </c>
      <c r="M81" s="43" t="str">
        <f>IF(Checklist4813[[#This Row],[SSGUID]]="",IF(Checklist4813[[#This Row],[PIGUID]]="","",INDEX(PIs[[Column1]:[SS]],MATCH(Checklist4813[[#This Row],[PIGUID]],PIs[GUID],0),8)),"")</f>
        <v/>
      </c>
      <c r="N81" s="63"/>
      <c r="O81" s="63"/>
      <c r="P81" s="43" t="str">
        <f>IF(Checklist4813[[#This Row],[ifna]]="NA","",IF(Checklist4813[[#This Row],[RelatedPQ]]=0,"",IF(Checklist4813[[#This Row],[RelatedPQ]]="","",IF((INDEX(S2PQ_relational[],MATCH(Checklist4813[[#This Row],[PIGUID&amp;NO]],S2PQ_relational[PIGUID &amp; "NO"],0),1))=Checklist4813[[#This Row],[PIGUID]],"Not applicable",""))))</f>
        <v/>
      </c>
      <c r="Q81" s="43" t="str">
        <f>IF(Checklist4813[[#This Row],[N/A]]="Not Applicable",INDEX(S2PQ[[Step 2 questions]:[Justification]],MATCH(Checklist4813[[#This Row],[RelatedPQ]],S2PQ[S2PQGUID],0),3),"")</f>
        <v/>
      </c>
      <c r="R81" s="63"/>
    </row>
    <row r="82" spans="2:18" s="42" customFormat="1" ht="33.75" x14ac:dyDescent="0.25">
      <c r="B82" s="43"/>
      <c r="C82" s="43" t="s">
        <v>538</v>
      </c>
      <c r="D82" s="42">
        <f>IF(Checklist4813[[#This Row],[SGUID]]="",IF(Checklist4813[[#This Row],[SSGUID]]="",0,1),1)</f>
        <v>1</v>
      </c>
      <c r="E82" s="43"/>
      <c r="F82" s="43" t="str">
        <f>_xlfn.IFNA(Checklist4813[[#This Row],[RelatedPQ]],"NA")</f>
        <v/>
      </c>
      <c r="G82" s="43" t="str">
        <f>IF(Checklist4813[[#This Row],[PIGUID]]="","",INDEX(S2PQ_relational[],MATCH(Checklist4813[[#This Row],[PIGUID&amp;NO]],S2PQ_relational[PIGUID &amp; "NO"],0),2))</f>
        <v/>
      </c>
      <c r="H82" s="43" t="str">
        <f>Checklist4813[[#This Row],[PIGUID]]&amp;"NO"</f>
        <v>NO</v>
      </c>
      <c r="I82" s="43" t="str">
        <f>IF(Checklist4813[[#This Row],[PIGUID]]="","",INDEX(PIs[NA Exempt],MATCH(Checklist4813[[#This Row],[PIGUID]],PIs[GUID],0),1))</f>
        <v/>
      </c>
      <c r="J8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20.01 Risk assessment and training</v>
      </c>
      <c r="K8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82" s="43" t="str">
        <f>IF(Checklist4813[[#This Row],[SGUID]]="",IF(Checklist4813[[#This Row],[SSGUID]]="",INDEX(PIs[[Column1]:[SS]],MATCH(Checklist4813[[#This Row],[PIGUID]],PIs[GUID],0),6),""),"")</f>
        <v/>
      </c>
      <c r="M82" s="43" t="str">
        <f>IF(Checklist4813[[#This Row],[SSGUID]]="",IF(Checklist4813[[#This Row],[PIGUID]]="","",INDEX(PIs[[Column1]:[SS]],MATCH(Checklist4813[[#This Row],[PIGUID]],PIs[GUID],0),8)),"")</f>
        <v/>
      </c>
      <c r="N82" s="63"/>
      <c r="O82" s="63"/>
      <c r="P82" s="43" t="str">
        <f>IF(Checklist4813[[#This Row],[ifna]]="NA","",IF(Checklist4813[[#This Row],[RelatedPQ]]=0,"",IF(Checklist4813[[#This Row],[RelatedPQ]]="","",IF((INDEX(S2PQ_relational[],MATCH(Checklist4813[[#This Row],[PIGUID&amp;NO]],S2PQ_relational[PIGUID &amp; "NO"],0),1))=Checklist4813[[#This Row],[PIGUID]],"Not applicable",""))))</f>
        <v/>
      </c>
      <c r="Q82" s="43" t="str">
        <f>IF(Checklist4813[[#This Row],[N/A]]="Not Applicable",INDEX(S2PQ[[Step 2 questions]:[Justification]],MATCH(Checklist4813[[#This Row],[RelatedPQ]],S2PQ[S2PQGUID],0),3),"")</f>
        <v/>
      </c>
      <c r="R82" s="63"/>
    </row>
    <row r="83" spans="2:18" s="42" customFormat="1" ht="146.25" x14ac:dyDescent="0.25">
      <c r="B83" s="43"/>
      <c r="C83" s="43"/>
      <c r="D83" s="42">
        <f>IF(Checklist4813[[#This Row],[SGUID]]="",IF(Checklist4813[[#This Row],[SSGUID]]="",0,1),1)</f>
        <v>0</v>
      </c>
      <c r="E83" s="43" t="s">
        <v>551</v>
      </c>
      <c r="F83" s="43" t="str">
        <f>_xlfn.IFNA(Checklist4813[[#This Row],[RelatedPQ]],"NA")</f>
        <v>NA</v>
      </c>
      <c r="G83" s="43" t="e">
        <f>IF(Checklist4813[[#This Row],[PIGUID]]="","",INDEX(S2PQ_relational[],MATCH(Checklist4813[[#This Row],[PIGUID&amp;NO]],S2PQ_relational[PIGUID &amp; "NO"],0),2))</f>
        <v>#N/A</v>
      </c>
      <c r="H83" s="43" t="str">
        <f>Checklist4813[[#This Row],[PIGUID]]&amp;"NO"</f>
        <v>1EIw1OYNHCDuK1DkcYYcFINO</v>
      </c>
      <c r="I83" s="43" t="b">
        <f>IF(Checklist4813[[#This Row],[PIGUID]]="","",INDEX(PIs[NA Exempt],MATCH(Checklist4813[[#This Row],[PIGUID]],PIs[GUID],0),1))</f>
        <v>0</v>
      </c>
      <c r="J8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20.01.01</v>
      </c>
      <c r="K8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There is a documented risk assessment for workers’ health and safety.</v>
      </c>
      <c r="L83" s="43" t="str">
        <f>IF(Checklist4813[[#This Row],[SGUID]]="",IF(Checklist4813[[#This Row],[SSGUID]]="",INDEX(PIs[[Column1]:[SS]],MATCH(Checklist4813[[#This Row],[PIGUID]],PIs[GUID],0),6),""),"")</f>
        <v>The documented risk assessment shall reflect conditions on the farm, including worker facilities and any on-farm worker housing. The risk assessment shall be reviewed and updated annually and when changes occur that impact workers’ health and safety (new machinery, new plant protection products (PPPs), modified cultivation practices, new health risks, etc.). Incidents and accidents shall be recorded.
Examples of hazards may include moving machine parts, electricity, vehicle traffic, flammable substances, fertilizer, chemical exposure, excessive noise, dust, vibrations, extreme temperatures, ladders, fuel storage, etc.</v>
      </c>
      <c r="M83" s="43" t="str">
        <f>IF(Checklist4813[[#This Row],[SSGUID]]="",IF(Checklist4813[[#This Row],[PIGUID]]="","",INDEX(PIs[[Column1]:[SS]],MATCH(Checklist4813[[#This Row],[PIGUID]],PIs[GUID],0),8)),"")</f>
        <v>Major Must</v>
      </c>
      <c r="N83" s="63"/>
      <c r="O83" s="63"/>
      <c r="P83" s="43" t="str">
        <f>IF(Checklist4813[[#This Row],[ifna]]="NA","",IF(Checklist4813[[#This Row],[RelatedPQ]]=0,"",IF(Checklist4813[[#This Row],[RelatedPQ]]="","",IF((INDEX(S2PQ_relational[],MATCH(Checklist4813[[#This Row],[PIGUID&amp;NO]],S2PQ_relational[PIGUID &amp; "NO"],0),1))=Checklist4813[[#This Row],[PIGUID]],"Not applicable",""))))</f>
        <v/>
      </c>
      <c r="Q83" s="43" t="str">
        <f>IF(Checklist4813[[#This Row],[N/A]]="Not Applicable",INDEX(S2PQ[[Step 2 questions]:[Justification]],MATCH(Checklist4813[[#This Row],[RelatedPQ]],S2PQ[S2PQGUID],0),3),"")</f>
        <v/>
      </c>
      <c r="R83" s="63"/>
    </row>
    <row r="84" spans="2:18" s="42" customFormat="1" ht="225" x14ac:dyDescent="0.25">
      <c r="B84" s="43"/>
      <c r="C84" s="43"/>
      <c r="D84" s="42">
        <f>IF(Checklist4813[[#This Row],[SGUID]]="",IF(Checklist4813[[#This Row],[SSGUID]]="",0,1),1)</f>
        <v>0</v>
      </c>
      <c r="E84" s="43" t="s">
        <v>545</v>
      </c>
      <c r="F84" s="43" t="str">
        <f>_xlfn.IFNA(Checklist4813[[#This Row],[RelatedPQ]],"NA")</f>
        <v>NA</v>
      </c>
      <c r="G84" s="43" t="e">
        <f>IF(Checklist4813[[#This Row],[PIGUID]]="","",INDEX(S2PQ_relational[],MATCH(Checklist4813[[#This Row],[PIGUID&amp;NO]],S2PQ_relational[PIGUID &amp; "NO"],0),2))</f>
        <v>#N/A</v>
      </c>
      <c r="H84" s="43" t="str">
        <f>Checklist4813[[#This Row],[PIGUID]]&amp;"NO"</f>
        <v>5jnEeSVaTiNtrfrrsRuDYANO</v>
      </c>
      <c r="I84" s="43" t="b">
        <f>IF(Checklist4813[[#This Row],[PIGUID]]="","",INDEX(PIs[NA Exempt],MATCH(Checklist4813[[#This Row],[PIGUID]],PIs[GUID],0),1))</f>
        <v>0</v>
      </c>
      <c r="J8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20.01.02</v>
      </c>
      <c r="K8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farm has health and safety procedures.</v>
      </c>
      <c r="L84" s="43" t="str">
        <f>IF(Checklist4813[[#This Row],[SGUID]]="",IF(Checklist4813[[#This Row],[SSGUID]]="",INDEX(PIs[[Column1]:[SS]],MATCH(Checklist4813[[#This Row],[PIGUID]],PIs[GUID],0),6),""),"")</f>
        <v>The health and safety procedures shall address the points identified in the risk assessment and be appropriate to the farming operations. The procedures shall be reviewed annually and updated when the risk assessment changes.
The farm infrastructure, facilities, on-farm worker housing, and equipment shall be constructed and maintained to minimize health and safety hazards for workers.
Accident and emergency procedures shall address work areas, worker facilities, and on-farm worker housing and include contingency plans, i.e., the ability of workers to remove themselves from unsafe situations. 
Where required by the risk assessment, emergency equipment shall be accessible and maintained. Consideration shall be given to workers at greater risk. Whenever accidents occur, the cause shall be reviewed and appropriate preventive actions included in revised health and safety procedures.</v>
      </c>
      <c r="M84" s="43" t="str">
        <f>IF(Checklist4813[[#This Row],[SSGUID]]="",IF(Checklist4813[[#This Row],[PIGUID]]="","",INDEX(PIs[[Column1]:[SS]],MATCH(Checklist4813[[#This Row],[PIGUID]],PIs[GUID],0),8)),"")</f>
        <v>Major Must</v>
      </c>
      <c r="N84" s="63"/>
      <c r="O84" s="63"/>
      <c r="P84" s="43" t="str">
        <f>IF(Checklist4813[[#This Row],[ifna]]="NA","",IF(Checklist4813[[#This Row],[RelatedPQ]]=0,"",IF(Checklist4813[[#This Row],[RelatedPQ]]="","",IF((INDEX(S2PQ_relational[],MATCH(Checklist4813[[#This Row],[PIGUID&amp;NO]],S2PQ_relational[PIGUID &amp; "NO"],0),1))=Checklist4813[[#This Row],[PIGUID]],"Not applicable",""))))</f>
        <v/>
      </c>
      <c r="Q84" s="43" t="str">
        <f>IF(Checklist4813[[#This Row],[N/A]]="Not Applicable",INDEX(S2PQ[[Step 2 questions]:[Justification]],MATCH(Checklist4813[[#This Row],[RelatedPQ]],S2PQ[S2PQGUID],0),3),"")</f>
        <v/>
      </c>
      <c r="R84" s="63"/>
    </row>
    <row r="85" spans="2:18" s="42" customFormat="1" ht="213.75" x14ac:dyDescent="0.25">
      <c r="B85" s="43"/>
      <c r="C85" s="43"/>
      <c r="D85" s="42">
        <f>IF(Checklist4813[[#This Row],[SGUID]]="",IF(Checklist4813[[#This Row],[SSGUID]]="",0,1),1)</f>
        <v>0</v>
      </c>
      <c r="E85" s="43" t="s">
        <v>532</v>
      </c>
      <c r="F85" s="43" t="str">
        <f>_xlfn.IFNA(Checklist4813[[#This Row],[RelatedPQ]],"NA")</f>
        <v>NA</v>
      </c>
      <c r="G85" s="43" t="e">
        <f>IF(Checklist4813[[#This Row],[PIGUID]]="","",INDEX(S2PQ_relational[],MATCH(Checklist4813[[#This Row],[PIGUID&amp;NO]],S2PQ_relational[PIGUID &amp; "NO"],0),2))</f>
        <v>#N/A</v>
      </c>
      <c r="H85" s="43" t="str">
        <f>Checklist4813[[#This Row],[PIGUID]]&amp;"NO"</f>
        <v>3pkZAH3FWIWyz7yBQSzQAwNO</v>
      </c>
      <c r="I85" s="43" t="b">
        <f>IF(Checklist4813[[#This Row],[PIGUID]]="","",INDEX(PIs[NA Exempt],MATCH(Checklist4813[[#This Row],[PIGUID]],PIs[GUID],0),1))</f>
        <v>0</v>
      </c>
      <c r="J8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20.01.03</v>
      </c>
      <c r="K8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All staff have received health and safety training according to the risk assessment.</v>
      </c>
      <c r="L85" s="43" t="str">
        <f>IF(Checklist4813[[#This Row],[SGUID]]="",IF(Checklist4813[[#This Row],[SSGUID]]="",INDEX(PIs[[Column1]:[SS]],MATCH(Checklist4813[[#This Row],[PIGUID]],PIs[GUID],0),6),""),"")</f>
        <v>Basic training on workers’ health and safety shall:
 - Be provided annually to staff, including owners and managers
 - Be provided to new staff and to established staff whenever they are reassigned to tasks requiring additional knowledge
 - Cover all necessary instructions
 - Be given in a format, either written or verbal, that ensures understanding (may only be in verbal and pictorial form without written explanatory content, where appropriate)
 - Include training on safety procedures for equipment, products, or new activities
 - Include training on topics related to accident response, natural disasters, and workers’ health, including illnesses, exposure to chemicals, emergency response procedures, fire safety, and rights and responsibilities associated with workers’ health protection</v>
      </c>
      <c r="M85" s="43" t="str">
        <f>IF(Checklist4813[[#This Row],[SSGUID]]="",IF(Checklist4813[[#This Row],[PIGUID]]="","",INDEX(PIs[[Column1]:[SS]],MATCH(Checklist4813[[#This Row],[PIGUID]],PIs[GUID],0),8)),"")</f>
        <v>Major Must</v>
      </c>
      <c r="N85" s="63"/>
      <c r="O85" s="63"/>
      <c r="P85" s="43" t="str">
        <f>IF(Checklist4813[[#This Row],[ifna]]="NA","",IF(Checklist4813[[#This Row],[RelatedPQ]]=0,"",IF(Checklist4813[[#This Row],[RelatedPQ]]="","",IF((INDEX(S2PQ_relational[],MATCH(Checklist4813[[#This Row],[PIGUID&amp;NO]],S2PQ_relational[PIGUID &amp; "NO"],0),1))=Checklist4813[[#This Row],[PIGUID]],"Not applicable",""))))</f>
        <v/>
      </c>
      <c r="Q85" s="43" t="str">
        <f>IF(Checklist4813[[#This Row],[N/A]]="Not Applicable",INDEX(S2PQ[[Step 2 questions]:[Justification]],MATCH(Checklist4813[[#This Row],[RelatedPQ]],S2PQ[S2PQGUID],0),3),"")</f>
        <v/>
      </c>
      <c r="R85" s="63"/>
    </row>
    <row r="86" spans="2:18" s="42" customFormat="1" ht="33.75" x14ac:dyDescent="0.25">
      <c r="B86" s="43"/>
      <c r="C86" s="43" t="s">
        <v>514</v>
      </c>
      <c r="D86" s="42">
        <f>IF(Checklist4813[[#This Row],[SGUID]]="",IF(Checklist4813[[#This Row],[SSGUID]]="",0,1),1)</f>
        <v>1</v>
      </c>
      <c r="E86" s="43"/>
      <c r="F86" s="43" t="str">
        <f>_xlfn.IFNA(Checklist4813[[#This Row],[RelatedPQ]],"NA")</f>
        <v/>
      </c>
      <c r="G86" s="43" t="str">
        <f>IF(Checklist4813[[#This Row],[PIGUID]]="","",INDEX(S2PQ_relational[],MATCH(Checklist4813[[#This Row],[PIGUID&amp;NO]],S2PQ_relational[PIGUID &amp; "NO"],0),2))</f>
        <v/>
      </c>
      <c r="H86" s="43" t="str">
        <f>Checklist4813[[#This Row],[PIGUID]]&amp;"NO"</f>
        <v>NO</v>
      </c>
      <c r="I86" s="43" t="str">
        <f>IF(Checklist4813[[#This Row],[PIGUID]]="","",INDEX(PIs[NA Exempt],MATCH(Checklist4813[[#This Row],[PIGUID]],PIs[GUID],0),1))</f>
        <v/>
      </c>
      <c r="J8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20.02 Hazards and first aid</v>
      </c>
      <c r="K8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86" s="43" t="str">
        <f>IF(Checklist4813[[#This Row],[SGUID]]="",IF(Checklist4813[[#This Row],[SSGUID]]="",INDEX(PIs[[Column1]:[SS]],MATCH(Checklist4813[[#This Row],[PIGUID]],PIs[GUID],0),6),""),"")</f>
        <v/>
      </c>
      <c r="M86" s="43" t="str">
        <f>IF(Checklist4813[[#This Row],[SSGUID]]="",IF(Checklist4813[[#This Row],[PIGUID]]="","",INDEX(PIs[[Column1]:[SS]],MATCH(Checklist4813[[#This Row],[PIGUID]],PIs[GUID],0),8)),"")</f>
        <v/>
      </c>
      <c r="N86" s="63"/>
      <c r="O86" s="63"/>
      <c r="P86" s="43" t="str">
        <f>IF(Checklist4813[[#This Row],[ifna]]="NA","",IF(Checklist4813[[#This Row],[RelatedPQ]]=0,"",IF(Checklist4813[[#This Row],[RelatedPQ]]="","",IF((INDEX(S2PQ_relational[],MATCH(Checklist4813[[#This Row],[PIGUID&amp;NO]],S2PQ_relational[PIGUID &amp; "NO"],0),1))=Checklist4813[[#This Row],[PIGUID]],"Not applicable",""))))</f>
        <v/>
      </c>
      <c r="Q86" s="43" t="str">
        <f>IF(Checklist4813[[#This Row],[N/A]]="Not Applicable",INDEX(S2PQ[[Step 2 questions]:[Justification]],MATCH(Checklist4813[[#This Row],[RelatedPQ]],S2PQ[S2PQGUID],0),3),"")</f>
        <v/>
      </c>
      <c r="R86" s="63"/>
    </row>
    <row r="87" spans="2:18" s="42" customFormat="1" ht="409.5" x14ac:dyDescent="0.25">
      <c r="B87" s="43"/>
      <c r="C87" s="43"/>
      <c r="D87" s="42">
        <f>IF(Checklist4813[[#This Row],[SGUID]]="",IF(Checklist4813[[#This Row],[SSGUID]]="",0,1),1)</f>
        <v>0</v>
      </c>
      <c r="E87" s="43" t="s">
        <v>539</v>
      </c>
      <c r="F87" s="43" t="str">
        <f>_xlfn.IFNA(Checklist4813[[#This Row],[RelatedPQ]],"NA")</f>
        <v>NA</v>
      </c>
      <c r="G87" s="43" t="e">
        <f>IF(Checklist4813[[#This Row],[PIGUID]]="","",INDEX(S2PQ_relational[],MATCH(Checklist4813[[#This Row],[PIGUID&amp;NO]],S2PQ_relational[PIGUID &amp; "NO"],0),2))</f>
        <v>#N/A</v>
      </c>
      <c r="H87" s="43" t="str">
        <f>Checklist4813[[#This Row],[PIGUID]]&amp;"NO"</f>
        <v>4GkqgbrIN7kTn826N6Qe7pNO</v>
      </c>
      <c r="I87" s="43" t="b">
        <f>IF(Checklist4813[[#This Row],[PIGUID]]="","",INDEX(PIs[NA Exempt],MATCH(Checklist4813[[#This Row],[PIGUID]],PIs[GUID],0),1))</f>
        <v>0</v>
      </c>
      <c r="J8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20.02.01</v>
      </c>
      <c r="K8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Accident and emergency procedures are displayed and communicated.</v>
      </c>
      <c r="L87" s="43" t="str">
        <f>IF(Checklist4813[[#This Row],[SGUID]]="",IF(Checklist4813[[#This Row],[SSGUID]]="",INDEX(PIs[[Column1]:[SS]],MATCH(Checklist4813[[#This Row],[PIGUID]],PIs[GUID],0),6),""),"")</f>
        <v>Instructions based on the accident and emergency procedures shall be clearly displayed in accessible and visible location(s) for workers, visitors, and subcontractors. These instructions shall be available in the predominant language(s) of the workforce and/or in pictograms.
The procedures shall cover/identify the following:
- The farm address, map, or other location information (e.g., GPS coordinates)
- Contact person(s)
- An up-to-date list of relevant telephone numbers (i.e., police, ambulance, hospital, fire brigade, access to emergency healthcare on site or by means of transport, and suppliers of electricity, water, and gas)
- Emergency evacuation procedures, where applicable
Permanent and legible signs shall indicate potential hazards. Emergency exits and escape route signs shall indicate these must be kept open, accessible, and clear of obstacles. This includes, where applicable, waste pits, flammable structures (fuel tanks, propane/natural gas tanks, etc.), plant protection product (PPP) storage, bodies of water, and any other identified physical hazards.
Warning signs shall be present and in the predominant language(s) of the workforce and/or in pictograms.
Examples of other information that can be included:
- The location of the nearest means of communication (telephone, radio)
- How and where to contact local medical services, hospitals, and other emergency services
- The location of fire extinguisher(s) and availability of water nearby
- The location of large chemical, fuel, and fertilizer storages
- The locations of emergency exits and operation of fire escapes
- Emergency cutoffs for electricity, gas, and water lines
- How to report accidents and dangerous incidents (location, description of incident, number of injured people, type of injuries)</v>
      </c>
      <c r="M87" s="43" t="str">
        <f>IF(Checklist4813[[#This Row],[SSGUID]]="",IF(Checklist4813[[#This Row],[PIGUID]]="","",INDEX(PIs[[Column1]:[SS]],MATCH(Checklist4813[[#This Row],[PIGUID]],PIs[GUID],0),8)),"")</f>
        <v>Major Must</v>
      </c>
      <c r="N87" s="63"/>
      <c r="O87" s="63"/>
      <c r="P87" s="43" t="str">
        <f>IF(Checklist4813[[#This Row],[ifna]]="NA","",IF(Checklist4813[[#This Row],[RelatedPQ]]=0,"",IF(Checklist4813[[#This Row],[RelatedPQ]]="","",IF((INDEX(S2PQ_relational[],MATCH(Checklist4813[[#This Row],[PIGUID&amp;NO]],S2PQ_relational[PIGUID &amp; "NO"],0),1))=Checklist4813[[#This Row],[PIGUID]],"Not applicable",""))))</f>
        <v/>
      </c>
      <c r="Q87" s="43" t="str">
        <f>IF(Checklist4813[[#This Row],[N/A]]="Not Applicable",INDEX(S2PQ[[Step 2 questions]:[Justification]],MATCH(Checklist4813[[#This Row],[RelatedPQ]],S2PQ[S2PQGUID],0),3),"")</f>
        <v/>
      </c>
      <c r="R87" s="63"/>
    </row>
    <row r="88" spans="2:18" s="42" customFormat="1" ht="33.75" x14ac:dyDescent="0.25">
      <c r="B88" s="43"/>
      <c r="C88" s="43"/>
      <c r="D88" s="42">
        <f>IF(Checklist4813[[#This Row],[SGUID]]="",IF(Checklist4813[[#This Row],[SSGUID]]="",0,1),1)</f>
        <v>0</v>
      </c>
      <c r="E88" s="43" t="s">
        <v>521</v>
      </c>
      <c r="F88" s="43" t="str">
        <f>_xlfn.IFNA(Checklist4813[[#This Row],[RelatedPQ]],"NA")</f>
        <v>NA</v>
      </c>
      <c r="G88" s="43" t="e">
        <f>IF(Checklist4813[[#This Row],[PIGUID]]="","",INDEX(S2PQ_relational[],MATCH(Checklist4813[[#This Row],[PIGUID&amp;NO]],S2PQ_relational[PIGUID &amp; "NO"],0),2))</f>
        <v>#N/A</v>
      </c>
      <c r="H88" s="43" t="str">
        <f>Checklist4813[[#This Row],[PIGUID]]&amp;"NO"</f>
        <v>7Lj5addiPwaMfeWQgNcLqJNO</v>
      </c>
      <c r="I88" s="43" t="b">
        <f>IF(Checklist4813[[#This Row],[PIGUID]]="","",INDEX(PIs[NA Exempt],MATCH(Checklist4813[[#This Row],[PIGUID]],PIs[GUID],0),1))</f>
        <v>0</v>
      </c>
      <c r="J8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20.02.02</v>
      </c>
      <c r="K8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Safety advice for substances hazardous to workers’ health and safety is immediately available and accessible.</v>
      </c>
      <c r="L88" s="43" t="str">
        <f>IF(Checklist4813[[#This Row],[SGUID]]="",IF(Checklist4813[[#This Row],[SSGUID]]="",INDEX(PIs[[Column1]:[SS]],MATCH(Checklist4813[[#This Row],[PIGUID]],PIs[GUID],0),6),""),"")</f>
        <v>Information related to safe handling of each hazardous substance shall be accessible (websites, telephone numbers, safety data sheets (SDSs), etc.).</v>
      </c>
      <c r="M88" s="43" t="str">
        <f>IF(Checklist4813[[#This Row],[SSGUID]]="",IF(Checklist4813[[#This Row],[PIGUID]]="","",INDEX(PIs[[Column1]:[SS]],MATCH(Checklist4813[[#This Row],[PIGUID]],PIs[GUID],0),8)),"")</f>
        <v>Minor Must</v>
      </c>
      <c r="N88" s="63"/>
      <c r="O88" s="63"/>
      <c r="P88" s="43" t="str">
        <f>IF(Checklist4813[[#This Row],[ifna]]="NA","",IF(Checklist4813[[#This Row],[RelatedPQ]]=0,"",IF(Checklist4813[[#This Row],[RelatedPQ]]="","",IF((INDEX(S2PQ_relational[],MATCH(Checklist4813[[#This Row],[PIGUID&amp;NO]],S2PQ_relational[PIGUID &amp; "NO"],0),1))=Checklist4813[[#This Row],[PIGUID]],"Not applicable",""))))</f>
        <v/>
      </c>
      <c r="Q88" s="43" t="str">
        <f>IF(Checklist4813[[#This Row],[N/A]]="Not Applicable",INDEX(S2PQ[[Step 2 questions]:[Justification]],MATCH(Checklist4813[[#This Row],[RelatedPQ]],S2PQ[S2PQGUID],0),3),"")</f>
        <v/>
      </c>
      <c r="R88" s="63"/>
    </row>
    <row r="89" spans="2:18" s="42" customFormat="1" ht="67.5" x14ac:dyDescent="0.25">
      <c r="B89" s="43"/>
      <c r="C89" s="43"/>
      <c r="D89" s="42">
        <f>IF(Checklist4813[[#This Row],[SGUID]]="",IF(Checklist4813[[#This Row],[SSGUID]]="",0,1),1)</f>
        <v>0</v>
      </c>
      <c r="E89" s="43" t="s">
        <v>508</v>
      </c>
      <c r="F89" s="43" t="str">
        <f>_xlfn.IFNA(Checklist4813[[#This Row],[RelatedPQ]],"NA")</f>
        <v>NA</v>
      </c>
      <c r="G89" s="43" t="e">
        <f>IF(Checklist4813[[#This Row],[PIGUID]]="","",INDEX(S2PQ_relational[],MATCH(Checklist4813[[#This Row],[PIGUID&amp;NO]],S2PQ_relational[PIGUID &amp; "NO"],0),2))</f>
        <v>#N/A</v>
      </c>
      <c r="H89" s="43" t="str">
        <f>Checklist4813[[#This Row],[PIGUID]]&amp;"NO"</f>
        <v>50z9fFQ35NLK7mW7rTWD56NO</v>
      </c>
      <c r="I89" s="43" t="b">
        <f>IF(Checklist4813[[#This Row],[PIGUID]]="","",INDEX(PIs[NA Exempt],MATCH(Checklist4813[[#This Row],[PIGUID]],PIs[GUID],0),1))</f>
        <v>0</v>
      </c>
      <c r="J8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20.02.03</v>
      </c>
      <c r="K8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First aid kits are accessible at all permanent sites and fields near the work.</v>
      </c>
      <c r="L89" s="43" t="str">
        <f>IF(Checklist4813[[#This Row],[SGUID]]="",IF(Checklist4813[[#This Row],[SSGUID]]="",INDEX(PIs[[Column1]:[SS]],MATCH(Checklist4813[[#This Row],[PIGUID]],PIs[GUID],0),6),""),"")</f>
        <v>Complete and maintained first aid kits (i.e., complete and maintained according to prevailing regulations and appropriate to the activities being carried out) shall be available and accessible at all permanent sites and present in selected vehicles (tractor, car, etc.) where required by the risk assessment.</v>
      </c>
      <c r="M89" s="43" t="str">
        <f>IF(Checklist4813[[#This Row],[SSGUID]]="",IF(Checklist4813[[#This Row],[PIGUID]]="","",INDEX(PIs[[Column1]:[SS]],MATCH(Checklist4813[[#This Row],[PIGUID]],PIs[GUID],0),8)),"")</f>
        <v>Minor Must</v>
      </c>
      <c r="N89" s="63"/>
      <c r="O89" s="63"/>
      <c r="P89" s="43" t="str">
        <f>IF(Checklist4813[[#This Row],[ifna]]="NA","",IF(Checklist4813[[#This Row],[RelatedPQ]]=0,"",IF(Checklist4813[[#This Row],[RelatedPQ]]="","",IF((INDEX(S2PQ_relational[],MATCH(Checklist4813[[#This Row],[PIGUID&amp;NO]],S2PQ_relational[PIGUID &amp; "NO"],0),1))=Checklist4813[[#This Row],[PIGUID]],"Not applicable",""))))</f>
        <v/>
      </c>
      <c r="Q89" s="43" t="str">
        <f>IF(Checklist4813[[#This Row],[N/A]]="Not Applicable",INDEX(S2PQ[[Step 2 questions]:[Justification]],MATCH(Checklist4813[[#This Row],[RelatedPQ]],S2PQ[S2PQGUID],0),3),"")</f>
        <v/>
      </c>
      <c r="R89" s="63"/>
    </row>
    <row r="90" spans="2:18" s="42" customFormat="1" ht="67.5" x14ac:dyDescent="0.25">
      <c r="B90" s="43"/>
      <c r="C90" s="43"/>
      <c r="D90" s="42">
        <f>IF(Checklist4813[[#This Row],[SGUID]]="",IF(Checklist4813[[#This Row],[SSGUID]]="",0,1),1)</f>
        <v>0</v>
      </c>
      <c r="E90" s="43" t="s">
        <v>515</v>
      </c>
      <c r="F90" s="43" t="str">
        <f>_xlfn.IFNA(Checklist4813[[#This Row],[RelatedPQ]],"NA")</f>
        <v>NA</v>
      </c>
      <c r="G90" s="43" t="e">
        <f>IF(Checklist4813[[#This Row],[PIGUID]]="","",INDEX(S2PQ_relational[],MATCH(Checklist4813[[#This Row],[PIGUID&amp;NO]],S2PQ_relational[PIGUID &amp; "NO"],0),2))</f>
        <v>#N/A</v>
      </c>
      <c r="H90" s="43" t="str">
        <f>Checklist4813[[#This Row],[PIGUID]]&amp;"NO"</f>
        <v>76ZQHbK2OnNp2UcgfMlZL2NO</v>
      </c>
      <c r="I90" s="43" t="b">
        <f>IF(Checklist4813[[#This Row],[PIGUID]]="","",INDEX(PIs[NA Exempt],MATCH(Checklist4813[[#This Row],[PIGUID]],PIs[GUID],0),1))</f>
        <v>0</v>
      </c>
      <c r="J9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20.02.04</v>
      </c>
      <c r="K9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There is always at least one person trained in first aid present on the farm whenever on-farm activities are being carried out.</v>
      </c>
      <c r="L90" s="43" t="str">
        <f>IF(Checklist4813[[#This Row],[SGUID]]="",IF(Checklist4813[[#This Row],[SSGUID]]="",INDEX(PIs[[Column1]:[SS]],MATCH(Checklist4813[[#This Row],[PIGUID]],PIs[GUID],0),6),""),"")</f>
        <v>There shall always be at least one person trained in first aid (within the last five years) present at the location whenever production and handling activities are being carried out, including those mentioned in the relevant principles and criteria of the standard. As a guideline: one trained person per 50 workers.</v>
      </c>
      <c r="M90" s="43" t="str">
        <f>IF(Checklist4813[[#This Row],[SSGUID]]="",IF(Checklist4813[[#This Row],[PIGUID]]="","",INDEX(PIs[[Column1]:[SS]],MATCH(Checklist4813[[#This Row],[PIGUID]],PIs[GUID],0),8)),"")</f>
        <v>Minor Must</v>
      </c>
      <c r="N90" s="63"/>
      <c r="O90" s="63"/>
      <c r="P90" s="43" t="str">
        <f>IF(Checklist4813[[#This Row],[ifna]]="NA","",IF(Checklist4813[[#This Row],[RelatedPQ]]=0,"",IF(Checklist4813[[#This Row],[RelatedPQ]]="","",IF((INDEX(S2PQ_relational[],MATCH(Checklist4813[[#This Row],[PIGUID&amp;NO]],S2PQ_relational[PIGUID &amp; "NO"],0),1))=Checklist4813[[#This Row],[PIGUID]],"Not applicable",""))))</f>
        <v/>
      </c>
      <c r="Q90" s="43" t="str">
        <f>IF(Checklist4813[[#This Row],[N/A]]="Not Applicable",INDEX(S2PQ[[Step 2 questions]:[Justification]],MATCH(Checklist4813[[#This Row],[RelatedPQ]],S2PQ[S2PQGUID],0),3),"")</f>
        <v/>
      </c>
      <c r="R90" s="63"/>
    </row>
    <row r="91" spans="2:18" s="42" customFormat="1" ht="45" x14ac:dyDescent="0.25">
      <c r="B91" s="43"/>
      <c r="C91" s="43" t="s">
        <v>489</v>
      </c>
      <c r="D91" s="42">
        <f>IF(Checklist4813[[#This Row],[SGUID]]="",IF(Checklist4813[[#This Row],[SSGUID]]="",0,1),1)</f>
        <v>1</v>
      </c>
      <c r="E91" s="43"/>
      <c r="F91" s="43" t="str">
        <f>_xlfn.IFNA(Checklist4813[[#This Row],[RelatedPQ]],"NA")</f>
        <v/>
      </c>
      <c r="G91" s="43" t="str">
        <f>IF(Checklist4813[[#This Row],[PIGUID]]="","",INDEX(S2PQ_relational[],MATCH(Checklist4813[[#This Row],[PIGUID&amp;NO]],S2PQ_relational[PIGUID &amp; "NO"],0),2))</f>
        <v/>
      </c>
      <c r="H91" s="43" t="str">
        <f>Checklist4813[[#This Row],[PIGUID]]&amp;"NO"</f>
        <v>NO</v>
      </c>
      <c r="I91" s="43" t="str">
        <f>IF(Checklist4813[[#This Row],[PIGUID]]="","",INDEX(PIs[NA Exempt],MATCH(Checklist4813[[#This Row],[PIGUID]],PIs[GUID],0),1))</f>
        <v/>
      </c>
      <c r="J9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20.03 Personal protective equipment</v>
      </c>
      <c r="K9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91" s="43" t="str">
        <f>IF(Checklist4813[[#This Row],[SGUID]]="",IF(Checklist4813[[#This Row],[SSGUID]]="",INDEX(PIs[[Column1]:[SS]],MATCH(Checklist4813[[#This Row],[PIGUID]],PIs[GUID],0),6),""),"")</f>
        <v/>
      </c>
      <c r="M91" s="43" t="str">
        <f>IF(Checklist4813[[#This Row],[SSGUID]]="",IF(Checklist4813[[#This Row],[PIGUID]]="","",INDEX(PIs[[Column1]:[SS]],MATCH(Checklist4813[[#This Row],[PIGUID]],PIs[GUID],0),8)),"")</f>
        <v/>
      </c>
      <c r="N91" s="63"/>
      <c r="O91" s="63"/>
      <c r="P91" s="43" t="str">
        <f>IF(Checklist4813[[#This Row],[ifna]]="NA","",IF(Checklist4813[[#This Row],[RelatedPQ]]=0,"",IF(Checklist4813[[#This Row],[RelatedPQ]]="","",IF((INDEX(S2PQ_relational[],MATCH(Checklist4813[[#This Row],[PIGUID&amp;NO]],S2PQ_relational[PIGUID &amp; "NO"],0),1))=Checklist4813[[#This Row],[PIGUID]],"Not applicable",""))))</f>
        <v/>
      </c>
      <c r="Q91" s="43" t="str">
        <f>IF(Checklist4813[[#This Row],[N/A]]="Not Applicable",INDEX(S2PQ[[Step 2 questions]:[Justification]],MATCH(Checklist4813[[#This Row],[RelatedPQ]],S2PQ[S2PQGUID],0),3),"")</f>
        <v/>
      </c>
      <c r="R91" s="63"/>
    </row>
    <row r="92" spans="2:18" s="42" customFormat="1" ht="157.5" x14ac:dyDescent="0.25">
      <c r="B92" s="43"/>
      <c r="C92" s="43"/>
      <c r="D92" s="42">
        <f>IF(Checklist4813[[#This Row],[SGUID]]="",IF(Checklist4813[[#This Row],[SSGUID]]="",0,1),1)</f>
        <v>0</v>
      </c>
      <c r="E92" s="43" t="s">
        <v>502</v>
      </c>
      <c r="F92" s="43" t="str">
        <f>_xlfn.IFNA(Checklist4813[[#This Row],[RelatedPQ]],"NA")</f>
        <v>NA</v>
      </c>
      <c r="G92" s="43" t="e">
        <f>IF(Checklist4813[[#This Row],[PIGUID]]="","",INDEX(S2PQ_relational[],MATCH(Checklist4813[[#This Row],[PIGUID&amp;NO]],S2PQ_relational[PIGUID &amp; "NO"],0),2))</f>
        <v>#N/A</v>
      </c>
      <c r="H92" s="43" t="str">
        <f>Checklist4813[[#This Row],[PIGUID]]&amp;"NO"</f>
        <v>1B8FAO4axeLk6EO88AgWCPNO</v>
      </c>
      <c r="I92" s="43" t="b">
        <f>IF(Checklist4813[[#This Row],[PIGUID]]="","",INDEX(PIs[NA Exempt],MATCH(Checklist4813[[#This Row],[PIGUID]],PIs[GUID],0),1))</f>
        <v>0</v>
      </c>
      <c r="J9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20.03.01</v>
      </c>
      <c r="K9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Workers, visitors, and subcontractors are equipped with suitable personal protective equipment (PPE).</v>
      </c>
      <c r="L92" s="43" t="str">
        <f>IF(Checklist4813[[#This Row],[SGUID]]="",IF(Checklist4813[[#This Row],[SSGUID]]="",INDEX(PIs[[Column1]:[SS]],MATCH(Checklist4813[[#This Row],[PIGUID]],PIs[GUID],0),6),""),"")</f>
        <v>PPE shall be in accordance with legal requirements, label instructions, and/or as authorized by a competent authority. The PPE shall be available, properly used, and in good repair. Complying with label requirements and requirements in the risk assessment for on-farm operations may include use of the following: appropriate footwear, waterproof clothing, protective overalls, rubber gloves, face masks, respiratory equipment (including replacement filters), ear and eye protection, etc.
PPE shall be provided whenever necessary to workers, subcontractors (acceptable when provided by subcontracting company), and visitors.</v>
      </c>
      <c r="M92" s="43" t="str">
        <f>IF(Checklist4813[[#This Row],[SSGUID]]="",IF(Checklist4813[[#This Row],[PIGUID]]="","",INDEX(PIs[[Column1]:[SS]],MATCH(Checklist4813[[#This Row],[PIGUID]],PIs[GUID],0),8)),"")</f>
        <v>Major Must</v>
      </c>
      <c r="N92" s="63"/>
      <c r="O92" s="63"/>
      <c r="P92" s="43" t="str">
        <f>IF(Checklist4813[[#This Row],[ifna]]="NA","",IF(Checklist4813[[#This Row],[RelatedPQ]]=0,"",IF(Checklist4813[[#This Row],[RelatedPQ]]="","",IF((INDEX(S2PQ_relational[],MATCH(Checklist4813[[#This Row],[PIGUID&amp;NO]],S2PQ_relational[PIGUID &amp; "NO"],0),1))=Checklist4813[[#This Row],[PIGUID]],"Not applicable",""))))</f>
        <v/>
      </c>
      <c r="Q92" s="43" t="str">
        <f>IF(Checklist4813[[#This Row],[N/A]]="Not Applicable",INDEX(S2PQ[[Step 2 questions]:[Justification]],MATCH(Checklist4813[[#This Row],[RelatedPQ]],S2PQ[S2PQGUID],0),3),"")</f>
        <v/>
      </c>
      <c r="R92" s="63"/>
    </row>
    <row r="93" spans="2:18" s="42" customFormat="1" ht="67.5" x14ac:dyDescent="0.25">
      <c r="B93" s="43"/>
      <c r="C93" s="43"/>
      <c r="D93" s="42">
        <f>IF(Checklist4813[[#This Row],[SGUID]]="",IF(Checklist4813[[#This Row],[SSGUID]]="",0,1),1)</f>
        <v>0</v>
      </c>
      <c r="E93" s="43" t="s">
        <v>490</v>
      </c>
      <c r="F93" s="43" t="str">
        <f>_xlfn.IFNA(Checklist4813[[#This Row],[RelatedPQ]],"NA")</f>
        <v>NA</v>
      </c>
      <c r="G93" s="43" t="e">
        <f>IF(Checklist4813[[#This Row],[PIGUID]]="","",INDEX(S2PQ_relational[],MATCH(Checklist4813[[#This Row],[PIGUID&amp;NO]],S2PQ_relational[PIGUID &amp; "NO"],0),2))</f>
        <v>#N/A</v>
      </c>
      <c r="H93" s="43" t="str">
        <f>Checklist4813[[#This Row],[PIGUID]]&amp;"NO"</f>
        <v>5A3AgkIuKzbdM7O9Zi4QqYNO</v>
      </c>
      <c r="I93" s="43" t="b">
        <f>IF(Checklist4813[[#This Row],[PIGUID]]="","",INDEX(PIs[NA Exempt],MATCH(Checklist4813[[#This Row],[PIGUID]],PIs[GUID],0),1))</f>
        <v>0</v>
      </c>
      <c r="J9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20.03.02</v>
      </c>
      <c r="K9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Personal protective equipment (PPE) is maintained in clean conditions and stored appropriately so as not to pose any contamination risk to personal items.</v>
      </c>
      <c r="L93" s="43" t="str">
        <f>IF(Checklist4813[[#This Row],[SGUID]]="",IF(Checklist4813[[#This Row],[SSGUID]]="",INDEX(PIs[[Column1]:[SS]],MATCH(Checklist4813[[#This Row],[PIGUID]],PIs[GUID],0),6),""),"")</f>
        <v>PPE shall be kept clean according to the type of use and degree of potential contamination. Protective clothing shall be laundered separately from personal items. Dirty and damaged PPE shall be disposed of appropriately. PPE shall be stored in a manner that prevents cross contamination with chemicals.</v>
      </c>
      <c r="M93" s="43" t="str">
        <f>IF(Checklist4813[[#This Row],[SSGUID]]="",IF(Checklist4813[[#This Row],[PIGUID]]="","",INDEX(PIs[[Column1]:[SS]],MATCH(Checklist4813[[#This Row],[PIGUID]],PIs[GUID],0),8)),"")</f>
        <v>Major Must</v>
      </c>
      <c r="N93" s="63"/>
      <c r="O93" s="63"/>
      <c r="P93" s="43" t="str">
        <f>IF(Checklist4813[[#This Row],[ifna]]="NA","",IF(Checklist4813[[#This Row],[RelatedPQ]]=0,"",IF(Checklist4813[[#This Row],[RelatedPQ]]="","",IF((INDEX(S2PQ_relational[],MATCH(Checklist4813[[#This Row],[PIGUID&amp;NO]],S2PQ_relational[PIGUID &amp; "NO"],0),1))=Checklist4813[[#This Row],[PIGUID]],"Not applicable",""))))</f>
        <v/>
      </c>
      <c r="Q93" s="43" t="str">
        <f>IF(Checklist4813[[#This Row],[N/A]]="Not Applicable",INDEX(S2PQ[[Step 2 questions]:[Justification]],MATCH(Checklist4813[[#This Row],[RelatedPQ]],S2PQ[S2PQGUID],0),3),"")</f>
        <v/>
      </c>
      <c r="R93" s="63"/>
    </row>
    <row r="94" spans="2:18" s="42" customFormat="1" ht="67.5" x14ac:dyDescent="0.25">
      <c r="B94" s="43"/>
      <c r="C94" s="43"/>
      <c r="D94" s="42">
        <f>IF(Checklist4813[[#This Row],[SGUID]]="",IF(Checklist4813[[#This Row],[SSGUID]]="",0,1),1)</f>
        <v>0</v>
      </c>
      <c r="E94" s="43" t="s">
        <v>496</v>
      </c>
      <c r="F94" s="43" t="str">
        <f>_xlfn.IFNA(Checklist4813[[#This Row],[RelatedPQ]],"NA")</f>
        <v>NA</v>
      </c>
      <c r="G94" s="43" t="e">
        <f>IF(Checklist4813[[#This Row],[PIGUID]]="","",INDEX(S2PQ_relational[],MATCH(Checklist4813[[#This Row],[PIGUID&amp;NO]],S2PQ_relational[PIGUID &amp; "NO"],0),2))</f>
        <v>#N/A</v>
      </c>
      <c r="H94" s="43" t="str">
        <f>Checklist4813[[#This Row],[PIGUID]]&amp;"NO"</f>
        <v>3MzWIFcUmpRiKuCwBRRXgrNO</v>
      </c>
      <c r="I94" s="43" t="b">
        <f>IF(Checklist4813[[#This Row],[PIGUID]]="","",INDEX(PIs[NA Exempt],MATCH(Checklist4813[[#This Row],[PIGUID]],PIs[GUID],0),1))</f>
        <v>0</v>
      </c>
      <c r="J9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20.03.03</v>
      </c>
      <c r="K9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There is evidence that the provided personal protective equipment (PPE) is used by the workers.</v>
      </c>
      <c r="L94" s="43" t="str">
        <f>IF(Checklist4813[[#This Row],[SGUID]]="",IF(Checklist4813[[#This Row],[SSGUID]]="",INDEX(PIs[[Column1]:[SS]],MATCH(Checklist4813[[#This Row],[PIGUID]],PIs[GUID],0),6),""),"")</f>
        <v>There shall be evidence that the provided PPE is being used.
If single-use PPE is used, the supply maintained on hand shall correspond to the needs of the workers, or records demonstrating that new PPE is promptly sourced and restocked shall be available.</v>
      </c>
      <c r="M94" s="43" t="str">
        <f>IF(Checklist4813[[#This Row],[SSGUID]]="",IF(Checklist4813[[#This Row],[PIGUID]]="","",INDEX(PIs[[Column1]:[SS]],MATCH(Checklist4813[[#This Row],[PIGUID]],PIs[GUID],0),8)),"")</f>
        <v>Minor Must</v>
      </c>
      <c r="N94" s="63"/>
      <c r="O94" s="63"/>
      <c r="P94" s="43" t="str">
        <f>IF(Checklist4813[[#This Row],[ifna]]="NA","",IF(Checklist4813[[#This Row],[RelatedPQ]]=0,"",IF(Checklist4813[[#This Row],[RelatedPQ]]="","",IF((INDEX(S2PQ_relational[],MATCH(Checklist4813[[#This Row],[PIGUID&amp;NO]],S2PQ_relational[PIGUID &amp; "NO"],0),1))=Checklist4813[[#This Row],[PIGUID]],"Not applicable",""))))</f>
        <v/>
      </c>
      <c r="Q94" s="43" t="str">
        <f>IF(Checklist4813[[#This Row],[N/A]]="Not Applicable",INDEX(S2PQ[[Step 2 questions]:[Justification]],MATCH(Checklist4813[[#This Row],[RelatedPQ]],S2PQ[S2PQGUID],0),3),"")</f>
        <v/>
      </c>
      <c r="R94" s="63"/>
    </row>
    <row r="95" spans="2:18" s="42" customFormat="1" ht="56.25" x14ac:dyDescent="0.25">
      <c r="B95" s="43"/>
      <c r="C95" s="43"/>
      <c r="D95" s="42">
        <f>IF(Checklist4813[[#This Row],[SGUID]]="",IF(Checklist4813[[#This Row],[SSGUID]]="",0,1),1)</f>
        <v>0</v>
      </c>
      <c r="E95" s="43" t="s">
        <v>482</v>
      </c>
      <c r="F95" s="43" t="str">
        <f>_xlfn.IFNA(Checklist4813[[#This Row],[RelatedPQ]],"NA")</f>
        <v>NA</v>
      </c>
      <c r="G95" s="43" t="e">
        <f>IF(Checklist4813[[#This Row],[PIGUID]]="","",INDEX(S2PQ_relational[],MATCH(Checklist4813[[#This Row],[PIGUID&amp;NO]],S2PQ_relational[PIGUID &amp; "NO"],0),2))</f>
        <v>#N/A</v>
      </c>
      <c r="H95" s="43" t="str">
        <f>Checklist4813[[#This Row],[PIGUID]]&amp;"NO"</f>
        <v>5IHncQIqIbNONbkP6INoEhNO</v>
      </c>
      <c r="I95" s="43" t="b">
        <f>IF(Checklist4813[[#This Row],[PIGUID]]="","",INDEX(PIs[NA Exempt],MATCH(Checklist4813[[#This Row],[PIGUID]],PIs[GUID],0),1))</f>
        <v>0</v>
      </c>
      <c r="J9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20.03.04</v>
      </c>
      <c r="K9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Suitable changing facilities are available where necessary.</v>
      </c>
      <c r="L95" s="43" t="str">
        <f>IF(Checklist4813[[#This Row],[SGUID]]="",IF(Checklist4813[[#This Row],[SSGUID]]="",INDEX(PIs[[Column1]:[SS]],MATCH(Checklist4813[[#This Row],[PIGUID]],PIs[GUID],0),6),""),"")</f>
        <v>The changing facilities (in line with local conditions) shall be used to change clothing and protective outer garments as required. Changing facilities may not be needed if personal protective equipment (PPE) is applied over existing clothing.</v>
      </c>
      <c r="M95" s="43" t="str">
        <f>IF(Checklist4813[[#This Row],[SSGUID]]="",IF(Checklist4813[[#This Row],[PIGUID]]="","",INDEX(PIs[[Column1]:[SS]],MATCH(Checklist4813[[#This Row],[PIGUID]],PIs[GUID],0),8)),"")</f>
        <v>Minor Must</v>
      </c>
      <c r="N95" s="63"/>
      <c r="O95" s="63"/>
      <c r="P95" s="43" t="str">
        <f>IF(Checklist4813[[#This Row],[ifna]]="NA","",IF(Checklist4813[[#This Row],[RelatedPQ]]=0,"",IF(Checklist4813[[#This Row],[RelatedPQ]]="","",IF((INDEX(S2PQ_relational[],MATCH(Checklist4813[[#This Row],[PIGUID&amp;NO]],S2PQ_relational[PIGUID &amp; "NO"],0),1))=Checklist4813[[#This Row],[PIGUID]],"Not applicable",""))))</f>
        <v/>
      </c>
      <c r="Q95" s="43" t="str">
        <f>IF(Checklist4813[[#This Row],[N/A]]="Not Applicable",INDEX(S2PQ[[Step 2 questions]:[Justification]],MATCH(Checklist4813[[#This Row],[RelatedPQ]],S2PQ[S2PQGUID],0),3),"")</f>
        <v/>
      </c>
      <c r="R95" s="63"/>
    </row>
    <row r="96" spans="2:18" s="42" customFormat="1" ht="33.75" x14ac:dyDescent="0.25">
      <c r="B96" s="43"/>
      <c r="C96" s="43" t="s">
        <v>593</v>
      </c>
      <c r="D96" s="42">
        <f>IF(Checklist4813[[#This Row],[SGUID]]="",IF(Checklist4813[[#This Row],[SSGUID]]="",0,1),1)</f>
        <v>1</v>
      </c>
      <c r="E96" s="43"/>
      <c r="F96" s="43" t="str">
        <f>_xlfn.IFNA(Checklist4813[[#This Row],[RelatedPQ]],"NA")</f>
        <v/>
      </c>
      <c r="G96" s="43" t="str">
        <f>IF(Checklist4813[[#This Row],[PIGUID]]="","",INDEX(S2PQ_relational[],MATCH(Checklist4813[[#This Row],[PIGUID&amp;NO]],S2PQ_relational[PIGUID &amp; "NO"],0),2))</f>
        <v/>
      </c>
      <c r="H96" s="43" t="str">
        <f>Checklist4813[[#This Row],[PIGUID]]&amp;"NO"</f>
        <v>NO</v>
      </c>
      <c r="I96" s="43" t="str">
        <f>IF(Checklist4813[[#This Row],[PIGUID]]="","",INDEX(PIs[NA Exempt],MATCH(Checklist4813[[#This Row],[PIGUID]],PIs[GUID],0),1))</f>
        <v/>
      </c>
      <c r="J9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20.04 Workers’ welfare</v>
      </c>
      <c r="K9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96" s="43" t="str">
        <f>IF(Checklist4813[[#This Row],[SGUID]]="",IF(Checklist4813[[#This Row],[SSGUID]]="",INDEX(PIs[[Column1]:[SS]],MATCH(Checklist4813[[#This Row],[PIGUID]],PIs[GUID],0),6),""),"")</f>
        <v/>
      </c>
      <c r="M96" s="43" t="str">
        <f>IF(Checklist4813[[#This Row],[SSGUID]]="",IF(Checklist4813[[#This Row],[PIGUID]]="","",INDEX(PIs[[Column1]:[SS]],MATCH(Checklist4813[[#This Row],[PIGUID]],PIs[GUID],0),8)),"")</f>
        <v/>
      </c>
      <c r="N96" s="63"/>
      <c r="O96" s="63"/>
      <c r="P96" s="43" t="str">
        <f>IF(Checklist4813[[#This Row],[ifna]]="NA","",IF(Checklist4813[[#This Row],[RelatedPQ]]=0,"",IF(Checklist4813[[#This Row],[RelatedPQ]]="","",IF((INDEX(S2PQ_relational[],MATCH(Checklist4813[[#This Row],[PIGUID&amp;NO]],S2PQ_relational[PIGUID &amp; "NO"],0),1))=Checklist4813[[#This Row],[PIGUID]],"Not applicable",""))))</f>
        <v/>
      </c>
      <c r="Q96" s="43" t="str">
        <f>IF(Checklist4813[[#This Row],[N/A]]="Not Applicable",INDEX(S2PQ[[Step 2 questions]:[Justification]],MATCH(Checklist4813[[#This Row],[RelatedPQ]],S2PQ[S2PQGUID],0),3),"")</f>
        <v/>
      </c>
      <c r="R96" s="63"/>
    </row>
    <row r="97" spans="2:18" s="42" customFormat="1" ht="135" x14ac:dyDescent="0.25">
      <c r="B97" s="43"/>
      <c r="C97" s="43"/>
      <c r="D97" s="42">
        <f>IF(Checklist4813[[#This Row],[SGUID]]="",IF(Checklist4813[[#This Row],[SSGUID]]="",0,1),1)</f>
        <v>0</v>
      </c>
      <c r="E97" s="43" t="s">
        <v>587</v>
      </c>
      <c r="F97" s="43" t="str">
        <f>_xlfn.IFNA(Checklist4813[[#This Row],[RelatedPQ]],"NA")</f>
        <v>NA</v>
      </c>
      <c r="G97" s="43" t="e">
        <f>IF(Checklist4813[[#This Row],[PIGUID]]="","",INDEX(S2PQ_relational[],MATCH(Checklist4813[[#This Row],[PIGUID&amp;NO]],S2PQ_relational[PIGUID &amp; "NO"],0),2))</f>
        <v>#N/A</v>
      </c>
      <c r="H97" s="43" t="str">
        <f>Checklist4813[[#This Row],[PIGUID]]&amp;"NO"</f>
        <v>1fIeqqcVpp9Ue3h48wbKD7NO</v>
      </c>
      <c r="I97" s="43" t="b">
        <f>IF(Checklist4813[[#This Row],[PIGUID]]="","",INDEX(PIs[NA Exempt],MATCH(Checklist4813[[#This Row],[PIGUID]],PIs[GUID],0),1))</f>
        <v>0</v>
      </c>
      <c r="J9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20.04.01</v>
      </c>
      <c r="K9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There is communication between management and workers on issues related to their health, safety, and welfare.</v>
      </c>
      <c r="L97" s="43" t="str">
        <f>IF(Checklist4813[[#This Row],[SGUID]]="",IF(Checklist4813[[#This Row],[SSGUID]]="",INDEX(PIs[[Column1]:[SS]],MATCH(Checklist4813[[#This Row],[PIGUID]],PIs[GUID],0),6),""),"")</f>
        <v>Communication between management and workers about health, safety, and welfare issues shall be able to take place openly (i.e., without fear of intimidation or retaliation).
The communication may be in the form of scheduled meetings, worker hotlines, anonymous comment boxes, daily prework briefings, or individual crew meetings.
On very small operations, communication between a family or limited number of workers may occur continuously.</v>
      </c>
      <c r="M97" s="43" t="str">
        <f>IF(Checklist4813[[#This Row],[SSGUID]]="",IF(Checklist4813[[#This Row],[PIGUID]]="","",INDEX(PIs[[Column1]:[SS]],MATCH(Checklist4813[[#This Row],[PIGUID]],PIs[GUID],0),8)),"")</f>
        <v>Minor Must</v>
      </c>
      <c r="N97" s="63"/>
      <c r="O97" s="63"/>
      <c r="P97" s="43" t="str">
        <f>IF(Checklist4813[[#This Row],[ifna]]="NA","",IF(Checklist4813[[#This Row],[RelatedPQ]]=0,"",IF(Checklist4813[[#This Row],[RelatedPQ]]="","",IF((INDEX(S2PQ_relational[],MATCH(Checklist4813[[#This Row],[PIGUID&amp;NO]],S2PQ_relational[PIGUID &amp; "NO"],0),1))=Checklist4813[[#This Row],[PIGUID]],"Not applicable",""))))</f>
        <v/>
      </c>
      <c r="Q97" s="43" t="str">
        <f>IF(Checklist4813[[#This Row],[N/A]]="Not Applicable",INDEX(S2PQ[[Step 2 questions]:[Justification]],MATCH(Checklist4813[[#This Row],[RelatedPQ]],S2PQ[S2PQGUID],0),3),"")</f>
        <v/>
      </c>
      <c r="R97" s="63"/>
    </row>
    <row r="98" spans="2:18" s="42" customFormat="1" ht="67.5" x14ac:dyDescent="0.25">
      <c r="B98" s="43"/>
      <c r="C98" s="43"/>
      <c r="D98" s="42">
        <f>IF(Checklist4813[[#This Row],[SGUID]]="",IF(Checklist4813[[#This Row],[SSGUID]]="",0,1),1)</f>
        <v>0</v>
      </c>
      <c r="E98" s="43" t="s">
        <v>619</v>
      </c>
      <c r="F98" s="43" t="str">
        <f>_xlfn.IFNA(Checklist4813[[#This Row],[RelatedPQ]],"NA")</f>
        <v>NA</v>
      </c>
      <c r="G98" s="43" t="e">
        <f>IF(Checklist4813[[#This Row],[PIGUID]]="","",INDEX(S2PQ_relational[],MATCH(Checklist4813[[#This Row],[PIGUID&amp;NO]],S2PQ_relational[PIGUID &amp; "NO"],0),2))</f>
        <v>#N/A</v>
      </c>
      <c r="H98" s="43" t="str">
        <f>Checklist4813[[#This Row],[PIGUID]]&amp;"NO"</f>
        <v>2XmkLggsnNbrcIKyDTwhTUNO</v>
      </c>
      <c r="I98" s="43" t="b">
        <f>IF(Checklist4813[[#This Row],[PIGUID]]="","",INDEX(PIs[NA Exempt],MATCH(Checklist4813[[#This Row],[PIGUID]],PIs[GUID],0),1))</f>
        <v>0</v>
      </c>
      <c r="J9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20.04.02</v>
      </c>
      <c r="K9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Workers have access to clean drinking water, food storage, and areas to eat and rest.</v>
      </c>
      <c r="L98" s="43" t="str">
        <f>IF(Checklist4813[[#This Row],[SGUID]]="",IF(Checklist4813[[#This Row],[SSGUID]]="",INDEX(PIs[[Column1]:[SS]],MATCH(Checklist4813[[#This Row],[PIGUID]],PIs[GUID],0),6),""),"")</f>
        <v>A clean place to store food and a clean place to eat shall be provided to the workers if they eat on the farm. Drinking water shall always be provided at no cost to the workers. Worker access to drinking water shall not be restricted. There shall be designated areas for resting and breaks.</v>
      </c>
      <c r="M98" s="43" t="str">
        <f>IF(Checklist4813[[#This Row],[SSGUID]]="",IF(Checklist4813[[#This Row],[PIGUID]]="","",INDEX(PIs[[Column1]:[SS]],MATCH(Checklist4813[[#This Row],[PIGUID]],PIs[GUID],0),8)),"")</f>
        <v>Major Must</v>
      </c>
      <c r="N98" s="63"/>
      <c r="O98" s="63"/>
      <c r="P98" s="43" t="str">
        <f>IF(Checklist4813[[#This Row],[ifna]]="NA","",IF(Checklist4813[[#This Row],[RelatedPQ]]=0,"",IF(Checklist4813[[#This Row],[RelatedPQ]]="","",IF((INDEX(S2PQ_relational[],MATCH(Checklist4813[[#This Row],[PIGUID&amp;NO]],S2PQ_relational[PIGUID &amp; "NO"],0),1))=Checklist4813[[#This Row],[PIGUID]],"Not applicable",""))))</f>
        <v/>
      </c>
      <c r="Q98" s="43" t="str">
        <f>IF(Checklist4813[[#This Row],[N/A]]="Not Applicable",INDEX(S2PQ[[Step 2 questions]:[Justification]],MATCH(Checklist4813[[#This Row],[RelatedPQ]],S2PQ[S2PQGUID],0),3),"")</f>
        <v/>
      </c>
      <c r="R98" s="63"/>
    </row>
    <row r="99" spans="2:18" s="42" customFormat="1" ht="78.75" x14ac:dyDescent="0.25">
      <c r="B99" s="43"/>
      <c r="C99" s="43"/>
      <c r="D99" s="42">
        <f>IF(Checklist4813[[#This Row],[SGUID]]="",IF(Checklist4813[[#This Row],[SSGUID]]="",0,1),1)</f>
        <v>0</v>
      </c>
      <c r="E99" s="43" t="s">
        <v>694</v>
      </c>
      <c r="F99" s="43" t="str">
        <f>_xlfn.IFNA(Checklist4813[[#This Row],[RelatedPQ]],"NA")</f>
        <v>NA</v>
      </c>
      <c r="G99" s="43" t="e">
        <f>IF(Checklist4813[[#This Row],[PIGUID]]="","",INDEX(S2PQ_relational[],MATCH(Checklist4813[[#This Row],[PIGUID&amp;NO]],S2PQ_relational[PIGUID &amp; "NO"],0),2))</f>
        <v>#N/A</v>
      </c>
      <c r="H99" s="43" t="str">
        <f>Checklist4813[[#This Row],[PIGUID]]&amp;"NO"</f>
        <v>45MRr2cn1wSMgvFlMKSopBNO</v>
      </c>
      <c r="I99" s="43" t="b">
        <f>IF(Checklist4813[[#This Row],[PIGUID]]="","",INDEX(PIs[NA Exempt],MATCH(Checklist4813[[#This Row],[PIGUID]],PIs[GUID],0),1))</f>
        <v>0</v>
      </c>
      <c r="J9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20.04.03</v>
      </c>
      <c r="K9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On-site living quarters are compliant with applicable local regulations, habitable, and equipped with basic services and facilities.</v>
      </c>
      <c r="L99" s="43" t="str">
        <f>IF(Checklist4813[[#This Row],[SGUID]]="",IF(Checklist4813[[#This Row],[SSGUID]]="",INDEX(PIs[[Column1]:[SS]],MATCH(Checklist4813[[#This Row],[PIGUID]],PIs[GUID],0),6),""),"")</f>
        <v>The on-site living quarters for the workers shall be habitable and have a sound roof, windows and doors, hygienic and safe food preparation areas, and the basic services of drinking water, toilets, and drains.
If there are no drains, septic pits may be acceptable if compliant with prevailing regulations.</v>
      </c>
      <c r="M99" s="43" t="str">
        <f>IF(Checklist4813[[#This Row],[SSGUID]]="",IF(Checklist4813[[#This Row],[PIGUID]]="","",INDEX(PIs[[Column1]:[SS]],MATCH(Checklist4813[[#This Row],[PIGUID]],PIs[GUID],0),8)),"")</f>
        <v>Major Must</v>
      </c>
      <c r="N99" s="63"/>
      <c r="O99" s="63"/>
      <c r="P99" s="43" t="str">
        <f>IF(Checklist4813[[#This Row],[ifna]]="NA","",IF(Checklist4813[[#This Row],[RelatedPQ]]=0,"",IF(Checklist4813[[#This Row],[RelatedPQ]]="","",IF((INDEX(S2PQ_relational[],MATCH(Checklist4813[[#This Row],[PIGUID&amp;NO]],S2PQ_relational[PIGUID &amp; "NO"],0),1))=Checklist4813[[#This Row],[PIGUID]],"Not applicable",""))))</f>
        <v/>
      </c>
      <c r="Q99" s="43" t="str">
        <f>IF(Checklist4813[[#This Row],[N/A]]="Not Applicable",INDEX(S2PQ[[Step 2 questions]:[Justification]],MATCH(Checklist4813[[#This Row],[RelatedPQ]],S2PQ[S2PQGUID],0),3),"")</f>
        <v/>
      </c>
      <c r="R99" s="63"/>
    </row>
    <row r="100" spans="2:18" s="42" customFormat="1" ht="33.75" x14ac:dyDescent="0.25">
      <c r="B100" s="43"/>
      <c r="C100" s="43"/>
      <c r="D100" s="42">
        <f>IF(Checklist4813[[#This Row],[SGUID]]="",IF(Checklist4813[[#This Row],[SSGUID]]="",0,1),1)</f>
        <v>0</v>
      </c>
      <c r="E100" s="43" t="s">
        <v>700</v>
      </c>
      <c r="F100" s="43" t="str">
        <f>_xlfn.IFNA(Checklist4813[[#This Row],[RelatedPQ]],"NA")</f>
        <v>NA</v>
      </c>
      <c r="G100" s="43" t="e">
        <f>IF(Checklist4813[[#This Row],[PIGUID]]="","",INDEX(S2PQ_relational[],MATCH(Checklist4813[[#This Row],[PIGUID&amp;NO]],S2PQ_relational[PIGUID &amp; "NO"],0),2))</f>
        <v>#N/A</v>
      </c>
      <c r="H100" s="43" t="str">
        <f>Checklist4813[[#This Row],[PIGUID]]&amp;"NO"</f>
        <v>0ozDiuSdBQVAa2KF0zp34NO</v>
      </c>
      <c r="I100" s="43" t="b">
        <f>IF(Checklist4813[[#This Row],[PIGUID]]="","",INDEX(PIs[NA Exempt],MATCH(Checklist4813[[#This Row],[PIGUID]],PIs[GUID],0),1))</f>
        <v>0</v>
      </c>
      <c r="J10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20.04.04</v>
      </c>
      <c r="K10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Transportation provided to workers is safe.</v>
      </c>
      <c r="L100" s="43" t="str">
        <f>IF(Checklist4813[[#This Row],[SGUID]]="",IF(Checklist4813[[#This Row],[SSGUID]]="",INDEX(PIs[[Column1]:[SS]],MATCH(Checklist4813[[#This Row],[PIGUID]],PIs[GUID],0),6),""),"")</f>
        <v>Transportation shall be safe for workers and take into account applicable safety requirements and regulations.</v>
      </c>
      <c r="M100" s="43" t="str">
        <f>IF(Checklist4813[[#This Row],[SSGUID]]="",IF(Checklist4813[[#This Row],[PIGUID]]="","",INDEX(PIs[[Column1]:[SS]],MATCH(Checklist4813[[#This Row],[PIGUID]],PIs[GUID],0),8)),"")</f>
        <v>Minor Must</v>
      </c>
      <c r="N100" s="63"/>
      <c r="O100" s="63"/>
      <c r="P100" s="43" t="str">
        <f>IF(Checklist4813[[#This Row],[ifna]]="NA","",IF(Checklist4813[[#This Row],[RelatedPQ]]=0,"",IF(Checklist4813[[#This Row],[RelatedPQ]]="","",IF((INDEX(S2PQ_relational[],MATCH(Checklist4813[[#This Row],[PIGUID&amp;NO]],S2PQ_relational[PIGUID &amp; "NO"],0),1))=Checklist4813[[#This Row],[PIGUID]],"Not applicable",""))))</f>
        <v/>
      </c>
      <c r="Q100" s="43" t="str">
        <f>IF(Checklist4813[[#This Row],[N/A]]="Not Applicable",INDEX(S2PQ[[Step 2 questions]:[Justification]],MATCH(Checklist4813[[#This Row],[RelatedPQ]],S2PQ[S2PQGUID],0),3),"")</f>
        <v/>
      </c>
      <c r="R100" s="63"/>
    </row>
    <row r="101" spans="2:18" s="42" customFormat="1" ht="33.75" x14ac:dyDescent="0.25">
      <c r="B101" s="43" t="s">
        <v>282</v>
      </c>
      <c r="C101" s="43"/>
      <c r="D101" s="42">
        <f>IF(Checklist4813[[#This Row],[SGUID]]="",IF(Checklist4813[[#This Row],[SSGUID]]="",0,1),1)</f>
        <v>1</v>
      </c>
      <c r="E101" s="43"/>
      <c r="F101" s="43" t="str">
        <f>_xlfn.IFNA(Checklist4813[[#This Row],[RelatedPQ]],"NA")</f>
        <v/>
      </c>
      <c r="G101" s="43" t="str">
        <f>IF(Checklist4813[[#This Row],[PIGUID]]="","",INDEX(S2PQ_relational[],MATCH(Checklist4813[[#This Row],[PIGUID&amp;NO]],S2PQ_relational[PIGUID &amp; "NO"],0),2))</f>
        <v/>
      </c>
      <c r="H101" s="43" t="str">
        <f>Checklist4813[[#This Row],[PIGUID]]&amp;"NO"</f>
        <v>NO</v>
      </c>
      <c r="I101" s="43" t="str">
        <f>IF(Checklist4813[[#This Row],[PIGUID]]="","",INDEX(PIs[NA Exempt],MATCH(Checklist4813[[#This Row],[PIGUID]],PIs[GUID],0),1))</f>
        <v/>
      </c>
      <c r="J10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21 SITE MANAGEMENT</v>
      </c>
      <c r="K10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01" s="43" t="str">
        <f>IF(Checklist4813[[#This Row],[SGUID]]="",IF(Checklist4813[[#This Row],[SSGUID]]="",INDEX(PIs[[Column1]:[SS]],MATCH(Checklist4813[[#This Row],[PIGUID]],PIs[GUID],0),6),""),"")</f>
        <v/>
      </c>
      <c r="M101" s="43" t="str">
        <f>IF(Checklist4813[[#This Row],[SSGUID]]="",IF(Checklist4813[[#This Row],[PIGUID]]="","",INDEX(PIs[[Column1]:[SS]],MATCH(Checklist4813[[#This Row],[PIGUID]],PIs[GUID],0),8)),"")</f>
        <v/>
      </c>
      <c r="N101" s="63"/>
      <c r="O101" s="63"/>
      <c r="P101" s="43" t="str">
        <f>IF(Checklist4813[[#This Row],[ifna]]="NA","",IF(Checklist4813[[#This Row],[RelatedPQ]]=0,"",IF(Checklist4813[[#This Row],[RelatedPQ]]="","",IF((INDEX(S2PQ_relational[],MATCH(Checklist4813[[#This Row],[PIGUID&amp;NO]],S2PQ_relational[PIGUID &amp; "NO"],0),1))=Checklist4813[[#This Row],[PIGUID]],"Not applicable",""))))</f>
        <v/>
      </c>
      <c r="Q101" s="43" t="str">
        <f>IF(Checklist4813[[#This Row],[N/A]]="Not Applicable",INDEX(S2PQ[[Step 2 questions]:[Justification]],MATCH(Checklist4813[[#This Row],[RelatedPQ]],S2PQ[S2PQGUID],0),3),"")</f>
        <v/>
      </c>
      <c r="R101" s="63"/>
    </row>
    <row r="102" spans="2:18" s="42" customFormat="1" ht="33.75" hidden="1" x14ac:dyDescent="0.25">
      <c r="B102" s="43"/>
      <c r="C102" s="43" t="s">
        <v>50</v>
      </c>
      <c r="D102" s="42">
        <f>IF(Checklist4813[[#This Row],[SGUID]]="",IF(Checklist4813[[#This Row],[SSGUID]]="",0,1),1)</f>
        <v>1</v>
      </c>
      <c r="E102" s="43"/>
      <c r="F102" s="43" t="str">
        <f>_xlfn.IFNA(Checklist4813[[#This Row],[RelatedPQ]],"NA")</f>
        <v/>
      </c>
      <c r="G102" s="43" t="str">
        <f>IF(Checklist4813[[#This Row],[PIGUID]]="","",INDEX(S2PQ_relational[],MATCH(Checklist4813[[#This Row],[PIGUID&amp;NO]],S2PQ_relational[PIGUID &amp; "NO"],0),2))</f>
        <v/>
      </c>
      <c r="H102" s="43" t="str">
        <f>Checklist4813[[#This Row],[PIGUID]]&amp;"NO"</f>
        <v>NO</v>
      </c>
      <c r="I102" s="43" t="str">
        <f>IF(Checklist4813[[#This Row],[PIGUID]]="","",INDEX(PIs[NA Exempt],MATCH(Checklist4813[[#This Row],[PIGUID]],PIs[GUID],0),1))</f>
        <v/>
      </c>
      <c r="J102"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10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02" s="43" t="str">
        <f>IF(Checklist4813[[#This Row],[SGUID]]="",IF(Checklist4813[[#This Row],[SSGUID]]="",INDEX(PIs[[Column1]:[SS]],MATCH(Checklist4813[[#This Row],[PIGUID]],PIs[GUID],0),6),""),"")</f>
        <v/>
      </c>
      <c r="M102" s="43" t="str">
        <f>IF(Checklist4813[[#This Row],[SSGUID]]="",IF(Checklist4813[[#This Row],[PIGUID]]="","",INDEX(PIs[[Column1]:[SS]],MATCH(Checklist4813[[#This Row],[PIGUID]],PIs[GUID],0),8)),"")</f>
        <v/>
      </c>
      <c r="N102" s="63"/>
      <c r="O102" s="63"/>
      <c r="P102" s="43" t="str">
        <f>IF(Checklist4813[[#This Row],[ifna]]="NA","",IF(Checklist4813[[#This Row],[RelatedPQ]]=0,"",IF(Checklist4813[[#This Row],[RelatedPQ]]="","",IF((INDEX(S2PQ_relational[],MATCH(Checklist4813[[#This Row],[PIGUID&amp;NO]],S2PQ_relational[PIGUID &amp; "NO"],0),1))=Checklist4813[[#This Row],[PIGUID]],"Not applicable",""))))</f>
        <v/>
      </c>
      <c r="Q102" s="43" t="str">
        <f>IF(Checklist4813[[#This Row],[N/A]]="Not Applicable",INDEX(S2PQ[[Step 2 questions]:[Justification]],MATCH(Checklist4813[[#This Row],[RelatedPQ]],S2PQ[S2PQGUID],0),3),"")</f>
        <v/>
      </c>
      <c r="R102" s="63"/>
    </row>
    <row r="103" spans="2:18" s="42" customFormat="1" ht="157.5" x14ac:dyDescent="0.25">
      <c r="B103" s="43"/>
      <c r="C103" s="43"/>
      <c r="D103" s="42">
        <f>IF(Checklist4813[[#This Row],[SGUID]]="",IF(Checklist4813[[#This Row],[SSGUID]]="",0,1),1)</f>
        <v>0</v>
      </c>
      <c r="E103" s="43" t="s">
        <v>283</v>
      </c>
      <c r="F103" s="43" t="str">
        <f>_xlfn.IFNA(Checklist4813[[#This Row],[RelatedPQ]],"NA")</f>
        <v>NA</v>
      </c>
      <c r="G103" s="43" t="e">
        <f>IF(Checklist4813[[#This Row],[PIGUID]]="","",INDEX(S2PQ_relational[],MATCH(Checklist4813[[#This Row],[PIGUID&amp;NO]],S2PQ_relational[PIGUID &amp; "NO"],0),2))</f>
        <v>#N/A</v>
      </c>
      <c r="H103" s="43" t="str">
        <f>Checklist4813[[#This Row],[PIGUID]]&amp;"NO"</f>
        <v>2RVD4jmBzY48B89pTUEpryNO</v>
      </c>
      <c r="I103" s="43" t="b">
        <f>IF(Checklist4813[[#This Row],[PIGUID]]="","",INDEX(PIs[NA Exempt],MATCH(Checklist4813[[#This Row],[PIGUID]],PIs[GUID],0),1))</f>
        <v>0</v>
      </c>
      <c r="J10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21.01</v>
      </c>
      <c r="K10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documented risk assessment is completed for all registered sites.</v>
      </c>
      <c r="L103" s="43" t="str">
        <f>IF(Checklist4813[[#This Row],[SGUID]]="",IF(Checklist4813[[#This Row],[SSGUID]]="",INDEX(PIs[[Column1]:[SS]],MATCH(Checklist4813[[#This Row],[PIGUID]],PIs[GUID],0),6),""),"")</f>
        <v>The risk assessment shall be:
- Available for all production sites, including structures
- Reviewed at least annually or when changes occur (new risks emerge or new sites or crops enter production)
It shall consider:
- Biological, physical, and chemical hazards (including allergens)
- Risk of microbial cross contamination originating from neighboring or adjacent sites
- Site history (minimum of one year, with five years recommended)
- Impact of proposed activities on adjacent crops</v>
      </c>
      <c r="M103" s="43" t="str">
        <f>IF(Checklist4813[[#This Row],[SSGUID]]="",IF(Checklist4813[[#This Row],[PIGUID]]="","",INDEX(PIs[[Column1]:[SS]],MATCH(Checklist4813[[#This Row],[PIGUID]],PIs[GUID],0),8)),"")</f>
        <v>Major Must</v>
      </c>
      <c r="N103" s="63"/>
      <c r="O103" s="63"/>
      <c r="P103" s="43" t="str">
        <f>IF(Checklist4813[[#This Row],[ifna]]="NA","",IF(Checklist4813[[#This Row],[RelatedPQ]]=0,"",IF(Checklist4813[[#This Row],[RelatedPQ]]="","",IF((INDEX(S2PQ_relational[],MATCH(Checklist4813[[#This Row],[PIGUID&amp;NO]],S2PQ_relational[PIGUID &amp; "NO"],0),1))=Checklist4813[[#This Row],[PIGUID]],"Not applicable",""))))</f>
        <v/>
      </c>
      <c r="Q103" s="43" t="str">
        <f>IF(Checklist4813[[#This Row],[N/A]]="Not Applicable",INDEX(S2PQ[[Step 2 questions]:[Justification]],MATCH(Checklist4813[[#This Row],[RelatedPQ]],S2PQ[S2PQGUID],0),3),"")</f>
        <v/>
      </c>
      <c r="R103" s="63"/>
    </row>
    <row r="104" spans="2:18" s="42" customFormat="1" ht="168.75" x14ac:dyDescent="0.25">
      <c r="B104" s="43"/>
      <c r="C104" s="43"/>
      <c r="D104" s="42">
        <f>IF(Checklist4813[[#This Row],[SGUID]]="",IF(Checklist4813[[#This Row],[SSGUID]]="",0,1),1)</f>
        <v>0</v>
      </c>
      <c r="E104" s="43" t="s">
        <v>276</v>
      </c>
      <c r="F104" s="43" t="str">
        <f>_xlfn.IFNA(Checklist4813[[#This Row],[RelatedPQ]],"NA")</f>
        <v>NA</v>
      </c>
      <c r="G104" s="43" t="e">
        <f>IF(Checklist4813[[#This Row],[PIGUID]]="","",INDEX(S2PQ_relational[],MATCH(Checklist4813[[#This Row],[PIGUID&amp;NO]],S2PQ_relational[PIGUID &amp; "NO"],0),2))</f>
        <v>#N/A</v>
      </c>
      <c r="H104" s="43" t="str">
        <f>Checklist4813[[#This Row],[PIGUID]]&amp;"NO"</f>
        <v>1ANu4OsRpNkXnTcOZUPocQNO</v>
      </c>
      <c r="I104" s="43" t="b">
        <f>IF(Checklist4813[[#This Row],[PIGUID]]="","",INDEX(PIs[NA Exempt],MATCH(Checklist4813[[#This Row],[PIGUID]],PIs[GUID],0),1))</f>
        <v>0</v>
      </c>
      <c r="J10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21.02</v>
      </c>
      <c r="K10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management plan that establishes strategies for minimizing the risks identified in the risk assessment for operation suitability has been developed and implemented and is reviewed regularly.</v>
      </c>
      <c r="L104" s="43" t="str">
        <f>IF(Checklist4813[[#This Row],[SGUID]]="",IF(Checklist4813[[#This Row],[SSGUID]]="",INDEX(PIs[[Column1]:[SS]],MATCH(Checklist4813[[#This Row],[PIGUID]],PIs[GUID],0),6),""),"")</f>
        <v>A management plan shall:
- Be reviewed together with the risk assessment (annually or when changes occur) and address all risks identified in the risk assessment
- Describe the control measures implemented for the risks identified
- Be appropriate to farm operations
- Support facility design, cleaning activities, pest control, and other activities to minimize food safety risks
- Ensure that the layout and flow of operations are suitable for the intended purpose, consider applicable structures, and are designed to minimize food safety risks
- Be effective and visibly implemented</v>
      </c>
      <c r="M104" s="43" t="str">
        <f>IF(Checklist4813[[#This Row],[SSGUID]]="",IF(Checklist4813[[#This Row],[PIGUID]]="","",INDEX(PIs[[Column1]:[SS]],MATCH(Checklist4813[[#This Row],[PIGUID]],PIs[GUID],0),8)),"")</f>
        <v>Major Must</v>
      </c>
      <c r="N104" s="63"/>
      <c r="O104" s="63"/>
      <c r="P104" s="43" t="str">
        <f>IF(Checklist4813[[#This Row],[ifna]]="NA","",IF(Checklist4813[[#This Row],[RelatedPQ]]=0,"",IF(Checklist4813[[#This Row],[RelatedPQ]]="","",IF((INDEX(S2PQ_relational[],MATCH(Checklist4813[[#This Row],[PIGUID&amp;NO]],S2PQ_relational[PIGUID &amp; "NO"],0),1))=Checklist4813[[#This Row],[PIGUID]],"Not applicable",""))))</f>
        <v/>
      </c>
      <c r="Q104" s="43" t="str">
        <f>IF(Checklist4813[[#This Row],[N/A]]="Not Applicable",INDEX(S2PQ[[Step 2 questions]:[Justification]],MATCH(Checklist4813[[#This Row],[RelatedPQ]],S2PQ[S2PQGUID],0),3),"")</f>
        <v/>
      </c>
      <c r="R104" s="63"/>
    </row>
    <row r="105" spans="2:18" s="42" customFormat="1" ht="112.5" x14ac:dyDescent="0.25">
      <c r="B105" s="43"/>
      <c r="C105" s="43"/>
      <c r="D105" s="42">
        <f>IF(Checklist4813[[#This Row],[SGUID]]="",IF(Checklist4813[[#This Row],[SSGUID]]="",0,1),1)</f>
        <v>0</v>
      </c>
      <c r="E105" s="43" t="s">
        <v>289</v>
      </c>
      <c r="F105" s="43" t="str">
        <f>_xlfn.IFNA(Checklist4813[[#This Row],[RelatedPQ]],"NA")</f>
        <v>NA</v>
      </c>
      <c r="G105" s="43" t="e">
        <f>IF(Checklist4813[[#This Row],[PIGUID]]="","",INDEX(S2PQ_relational[],MATCH(Checklist4813[[#This Row],[PIGUID&amp;NO]],S2PQ_relational[PIGUID &amp; "NO"],0),2))</f>
        <v>#N/A</v>
      </c>
      <c r="H105" s="43" t="str">
        <f>Checklist4813[[#This Row],[PIGUID]]&amp;"NO"</f>
        <v>4xBQrWDpd076Yq4t0M7efHNO</v>
      </c>
      <c r="I105" s="43" t="b">
        <f>IF(Checklist4813[[#This Row],[PIGUID]]="","",INDEX(PIs[NA Exempt],MATCH(Checklist4813[[#This Row],[PIGUID]],PIs[GUID],0),1))</f>
        <v>0</v>
      </c>
      <c r="J10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21.03</v>
      </c>
      <c r="K10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has a system for identifying sites and facilities used for production.</v>
      </c>
      <c r="L105" s="43" t="str">
        <f>IF(Checklist4813[[#This Row],[SGUID]]="",IF(Checklist4813[[#This Row],[SSGUID]]="",INDEX(PIs[[Column1]:[SS]],MATCH(Checklist4813[[#This Row],[PIGUID]],PIs[GUID],0),6),""),"")</f>
        <v>The producer shall have a system to identify:
- All fields, orchards, vineyards, greenhouses, and other production areas
- All water sources, storage and handling facilities, agrochemical storages, yards, buildings, and any features that may pose a workers’ health and safety, food safety, or environmental risk
Identification may be on a map or through the use of signs at each site.</v>
      </c>
      <c r="M105" s="43" t="str">
        <f>IF(Checklist4813[[#This Row],[SSGUID]]="",IF(Checklist4813[[#This Row],[PIGUID]]="","",INDEX(PIs[[Column1]:[SS]],MATCH(Checklist4813[[#This Row],[PIGUID]],PIs[GUID],0),8)),"")</f>
        <v>Major Must</v>
      </c>
      <c r="N105" s="63"/>
      <c r="O105" s="63"/>
      <c r="P105" s="43" t="str">
        <f>IF(Checklist4813[[#This Row],[ifna]]="NA","",IF(Checklist4813[[#This Row],[RelatedPQ]]=0,"",IF(Checklist4813[[#This Row],[RelatedPQ]]="","",IF((INDEX(S2PQ_relational[],MATCH(Checklist4813[[#This Row],[PIGUID&amp;NO]],S2PQ_relational[PIGUID &amp; "NO"],0),1))=Checklist4813[[#This Row],[PIGUID]],"Not applicable",""))))</f>
        <v/>
      </c>
      <c r="Q105" s="43" t="str">
        <f>IF(Checklist4813[[#This Row],[N/A]]="Not Applicable",INDEX(S2PQ[[Step 2 questions]:[Justification]],MATCH(Checklist4813[[#This Row],[RelatedPQ]],S2PQ[S2PQGUID],0),3),"")</f>
        <v/>
      </c>
      <c r="R105" s="63"/>
    </row>
    <row r="106" spans="2:18" s="42" customFormat="1" ht="78.75" x14ac:dyDescent="0.25">
      <c r="B106" s="43"/>
      <c r="C106" s="43"/>
      <c r="D106" s="42">
        <f>IF(Checklist4813[[#This Row],[SGUID]]="",IF(Checklist4813[[#This Row],[SSGUID]]="",0,1),1)</f>
        <v>0</v>
      </c>
      <c r="E106" s="43" t="s">
        <v>302</v>
      </c>
      <c r="F106" s="43" t="str">
        <f>_xlfn.IFNA(Checklist4813[[#This Row],[RelatedPQ]],"NA")</f>
        <v>NA</v>
      </c>
      <c r="G106" s="43" t="e">
        <f>IF(Checklist4813[[#This Row],[PIGUID]]="","",INDEX(S2PQ_relational[],MATCH(Checklist4813[[#This Row],[PIGUID&amp;NO]],S2PQ_relational[PIGUID &amp; "NO"],0),2))</f>
        <v>#N/A</v>
      </c>
      <c r="H106" s="43" t="str">
        <f>Checklist4813[[#This Row],[PIGUID]]&amp;"NO"</f>
        <v>5XoScmXcY5V64vNeDyZMQ1NO</v>
      </c>
      <c r="I106" s="43" t="b">
        <f>IF(Checklist4813[[#This Row],[PIGUID]]="","",INDEX(PIs[NA Exempt],MATCH(Checklist4813[[#This Row],[PIGUID]],PIs[GUID],0),1))</f>
        <v>0</v>
      </c>
      <c r="J10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21.04</v>
      </c>
      <c r="K10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site is kept in a tidy and orderly condition.</v>
      </c>
      <c r="L106" s="43" t="str">
        <f>IF(Checklist4813[[#This Row],[SGUID]]="",IF(Checklist4813[[#This Row],[SSGUID]]="",INDEX(PIs[[Column1]:[SS]],MATCH(Checklist4813[[#This Row],[PIGUID]],PIs[GUID],0),6),""),"")</f>
        <v>The site shall be maintained so as to prevent contamination of products. There shall be no waste or litter in the immediate vicinity of the production site(s) or storage buildings. Incidental and insignificant litter and waste in the designated areas are acceptable, as is the waste from the current day’s work. All other waste shall be cleaned up, including fuel spills.</v>
      </c>
      <c r="M106" s="43" t="str">
        <f>IF(Checklist4813[[#This Row],[SSGUID]]="",IF(Checklist4813[[#This Row],[PIGUID]]="","",INDEX(PIs[[Column1]:[SS]],MATCH(Checklist4813[[#This Row],[PIGUID]],PIs[GUID],0),8)),"")</f>
        <v>Major Must</v>
      </c>
      <c r="N106" s="63"/>
      <c r="O106" s="63"/>
      <c r="P106" s="43" t="str">
        <f>IF(Checklist4813[[#This Row],[ifna]]="NA","",IF(Checklist4813[[#This Row],[RelatedPQ]]=0,"",IF(Checklist4813[[#This Row],[RelatedPQ]]="","",IF((INDEX(S2PQ_relational[],MATCH(Checklist4813[[#This Row],[PIGUID&amp;NO]],S2PQ_relational[PIGUID &amp; "NO"],0),1))=Checklist4813[[#This Row],[PIGUID]],"Not applicable",""))))</f>
        <v/>
      </c>
      <c r="Q106" s="43" t="str">
        <f>IF(Checklist4813[[#This Row],[N/A]]="Not Applicable",INDEX(S2PQ[[Step 2 questions]:[Justification]],MATCH(Checklist4813[[#This Row],[RelatedPQ]],S2PQ[S2PQGUID],0),3),"")</f>
        <v/>
      </c>
      <c r="R106" s="63"/>
    </row>
    <row r="107" spans="2:18" s="42" customFormat="1" ht="146.25" x14ac:dyDescent="0.25">
      <c r="B107" s="43"/>
      <c r="C107" s="43"/>
      <c r="D107" s="42">
        <f>IF(Checklist4813[[#This Row],[SGUID]]="",IF(Checklist4813[[#This Row],[SSGUID]]="",0,1),1)</f>
        <v>0</v>
      </c>
      <c r="E107" s="43" t="s">
        <v>682</v>
      </c>
      <c r="F107" s="43" t="str">
        <f>_xlfn.IFNA(Checklist4813[[#This Row],[RelatedPQ]],"NA")</f>
        <v>NA</v>
      </c>
      <c r="G107" s="43" t="e">
        <f>IF(Checklist4813[[#This Row],[PIGUID]]="","",INDEX(S2PQ_relational[],MATCH(Checklist4813[[#This Row],[PIGUID&amp;NO]],S2PQ_relational[PIGUID &amp; "NO"],0),2))</f>
        <v>#N/A</v>
      </c>
      <c r="H107" s="43" t="str">
        <f>Checklist4813[[#This Row],[PIGUID]]&amp;"NO"</f>
        <v>9WpwtPG0gpSRm9aqJfDjENO</v>
      </c>
      <c r="I107" s="43" t="b">
        <f>IF(Checklist4813[[#This Row],[PIGUID]]="","",INDEX(PIs[NA Exempt],MATCH(Checklist4813[[#This Row],[PIGUID]],PIs[GUID],0),1))</f>
        <v>0</v>
      </c>
      <c r="J10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21.05</v>
      </c>
      <c r="K10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recognizes the farm as an agricultural ecosystem that interacts with neighboring landscapes (while the legal scope of the producer is on the farm).</v>
      </c>
      <c r="L107" s="43" t="str">
        <f>IF(Checklist4813[[#This Row],[SGUID]]="",IF(Checklist4813[[#This Row],[SSGUID]]="",INDEX(PIs[[Column1]:[SS]],MATCH(Checklist4813[[#This Row],[PIGUID]],PIs[GUID],0),6),""),"")</f>
        <v>Available evidence should indicate, for example, that:
- In water management, the producer knows where the water for the farm comes from and where the water that leaves the farm goes to.
- In biodiversity management, the producer knows how the farm can contribute to protecting and enhancing biodiversity via biotope corridors (e.g., trees) that connect habitats on the farms with the landscapes beyond the farm.
- The producer shows awareness of or participation in projects, joint action, or collaboration with other producers or stakeholders in sector- or crop-specific initiatives, etc.</v>
      </c>
      <c r="M107" s="43" t="str">
        <f>IF(Checklist4813[[#This Row],[SSGUID]]="",IF(Checklist4813[[#This Row],[PIGUID]]="","",INDEX(PIs[[Column1]:[SS]],MATCH(Checklist4813[[#This Row],[PIGUID]],PIs[GUID],0),8)),"")</f>
        <v>Recom.</v>
      </c>
      <c r="N107" s="63"/>
      <c r="O107" s="63"/>
      <c r="P107" s="43" t="str">
        <f>IF(Checklist4813[[#This Row],[ifna]]="NA","",IF(Checklist4813[[#This Row],[RelatedPQ]]=0,"",IF(Checklist4813[[#This Row],[RelatedPQ]]="","",IF((INDEX(S2PQ_relational[],MATCH(Checklist4813[[#This Row],[PIGUID&amp;NO]],S2PQ_relational[PIGUID &amp; "NO"],0),1))=Checklist4813[[#This Row],[PIGUID]],"Not applicable",""))))</f>
        <v/>
      </c>
      <c r="Q107" s="43" t="str">
        <f>IF(Checklist4813[[#This Row],[N/A]]="Not Applicable",INDEX(S2PQ[[Step 2 questions]:[Justification]],MATCH(Checklist4813[[#This Row],[RelatedPQ]],S2PQ[S2PQGUID],0),3),"")</f>
        <v/>
      </c>
      <c r="R107" s="63"/>
    </row>
    <row r="108" spans="2:18" s="42" customFormat="1" ht="123.75" x14ac:dyDescent="0.25">
      <c r="B108" s="43"/>
      <c r="C108" s="43"/>
      <c r="D108" s="42">
        <f>IF(Checklist4813[[#This Row],[SGUID]]="",IF(Checklist4813[[#This Row],[SSGUID]]="",0,1),1)</f>
        <v>0</v>
      </c>
      <c r="E108" s="43" t="s">
        <v>967</v>
      </c>
      <c r="F108" s="43" t="str">
        <f>_xlfn.IFNA(Checklist4813[[#This Row],[RelatedPQ]],"NA")</f>
        <v>NA</v>
      </c>
      <c r="G108" s="43" t="e">
        <f>IF(Checklist4813[[#This Row],[PIGUID]]="","",INDEX(S2PQ_relational[],MATCH(Checklist4813[[#This Row],[PIGUID&amp;NO]],S2PQ_relational[PIGUID &amp; "NO"],0),2))</f>
        <v>#N/A</v>
      </c>
      <c r="H108" s="43" t="str">
        <f>Checklist4813[[#This Row],[PIGUID]]&amp;"NO"</f>
        <v>5PrSpSyjjykg4ZatTFFqlwNO</v>
      </c>
      <c r="I108" s="43" t="b">
        <f>IF(Checklist4813[[#This Row],[PIGUID]]="","",INDEX(PIs[NA Exempt],MATCH(Checklist4813[[#This Row],[PIGUID]],PIs[GUID],0),1))</f>
        <v>0</v>
      </c>
      <c r="J10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21.06</v>
      </c>
      <c r="K10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Where the operation handles or stores allergens, the operation has a documented allergen management program.</v>
      </c>
      <c r="L108" s="43" t="str">
        <f>IF(Checklist4813[[#This Row],[SGUID]]="",IF(Checklist4813[[#This Row],[SSGUID]]="",INDEX(PIs[[Column1]:[SS]],MATCH(Checklist4813[[#This Row],[PIGUID]],PIs[GUID],0),6),""),"")</f>
        <v>The allergen management program shall list the allergens in use, stored, or handled by workers at the site specific to prevailing regulations. Where applicable, procedures shall address identification and segregation of allergens during storage, handling, loading, and shipping as based on a risk assessment conducted by the operation. All products intentionally or potentially containing allergenic materials shall be labeled according to the allergen labeling regulations in the country of production and the country of destination.</v>
      </c>
      <c r="M108" s="43" t="str">
        <f>IF(Checklist4813[[#This Row],[SSGUID]]="",IF(Checklist4813[[#This Row],[PIGUID]]="","",INDEX(PIs[[Column1]:[SS]],MATCH(Checklist4813[[#This Row],[PIGUID]],PIs[GUID],0),8)),"")</f>
        <v>Major Must</v>
      </c>
      <c r="N108" s="63"/>
      <c r="O108" s="63"/>
      <c r="P108" s="43" t="str">
        <f>IF(Checklist4813[[#This Row],[ifna]]="NA","",IF(Checklist4813[[#This Row],[RelatedPQ]]=0,"",IF(Checklist4813[[#This Row],[RelatedPQ]]="","",IF((INDEX(S2PQ_relational[],MATCH(Checklist4813[[#This Row],[PIGUID&amp;NO]],S2PQ_relational[PIGUID &amp; "NO"],0),1))=Checklist4813[[#This Row],[PIGUID]],"Not applicable",""))))</f>
        <v/>
      </c>
      <c r="Q108" s="43" t="str">
        <f>IF(Checklist4813[[#This Row],[N/A]]="Not Applicable",INDEX(S2PQ[[Step 2 questions]:[Justification]],MATCH(Checklist4813[[#This Row],[RelatedPQ]],S2PQ[S2PQGUID],0),3),"")</f>
        <v/>
      </c>
      <c r="R108" s="63"/>
    </row>
    <row r="109" spans="2:18" s="42" customFormat="1" ht="45" x14ac:dyDescent="0.25">
      <c r="B109" s="43" t="s">
        <v>66</v>
      </c>
      <c r="C109" s="43"/>
      <c r="D109" s="42">
        <f>IF(Checklist4813[[#This Row],[SGUID]]="",IF(Checklist4813[[#This Row],[SSGUID]]="",0,1),1)</f>
        <v>1</v>
      </c>
      <c r="E109" s="43"/>
      <c r="F109" s="43" t="str">
        <f>_xlfn.IFNA(Checklist4813[[#This Row],[RelatedPQ]],"NA")</f>
        <v/>
      </c>
      <c r="G109" s="43" t="str">
        <f>IF(Checklist4813[[#This Row],[PIGUID]]="","",INDEX(S2PQ_relational[],MATCH(Checklist4813[[#This Row],[PIGUID&amp;NO]],S2PQ_relational[PIGUID &amp; "NO"],0),2))</f>
        <v/>
      </c>
      <c r="H109" s="43" t="str">
        <f>Checklist4813[[#This Row],[PIGUID]]&amp;"NO"</f>
        <v>NO</v>
      </c>
      <c r="I109" s="43" t="str">
        <f>IF(Checklist4813[[#This Row],[PIGUID]]="","",INDEX(PIs[NA Exempt],MATCH(Checklist4813[[#This Row],[PIGUID]],PIs[GUID],0),1))</f>
        <v/>
      </c>
      <c r="J10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22 BIODIVERSITY AND HABITATS</v>
      </c>
      <c r="K10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09" s="43" t="str">
        <f>IF(Checklist4813[[#This Row],[SGUID]]="",IF(Checklist4813[[#This Row],[SSGUID]]="",INDEX(PIs[[Column1]:[SS]],MATCH(Checklist4813[[#This Row],[PIGUID]],PIs[GUID],0),6),""),"")</f>
        <v/>
      </c>
      <c r="M109" s="43" t="str">
        <f>IF(Checklist4813[[#This Row],[SSGUID]]="",IF(Checklist4813[[#This Row],[PIGUID]]="","",INDEX(PIs[[Column1]:[SS]],MATCH(Checklist4813[[#This Row],[PIGUID]],PIs[GUID],0),8)),"")</f>
        <v/>
      </c>
      <c r="N109" s="63"/>
      <c r="O109" s="63"/>
      <c r="P109" s="43" t="str">
        <f>IF(Checklist4813[[#This Row],[ifna]]="NA","",IF(Checklist4813[[#This Row],[RelatedPQ]]=0,"",IF(Checklist4813[[#This Row],[RelatedPQ]]="","",IF((INDEX(S2PQ_relational[],MATCH(Checklist4813[[#This Row],[PIGUID&amp;NO]],S2PQ_relational[PIGUID &amp; "NO"],0),1))=Checklist4813[[#This Row],[PIGUID]],"Not applicable",""))))</f>
        <v/>
      </c>
      <c r="Q109" s="43" t="str">
        <f>IF(Checklist4813[[#This Row],[N/A]]="Not Applicable",INDEX(S2PQ[[Step 2 questions]:[Justification]],MATCH(Checklist4813[[#This Row],[RelatedPQ]],S2PQ[S2PQGUID],0),3),"")</f>
        <v/>
      </c>
      <c r="R109" s="63"/>
    </row>
    <row r="110" spans="2:18" s="42" customFormat="1" ht="45" x14ac:dyDescent="0.25">
      <c r="B110" s="43"/>
      <c r="C110" s="43" t="s">
        <v>675</v>
      </c>
      <c r="D110" s="42">
        <f>IF(Checklist4813[[#This Row],[SGUID]]="",IF(Checklist4813[[#This Row],[SSGUID]]="",0,1),1)</f>
        <v>1</v>
      </c>
      <c r="E110" s="43"/>
      <c r="F110" s="43" t="str">
        <f>_xlfn.IFNA(Checklist4813[[#This Row],[RelatedPQ]],"NA")</f>
        <v/>
      </c>
      <c r="G110" s="43" t="str">
        <f>IF(Checklist4813[[#This Row],[PIGUID]]="","",INDEX(S2PQ_relational[],MATCH(Checklist4813[[#This Row],[PIGUID&amp;NO]],S2PQ_relational[PIGUID &amp; "NO"],0),2))</f>
        <v/>
      </c>
      <c r="H110" s="43" t="str">
        <f>Checklist4813[[#This Row],[PIGUID]]&amp;"NO"</f>
        <v>NO</v>
      </c>
      <c r="I110" s="43" t="str">
        <f>IF(Checklist4813[[#This Row],[PIGUID]]="","",INDEX(PIs[NA Exempt],MATCH(Checklist4813[[#This Row],[PIGUID]],PIs[GUID],0),1))</f>
        <v/>
      </c>
      <c r="J11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22.01 Management of biodiversity and habitats</v>
      </c>
      <c r="K11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10" s="43" t="str">
        <f>IF(Checklist4813[[#This Row],[SGUID]]="",IF(Checklist4813[[#This Row],[SSGUID]]="",INDEX(PIs[[Column1]:[SS]],MATCH(Checklist4813[[#This Row],[PIGUID]],PIs[GUID],0),6),""),"")</f>
        <v/>
      </c>
      <c r="M110" s="43" t="str">
        <f>IF(Checklist4813[[#This Row],[SSGUID]]="",IF(Checklist4813[[#This Row],[PIGUID]]="","",INDEX(PIs[[Column1]:[SS]],MATCH(Checklist4813[[#This Row],[PIGUID]],PIs[GUID],0),8)),"")</f>
        <v/>
      </c>
      <c r="N110" s="63"/>
      <c r="O110" s="63"/>
      <c r="P110" s="43" t="str">
        <f>IF(Checklist4813[[#This Row],[ifna]]="NA","",IF(Checklist4813[[#This Row],[RelatedPQ]]=0,"",IF(Checklist4813[[#This Row],[RelatedPQ]]="","",IF((INDEX(S2PQ_relational[],MATCH(Checklist4813[[#This Row],[PIGUID&amp;NO]],S2PQ_relational[PIGUID &amp; "NO"],0),1))=Checklist4813[[#This Row],[PIGUID]],"Not applicable",""))))</f>
        <v/>
      </c>
      <c r="Q110" s="43" t="str">
        <f>IF(Checklist4813[[#This Row],[N/A]]="Not Applicable",INDEX(S2PQ[[Step 2 questions]:[Justification]],MATCH(Checklist4813[[#This Row],[RelatedPQ]],S2PQ[S2PQGUID],0),3),"")</f>
        <v/>
      </c>
      <c r="R110" s="63"/>
    </row>
    <row r="111" spans="2:18" s="42" customFormat="1" ht="300.75" customHeight="1" x14ac:dyDescent="0.25">
      <c r="B111" s="43"/>
      <c r="C111" s="43"/>
      <c r="D111" s="42">
        <f>IF(Checklist4813[[#This Row],[SGUID]]="",IF(Checklist4813[[#This Row],[SSGUID]]="",0,1),1)</f>
        <v>0</v>
      </c>
      <c r="E111" s="43" t="s">
        <v>676</v>
      </c>
      <c r="F111" s="43" t="str">
        <f>_xlfn.IFNA(Checklist4813[[#This Row],[RelatedPQ]],"NA")</f>
        <v>NA</v>
      </c>
      <c r="G111" s="43" t="e">
        <f>IF(Checklist4813[[#This Row],[PIGUID]]="","",INDEX(S2PQ_relational[],MATCH(Checklist4813[[#This Row],[PIGUID&amp;NO]],S2PQ_relational[PIGUID &amp; "NO"],0),2))</f>
        <v>#N/A</v>
      </c>
      <c r="H111" s="43" t="str">
        <f>Checklist4813[[#This Row],[PIGUID]]&amp;"NO"</f>
        <v>2KVMKpK9IgN5iI61SlnuMaNO</v>
      </c>
      <c r="I111" s="43" t="b">
        <f>IF(Checklist4813[[#This Row],[PIGUID]]="","",INDEX(PIs[NA Exempt],MATCH(Checklist4813[[#This Row],[PIGUID]],PIs[GUID],0),1))</f>
        <v>0</v>
      </c>
      <c r="J11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22.01.01</v>
      </c>
      <c r="K11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Biodiversity is managed to enable its protection and enhancement.</v>
      </c>
      <c r="L111" s="43" t="str">
        <f>IF(Checklist4813[[#This Row],[SGUID]]="",IF(Checklist4813[[#This Row],[SSGUID]]="",INDEX(PIs[[Column1]:[SS]],MATCH(Checklist4813[[#This Row],[PIGUID]],PIs[GUID],0),6),""),"")</f>
        <v>A documented biodiversity plan for the farm shall be available. This can be a generic plan that has been made farm-specific.
This biodiversity plan shall:
- Take into account local legislation and tailor the plan contents to the on-farm reality (open field, greenhouse, vertical farming, etc.)
- Contain at least the following sections:
Baseline: initial situation of biodiversity
Measures: how to enable protection and enhance biodiversity based on the baseline
Monitoring: summary of results of the implementation of the measures
Adjustment: refining the measures based on monitoring results
- While recognizing that the legal scope of the producer is on the farm, take into account the landscape beyond the farm and encourage implementation of actions with other stakeholders, for example via informal collaboration, formal projects, sector and network initiatives, etc.
With regard to protection of biodiversity, the guideline provides reference.
In Option 2 producer groups, evidence at quality management system (QMS) level is acceptable.</v>
      </c>
      <c r="M111" s="43" t="str">
        <f>IF(Checklist4813[[#This Row],[SSGUID]]="",IF(Checklist4813[[#This Row],[PIGUID]]="","",INDEX(PIs[[Column1]:[SS]],MATCH(Checklist4813[[#This Row],[PIGUID]],PIs[GUID],0),8)),"")</f>
        <v>Minor Must</v>
      </c>
      <c r="N111" s="63"/>
      <c r="O111" s="63"/>
      <c r="P111" s="43" t="str">
        <f>IF(Checklist4813[[#This Row],[ifna]]="NA","",IF(Checklist4813[[#This Row],[RelatedPQ]]=0,"",IF(Checklist4813[[#This Row],[RelatedPQ]]="","",IF((INDEX(S2PQ_relational[],MATCH(Checklist4813[[#This Row],[PIGUID&amp;NO]],S2PQ_relational[PIGUID &amp; "NO"],0),1))=Checklist4813[[#This Row],[PIGUID]],"Not applicable",""))))</f>
        <v/>
      </c>
      <c r="Q111" s="43" t="str">
        <f>IF(Checklist4813[[#This Row],[N/A]]="Not Applicable",INDEX(S2PQ[[Step 2 questions]:[Justification]],MATCH(Checklist4813[[#This Row],[RelatedPQ]],S2PQ[S2PQGUID],0),3),"")</f>
        <v/>
      </c>
      <c r="R111" s="63"/>
    </row>
    <row r="112" spans="2:18" s="42" customFormat="1" ht="292.5" x14ac:dyDescent="0.25">
      <c r="B112" s="43"/>
      <c r="C112" s="43"/>
      <c r="D112" s="42">
        <f>IF(Checklist4813[[#This Row],[SGUID]]="",IF(Checklist4813[[#This Row],[SSGUID]]="",0,1),1)</f>
        <v>0</v>
      </c>
      <c r="E112" s="43" t="s">
        <v>669</v>
      </c>
      <c r="F112" s="43" t="str">
        <f>_xlfn.IFNA(Checklist4813[[#This Row],[RelatedPQ]],"NA")</f>
        <v>NA</v>
      </c>
      <c r="G112" s="43" t="e">
        <f>IF(Checklist4813[[#This Row],[PIGUID]]="","",INDEX(S2PQ_relational[],MATCH(Checklist4813[[#This Row],[PIGUID&amp;NO]],S2PQ_relational[PIGUID &amp; "NO"],0),2))</f>
        <v>#N/A</v>
      </c>
      <c r="H112" s="43" t="str">
        <f>Checklist4813[[#This Row],[PIGUID]]&amp;"NO"</f>
        <v>57iavCDEMnUVFdPggjwueNO</v>
      </c>
      <c r="I112" s="43" t="b">
        <f>IF(Checklist4813[[#This Row],[PIGUID]]="","",INDEX(PIs[NA Exempt],MATCH(Checklist4813[[#This Row],[PIGUID]],PIs[GUID],0),1))</f>
        <v>0</v>
      </c>
      <c r="J11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22.01.02</v>
      </c>
      <c r="K11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Biodiversity is protected.</v>
      </c>
      <c r="L112" s="43" t="str">
        <f>IF(Checklist4813[[#This Row],[SGUID]]="",IF(Checklist4813[[#This Row],[SSGUID]]="",INDEX(PIs[[Column1]:[SS]],MATCH(Checklist4813[[#This Row],[PIGUID]],PIs[GUID],0),6),""),"")</f>
        <v>The biodiversity plan shall be implemented in order to protect biodiversity, for example via one or more of the following practices or other similar practices:
- Integrated pest management (IPM)
- Implementing measures to mitigate potential negative impact of artificial illumination on biodiversity, especially during the night (e.g., screens or painted glass that helps mitigate potential impacts on migratory birds or other nocturnal biodiversity)
- Allowing for seasonal fallow
- Creating shelters for beneficial predators
- Leaving areas for habitat near fields or greenhouses
- Creating buffer zones along aquatic ecosystems and between production areas or implementing other water management practices
- Enabling soil health and soil biodiversity via crop rotation, reduced or no-tillage farming, erosion control, and/or other soil management practices
- Optimizing and, if possible, reducing the use of agrochemicals and fertilizers
- Implementing measures to protect species
With regard to protection of biodiversity, the guideline provides reference.
In Option 2 producer groups, evidence at quality management system (QMS) level is acceptable.</v>
      </c>
      <c r="M112" s="43" t="str">
        <f>IF(Checklist4813[[#This Row],[SSGUID]]="",IF(Checklist4813[[#This Row],[PIGUID]]="","",INDEX(PIs[[Column1]:[SS]],MATCH(Checklist4813[[#This Row],[PIGUID]],PIs[GUID],0),8)),"")</f>
        <v>Minor Must</v>
      </c>
      <c r="N112" s="63"/>
      <c r="O112" s="63"/>
      <c r="P112" s="43" t="str">
        <f>IF(Checklist4813[[#This Row],[ifna]]="NA","",IF(Checklist4813[[#This Row],[RelatedPQ]]=0,"",IF(Checklist4813[[#This Row],[RelatedPQ]]="","",IF((INDEX(S2PQ_relational[],MATCH(Checklist4813[[#This Row],[PIGUID&amp;NO]],S2PQ_relational[PIGUID &amp; "NO"],0),1))=Checklist4813[[#This Row],[PIGUID]],"Not applicable",""))))</f>
        <v/>
      </c>
      <c r="Q112" s="43" t="str">
        <f>IF(Checklist4813[[#This Row],[N/A]]="Not Applicable",INDEX(S2PQ[[Step 2 questions]:[Justification]],MATCH(Checklist4813[[#This Row],[RelatedPQ]],S2PQ[S2PQGUID],0),3),"")</f>
        <v/>
      </c>
      <c r="R112" s="63"/>
    </row>
    <row r="113" spans="2:18" s="42" customFormat="1" ht="258.75" x14ac:dyDescent="0.25">
      <c r="B113" s="43"/>
      <c r="C113" s="43"/>
      <c r="D113" s="42">
        <f>IF(Checklist4813[[#This Row],[SGUID]]="",IF(Checklist4813[[#This Row],[SSGUID]]="",0,1),1)</f>
        <v>0</v>
      </c>
      <c r="E113" s="43" t="s">
        <v>688</v>
      </c>
      <c r="F113" s="43" t="str">
        <f>_xlfn.IFNA(Checklist4813[[#This Row],[RelatedPQ]],"NA")</f>
        <v>NA</v>
      </c>
      <c r="G113" s="43" t="e">
        <f>IF(Checklist4813[[#This Row],[PIGUID]]="","",INDEX(S2PQ_relational[],MATCH(Checklist4813[[#This Row],[PIGUID&amp;NO]],S2PQ_relational[PIGUID &amp; "NO"],0),2))</f>
        <v>#N/A</v>
      </c>
      <c r="H113" s="43" t="str">
        <f>Checklist4813[[#This Row],[PIGUID]]&amp;"NO"</f>
        <v>28W4jOCAqcB1vgBfEiA2uRNO</v>
      </c>
      <c r="I113" s="43" t="b">
        <f>IF(Checklist4813[[#This Row],[PIGUID]]="","",INDEX(PIs[NA Exempt],MATCH(Checklist4813[[#This Row],[PIGUID]],PIs[GUID],0),1))</f>
        <v>0</v>
      </c>
      <c r="J11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22.01.03</v>
      </c>
      <c r="K11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Biodiversity is enhanced.</v>
      </c>
      <c r="L113" s="43" t="str">
        <f>IF(Checklist4813[[#This Row],[SGUID]]="",IF(Checklist4813[[#This Row],[SSGUID]]="",INDEX(PIs[[Column1]:[SS]],MATCH(Checklist4813[[#This Row],[PIGUID]],PIs[GUID],0),6),""),"")</f>
        <v>Available evidence, such as maps, aerial photos, on-farm visual evidence, documents issued by local or national authorities or authorized service providers, should indicate that the biodiversity plan is implemented to enhance biodiversity, for example via one or more of the following practices:
1) Restoring, improving, or enlarging fragments of any size of:
a) Forests, wetlands, mangroves, grasslands, peatlands, etc.
b) Areas with legal protection or areas effectively protected by other means (e.g., protected areas with relevant categories of the International Union for Conservation of Nature (IUCN))
c) Areas recognized as “High Conservation Value” (HCV) areas
2) Avoiding or controlling invasive alien species
3) Other actions by the producer and partners
With regard to protection of biodiversity, the guideline provides reference.
In Option 2 producer groups, evidence at quality management system (QMS) level is acceptable.</v>
      </c>
      <c r="M113" s="43" t="str">
        <f>IF(Checklist4813[[#This Row],[SSGUID]]="",IF(Checklist4813[[#This Row],[PIGUID]]="","",INDEX(PIs[[Column1]:[SS]],MATCH(Checklist4813[[#This Row],[PIGUID]],PIs[GUID],0),8)),"")</f>
        <v>Recom.</v>
      </c>
      <c r="N113" s="63"/>
      <c r="O113" s="63"/>
      <c r="P113" s="43" t="str">
        <f>IF(Checklist4813[[#This Row],[ifna]]="NA","",IF(Checklist4813[[#This Row],[RelatedPQ]]=0,"",IF(Checklist4813[[#This Row],[RelatedPQ]]="","",IF((INDEX(S2PQ_relational[],MATCH(Checklist4813[[#This Row],[PIGUID&amp;NO]],S2PQ_relational[PIGUID &amp; "NO"],0),1))=Checklist4813[[#This Row],[PIGUID]],"Not applicable",""))))</f>
        <v/>
      </c>
      <c r="Q113" s="43" t="str">
        <f>IF(Checklist4813[[#This Row],[N/A]]="Not Applicable",INDEX(S2PQ[[Step 2 questions]:[Justification]],MATCH(Checklist4813[[#This Row],[RelatedPQ]],S2PQ[S2PQGUID],0),3),"")</f>
        <v/>
      </c>
      <c r="R113" s="63"/>
    </row>
    <row r="114" spans="2:18" s="42" customFormat="1" ht="56.25" x14ac:dyDescent="0.25">
      <c r="B114" s="43"/>
      <c r="C114" s="43" t="s">
        <v>668</v>
      </c>
      <c r="D114" s="42">
        <f>IF(Checklist4813[[#This Row],[SGUID]]="",IF(Checklist4813[[#This Row],[SSGUID]]="",0,1),1)</f>
        <v>1</v>
      </c>
      <c r="E114" s="43"/>
      <c r="F114" s="43" t="str">
        <f>_xlfn.IFNA(Checklist4813[[#This Row],[RelatedPQ]],"NA")</f>
        <v/>
      </c>
      <c r="G114" s="43" t="str">
        <f>IF(Checklist4813[[#This Row],[PIGUID]]="","",INDEX(S2PQ_relational[],MATCH(Checklist4813[[#This Row],[PIGUID&amp;NO]],S2PQ_relational[PIGUID &amp; "NO"],0),2))</f>
        <v/>
      </c>
      <c r="H114" s="43" t="str">
        <f>Checklist4813[[#This Row],[PIGUID]]&amp;"NO"</f>
        <v>NO</v>
      </c>
      <c r="I114" s="43" t="str">
        <f>IF(Checklist4813[[#This Row],[PIGUID]]="","",INDEX(PIs[NA Exempt],MATCH(Checklist4813[[#This Row],[PIGUID]],PIs[GUID],0),1))</f>
        <v/>
      </c>
      <c r="J11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22.02 Ecological upgrading of unproductive sites</v>
      </c>
      <c r="K11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14" s="43" t="str">
        <f>IF(Checklist4813[[#This Row],[SGUID]]="",IF(Checklist4813[[#This Row],[SSGUID]]="",INDEX(PIs[[Column1]:[SS]],MATCH(Checklist4813[[#This Row],[PIGUID]],PIs[GUID],0),6),""),"")</f>
        <v/>
      </c>
      <c r="M114" s="43" t="str">
        <f>IF(Checklist4813[[#This Row],[SSGUID]]="",IF(Checklist4813[[#This Row],[PIGUID]]="","",INDEX(PIs[[Column1]:[SS]],MATCH(Checklist4813[[#This Row],[PIGUID]],PIs[GUID],0),8)),"")</f>
        <v/>
      </c>
      <c r="N114" s="63"/>
      <c r="O114" s="63"/>
      <c r="P114" s="43" t="str">
        <f>IF(Checklist4813[[#This Row],[ifna]]="NA","",IF(Checklist4813[[#This Row],[RelatedPQ]]=0,"",IF(Checklist4813[[#This Row],[RelatedPQ]]="","",IF((INDEX(S2PQ_relational[],MATCH(Checklist4813[[#This Row],[PIGUID&amp;NO]],S2PQ_relational[PIGUID &amp; "NO"],0),1))=Checklist4813[[#This Row],[PIGUID]],"Not applicable",""))))</f>
        <v/>
      </c>
      <c r="Q114" s="43" t="str">
        <f>IF(Checklist4813[[#This Row],[N/A]]="Not Applicable",INDEX(S2PQ[[Step 2 questions]:[Justification]],MATCH(Checklist4813[[#This Row],[RelatedPQ]],S2PQ[S2PQGUID],0),3),"")</f>
        <v/>
      </c>
      <c r="R114" s="63"/>
    </row>
    <row r="115" spans="2:18" s="42" customFormat="1" ht="101.25" x14ac:dyDescent="0.25">
      <c r="B115" s="43"/>
      <c r="C115" s="43"/>
      <c r="D115" s="42">
        <f>IF(Checklist4813[[#This Row],[SGUID]]="",IF(Checklist4813[[#This Row],[SSGUID]]="",0,1),1)</f>
        <v>0</v>
      </c>
      <c r="E115" s="43" t="s">
        <v>662</v>
      </c>
      <c r="F115" s="43" t="str">
        <f>_xlfn.IFNA(Checklist4813[[#This Row],[RelatedPQ]],"NA")</f>
        <v>NA</v>
      </c>
      <c r="G115" s="43" t="e">
        <f>IF(Checklist4813[[#This Row],[PIGUID]]="","",INDEX(S2PQ_relational[],MATCH(Checklist4813[[#This Row],[PIGUID&amp;NO]],S2PQ_relational[PIGUID &amp; "NO"],0),2))</f>
        <v>#N/A</v>
      </c>
      <c r="H115" s="43" t="str">
        <f>Checklist4813[[#This Row],[PIGUID]]&amp;"NO"</f>
        <v>koFmohSeBbgbbc9ts0O2BNO</v>
      </c>
      <c r="I115" s="43" t="b">
        <f>IF(Checklist4813[[#This Row],[PIGUID]]="","",INDEX(PIs[NA Exempt],MATCH(Checklist4813[[#This Row],[PIGUID]],PIs[GUID],0),1))</f>
        <v>0</v>
      </c>
      <c r="J11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22.02.01</v>
      </c>
      <c r="K11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Unproductive sites are used as ecological focus area to protect and enhance biodiversity.</v>
      </c>
      <c r="L115" s="43" t="str">
        <f>IF(Checklist4813[[#This Row],[SGUID]]="",IF(Checklist4813[[#This Row],[SSGUID]]="",INDEX(PIs[[Column1]:[SS]],MATCH(Checklist4813[[#This Row],[PIGUID]],PIs[GUID],0),6),""),"")</f>
        <v>Available evidence should indicate that unproductive sites (low-lying wet areas, woodlands, headland strips, or areas of impoverished soil, etc.) are addressed in the biodiversity plan and used to protect or enhance biodiversity.
The evidence used in the previous three principles and criteria on biodiversity, if applied in on-farm unproductive sites, can be accepted here too.</v>
      </c>
      <c r="M115" s="43" t="str">
        <f>IF(Checklist4813[[#This Row],[SSGUID]]="",IF(Checklist4813[[#This Row],[PIGUID]]="","",INDEX(PIs[[Column1]:[SS]],MATCH(Checklist4813[[#This Row],[PIGUID]],PIs[GUID],0),8)),"")</f>
        <v>Recom.</v>
      </c>
      <c r="N115" s="63"/>
      <c r="O115" s="63"/>
      <c r="P115" s="43" t="str">
        <f>IF(Checklist4813[[#This Row],[ifna]]="NA","",IF(Checklist4813[[#This Row],[RelatedPQ]]=0,"",IF(Checklist4813[[#This Row],[RelatedPQ]]="","",IF((INDEX(S2PQ_relational[],MATCH(Checklist4813[[#This Row],[PIGUID&amp;NO]],S2PQ_relational[PIGUID &amp; "NO"],0),1))=Checklist4813[[#This Row],[PIGUID]],"Not applicable",""))))</f>
        <v/>
      </c>
      <c r="Q115" s="43" t="str">
        <f>IF(Checklist4813[[#This Row],[N/A]]="Not Applicable",INDEX(S2PQ[[Step 2 questions]:[Justification]],MATCH(Checklist4813[[#This Row],[RelatedPQ]],S2PQ[S2PQGUID],0),3),"")</f>
        <v/>
      </c>
      <c r="R115" s="63"/>
    </row>
    <row r="116" spans="2:18" s="42" customFormat="1" ht="90" x14ac:dyDescent="0.25">
      <c r="B116" s="43"/>
      <c r="C116" s="43" t="s">
        <v>67</v>
      </c>
      <c r="D116" s="42">
        <f>IF(Checklist4813[[#This Row],[SGUID]]="",IF(Checklist4813[[#This Row],[SSGUID]]="",0,1),1)</f>
        <v>1</v>
      </c>
      <c r="E116" s="43"/>
      <c r="F116" s="43" t="str">
        <f>_xlfn.IFNA(Checklist4813[[#This Row],[RelatedPQ]],"NA")</f>
        <v/>
      </c>
      <c r="G116" s="43" t="str">
        <f>IF(Checklist4813[[#This Row],[PIGUID]]="","",INDEX(S2PQ_relational[],MATCH(Checklist4813[[#This Row],[PIGUID&amp;NO]],S2PQ_relational[PIGUID &amp; "NO"],0),2))</f>
        <v/>
      </c>
      <c r="H116" s="43" t="str">
        <f>Checklist4813[[#This Row],[PIGUID]]&amp;"NO"</f>
        <v>NO</v>
      </c>
      <c r="I116" s="43" t="str">
        <f>IF(Checklist4813[[#This Row],[PIGUID]]="","",INDEX(PIs[NA Exempt],MATCH(Checklist4813[[#This Row],[PIGUID]],PIs[GUID],0),1))</f>
        <v/>
      </c>
      <c r="J11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22.03 Natural ecosystems and habitats are not converted into agricultural areas</v>
      </c>
      <c r="K11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16" s="43" t="str">
        <f>IF(Checklist4813[[#This Row],[SGUID]]="",IF(Checklist4813[[#This Row],[SSGUID]]="",INDEX(PIs[[Column1]:[SS]],MATCH(Checklist4813[[#This Row],[PIGUID]],PIs[GUID],0),6),""),"")</f>
        <v/>
      </c>
      <c r="M116" s="43" t="str">
        <f>IF(Checklist4813[[#This Row],[SSGUID]]="",IF(Checklist4813[[#This Row],[PIGUID]]="","",INDEX(PIs[[Column1]:[SS]],MATCH(Checklist4813[[#This Row],[PIGUID]],PIs[GUID],0),8)),"")</f>
        <v/>
      </c>
      <c r="N116" s="63"/>
      <c r="O116" s="63"/>
      <c r="P116" s="43" t="str">
        <f>IF(Checklist4813[[#This Row],[ifna]]="NA","",IF(Checklist4813[[#This Row],[RelatedPQ]]=0,"",IF(Checklist4813[[#This Row],[RelatedPQ]]="","",IF((INDEX(S2PQ_relational[],MATCH(Checklist4813[[#This Row],[PIGUID&amp;NO]],S2PQ_relational[PIGUID &amp; "NO"],0),1))=Checklist4813[[#This Row],[PIGUID]],"Not applicable",""))))</f>
        <v/>
      </c>
      <c r="Q116" s="43" t="str">
        <f>IF(Checklist4813[[#This Row],[N/A]]="Not Applicable",INDEX(S2PQ[[Step 2 questions]:[Justification]],MATCH(Checklist4813[[#This Row],[RelatedPQ]],S2PQ[S2PQGUID],0),3),"")</f>
        <v/>
      </c>
      <c r="R116" s="63"/>
    </row>
    <row r="117" spans="2:18" s="42" customFormat="1" ht="146.25" x14ac:dyDescent="0.25">
      <c r="B117" s="43"/>
      <c r="C117" s="43"/>
      <c r="D117" s="42">
        <f>IF(Checklist4813[[#This Row],[SGUID]]="",IF(Checklist4813[[#This Row],[SSGUID]]="",0,1),1)</f>
        <v>0</v>
      </c>
      <c r="E117" s="43" t="s">
        <v>656</v>
      </c>
      <c r="F117" s="43" t="str">
        <f>_xlfn.IFNA(Checklist4813[[#This Row],[RelatedPQ]],"NA")</f>
        <v>NA</v>
      </c>
      <c r="G117" s="43" t="e">
        <f>IF(Checklist4813[[#This Row],[PIGUID]]="","",INDEX(S2PQ_relational[],MATCH(Checklist4813[[#This Row],[PIGUID&amp;NO]],S2PQ_relational[PIGUID &amp; "NO"],0),2))</f>
        <v>#N/A</v>
      </c>
      <c r="H117" s="43" t="str">
        <f>Checklist4813[[#This Row],[PIGUID]]&amp;"NO"</f>
        <v>2uKR7bm5HKRGICID7DAFnHNO</v>
      </c>
      <c r="I117" s="43" t="b">
        <f>IF(Checklist4813[[#This Row],[PIGUID]]="","",INDEX(PIs[NA Exempt],MATCH(Checklist4813[[#This Row],[PIGUID]],PIs[GUID],0),1))</f>
        <v>0</v>
      </c>
      <c r="J11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22.03.01</v>
      </c>
      <c r="K11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On the farm (within the farm boundaries), no areas with legally recognized conservation value (or effectively protected by other means) have been converted into agricultural areas or into other uses since 1 January 2014.</v>
      </c>
      <c r="L117" s="43" t="str">
        <f>IF(Checklist4813[[#This Row],[SGUID]]="",IF(Checklist4813[[#This Row],[SSGUID]]="",INDEX(PIs[[Column1]:[SS]],MATCH(Checklist4813[[#This Row],[PIGUID]],PIs[GUID],0),6),""),"")</f>
        <v>Available evidence, such as maps, aerial photos, or documents issued by local or national authorities or authorized service providers, shall indicate that since 1 January 2014, no conversion into agricultural area or into other uses has occurred in parts of the farm (within the farm boundaries) that fulfils the following characteristic:
- Areas where legal protection prevents such conversions (protected areas recognized by national or local legislation, areas with relevant categories of the International Union for Conservation of Nature (IUCN), areas that are protected via other effective means, etc.)</v>
      </c>
      <c r="M117" s="43" t="str">
        <f>IF(Checklist4813[[#This Row],[SSGUID]]="",IF(Checklist4813[[#This Row],[PIGUID]]="","",INDEX(PIs[[Column1]:[SS]],MATCH(Checklist4813[[#This Row],[PIGUID]],PIs[GUID],0),8)),"")</f>
        <v>Major Must</v>
      </c>
      <c r="N117" s="63"/>
      <c r="O117" s="63"/>
      <c r="P117" s="43" t="str">
        <f>IF(Checklist4813[[#This Row],[ifna]]="NA","",IF(Checklist4813[[#This Row],[RelatedPQ]]=0,"",IF(Checklist4813[[#This Row],[RelatedPQ]]="","",IF((INDEX(S2PQ_relational[],MATCH(Checklist4813[[#This Row],[PIGUID&amp;NO]],S2PQ_relational[PIGUID &amp; "NO"],0),1))=Checklist4813[[#This Row],[PIGUID]],"Not applicable",""))))</f>
        <v/>
      </c>
      <c r="Q117" s="43" t="str">
        <f>IF(Checklist4813[[#This Row],[N/A]]="Not Applicable",INDEX(S2PQ[[Step 2 questions]:[Justification]],MATCH(Checklist4813[[#This Row],[RelatedPQ]],S2PQ[S2PQGUID],0),3),"")</f>
        <v/>
      </c>
      <c r="R117" s="63"/>
    </row>
    <row r="118" spans="2:18" s="42" customFormat="1" ht="191.25" x14ac:dyDescent="0.25">
      <c r="B118" s="43"/>
      <c r="C118" s="43"/>
      <c r="D118" s="42">
        <f>IF(Checklist4813[[#This Row],[SGUID]]="",IF(Checklist4813[[#This Row],[SSGUID]]="",0,1),1)</f>
        <v>0</v>
      </c>
      <c r="E118" s="43" t="s">
        <v>60</v>
      </c>
      <c r="F118" s="43" t="str">
        <f>_xlfn.IFNA(Checklist4813[[#This Row],[RelatedPQ]],"NA")</f>
        <v>NA</v>
      </c>
      <c r="G118" s="43" t="e">
        <f>IF(Checklist4813[[#This Row],[PIGUID]]="","",INDEX(S2PQ_relational[],MATCH(Checklist4813[[#This Row],[PIGUID&amp;NO]],S2PQ_relational[PIGUID &amp; "NO"],0),2))</f>
        <v>#N/A</v>
      </c>
      <c r="H118" s="43" t="str">
        <f>Checklist4813[[#This Row],[PIGUID]]&amp;"NO"</f>
        <v>2eh6Qqq5bGGBXswJfsbwcbNO</v>
      </c>
      <c r="I118" s="43" t="b">
        <f>IF(Checklist4813[[#This Row],[PIGUID]]="","",INDEX(PIs[NA Exempt],MATCH(Checklist4813[[#This Row],[PIGUID]],PIs[GUID],0),1))</f>
        <v>0</v>
      </c>
      <c r="J11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22.03.02</v>
      </c>
      <c r="K11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On the farm (within the farm boundaries), areas with legally recognized conservation value (or effectively protected by other means) which had been converted into agricultural areas or into other uses between 1 January 2008 and 1 January 2014 are already restored, under restoration, or will enter binding restoration.</v>
      </c>
      <c r="L118" s="43" t="str">
        <f>IF(Checklist4813[[#This Row],[SGUID]]="",IF(Checklist4813[[#This Row],[SSGUID]]="",INDEX(PIs[[Column1]:[SS]],MATCH(Checklist4813[[#This Row],[PIGUID]],PIs[GUID],0),6),""),"")</f>
        <v>Available evidence, such as maps, aerial photos, or documents issued by local or national authorities or authorized service providers, shall indicate that restoration has been completed, or is in implementation or under planning for binding implementation, to recover the entire extent of the parts of the farm (within the farm boundaries) that fulfils the characteristic below, where those parts of the farm had been converted into agricultural area or into other uses between 1 January 2008 and 1 January 2014:
- Areas where legal protection prevents such conversions (protected areas recognized by national or local legislation, areas with relevant categories of the International Union for Conservation of Nature (IUCN), areas that are protected via other effective means, etc.)</v>
      </c>
      <c r="M118" s="43" t="str">
        <f>IF(Checklist4813[[#This Row],[SSGUID]]="",IF(Checklist4813[[#This Row],[PIGUID]]="","",INDEX(PIs[[Column1]:[SS]],MATCH(Checklist4813[[#This Row],[PIGUID]],PIs[GUID],0),8)),"")</f>
        <v>Major Must</v>
      </c>
      <c r="N118" s="63"/>
      <c r="O118" s="63"/>
      <c r="P118" s="43" t="str">
        <f>IF(Checklist4813[[#This Row],[ifna]]="NA","",IF(Checklist4813[[#This Row],[RelatedPQ]]=0,"",IF(Checklist4813[[#This Row],[RelatedPQ]]="","",IF((INDEX(S2PQ_relational[],MATCH(Checklist4813[[#This Row],[PIGUID&amp;NO]],S2PQ_relational[PIGUID &amp; "NO"],0),1))=Checklist4813[[#This Row],[PIGUID]],"Not applicable",""))))</f>
        <v/>
      </c>
      <c r="Q118" s="43" t="str">
        <f>IF(Checklist4813[[#This Row],[N/A]]="Not Applicable",INDEX(S2PQ[[Step 2 questions]:[Justification]],MATCH(Checklist4813[[#This Row],[RelatedPQ]],S2PQ[S2PQGUID],0),3),"")</f>
        <v/>
      </c>
      <c r="R118" s="63"/>
    </row>
    <row r="119" spans="2:18" s="42" customFormat="1" ht="270" x14ac:dyDescent="0.25">
      <c r="B119" s="43"/>
      <c r="C119" s="43"/>
      <c r="D119" s="42">
        <f>IF(Checklist4813[[#This Row],[SGUID]]="",IF(Checklist4813[[#This Row],[SSGUID]]="",0,1),1)</f>
        <v>0</v>
      </c>
      <c r="E119" s="43" t="s">
        <v>643</v>
      </c>
      <c r="F119" s="43" t="str">
        <f>_xlfn.IFNA(Checklist4813[[#This Row],[RelatedPQ]],"NA")</f>
        <v>NA</v>
      </c>
      <c r="G119" s="43" t="e">
        <f>IF(Checklist4813[[#This Row],[PIGUID]]="","",INDEX(S2PQ_relational[],MATCH(Checklist4813[[#This Row],[PIGUID&amp;NO]],S2PQ_relational[PIGUID &amp; "NO"],0),2))</f>
        <v>#N/A</v>
      </c>
      <c r="H119" s="43" t="str">
        <f>Checklist4813[[#This Row],[PIGUID]]&amp;"NO"</f>
        <v>3CkOiK0gUh6IbEGOqgtQ2nNO</v>
      </c>
      <c r="I119" s="43" t="b">
        <f>IF(Checklist4813[[#This Row],[PIGUID]]="","",INDEX(PIs[NA Exempt],MATCH(Checklist4813[[#This Row],[PIGUID]],PIs[GUID],0),1))</f>
        <v>0</v>
      </c>
      <c r="J11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22.03.03</v>
      </c>
      <c r="K11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Management of biodiversity is supported with metrics.</v>
      </c>
      <c r="L119" s="43" t="str">
        <f>IF(Checklist4813[[#This Row],[SGUID]]="",IF(Checklist4813[[#This Row],[SSGUID]]="",INDEX(PIs[[Column1]:[SS]],MATCH(Checklist4813[[#This Row],[PIGUID]],PIs[GUID],0),6),""),"")</f>
        <v>Acceptable metrics allow calculating, at minimum, the following:
- The total area (in ha or m2) of natural or seminatural ecosystems and habitats, legally recognized protected areas, or areas effectively protected by other means (on 1 January of the certification body (CB) audit year)
- The total area (in ha or m2) converted into agricultural use or into other uses between 1 January 2008 and 1 January 2014 (on 1 January of the CB audit year)
- The total area (in ha or m2) that has already been restored (on 1 January of the CB audit year)
- The total area (in ha or m2) that is under restoration (on 1 January of the CB audit year)
- The total area (in ha or m2) that is planned for binding restoration (on 1 January of the CB audit year)
Additional biodiversity aspects/metrics can also be calculated, where applicable.
In Option 2 producer groups, evidence at quality management system (QMS) level is acceptable. Results (data) on metrics at producer group and farm level should be available to indicate compliance.</v>
      </c>
      <c r="M119" s="43" t="str">
        <f>IF(Checklist4813[[#This Row],[SSGUID]]="",IF(Checklist4813[[#This Row],[PIGUID]]="","",INDEX(PIs[[Column1]:[SS]],MATCH(Checklist4813[[#This Row],[PIGUID]],PIs[GUID],0),8)),"")</f>
        <v>Recom.</v>
      </c>
      <c r="N119" s="63"/>
      <c r="O119" s="63"/>
      <c r="P119" s="43" t="str">
        <f>IF(Checklist4813[[#This Row],[ifna]]="NA","",IF(Checklist4813[[#This Row],[RelatedPQ]]=0,"",IF(Checklist4813[[#This Row],[RelatedPQ]]="","",IF((INDEX(S2PQ_relational[],MATCH(Checklist4813[[#This Row],[PIGUID&amp;NO]],S2PQ_relational[PIGUID &amp; "NO"],0),1))=Checklist4813[[#This Row],[PIGUID]],"Not applicable",""))))</f>
        <v/>
      </c>
      <c r="Q119" s="43" t="str">
        <f>IF(Checklist4813[[#This Row],[N/A]]="Not Applicable",INDEX(S2PQ[[Step 2 questions]:[Justification]],MATCH(Checklist4813[[#This Row],[RelatedPQ]],S2PQ[S2PQGUID],0),3),"")</f>
        <v/>
      </c>
      <c r="R119" s="63"/>
    </row>
    <row r="120" spans="2:18" s="42" customFormat="1" ht="22.5" x14ac:dyDescent="0.25">
      <c r="B120" s="43" t="s">
        <v>101</v>
      </c>
      <c r="C120" s="43"/>
      <c r="D120" s="42">
        <f>IF(Checklist4813[[#This Row],[SGUID]]="",IF(Checklist4813[[#This Row],[SSGUID]]="",0,1),1)</f>
        <v>1</v>
      </c>
      <c r="E120" s="43"/>
      <c r="F120" s="43" t="str">
        <f>_xlfn.IFNA(Checklist4813[[#This Row],[RelatedPQ]],"NA")</f>
        <v/>
      </c>
      <c r="G120" s="43" t="str">
        <f>IF(Checklist4813[[#This Row],[PIGUID]]="","",INDEX(S2PQ_relational[],MATCH(Checklist4813[[#This Row],[PIGUID&amp;NO]],S2PQ_relational[PIGUID &amp; "NO"],0),2))</f>
        <v/>
      </c>
      <c r="H120" s="43" t="str">
        <f>Checklist4813[[#This Row],[PIGUID]]&amp;"NO"</f>
        <v>NO</v>
      </c>
      <c r="I120" s="43" t="str">
        <f>IF(Checklist4813[[#This Row],[PIGUID]]="","",INDEX(PIs[NA Exempt],MATCH(Checklist4813[[#This Row],[PIGUID]],PIs[GUID],0),1))</f>
        <v/>
      </c>
      <c r="J12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23 ENERGY EFFICIENCY</v>
      </c>
      <c r="K12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20" s="43" t="str">
        <f>IF(Checklist4813[[#This Row],[SGUID]]="",IF(Checklist4813[[#This Row],[SSGUID]]="",INDEX(PIs[[Column1]:[SS]],MATCH(Checklist4813[[#This Row],[PIGUID]],PIs[GUID],0),6),""),"")</f>
        <v/>
      </c>
      <c r="M120" s="43" t="str">
        <f>IF(Checklist4813[[#This Row],[SSGUID]]="",IF(Checklist4813[[#This Row],[PIGUID]]="","",INDEX(PIs[[Column1]:[SS]],MATCH(Checklist4813[[#This Row],[PIGUID]],PIs[GUID],0),8)),"")</f>
        <v/>
      </c>
      <c r="N120" s="63"/>
      <c r="O120" s="63"/>
      <c r="P120" s="43" t="str">
        <f>IF(Checklist4813[[#This Row],[ifna]]="NA","",IF(Checklist4813[[#This Row],[RelatedPQ]]=0,"",IF(Checklist4813[[#This Row],[RelatedPQ]]="","",IF((INDEX(S2PQ_relational[],MATCH(Checklist4813[[#This Row],[PIGUID&amp;NO]],S2PQ_relational[PIGUID &amp; "NO"],0),1))=Checklist4813[[#This Row],[PIGUID]],"Not applicable",""))))</f>
        <v/>
      </c>
      <c r="Q120" s="43" t="str">
        <f>IF(Checklist4813[[#This Row],[N/A]]="Not Applicable",INDEX(S2PQ[[Step 2 questions]:[Justification]],MATCH(Checklist4813[[#This Row],[RelatedPQ]],S2PQ[S2PQGUID],0),3),"")</f>
        <v/>
      </c>
      <c r="R120" s="63"/>
    </row>
    <row r="121" spans="2:18" s="42" customFormat="1" ht="33.75" hidden="1" x14ac:dyDescent="0.25">
      <c r="B121" s="43"/>
      <c r="C121" s="43" t="s">
        <v>50</v>
      </c>
      <c r="D121" s="42">
        <f>IF(Checklist4813[[#This Row],[SGUID]]="",IF(Checklist4813[[#This Row],[SSGUID]]="",0,1),1)</f>
        <v>1</v>
      </c>
      <c r="E121" s="43"/>
      <c r="F121" s="43" t="str">
        <f>_xlfn.IFNA(Checklist4813[[#This Row],[RelatedPQ]],"NA")</f>
        <v/>
      </c>
      <c r="G121" s="43" t="str">
        <f>IF(Checklist4813[[#This Row],[PIGUID]]="","",INDEX(S2PQ_relational[],MATCH(Checklist4813[[#This Row],[PIGUID&amp;NO]],S2PQ_relational[PIGUID &amp; "NO"],0),2))</f>
        <v/>
      </c>
      <c r="H121" s="43" t="str">
        <f>Checklist4813[[#This Row],[PIGUID]]&amp;"NO"</f>
        <v>NO</v>
      </c>
      <c r="I121" s="43" t="str">
        <f>IF(Checklist4813[[#This Row],[PIGUID]]="","",INDEX(PIs[NA Exempt],MATCH(Checklist4813[[#This Row],[PIGUID]],PIs[GUID],0),1))</f>
        <v/>
      </c>
      <c r="J121"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12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21" s="43" t="str">
        <f>IF(Checklist4813[[#This Row],[SGUID]]="",IF(Checklist4813[[#This Row],[SSGUID]]="",INDEX(PIs[[Column1]:[SS]],MATCH(Checklist4813[[#This Row],[PIGUID]],PIs[GUID],0),6),""),"")</f>
        <v/>
      </c>
      <c r="M121" s="43" t="str">
        <f>IF(Checklist4813[[#This Row],[SSGUID]]="",IF(Checklist4813[[#This Row],[PIGUID]]="","",INDEX(PIs[[Column1]:[SS]],MATCH(Checklist4813[[#This Row],[PIGUID]],PIs[GUID],0),8)),"")</f>
        <v/>
      </c>
      <c r="N121" s="63"/>
      <c r="O121" s="63"/>
      <c r="P121" s="43" t="str">
        <f>IF(Checklist4813[[#This Row],[ifna]]="NA","",IF(Checklist4813[[#This Row],[RelatedPQ]]=0,"",IF(Checklist4813[[#This Row],[RelatedPQ]]="","",IF((INDEX(S2PQ_relational[],MATCH(Checklist4813[[#This Row],[PIGUID&amp;NO]],S2PQ_relational[PIGUID &amp; "NO"],0),1))=Checklist4813[[#This Row],[PIGUID]],"Not applicable",""))))</f>
        <v/>
      </c>
      <c r="Q121" s="43" t="str">
        <f>IF(Checklist4813[[#This Row],[N/A]]="Not Applicable",INDEX(S2PQ[[Step 2 questions]:[Justification]],MATCH(Checklist4813[[#This Row],[RelatedPQ]],S2PQ[S2PQGUID],0),3),"")</f>
        <v/>
      </c>
      <c r="R121" s="63"/>
    </row>
    <row r="122" spans="2:18" s="42" customFormat="1" ht="101.25" x14ac:dyDescent="0.25">
      <c r="B122" s="43"/>
      <c r="C122" s="43"/>
      <c r="D122" s="42">
        <f>IF(Checklist4813[[#This Row],[SGUID]]="",IF(Checklist4813[[#This Row],[SSGUID]]="",0,1),1)</f>
        <v>0</v>
      </c>
      <c r="E122" s="43" t="s">
        <v>631</v>
      </c>
      <c r="F122" s="43" t="str">
        <f>_xlfn.IFNA(Checklist4813[[#This Row],[RelatedPQ]],"NA")</f>
        <v>NA</v>
      </c>
      <c r="G122" s="43" t="e">
        <f>IF(Checklist4813[[#This Row],[PIGUID]]="","",INDEX(S2PQ_relational[],MATCH(Checklist4813[[#This Row],[PIGUID&amp;NO]],S2PQ_relational[PIGUID &amp; "NO"],0),2))</f>
        <v>#N/A</v>
      </c>
      <c r="H122" s="43" t="str">
        <f>Checklist4813[[#This Row],[PIGUID]]&amp;"NO"</f>
        <v>3B7iGB1Enblm2zlqDnxp49NO</v>
      </c>
      <c r="I122" s="43" t="b">
        <f>IF(Checklist4813[[#This Row],[PIGUID]]="","",INDEX(PIs[NA Exempt],MATCH(Checklist4813[[#This Row],[PIGUID]],PIs[GUID],0),1))</f>
        <v>0</v>
      </c>
      <c r="J12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23.01</v>
      </c>
      <c r="K12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On-farm energy use is monitored.</v>
      </c>
      <c r="L122" s="43" t="str">
        <f>IF(Checklist4813[[#This Row],[SGUID]]="",IF(Checklist4813[[#This Row],[SSGUID]]="",INDEX(PIs[[Column1]:[SS]],MATCH(Checklist4813[[#This Row],[PIGUID]],PIs[GUID],0),6),""),"")</f>
        <v>There shall be records of on-farm energy use (e.g., invoices detailing energy consumption). The producer (or, where applicable, the quality management system (QMS) manager) shall be aware of where and how energy is consumed on the farm and through farming practices. In the absence of energy meters (e.g., for small producers), estimations are acceptable.
In Option 2 producer groups, evidence at QMS level is acceptable.</v>
      </c>
      <c r="M122" s="43" t="str">
        <f>IF(Checklist4813[[#This Row],[SSGUID]]="",IF(Checklist4813[[#This Row],[PIGUID]]="","",INDEX(PIs[[Column1]:[SS]],MATCH(Checklist4813[[#This Row],[PIGUID]],PIs[GUID],0),8)),"")</f>
        <v>Major Must</v>
      </c>
      <c r="N122" s="63"/>
      <c r="O122" s="63"/>
      <c r="P122" s="43" t="str">
        <f>IF(Checklist4813[[#This Row],[ifna]]="NA","",IF(Checklist4813[[#This Row],[RelatedPQ]]=0,"",IF(Checklist4813[[#This Row],[RelatedPQ]]="","",IF((INDEX(S2PQ_relational[],MATCH(Checklist4813[[#This Row],[PIGUID&amp;NO]],S2PQ_relational[PIGUID &amp; "NO"],0),1))=Checklist4813[[#This Row],[PIGUID]],"Not applicable",""))))</f>
        <v/>
      </c>
      <c r="Q122" s="43" t="str">
        <f>IF(Checklist4813[[#This Row],[N/A]]="Not Applicable",INDEX(S2PQ[[Step 2 questions]:[Justification]],MATCH(Checklist4813[[#This Row],[RelatedPQ]],S2PQ[S2PQGUID],0),3),"")</f>
        <v/>
      </c>
      <c r="R122" s="63"/>
    </row>
    <row r="123" spans="2:18" s="42" customFormat="1" ht="45" x14ac:dyDescent="0.25">
      <c r="B123" s="43"/>
      <c r="C123" s="43"/>
      <c r="D123" s="42">
        <f>IF(Checklist4813[[#This Row],[SGUID]]="",IF(Checklist4813[[#This Row],[SSGUID]]="",0,1),1)</f>
        <v>0</v>
      </c>
      <c r="E123" s="43" t="s">
        <v>95</v>
      </c>
      <c r="F123" s="43" t="str">
        <f>_xlfn.IFNA(Checklist4813[[#This Row],[RelatedPQ]],"NA")</f>
        <v>NA</v>
      </c>
      <c r="G123" s="43" t="e">
        <f>IF(Checklist4813[[#This Row],[PIGUID]]="","",INDEX(S2PQ_relational[],MATCH(Checklist4813[[#This Row],[PIGUID&amp;NO]],S2PQ_relational[PIGUID &amp; "NO"],0),2))</f>
        <v>#N/A</v>
      </c>
      <c r="H123" s="43" t="str">
        <f>Checklist4813[[#This Row],[PIGUID]]&amp;"NO"</f>
        <v>63p6350bmHHqM6m6CEafSuNO</v>
      </c>
      <c r="I123" s="43" t="b">
        <f>IF(Checklist4813[[#This Row],[PIGUID]]="","",INDEX(PIs[NA Exempt],MATCH(Checklist4813[[#This Row],[PIGUID]],PIs[GUID],0),1))</f>
        <v>0</v>
      </c>
      <c r="J12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23.02</v>
      </c>
      <c r="K12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Based on the results of the monitoring, there is a plan to improve energy efficiency on the farm.</v>
      </c>
      <c r="L123" s="43" t="str">
        <f>IF(Checklist4813[[#This Row],[SGUID]]="",IF(Checklist4813[[#This Row],[SSGUID]]="",INDEX(PIs[[Column1]:[SS]],MATCH(Checklist4813[[#This Row],[PIGUID]],PIs[GUID],0),6),""),"")</f>
        <v>A documented plan identifying opportunities to improve energy efficiency shall be available.
The plan can be a multiyear plan if the specific reality of the producer requires it.</v>
      </c>
      <c r="M123" s="43" t="str">
        <f>IF(Checklist4813[[#This Row],[SSGUID]]="",IF(Checklist4813[[#This Row],[PIGUID]]="","",INDEX(PIs[[Column1]:[SS]],MATCH(Checklist4813[[#This Row],[PIGUID]],PIs[GUID],0),8)),"")</f>
        <v>Minor Must</v>
      </c>
      <c r="N123" s="63"/>
      <c r="O123" s="63"/>
      <c r="P123" s="43" t="str">
        <f>IF(Checklist4813[[#This Row],[ifna]]="NA","",IF(Checklist4813[[#This Row],[RelatedPQ]]=0,"",IF(Checklist4813[[#This Row],[RelatedPQ]]="","",IF((INDEX(S2PQ_relational[],MATCH(Checklist4813[[#This Row],[PIGUID&amp;NO]],S2PQ_relational[PIGUID &amp; "NO"],0),1))=Checklist4813[[#This Row],[PIGUID]],"Not applicable",""))))</f>
        <v/>
      </c>
      <c r="Q123" s="43" t="str">
        <f>IF(Checklist4813[[#This Row],[N/A]]="Not Applicable",INDEX(S2PQ[[Step 2 questions]:[Justification]],MATCH(Checklist4813[[#This Row],[RelatedPQ]],S2PQ[S2PQGUID],0),3),"")</f>
        <v/>
      </c>
      <c r="R123" s="63"/>
    </row>
    <row r="124" spans="2:18" s="42" customFormat="1" ht="33.75" x14ac:dyDescent="0.25">
      <c r="B124" s="43"/>
      <c r="C124" s="43"/>
      <c r="D124" s="42">
        <f>IF(Checklist4813[[#This Row],[SGUID]]="",IF(Checklist4813[[#This Row],[SSGUID]]="",0,1),1)</f>
        <v>0</v>
      </c>
      <c r="E124" s="43" t="s">
        <v>594</v>
      </c>
      <c r="F124" s="43" t="str">
        <f>_xlfn.IFNA(Checklist4813[[#This Row],[RelatedPQ]],"NA")</f>
        <v>NA</v>
      </c>
      <c r="G124" s="43" t="e">
        <f>IF(Checklist4813[[#This Row],[PIGUID]]="","",INDEX(S2PQ_relational[],MATCH(Checklist4813[[#This Row],[PIGUID&amp;NO]],S2PQ_relational[PIGUID &amp; "NO"],0),2))</f>
        <v>#N/A</v>
      </c>
      <c r="H124" s="43" t="str">
        <f>Checklist4813[[#This Row],[PIGUID]]&amp;"NO"</f>
        <v>j5Lw7fanLsXFFdvyHt2jFNO</v>
      </c>
      <c r="I124" s="43" t="b">
        <f>IF(Checklist4813[[#This Row],[PIGUID]]="","",INDEX(PIs[NA Exempt],MATCH(Checklist4813[[#This Row],[PIGUID]],PIs[GUID],0),1))</f>
        <v>0</v>
      </c>
      <c r="J12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23.03</v>
      </c>
      <c r="K12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plan to improve energy efficiency considers minimizing the use of nonrenewable energy.</v>
      </c>
      <c r="L124" s="43" t="str">
        <f>IF(Checklist4813[[#This Row],[SGUID]]="",IF(Checklist4813[[#This Row],[SSGUID]]="",INDEX(PIs[[Column1]:[SS]],MATCH(Checklist4813[[#This Row],[PIGUID]],PIs[GUID],0),6),""),"")</f>
        <v>The producer shall consider reducing the use of nonrenewable energy to the lowest possible and using renewable energy instead.</v>
      </c>
      <c r="M124" s="43" t="str">
        <f>IF(Checklist4813[[#This Row],[SSGUID]]="",IF(Checklist4813[[#This Row],[PIGUID]]="","",INDEX(PIs[[Column1]:[SS]],MATCH(Checklist4813[[#This Row],[PIGUID]],PIs[GUID],0),8)),"")</f>
        <v>Minor Must</v>
      </c>
      <c r="N124" s="63"/>
      <c r="O124" s="63"/>
      <c r="P124" s="43" t="str">
        <f>IF(Checklist4813[[#This Row],[ifna]]="NA","",IF(Checklist4813[[#This Row],[RelatedPQ]]=0,"",IF(Checklist4813[[#This Row],[RelatedPQ]]="","",IF((INDEX(S2PQ_relational[],MATCH(Checklist4813[[#This Row],[PIGUID&amp;NO]],S2PQ_relational[PIGUID &amp; "NO"],0),1))=Checklist4813[[#This Row],[PIGUID]],"Not applicable",""))))</f>
        <v/>
      </c>
      <c r="Q124" s="43" t="str">
        <f>IF(Checklist4813[[#This Row],[N/A]]="Not Applicable",INDEX(S2PQ[[Step 2 questions]:[Justification]],MATCH(Checklist4813[[#This Row],[RelatedPQ]],S2PQ[S2PQGUID],0),3),"")</f>
        <v/>
      </c>
      <c r="R124" s="63"/>
    </row>
    <row r="125" spans="2:18" s="42" customFormat="1" ht="270" x14ac:dyDescent="0.25">
      <c r="B125" s="43"/>
      <c r="C125" s="43"/>
      <c r="D125" s="42">
        <f>IF(Checklist4813[[#This Row],[SGUID]]="",IF(Checklist4813[[#This Row],[SSGUID]]="",0,1),1)</f>
        <v>0</v>
      </c>
      <c r="E125" s="43" t="s">
        <v>613</v>
      </c>
      <c r="F125" s="43" t="str">
        <f>_xlfn.IFNA(Checklist4813[[#This Row],[RelatedPQ]],"NA")</f>
        <v>NA</v>
      </c>
      <c r="G125" s="43" t="e">
        <f>IF(Checklist4813[[#This Row],[PIGUID]]="","",INDEX(S2PQ_relational[],MATCH(Checklist4813[[#This Row],[PIGUID&amp;NO]],S2PQ_relational[PIGUID &amp; "NO"],0),2))</f>
        <v>#N/A</v>
      </c>
      <c r="H125" s="43" t="str">
        <f>Checklist4813[[#This Row],[PIGUID]]&amp;"NO"</f>
        <v>2oVTAk5JS9RshHfasEM56aNO</v>
      </c>
      <c r="I125" s="43" t="b">
        <f>IF(Checklist4813[[#This Row],[PIGUID]]="","",INDEX(PIs[NA Exempt],MATCH(Checklist4813[[#This Row],[PIGUID]],PIs[GUID],0),1))</f>
        <v>0</v>
      </c>
      <c r="J12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23.04</v>
      </c>
      <c r="K12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Management of energy is supported with metrics.</v>
      </c>
      <c r="L125" s="43" t="str">
        <f>IF(Checklist4813[[#This Row],[SGUID]]="",IF(Checklist4813[[#This Row],[SSGUID]]="",INDEX(PIs[[Column1]:[SS]],MATCH(Checklist4813[[#This Row],[PIGUID]],PIs[GUID],0),6),""),"")</f>
        <v>Acceptable metrics allow calculating, at minimum, the following:
- The total energy use on the farm for each energy source/month
- The proportion of renewable vs. nonrenewable energy in the energy source
Additional calculations can include, for example:
- The amount of energy imported into the farm (e.g., from the grid)
- The amount of energy generated at producer level (e.g., through solar panels, with fuels)
- The amount of energy exported (e.g., to the grid)
Metrics should refer to sources of energy, the farm’s various production sites, ha of land under cultivation, units of time (e.g., growing cycle), nonrenewable and renewable energy sources, the amounts of energy per kg of product and ha of production, and/or the amounts listed above per kg of product.
In Option 2 producer groups, evidence at quality management system (QMS) level is acceptable. Results (data) on metrics at producer group and farm level should be available to indicate compliance.</v>
      </c>
      <c r="M125" s="43" t="str">
        <f>IF(Checklist4813[[#This Row],[SSGUID]]="",IF(Checklist4813[[#This Row],[PIGUID]]="","",INDEX(PIs[[Column1]:[SS]],MATCH(Checklist4813[[#This Row],[PIGUID]],PIs[GUID],0),8)),"")</f>
        <v>Recom.</v>
      </c>
      <c r="N125" s="63"/>
      <c r="O125" s="63"/>
      <c r="P125" s="43" t="str">
        <f>IF(Checklist4813[[#This Row],[ifna]]="NA","",IF(Checklist4813[[#This Row],[RelatedPQ]]=0,"",IF(Checklist4813[[#This Row],[RelatedPQ]]="","",IF((INDEX(S2PQ_relational[],MATCH(Checklist4813[[#This Row],[PIGUID&amp;NO]],S2PQ_relational[PIGUID &amp; "NO"],0),1))=Checklist4813[[#This Row],[PIGUID]],"Not applicable",""))))</f>
        <v/>
      </c>
      <c r="Q125" s="43" t="str">
        <f>IF(Checklist4813[[#This Row],[N/A]]="Not Applicable",INDEX(S2PQ[[Step 2 questions]:[Justification]],MATCH(Checklist4813[[#This Row],[RelatedPQ]],S2PQ[S2PQGUID],0),3),"")</f>
        <v/>
      </c>
      <c r="R125" s="63"/>
    </row>
    <row r="126" spans="2:18" s="42" customFormat="1" ht="56.25" x14ac:dyDescent="0.25">
      <c r="B126" s="43" t="s">
        <v>606</v>
      </c>
      <c r="C126" s="43"/>
      <c r="D126" s="42">
        <f>IF(Checklist4813[[#This Row],[SGUID]]="",IF(Checklist4813[[#This Row],[SSGUID]]="",0,1),1)</f>
        <v>1</v>
      </c>
      <c r="E126" s="43"/>
      <c r="F126" s="43" t="str">
        <f>_xlfn.IFNA(Checklist4813[[#This Row],[RelatedPQ]],"NA")</f>
        <v/>
      </c>
      <c r="G126" s="43" t="str">
        <f>IF(Checklist4813[[#This Row],[PIGUID]]="","",INDEX(S2PQ_relational[],MATCH(Checklist4813[[#This Row],[PIGUID&amp;NO]],S2PQ_relational[PIGUID &amp; "NO"],0),2))</f>
        <v/>
      </c>
      <c r="H126" s="43" t="str">
        <f>Checklist4813[[#This Row],[PIGUID]]&amp;"NO"</f>
        <v>NO</v>
      </c>
      <c r="I126" s="43" t="str">
        <f>IF(Checklist4813[[#This Row],[PIGUID]]="","",INDEX(PIs[NA Exempt],MATCH(Checklist4813[[#This Row],[PIGUID]],PIs[GUID],0),1))</f>
        <v/>
      </c>
      <c r="J12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24 GREENHOUSE GASES AND CLIMATE CHANGE</v>
      </c>
      <c r="K12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26" s="43" t="str">
        <f>IF(Checklist4813[[#This Row],[SGUID]]="",IF(Checklist4813[[#This Row],[SSGUID]]="",INDEX(PIs[[Column1]:[SS]],MATCH(Checklist4813[[#This Row],[PIGUID]],PIs[GUID],0),6),""),"")</f>
        <v/>
      </c>
      <c r="M126" s="43" t="str">
        <f>IF(Checklist4813[[#This Row],[SSGUID]]="",IF(Checklist4813[[#This Row],[PIGUID]]="","",INDEX(PIs[[Column1]:[SS]],MATCH(Checklist4813[[#This Row],[PIGUID]],PIs[GUID],0),8)),"")</f>
        <v/>
      </c>
      <c r="N126" s="63"/>
      <c r="O126" s="63"/>
      <c r="P126" s="43" t="str">
        <f>IF(Checklist4813[[#This Row],[ifna]]="NA","",IF(Checklist4813[[#This Row],[RelatedPQ]]=0,"",IF(Checklist4813[[#This Row],[RelatedPQ]]="","",IF((INDEX(S2PQ_relational[],MATCH(Checklist4813[[#This Row],[PIGUID&amp;NO]],S2PQ_relational[PIGUID &amp; "NO"],0),1))=Checklist4813[[#This Row],[PIGUID]],"Not applicable",""))))</f>
        <v/>
      </c>
      <c r="Q126" s="43" t="str">
        <f>IF(Checklist4813[[#This Row],[N/A]]="Not Applicable",INDEX(S2PQ[[Step 2 questions]:[Justification]],MATCH(Checklist4813[[#This Row],[RelatedPQ]],S2PQ[S2PQGUID],0),3),"")</f>
        <v/>
      </c>
      <c r="R126" s="63"/>
    </row>
    <row r="127" spans="2:18" s="42" customFormat="1" ht="33.75" hidden="1" x14ac:dyDescent="0.25">
      <c r="B127" s="43"/>
      <c r="C127" s="43" t="s">
        <v>50</v>
      </c>
      <c r="D127" s="42">
        <f>IF(Checklist4813[[#This Row],[SGUID]]="",IF(Checklist4813[[#This Row],[SSGUID]]="",0,1),1)</f>
        <v>1</v>
      </c>
      <c r="E127" s="43"/>
      <c r="F127" s="43" t="str">
        <f>_xlfn.IFNA(Checklist4813[[#This Row],[RelatedPQ]],"NA")</f>
        <v/>
      </c>
      <c r="G127" s="43" t="str">
        <f>IF(Checklist4813[[#This Row],[PIGUID]]="","",INDEX(S2PQ_relational[],MATCH(Checklist4813[[#This Row],[PIGUID&amp;NO]],S2PQ_relational[PIGUID &amp; "NO"],0),2))</f>
        <v/>
      </c>
      <c r="H127" s="43" t="str">
        <f>Checklist4813[[#This Row],[PIGUID]]&amp;"NO"</f>
        <v>NO</v>
      </c>
      <c r="I127" s="43" t="str">
        <f>IF(Checklist4813[[#This Row],[PIGUID]]="","",INDEX(PIs[NA Exempt],MATCH(Checklist4813[[#This Row],[PIGUID]],PIs[GUID],0),1))</f>
        <v/>
      </c>
      <c r="J127"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12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27" s="43" t="str">
        <f>IF(Checklist4813[[#This Row],[SGUID]]="",IF(Checklist4813[[#This Row],[SSGUID]]="",INDEX(PIs[[Column1]:[SS]],MATCH(Checklist4813[[#This Row],[PIGUID]],PIs[GUID],0),6),""),"")</f>
        <v/>
      </c>
      <c r="M127" s="43" t="str">
        <f>IF(Checklist4813[[#This Row],[SSGUID]]="",IF(Checklist4813[[#This Row],[PIGUID]]="","",INDEX(PIs[[Column1]:[SS]],MATCH(Checklist4813[[#This Row],[PIGUID]],PIs[GUID],0),8)),"")</f>
        <v/>
      </c>
      <c r="N127" s="63"/>
      <c r="O127" s="63"/>
      <c r="P127" s="43" t="str">
        <f>IF(Checklist4813[[#This Row],[ifna]]="NA","",IF(Checklist4813[[#This Row],[RelatedPQ]]=0,"",IF(Checklist4813[[#This Row],[RelatedPQ]]="","",IF((INDEX(S2PQ_relational[],MATCH(Checklist4813[[#This Row],[PIGUID&amp;NO]],S2PQ_relational[PIGUID &amp; "NO"],0),1))=Checklist4813[[#This Row],[PIGUID]],"Not applicable",""))))</f>
        <v/>
      </c>
      <c r="Q127" s="43" t="str">
        <f>IF(Checklist4813[[#This Row],[N/A]]="Not Applicable",INDEX(S2PQ[[Step 2 questions]:[Justification]],MATCH(Checklist4813[[#This Row],[RelatedPQ]],S2PQ[S2PQGUID],0),3),"")</f>
        <v/>
      </c>
      <c r="R127" s="63"/>
    </row>
    <row r="128" spans="2:18" s="42" customFormat="1" ht="90" x14ac:dyDescent="0.25">
      <c r="B128" s="43"/>
      <c r="C128" s="43"/>
      <c r="D128" s="42">
        <f>IF(Checklist4813[[#This Row],[SGUID]]="",IF(Checklist4813[[#This Row],[SSGUID]]="",0,1),1)</f>
        <v>0</v>
      </c>
      <c r="E128" s="43" t="s">
        <v>600</v>
      </c>
      <c r="F128" s="43" t="str">
        <f>_xlfn.IFNA(Checklist4813[[#This Row],[RelatedPQ]],"NA")</f>
        <v>NA</v>
      </c>
      <c r="G128" s="43" t="e">
        <f>IF(Checklist4813[[#This Row],[PIGUID]]="","",INDEX(S2PQ_relational[],MATCH(Checklist4813[[#This Row],[PIGUID&amp;NO]],S2PQ_relational[PIGUID &amp; "NO"],0),2))</f>
        <v>#N/A</v>
      </c>
      <c r="H128" s="43" t="str">
        <f>Checklist4813[[#This Row],[PIGUID]]&amp;"NO"</f>
        <v>5hzm0rXFVvFugtoJTUYxqENO</v>
      </c>
      <c r="I128" s="43" t="b">
        <f>IF(Checklist4813[[#This Row],[PIGUID]]="","",INDEX(PIs[NA Exempt],MATCH(Checklist4813[[#This Row],[PIGUID]],PIs[GUID],0),1))</f>
        <v>0</v>
      </c>
      <c r="J12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24.01</v>
      </c>
      <c r="K12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farm contributes to reducing GHG* emissions and removing them from the atmosphere.
*Greenhouse gas (GHG) emissions refer to carbon dioxide (CO₂), methane (CH₄), nitrous oxide (N₂O), and fluorinated gases. Due to their varying potential to contribute to global warming, they are sometimes calculated as CO₂ equivalents (CO₂e).</v>
      </c>
      <c r="L128" s="43" t="str">
        <f>IF(Checklist4813[[#This Row],[SGUID]]="",IF(Checklist4813[[#This Row],[SSGUID]]="",INDEX(PIs[[Column1]:[SS]],MATCH(Checklist4813[[#This Row],[PIGUID]],PIs[GUID],0),6),""),"")</f>
        <v>Available evidence should indicate that the producer has awareness and knowledge of how on-farm practices can contribute to reducing GHG emissions and removing them from the atmosphere, for example in connection to energy, soil health, fertilizers, and food waste.
In Option 2 producer groups, evidence at quality management system (QMS) level is acceptable.</v>
      </c>
      <c r="M128" s="43" t="str">
        <f>IF(Checklist4813[[#This Row],[SSGUID]]="",IF(Checklist4813[[#This Row],[PIGUID]]="","",INDEX(PIs[[Column1]:[SS]],MATCH(Checklist4813[[#This Row],[PIGUID]],PIs[GUID],0),8)),"")</f>
        <v>Recom.</v>
      </c>
      <c r="N128" s="63"/>
      <c r="O128" s="63"/>
      <c r="P128" s="43" t="str">
        <f>IF(Checklist4813[[#This Row],[ifna]]="NA","",IF(Checklist4813[[#This Row],[RelatedPQ]]=0,"",IF(Checklist4813[[#This Row],[RelatedPQ]]="","",IF((INDEX(S2PQ_relational[],MATCH(Checklist4813[[#This Row],[PIGUID&amp;NO]],S2PQ_relational[PIGUID &amp; "NO"],0),1))=Checklist4813[[#This Row],[PIGUID]],"Not applicable",""))))</f>
        <v/>
      </c>
      <c r="Q128" s="43" t="str">
        <f>IF(Checklist4813[[#This Row],[N/A]]="Not Applicable",INDEX(S2PQ[[Step 2 questions]:[Justification]],MATCH(Checklist4813[[#This Row],[RelatedPQ]],S2PQ[S2PQGUID],0),3),"")</f>
        <v/>
      </c>
      <c r="R128" s="63"/>
    </row>
    <row r="129" spans="2:18" s="42" customFormat="1" ht="168.75" x14ac:dyDescent="0.25">
      <c r="B129" s="43"/>
      <c r="C129" s="43"/>
      <c r="D129" s="42">
        <f>IF(Checklist4813[[#This Row],[SGUID]]="",IF(Checklist4813[[#This Row],[SSGUID]]="",0,1),1)</f>
        <v>0</v>
      </c>
      <c r="E129" s="43" t="s">
        <v>607</v>
      </c>
      <c r="F129" s="43" t="str">
        <f>_xlfn.IFNA(Checklist4813[[#This Row],[RelatedPQ]],"NA")</f>
        <v>NA</v>
      </c>
      <c r="G129" s="43" t="e">
        <f>IF(Checklist4813[[#This Row],[PIGUID]]="","",INDEX(S2PQ_relational[],MATCH(Checklist4813[[#This Row],[PIGUID&amp;NO]],S2PQ_relational[PIGUID &amp; "NO"],0),2))</f>
        <v>#N/A</v>
      </c>
      <c r="H129" s="43" t="str">
        <f>Checklist4813[[#This Row],[PIGUID]]&amp;"NO"</f>
        <v>63KDYXRKCdV2kebfaECXNXNO</v>
      </c>
      <c r="I129" s="43" t="b">
        <f>IF(Checklist4813[[#This Row],[PIGUID]]="","",INDEX(PIs[NA Exempt],MATCH(Checklist4813[[#This Row],[PIGUID]],PIs[GUID],0),1))</f>
        <v>0</v>
      </c>
      <c r="J12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24.02</v>
      </c>
      <c r="K12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farm enables the formation of organic carbon in soils and in biomass.</v>
      </c>
      <c r="L129" s="43" t="str">
        <f>IF(Checklist4813[[#This Row],[SGUID]]="",IF(Checklist4813[[#This Row],[SSGUID]]="",INDEX(PIs[[Column1]:[SS]],MATCH(Checklist4813[[#This Row],[PIGUID]],PIs[GUID],0),6),""),"")</f>
        <v>Available evidence should indicate that the producer is preparing to implement, or already implementing, agricultural practices that enable the formation of organic carbon in soils and in biomass, for example:
- Crop residue management (burying residues, seeding on residues)
- Use of cover crops in crop rotation, diversification of crop rotation, minimum or no tillage
- Reduction of nutrient release in fertilizer management
- Restoration of ecosystems
- Carbon farming and practices to capture carbon in soil and biomass
In Option 2 producer groups, evidence at quality management system (QMS) level is acceptable.</v>
      </c>
      <c r="M129" s="43" t="str">
        <f>IF(Checklist4813[[#This Row],[SSGUID]]="",IF(Checklist4813[[#This Row],[PIGUID]]="","",INDEX(PIs[[Column1]:[SS]],MATCH(Checklist4813[[#This Row],[PIGUID]],PIs[GUID],0),8)),"")</f>
        <v>Recom.</v>
      </c>
      <c r="N129" s="63"/>
      <c r="O129" s="63"/>
      <c r="P129" s="43" t="str">
        <f>IF(Checklist4813[[#This Row],[ifna]]="NA","",IF(Checklist4813[[#This Row],[RelatedPQ]]=0,"",IF(Checklist4813[[#This Row],[RelatedPQ]]="","",IF((INDEX(S2PQ_relational[],MATCH(Checklist4813[[#This Row],[PIGUID&amp;NO]],S2PQ_relational[PIGUID &amp; "NO"],0),1))=Checklist4813[[#This Row],[PIGUID]],"Not applicable",""))))</f>
        <v/>
      </c>
      <c r="Q129" s="43" t="str">
        <f>IF(Checklist4813[[#This Row],[N/A]]="Not Applicable",INDEX(S2PQ[[Step 2 questions]:[Justification]],MATCH(Checklist4813[[#This Row],[RelatedPQ]],S2PQ[S2PQGUID],0),3),"")</f>
        <v/>
      </c>
      <c r="R129" s="63"/>
    </row>
    <row r="130" spans="2:18" s="42" customFormat="1" ht="202.5" x14ac:dyDescent="0.25">
      <c r="B130" s="43"/>
      <c r="C130" s="43"/>
      <c r="D130" s="42">
        <f>IF(Checklist4813[[#This Row],[SGUID]]="",IF(Checklist4813[[#This Row],[SSGUID]]="",0,1),1)</f>
        <v>0</v>
      </c>
      <c r="E130" s="43" t="s">
        <v>637</v>
      </c>
      <c r="F130" s="43" t="str">
        <f>_xlfn.IFNA(Checklist4813[[#This Row],[RelatedPQ]],"NA")</f>
        <v>NA</v>
      </c>
      <c r="G130" s="43" t="e">
        <f>IF(Checklist4813[[#This Row],[PIGUID]]="","",INDEX(S2PQ_relational[],MATCH(Checklist4813[[#This Row],[PIGUID&amp;NO]],S2PQ_relational[PIGUID &amp; "NO"],0),2))</f>
        <v>#N/A</v>
      </c>
      <c r="H130" s="43" t="str">
        <f>Checklist4813[[#This Row],[PIGUID]]&amp;"NO"</f>
        <v>sJ7MAHZPsTLbCVr8nKlrTNO</v>
      </c>
      <c r="I130" s="43" t="b">
        <f>IF(Checklist4813[[#This Row],[PIGUID]]="","",INDEX(PIs[NA Exempt],MATCH(Checklist4813[[#This Row],[PIGUID]],PIs[GUID],0),1))</f>
        <v>0</v>
      </c>
      <c r="J13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24.03</v>
      </c>
      <c r="K13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farm’s contribution to reducing and removing greenhouse gases (GHGs) from the atmosphere is supported with metrics.</v>
      </c>
      <c r="L130" s="43" t="str">
        <f>IF(Checklist4813[[#This Row],[SGUID]]="",IF(Checklist4813[[#This Row],[SSGUID]]="",INDEX(PIs[[Column1]:[SS]],MATCH(Checklist4813[[#This Row],[PIGUID]],PIs[GUID],0),6),""),"")</f>
        <v>Acceptable metrics include the following:
At minimum, the GHG equivalence of the total amount of energy use on the farm (in CO2e/ha/month and CO2e/kg/month).
Additional calculations can include, for example:
- GHG equivalence of other amounts of energy that have been calculated for the farm
- GHG equivalence as related to, for example, soil and biomass, carbon farming, or environmental footprint
Metrics should refer to the farm’s various production sites, units of time (e.g., growing cycles), and to GHG per kg of product and ha of production.
In Option 2 producer groups, evidence at quality management system (QMS) level is acceptable. Results (data) on metrics at group and farm level should be available to indicate compliance.</v>
      </c>
      <c r="M130" s="43" t="str">
        <f>IF(Checklist4813[[#This Row],[SSGUID]]="",IF(Checklist4813[[#This Row],[PIGUID]]="","",INDEX(PIs[[Column1]:[SS]],MATCH(Checklist4813[[#This Row],[PIGUID]],PIs[GUID],0),8)),"")</f>
        <v>Recom.</v>
      </c>
      <c r="N130" s="63"/>
      <c r="O130" s="63"/>
      <c r="P130" s="43" t="str">
        <f>IF(Checklist4813[[#This Row],[ifna]]="NA","",IF(Checklist4813[[#This Row],[RelatedPQ]]=0,"",IF(Checklist4813[[#This Row],[RelatedPQ]]="","",IF((INDEX(S2PQ_relational[],MATCH(Checklist4813[[#This Row],[PIGUID&amp;NO]],S2PQ_relational[PIGUID &amp; "NO"],0),1))=Checklist4813[[#This Row],[PIGUID]],"Not applicable",""))))</f>
        <v/>
      </c>
      <c r="Q130" s="43" t="str">
        <f>IF(Checklist4813[[#This Row],[N/A]]="Not Applicable",INDEX(S2PQ[[Step 2 questions]:[Justification]],MATCH(Checklist4813[[#This Row],[RelatedPQ]],S2PQ[S2PQGUID],0),3),"")</f>
        <v/>
      </c>
      <c r="R130" s="63"/>
    </row>
    <row r="131" spans="2:18" s="42" customFormat="1" ht="33.75" x14ac:dyDescent="0.25">
      <c r="B131" s="43" t="s">
        <v>138</v>
      </c>
      <c r="C131" s="43"/>
      <c r="D131" s="42">
        <f>IF(Checklist4813[[#This Row],[SGUID]]="",IF(Checklist4813[[#This Row],[SSGUID]]="",0,1),1)</f>
        <v>1</v>
      </c>
      <c r="E131" s="43"/>
      <c r="F131" s="43" t="str">
        <f>_xlfn.IFNA(Checklist4813[[#This Row],[RelatedPQ]],"NA")</f>
        <v/>
      </c>
      <c r="G131" s="43" t="str">
        <f>IF(Checklist4813[[#This Row],[PIGUID]]="","",INDEX(S2PQ_relational[],MATCH(Checklist4813[[#This Row],[PIGUID&amp;NO]],S2PQ_relational[PIGUID &amp; "NO"],0),2))</f>
        <v/>
      </c>
      <c r="H131" s="43" t="str">
        <f>Checklist4813[[#This Row],[PIGUID]]&amp;"NO"</f>
        <v>NO</v>
      </c>
      <c r="I131" s="43" t="str">
        <f>IF(Checklist4813[[#This Row],[PIGUID]]="","",INDEX(PIs[NA Exempt],MATCH(Checklist4813[[#This Row],[PIGUID]],PIs[GUID],0),1))</f>
        <v/>
      </c>
      <c r="J13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25 WASTE MANAGEMENT</v>
      </c>
      <c r="K13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31" s="43" t="str">
        <f>IF(Checklist4813[[#This Row],[SGUID]]="",IF(Checklist4813[[#This Row],[SSGUID]]="",INDEX(PIs[[Column1]:[SS]],MATCH(Checklist4813[[#This Row],[PIGUID]],PIs[GUID],0),6),""),"")</f>
        <v/>
      </c>
      <c r="M131" s="43" t="str">
        <f>IF(Checklist4813[[#This Row],[SSGUID]]="",IF(Checklist4813[[#This Row],[PIGUID]]="","",INDEX(PIs[[Column1]:[SS]],MATCH(Checklist4813[[#This Row],[PIGUID]],PIs[GUID],0),8)),"")</f>
        <v/>
      </c>
      <c r="N131" s="63"/>
      <c r="O131" s="63"/>
      <c r="P131" s="43" t="str">
        <f>IF(Checklist4813[[#This Row],[ifna]]="NA","",IF(Checklist4813[[#This Row],[RelatedPQ]]=0,"",IF(Checklist4813[[#This Row],[RelatedPQ]]="","",IF((INDEX(S2PQ_relational[],MATCH(Checklist4813[[#This Row],[PIGUID&amp;NO]],S2PQ_relational[PIGUID &amp; "NO"],0),1))=Checklist4813[[#This Row],[PIGUID]],"Not applicable",""))))</f>
        <v/>
      </c>
      <c r="Q131" s="43" t="str">
        <f>IF(Checklist4813[[#This Row],[N/A]]="Not Applicable",INDEX(S2PQ[[Step 2 questions]:[Justification]],MATCH(Checklist4813[[#This Row],[RelatedPQ]],S2PQ[S2PQGUID],0),3),"")</f>
        <v/>
      </c>
      <c r="R131" s="63"/>
    </row>
    <row r="132" spans="2:18" s="42" customFormat="1" ht="33.75" hidden="1" x14ac:dyDescent="0.25">
      <c r="B132" s="43"/>
      <c r="C132" s="43" t="s">
        <v>50</v>
      </c>
      <c r="D132" s="42">
        <f>IF(Checklist4813[[#This Row],[SGUID]]="",IF(Checklist4813[[#This Row],[SSGUID]]="",0,1),1)</f>
        <v>1</v>
      </c>
      <c r="E132" s="43"/>
      <c r="F132" s="43" t="str">
        <f>_xlfn.IFNA(Checklist4813[[#This Row],[RelatedPQ]],"NA")</f>
        <v/>
      </c>
      <c r="G132" s="43" t="str">
        <f>IF(Checklist4813[[#This Row],[PIGUID]]="","",INDEX(S2PQ_relational[],MATCH(Checklist4813[[#This Row],[PIGUID&amp;NO]],S2PQ_relational[PIGUID &amp; "NO"],0),2))</f>
        <v/>
      </c>
      <c r="H132" s="43" t="str">
        <f>Checklist4813[[#This Row],[PIGUID]]&amp;"NO"</f>
        <v>NO</v>
      </c>
      <c r="I132" s="43" t="str">
        <f>IF(Checklist4813[[#This Row],[PIGUID]]="","",INDEX(PIs[NA Exempt],MATCH(Checklist4813[[#This Row],[PIGUID]],PIs[GUID],0),1))</f>
        <v/>
      </c>
      <c r="J132"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13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32" s="43" t="str">
        <f>IF(Checklist4813[[#This Row],[SGUID]]="",IF(Checklist4813[[#This Row],[SSGUID]]="",INDEX(PIs[[Column1]:[SS]],MATCH(Checklist4813[[#This Row],[PIGUID]],PIs[GUID],0),6),""),"")</f>
        <v/>
      </c>
      <c r="M132" s="43" t="str">
        <f>IF(Checklist4813[[#This Row],[SSGUID]]="",IF(Checklist4813[[#This Row],[PIGUID]]="","",INDEX(PIs[[Column1]:[SS]],MATCH(Checklist4813[[#This Row],[PIGUID]],PIs[GUID],0),8)),"")</f>
        <v/>
      </c>
      <c r="N132" s="63"/>
      <c r="O132" s="63"/>
      <c r="P132" s="43" t="str">
        <f>IF(Checklist4813[[#This Row],[ifna]]="NA","",IF(Checklist4813[[#This Row],[RelatedPQ]]=0,"",IF(Checklist4813[[#This Row],[RelatedPQ]]="","",IF((INDEX(S2PQ_relational[],MATCH(Checklist4813[[#This Row],[PIGUID&amp;NO]],S2PQ_relational[PIGUID &amp; "NO"],0),1))=Checklist4813[[#This Row],[PIGUID]],"Not applicable",""))))</f>
        <v/>
      </c>
      <c r="Q132" s="43" t="str">
        <f>IF(Checklist4813[[#This Row],[N/A]]="Not Applicable",INDEX(S2PQ[[Step 2 questions]:[Justification]],MATCH(Checklist4813[[#This Row],[RelatedPQ]],S2PQ[S2PQGUID],0),3),"")</f>
        <v/>
      </c>
      <c r="R132" s="63"/>
    </row>
    <row r="133" spans="2:18" s="42" customFormat="1" ht="112.5" x14ac:dyDescent="0.25">
      <c r="B133" s="43"/>
      <c r="C133" s="43"/>
      <c r="D133" s="42">
        <f>IF(Checklist4813[[#This Row],[SGUID]]="",IF(Checklist4813[[#This Row],[SSGUID]]="",0,1),1)</f>
        <v>0</v>
      </c>
      <c r="E133" s="43" t="s">
        <v>326</v>
      </c>
      <c r="F133" s="43" t="str">
        <f>_xlfn.IFNA(Checklist4813[[#This Row],[RelatedPQ]],"NA")</f>
        <v>NA</v>
      </c>
      <c r="G133" s="43" t="e">
        <f>IF(Checklist4813[[#This Row],[PIGUID]]="","",INDEX(S2PQ_relational[],MATCH(Checklist4813[[#This Row],[PIGUID&amp;NO]],S2PQ_relational[PIGUID &amp; "NO"],0),2))</f>
        <v>#N/A</v>
      </c>
      <c r="H133" s="43" t="str">
        <f>Checklist4813[[#This Row],[PIGUID]]&amp;"NO"</f>
        <v>6XwzvhU9DNcL6FqzzORcofNO</v>
      </c>
      <c r="I133" s="43" t="b">
        <f>IF(Checklist4813[[#This Row],[PIGUID]]="","",INDEX(PIs[NA Exempt],MATCH(Checklist4813[[#This Row],[PIGUID]],PIs[GUID],0),1))</f>
        <v>0</v>
      </c>
      <c r="J13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25.01</v>
      </c>
      <c r="K13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waste management system is implemented.</v>
      </c>
      <c r="L133" s="43" t="str">
        <f>IF(Checklist4813[[#This Row],[SGUID]]="",IF(Checklist4813[[#This Row],[SSGUID]]="",INDEX(PIs[[Column1]:[SS]],MATCH(Checklist4813[[#This Row],[PIGUID]],PIs[GUID],0),6),""),"")</f>
        <v>A waste management system addressing potential contamination of product or the environment (air, soil, substrate, and water) shall:
- Be documented and current
- Address collection, storage, and disposal of waste material, including plant protection products, fertilizers, wastewater, drainage, and packaging material, where applicable
- Addresses potential for contamination of nearby water sources, roadways, and adjacent land</v>
      </c>
      <c r="M133" s="43" t="str">
        <f>IF(Checklist4813[[#This Row],[SSGUID]]="",IF(Checklist4813[[#This Row],[PIGUID]]="","",INDEX(PIs[[Column1]:[SS]],MATCH(Checklist4813[[#This Row],[PIGUID]],PIs[GUID],0),8)),"")</f>
        <v>Major Must</v>
      </c>
      <c r="N133" s="63"/>
      <c r="O133" s="63"/>
      <c r="P133" s="43" t="str">
        <f>IF(Checklist4813[[#This Row],[ifna]]="NA","",IF(Checklist4813[[#This Row],[RelatedPQ]]=0,"",IF(Checklist4813[[#This Row],[RelatedPQ]]="","",IF((INDEX(S2PQ_relational[],MATCH(Checklist4813[[#This Row],[PIGUID&amp;NO]],S2PQ_relational[PIGUID &amp; "NO"],0),1))=Checklist4813[[#This Row],[PIGUID]],"Not applicable",""))))</f>
        <v/>
      </c>
      <c r="Q133" s="43" t="str">
        <f>IF(Checklist4813[[#This Row],[N/A]]="Not Applicable",INDEX(S2PQ[[Step 2 questions]:[Justification]],MATCH(Checklist4813[[#This Row],[RelatedPQ]],S2PQ[S2PQGUID],0),3),"")</f>
        <v/>
      </c>
      <c r="R133" s="63"/>
    </row>
    <row r="134" spans="2:18" s="42" customFormat="1" ht="78.75" x14ac:dyDescent="0.25">
      <c r="B134" s="43"/>
      <c r="C134" s="43"/>
      <c r="D134" s="42">
        <f>IF(Checklist4813[[#This Row],[SGUID]]="",IF(Checklist4813[[#This Row],[SSGUID]]="",0,1),1)</f>
        <v>0</v>
      </c>
      <c r="E134" s="43" t="s">
        <v>270</v>
      </c>
      <c r="F134" s="43" t="str">
        <f>_xlfn.IFNA(Checklist4813[[#This Row],[RelatedPQ]],"NA")</f>
        <v>NA</v>
      </c>
      <c r="G134" s="43" t="e">
        <f>IF(Checklist4813[[#This Row],[PIGUID]]="","",INDEX(S2PQ_relational[],MATCH(Checklist4813[[#This Row],[PIGUID&amp;NO]],S2PQ_relational[PIGUID &amp; "NO"],0),2))</f>
        <v>#N/A</v>
      </c>
      <c r="H134" s="43" t="str">
        <f>Checklist4813[[#This Row],[PIGUID]]&amp;"NO"</f>
        <v>6IODKW02w76gK2O8cbpyT6NO</v>
      </c>
      <c r="I134" s="43" t="b">
        <f>IF(Checklist4813[[#This Row],[PIGUID]]="","",INDEX(PIs[NA Exempt],MATCH(Checklist4813[[#This Row],[PIGUID]],PIs[GUID],0),1))</f>
        <v>0</v>
      </c>
      <c r="J13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25.02</v>
      </c>
      <c r="K13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Waste products and sources of pollution are identified in all areas of the farm.</v>
      </c>
      <c r="L134" s="43" t="str">
        <f>IF(Checklist4813[[#This Row],[SGUID]]="",IF(Checklist4813[[#This Row],[SSGUID]]="",INDEX(PIs[[Column1]:[SS]],MATCH(Checklist4813[[#This Row],[PIGUID]],PIs[GUID],0),6),""),"")</f>
        <v>Possible waste products (paper, cardboard, plastic, oil, etc.) and sources of pollution (fertilizer excess, exhaust smoke, oil, fuel, noise, effluent, chemicals, etc.) associated with farm processes shall be identified.
In Option 2 producer groups, evidence at quality management system (QMS) level is acceptable.</v>
      </c>
      <c r="M134" s="43" t="str">
        <f>IF(Checklist4813[[#This Row],[SSGUID]]="",IF(Checklist4813[[#This Row],[PIGUID]]="","",INDEX(PIs[[Column1]:[SS]],MATCH(Checklist4813[[#This Row],[PIGUID]],PIs[GUID],0),8)),"")</f>
        <v>Minor Must</v>
      </c>
      <c r="N134" s="63"/>
      <c r="O134" s="63"/>
      <c r="P134" s="43" t="str">
        <f>IF(Checklist4813[[#This Row],[ifna]]="NA","",IF(Checklist4813[[#This Row],[RelatedPQ]]=0,"",IF(Checklist4813[[#This Row],[RelatedPQ]]="","",IF((INDEX(S2PQ_relational[],MATCH(Checklist4813[[#This Row],[PIGUID&amp;NO]],S2PQ_relational[PIGUID &amp; "NO"],0),1))=Checklist4813[[#This Row],[PIGUID]],"Not applicable",""))))</f>
        <v/>
      </c>
      <c r="Q134" s="43" t="str">
        <f>IF(Checklist4813[[#This Row],[N/A]]="Not Applicable",INDEX(S2PQ[[Step 2 questions]:[Justification]],MATCH(Checklist4813[[#This Row],[RelatedPQ]],S2PQ[S2PQGUID],0),3),"")</f>
        <v/>
      </c>
      <c r="R134" s="63"/>
    </row>
    <row r="135" spans="2:18" s="42" customFormat="1" ht="45" x14ac:dyDescent="0.25">
      <c r="B135" s="43"/>
      <c r="C135" s="43"/>
      <c r="D135" s="42">
        <f>IF(Checklist4813[[#This Row],[SGUID]]="",IF(Checklist4813[[#This Row],[SSGUID]]="",0,1),1)</f>
        <v>0</v>
      </c>
      <c r="E135" s="43" t="s">
        <v>557</v>
      </c>
      <c r="F135" s="43" t="str">
        <f>_xlfn.IFNA(Checklist4813[[#This Row],[RelatedPQ]],"NA")</f>
        <v>NA</v>
      </c>
      <c r="G135" s="43" t="e">
        <f>IF(Checklist4813[[#This Row],[PIGUID]]="","",INDEX(S2PQ_relational[],MATCH(Checklist4813[[#This Row],[PIGUID&amp;NO]],S2PQ_relational[PIGUID &amp; "NO"],0),2))</f>
        <v>#N/A</v>
      </c>
      <c r="H135" s="43" t="str">
        <f>Checklist4813[[#This Row],[PIGUID]]&amp;"NO"</f>
        <v>6hzMhSrqa9YQF4ncycFdhaNO</v>
      </c>
      <c r="I135" s="43" t="b">
        <f>IF(Checklist4813[[#This Row],[PIGUID]]="","",INDEX(PIs[NA Exempt],MATCH(Checklist4813[[#This Row],[PIGUID]],PIs[GUID],0),1))</f>
        <v>0</v>
      </c>
      <c r="J13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25.03</v>
      </c>
      <c r="K13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All forklifts and other driven transport trolleys are clean and well maintained and of a suitable type to avoid contamination through emissions.</v>
      </c>
      <c r="L135" s="43" t="str">
        <f>IF(Checklist4813[[#This Row],[SGUID]]="",IF(Checklist4813[[#This Row],[SSGUID]]="",INDEX(PIs[[Column1]:[SS]],MATCH(Checklist4813[[#This Row],[PIGUID]],PIs[GUID],0),6),""),"")</f>
        <v>Internal transport should be maintained so as to avoid product contamination, with special attention to fume emissions. Forklifts and other driven transport trolleys should be electric or gas-driven.</v>
      </c>
      <c r="M135" s="43" t="str">
        <f>IF(Checklist4813[[#This Row],[SSGUID]]="",IF(Checklist4813[[#This Row],[PIGUID]]="","",INDEX(PIs[[Column1]:[SS]],MATCH(Checklist4813[[#This Row],[PIGUID]],PIs[GUID],0),8)),"")</f>
        <v>Recom.</v>
      </c>
      <c r="N135" s="63"/>
      <c r="O135" s="63"/>
      <c r="P135" s="43" t="str">
        <f>IF(Checklist4813[[#This Row],[ifna]]="NA","",IF(Checklist4813[[#This Row],[RelatedPQ]]=0,"",IF(Checklist4813[[#This Row],[RelatedPQ]]="","",IF((INDEX(S2PQ_relational[],MATCH(Checklist4813[[#This Row],[PIGUID&amp;NO]],S2PQ_relational[PIGUID &amp; "NO"],0),1))=Checklist4813[[#This Row],[PIGUID]],"Not applicable",""))))</f>
        <v/>
      </c>
      <c r="Q135" s="43" t="str">
        <f>IF(Checklist4813[[#This Row],[N/A]]="Not Applicable",INDEX(S2PQ[[Step 2 questions]:[Justification]],MATCH(Checklist4813[[#This Row],[RelatedPQ]],S2PQ[S2PQGUID],0),3),"")</f>
        <v/>
      </c>
      <c r="R135" s="63"/>
    </row>
    <row r="136" spans="2:18" s="42" customFormat="1" ht="78.75" x14ac:dyDescent="0.25">
      <c r="B136" s="43"/>
      <c r="C136" s="43"/>
      <c r="D136" s="42">
        <f>IF(Checklist4813[[#This Row],[SGUID]]="",IF(Checklist4813[[#This Row],[SSGUID]]="",0,1),1)</f>
        <v>0</v>
      </c>
      <c r="E136" s="43" t="s">
        <v>308</v>
      </c>
      <c r="F136" s="43" t="str">
        <f>_xlfn.IFNA(Checklist4813[[#This Row],[RelatedPQ]],"NA")</f>
        <v>NA</v>
      </c>
      <c r="G136" s="43" t="e">
        <f>IF(Checklist4813[[#This Row],[PIGUID]]="","",INDEX(S2PQ_relational[],MATCH(Checklist4813[[#This Row],[PIGUID&amp;NO]],S2PQ_relational[PIGUID &amp; "NO"],0),2))</f>
        <v>#N/A</v>
      </c>
      <c r="H136" s="43" t="str">
        <f>Checklist4813[[#This Row],[PIGUID]]&amp;"NO"</f>
        <v>7p22Ww28jPsnBkNT03CCY3NO</v>
      </c>
      <c r="I136" s="43" t="b">
        <f>IF(Checklist4813[[#This Row],[PIGUID]]="","",INDEX(PIs[NA Exempt],MATCH(Checklist4813[[#This Row],[PIGUID]],PIs[GUID],0),1))</f>
        <v>0</v>
      </c>
      <c r="J13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25.04</v>
      </c>
      <c r="K13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Holding areas for diesel and other fuel oil tanks are environmentally safe.</v>
      </c>
      <c r="L136" s="43" t="str">
        <f>IF(Checklist4813[[#This Row],[SGUID]]="",IF(Checklist4813[[#This Row],[SSGUID]]="",INDEX(PIs[[Column1]:[SS]],MATCH(Checklist4813[[#This Row],[PIGUID]],PIs[GUID],0),6),""),"")</f>
        <v>Holding areas shall be maintained in a manner that mitigates risks to the environment. The minimum requirement is a bunded, impervious area able to contain at least 110% of the volume of the largest tank stored within it. In an environmentally sensitive area, the capacity shall be 165% of the volume of the largest tank.</v>
      </c>
      <c r="M136" s="43" t="str">
        <f>IF(Checklist4813[[#This Row],[SSGUID]]="",IF(Checklist4813[[#This Row],[PIGUID]]="","",INDEX(PIs[[Column1]:[SS]],MATCH(Checklist4813[[#This Row],[PIGUID]],PIs[GUID],0),8)),"")</f>
        <v>Minor Must</v>
      </c>
      <c r="N136" s="63"/>
      <c r="O136" s="63"/>
      <c r="P136" s="43" t="str">
        <f>IF(Checklist4813[[#This Row],[ifna]]="NA","",IF(Checklist4813[[#This Row],[RelatedPQ]]=0,"",IF(Checklist4813[[#This Row],[RelatedPQ]]="","",IF((INDEX(S2PQ_relational[],MATCH(Checklist4813[[#This Row],[PIGUID&amp;NO]],S2PQ_relational[PIGUID &amp; "NO"],0),1))=Checklist4813[[#This Row],[PIGUID]],"Not applicable",""))))</f>
        <v/>
      </c>
      <c r="Q136" s="43" t="str">
        <f>IF(Checklist4813[[#This Row],[N/A]]="Not Applicable",INDEX(S2PQ[[Step 2 questions]:[Justification]],MATCH(Checklist4813[[#This Row],[RelatedPQ]],S2PQ[S2PQGUID],0),3),"")</f>
        <v/>
      </c>
      <c r="R136" s="63"/>
    </row>
    <row r="137" spans="2:18" s="42" customFormat="1" ht="45" x14ac:dyDescent="0.25">
      <c r="B137" s="43"/>
      <c r="C137" s="43"/>
      <c r="D137" s="42">
        <f>IF(Checklist4813[[#This Row],[SGUID]]="",IF(Checklist4813[[#This Row],[SSGUID]]="",0,1),1)</f>
        <v>0</v>
      </c>
      <c r="E137" s="43" t="s">
        <v>392</v>
      </c>
      <c r="F137" s="43" t="str">
        <f>_xlfn.IFNA(Checklist4813[[#This Row],[RelatedPQ]],"NA")</f>
        <v>NA</v>
      </c>
      <c r="G137" s="43" t="e">
        <f>IF(Checklist4813[[#This Row],[PIGUID]]="","",INDEX(S2PQ_relational[],MATCH(Checklist4813[[#This Row],[PIGUID&amp;NO]],S2PQ_relational[PIGUID &amp; "NO"],0),2))</f>
        <v>#N/A</v>
      </c>
      <c r="H137" s="43" t="str">
        <f>Checklist4813[[#This Row],[PIGUID]]&amp;"NO"</f>
        <v>2BVcVyH9riMIXgApUULvUNO</v>
      </c>
      <c r="I137" s="43" t="b">
        <f>IF(Checklist4813[[#This Row],[PIGUID]]="","",INDEX(PIs[NA Exempt],MATCH(Checklist4813[[#This Row],[PIGUID]],PIs[GUID],0),1))</f>
        <v>0</v>
      </c>
      <c r="J13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25.05</v>
      </c>
      <c r="K13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Organic waste is managed in an appropriate manner to reduce the risk of contamination of the environment.</v>
      </c>
      <c r="L137" s="43" t="str">
        <f>IF(Checklist4813[[#This Row],[SGUID]]="",IF(Checklist4813[[#This Row],[SSGUID]]="",INDEX(PIs[[Column1]:[SS]],MATCH(Checklist4813[[#This Row],[PIGUID]],PIs[GUID],0),6),""),"")</f>
        <v>Organic waste material should be composted and used for soil conditioning. The composting method should mitigate the risk of pest, disease, or weed carryover.</v>
      </c>
      <c r="M137" s="43" t="str">
        <f>IF(Checklist4813[[#This Row],[SSGUID]]="",IF(Checklist4813[[#This Row],[PIGUID]]="","",INDEX(PIs[[Column1]:[SS]],MATCH(Checklist4813[[#This Row],[PIGUID]],PIs[GUID],0),8)),"")</f>
        <v>Recom.</v>
      </c>
      <c r="N137" s="63"/>
      <c r="O137" s="63"/>
      <c r="P137" s="43" t="str">
        <f>IF(Checklist4813[[#This Row],[ifna]]="NA","",IF(Checklist4813[[#This Row],[RelatedPQ]]=0,"",IF(Checklist4813[[#This Row],[RelatedPQ]]="","",IF((INDEX(S2PQ_relational[],MATCH(Checklist4813[[#This Row],[PIGUID&amp;NO]],S2PQ_relational[PIGUID &amp; "NO"],0),1))=Checklist4813[[#This Row],[PIGUID]],"Not applicable",""))))</f>
        <v/>
      </c>
      <c r="Q137" s="43" t="str">
        <f>IF(Checklist4813[[#This Row],[N/A]]="Not Applicable",INDEX(S2PQ[[Step 2 questions]:[Justification]],MATCH(Checklist4813[[#This Row],[RelatedPQ]],S2PQ[S2PQGUID],0),3),"")</f>
        <v/>
      </c>
      <c r="R137" s="63"/>
    </row>
    <row r="138" spans="2:18" s="42" customFormat="1" ht="78.75" x14ac:dyDescent="0.25">
      <c r="B138" s="43"/>
      <c r="C138" s="43"/>
      <c r="D138" s="42">
        <f>IF(Checklist4813[[#This Row],[SGUID]]="",IF(Checklist4813[[#This Row],[SSGUID]]="",0,1),1)</f>
        <v>0</v>
      </c>
      <c r="E138" s="43" t="s">
        <v>476</v>
      </c>
      <c r="F138" s="43" t="str">
        <f>_xlfn.IFNA(Checklist4813[[#This Row],[RelatedPQ]],"NA")</f>
        <v>NA</v>
      </c>
      <c r="G138" s="43" t="e">
        <f>IF(Checklist4813[[#This Row],[PIGUID]]="","",INDEX(S2PQ_relational[],MATCH(Checklist4813[[#This Row],[PIGUID&amp;NO]],S2PQ_relational[PIGUID &amp; "NO"],0),2))</f>
        <v>#N/A</v>
      </c>
      <c r="H138" s="43" t="str">
        <f>Checklist4813[[#This Row],[PIGUID]]&amp;"NO"</f>
        <v>3K9rYiP5mD8XNhPY0cQfhSNO</v>
      </c>
      <c r="I138" s="43" t="b">
        <f>IF(Checklist4813[[#This Row],[PIGUID]]="","",INDEX(PIs[NA Exempt],MATCH(Checklist4813[[#This Row],[PIGUID]],PIs[GUID],0),1))</f>
        <v>0</v>
      </c>
      <c r="J13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25.06</v>
      </c>
      <c r="K13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water used for washing and cleaning purposes is disposed of in a manner that minimizes the environmental, health, and safety impact.</v>
      </c>
      <c r="L138" s="43" t="str">
        <f>IF(Checklist4813[[#This Row],[SGUID]]="",IF(Checklist4813[[#This Row],[SSGUID]]="",INDEX(PIs[[Column1]:[SS]],MATCH(Checklist4813[[#This Row],[PIGUID]],PIs[GUID],0),6),""),"")</f>
        <v>Wastewater resulting from washing of contaminated machinery (spray equipment, personal protective equipment (PPE), hydrocoolers, etc.) shall be disposed of in a way that does not pose a risk to the environment or human health. Drainage shall not pose a risk to water sources or contaminate the delivery systems.</v>
      </c>
      <c r="M138" s="43" t="str">
        <f>IF(Checklist4813[[#This Row],[SSGUID]]="",IF(Checklist4813[[#This Row],[PIGUID]]="","",INDEX(PIs[[Column1]:[SS]],MATCH(Checklist4813[[#This Row],[PIGUID]],PIs[GUID],0),8)),"")</f>
        <v>Minor Must</v>
      </c>
      <c r="N138" s="63"/>
      <c r="O138" s="63"/>
      <c r="P138" s="43" t="str">
        <f>IF(Checklist4813[[#This Row],[ifna]]="NA","",IF(Checklist4813[[#This Row],[RelatedPQ]]=0,"",IF(Checklist4813[[#This Row],[RelatedPQ]]="","",IF((INDEX(S2PQ_relational[],MATCH(Checklist4813[[#This Row],[PIGUID&amp;NO]],S2PQ_relational[PIGUID &amp; "NO"],0),1))=Checklist4813[[#This Row],[PIGUID]],"Not applicable",""))))</f>
        <v/>
      </c>
      <c r="Q138" s="43" t="str">
        <f>IF(Checklist4813[[#This Row],[N/A]]="Not Applicable",INDEX(S2PQ[[Step 2 questions]:[Justification]],MATCH(Checklist4813[[#This Row],[RelatedPQ]],S2PQ[S2PQGUID],0),3),"")</f>
        <v/>
      </c>
      <c r="R138" s="63"/>
    </row>
    <row r="139" spans="2:18" s="42" customFormat="1" ht="45" x14ac:dyDescent="0.25">
      <c r="B139" s="43"/>
      <c r="C139" s="43"/>
      <c r="D139" s="42">
        <f>IF(Checklist4813[[#This Row],[SGUID]]="",IF(Checklist4813[[#This Row],[SSGUID]]="",0,1),1)</f>
        <v>0</v>
      </c>
      <c r="E139" s="43" t="s">
        <v>233</v>
      </c>
      <c r="F139" s="43" t="str">
        <f>_xlfn.IFNA(Checklist4813[[#This Row],[RelatedPQ]],"NA")</f>
        <v>NA</v>
      </c>
      <c r="G139" s="43" t="e">
        <f>IF(Checklist4813[[#This Row],[PIGUID]]="","",INDEX(S2PQ_relational[],MATCH(Checklist4813[[#This Row],[PIGUID&amp;NO]],S2PQ_relational[PIGUID &amp; "NO"],0),2))</f>
        <v>#N/A</v>
      </c>
      <c r="H139" s="43" t="str">
        <f>Checklist4813[[#This Row],[PIGUID]]&amp;"NO"</f>
        <v>4NcBX18zjORXVM0NcwzExTNO</v>
      </c>
      <c r="I139" s="43" t="b">
        <f>IF(Checklist4813[[#This Row],[PIGUID]]="","",INDEX(PIs[NA Exempt],MATCH(Checklist4813[[#This Row],[PIGUID]],PIs[GUID],0),1))</f>
        <v>0</v>
      </c>
      <c r="J13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25.07</v>
      </c>
      <c r="K13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Fragments and small pieces of packaging material and other nonproduct waste are removed from the field.</v>
      </c>
      <c r="L139" s="43" t="str">
        <f>IF(Checklist4813[[#This Row],[SGUID]]="",IF(Checklist4813[[#This Row],[SSGUID]]="",INDEX(PIs[[Column1]:[SS]],MATCH(Checklist4813[[#This Row],[PIGUID]],PIs[GUID],0),6),""),"")</f>
        <v>Fragments and small pieces of packaging material and nonproduct waste shall be removed from the production site after the specific in-field process is completed.</v>
      </c>
      <c r="M139" s="43" t="str">
        <f>IF(Checklist4813[[#This Row],[SSGUID]]="",IF(Checklist4813[[#This Row],[PIGUID]]="","",INDEX(PIs[[Column1]:[SS]],MATCH(Checklist4813[[#This Row],[PIGUID]],PIs[GUID],0),8)),"")</f>
        <v>Minor Must</v>
      </c>
      <c r="N139" s="63"/>
      <c r="O139" s="63"/>
      <c r="P139" s="43" t="str">
        <f>IF(Checklist4813[[#This Row],[ifna]]="NA","",IF(Checklist4813[[#This Row],[RelatedPQ]]=0,"",IF(Checklist4813[[#This Row],[RelatedPQ]]="","",IF((INDEX(S2PQ_relational[],MATCH(Checklist4813[[#This Row],[PIGUID&amp;NO]],S2PQ_relational[PIGUID &amp; "NO"],0),1))=Checklist4813[[#This Row],[PIGUID]],"Not applicable",""))))</f>
        <v/>
      </c>
      <c r="Q139" s="43" t="str">
        <f>IF(Checklist4813[[#This Row],[N/A]]="Not Applicable",INDEX(S2PQ[[Step 2 questions]:[Justification]],MATCH(Checklist4813[[#This Row],[RelatedPQ]],S2PQ[S2PQGUID],0),3),"")</f>
        <v/>
      </c>
      <c r="R139" s="63"/>
    </row>
    <row r="140" spans="2:18" s="42" customFormat="1" ht="225" x14ac:dyDescent="0.25">
      <c r="B140" s="43"/>
      <c r="C140" s="43"/>
      <c r="D140" s="42">
        <f>IF(Checklist4813[[#This Row],[SGUID]]="",IF(Checklist4813[[#This Row],[SSGUID]]="",0,1),1)</f>
        <v>0</v>
      </c>
      <c r="E140" s="43" t="s">
        <v>314</v>
      </c>
      <c r="F140" s="43" t="str">
        <f>_xlfn.IFNA(Checklist4813[[#This Row],[RelatedPQ]],"NA")</f>
        <v>NA</v>
      </c>
      <c r="G140" s="43" t="e">
        <f>IF(Checklist4813[[#This Row],[PIGUID]]="","",INDEX(S2PQ_relational[],MATCH(Checklist4813[[#This Row],[PIGUID&amp;NO]],S2PQ_relational[PIGUID &amp; "NO"],0),2))</f>
        <v>#N/A</v>
      </c>
      <c r="H140" s="43" t="str">
        <f>Checklist4813[[#This Row],[PIGUID]]&amp;"NO"</f>
        <v>66fUmX3asAlVe39HGzHBkDNO</v>
      </c>
      <c r="I140" s="43" t="b">
        <f>IF(Checklist4813[[#This Row],[PIGUID]]="","",INDEX(PIs[NA Exempt],MATCH(Checklist4813[[#This Row],[PIGUID]],PIs[GUID],0),1))</f>
        <v>0</v>
      </c>
      <c r="J14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25.08</v>
      </c>
      <c r="K14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Plastics are managed in a responsible way.</v>
      </c>
      <c r="L140" s="43" t="str">
        <f>IF(Checklist4813[[#This Row],[SGUID]]="",IF(Checklist4813[[#This Row],[SSGUID]]="",INDEX(PIs[[Column1]:[SS]],MATCH(Checklist4813[[#This Row],[PIGUID]],PIs[GUID],0),6),""),"")</f>
        <v>There shall be visual evidence that for durable plastic products and for single-use plastic products (seasonal plastics) used in agricultural production:
- Operators have been trained in appropriate operating procedures and practices that minimize release of plastics into the environment.
- Manufacturer specifications are observed to maintain the integrity of plastics throughout their use and retrieval. This refers, for example, to plastics inspection, maintenance, and replacement.
- Retrieved used plastic is stored securely and disposed of in an environmentally sound manner.
- After use, recycling or reusing of plastics is implemented wherever possible.
- Where possible, adoption of alternatives that are more environmentally sustainable than plastics are considered.
In Option 2 producer groups, evidence at quality management system (QMS) level is acceptable.</v>
      </c>
      <c r="M140" s="43" t="str">
        <f>IF(Checklist4813[[#This Row],[SSGUID]]="",IF(Checklist4813[[#This Row],[PIGUID]]="","",INDEX(PIs[[Column1]:[SS]],MATCH(Checklist4813[[#This Row],[PIGUID]],PIs[GUID],0),8)),"")</f>
        <v>Minor Must</v>
      </c>
      <c r="N140" s="63"/>
      <c r="O140" s="63"/>
      <c r="P140" s="43" t="str">
        <f>IF(Checklist4813[[#This Row],[ifna]]="NA","",IF(Checklist4813[[#This Row],[RelatedPQ]]=0,"",IF(Checklist4813[[#This Row],[RelatedPQ]]="","",IF((INDEX(S2PQ_relational[],MATCH(Checklist4813[[#This Row],[PIGUID&amp;NO]],S2PQ_relational[PIGUID &amp; "NO"],0),1))=Checklist4813[[#This Row],[PIGUID]],"Not applicable",""))))</f>
        <v/>
      </c>
      <c r="Q140" s="43" t="str">
        <f>IF(Checklist4813[[#This Row],[N/A]]="Not Applicable",INDEX(S2PQ[[Step 2 questions]:[Justification]],MATCH(Checklist4813[[#This Row],[RelatedPQ]],S2PQ[S2PQGUID],0),3),"")</f>
        <v/>
      </c>
      <c r="R140" s="63"/>
    </row>
    <row r="141" spans="2:18" s="42" customFormat="1" ht="247.5" x14ac:dyDescent="0.25">
      <c r="B141" s="43"/>
      <c r="C141" s="43"/>
      <c r="D141" s="42">
        <f>IF(Checklist4813[[#This Row],[SGUID]]="",IF(Checklist4813[[#This Row],[SSGUID]]="",0,1),1)</f>
        <v>0</v>
      </c>
      <c r="E141" s="43" t="s">
        <v>131</v>
      </c>
      <c r="F141" s="43" t="str">
        <f>_xlfn.IFNA(Checklist4813[[#This Row],[RelatedPQ]],"NA")</f>
        <v>NA</v>
      </c>
      <c r="G141" s="43" t="e">
        <f>IF(Checklist4813[[#This Row],[PIGUID]]="","",INDEX(S2PQ_relational[],MATCH(Checklist4813[[#This Row],[PIGUID&amp;NO]],S2PQ_relational[PIGUID &amp; "NO"],0),2))</f>
        <v>#N/A</v>
      </c>
      <c r="H141" s="43" t="str">
        <f>Checklist4813[[#This Row],[PIGUID]]&amp;"NO"</f>
        <v>5QEoztxVvhvYCCESUZIfBYNO</v>
      </c>
      <c r="I141" s="43" t="b">
        <f>IF(Checklist4813[[#This Row],[PIGUID]]="","",INDEX(PIs[NA Exempt],MATCH(Checklist4813[[#This Row],[PIGUID]],PIs[GUID],0),1))</f>
        <v>0</v>
      </c>
      <c r="J14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25.09</v>
      </c>
      <c r="K14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Food waste* is prevented and managed.
*Food waste: food that is not channeled for human consumption, animal feed, or bio-based materials.</v>
      </c>
      <c r="L141" s="43" t="str">
        <f>IF(Checklist4813[[#This Row],[SGUID]]="",IF(Checklist4813[[#This Row],[SSGUID]]="",INDEX(PIs[[Column1]:[SS]],MATCH(Checklist4813[[#This Row],[PIGUID]],PIs[GUID],0),6),""),"")</f>
        <v>Available evidence indicates that:
Surplus produce** should be redirected for one of the following purposes, in order of preference:
- Human consumption (for processing, social food services, etc.)
- Animal feed
- Bio-based materials
Food waste should be redirected in one of the following ways:
- Recycling, composting, and/or land applications
- Repurposing (e.g., incineration of waste with energy recovery)
- Other forms of disposal
Evidence of food surplus and food waste management should be based on quantitative records (estimations are accepted).
In Option 2 producer groups, evidence at quality management system (QMS) level is acceptable.
**Surplus produce: produce of the farm that is grown and harvested (or unharvested and left in the field) but not distributed to customers.</v>
      </c>
      <c r="M141" s="43" t="str">
        <f>IF(Checklist4813[[#This Row],[SSGUID]]="",IF(Checklist4813[[#This Row],[PIGUID]]="","",INDEX(PIs[[Column1]:[SS]],MATCH(Checklist4813[[#This Row],[PIGUID]],PIs[GUID],0),8)),"")</f>
        <v>Recom.</v>
      </c>
      <c r="N141" s="63"/>
      <c r="O141" s="63"/>
      <c r="P141" s="43" t="str">
        <f>IF(Checklist4813[[#This Row],[ifna]]="NA","",IF(Checklist4813[[#This Row],[RelatedPQ]]=0,"",IF(Checklist4813[[#This Row],[RelatedPQ]]="","",IF((INDEX(S2PQ_relational[],MATCH(Checklist4813[[#This Row],[PIGUID&amp;NO]],S2PQ_relational[PIGUID &amp; "NO"],0),1))=Checklist4813[[#This Row],[PIGUID]],"Not applicable",""))))</f>
        <v/>
      </c>
      <c r="Q141" s="43" t="str">
        <f>IF(Checklist4813[[#This Row],[N/A]]="Not Applicable",INDEX(S2PQ[[Step 2 questions]:[Justification]],MATCH(Checklist4813[[#This Row],[RelatedPQ]],S2PQ[S2PQGUID],0),3),"")</f>
        <v/>
      </c>
      <c r="R141" s="63"/>
    </row>
    <row r="142" spans="2:18" s="42" customFormat="1" ht="33.75" x14ac:dyDescent="0.25">
      <c r="B142" s="43" t="s">
        <v>379</v>
      </c>
      <c r="C142" s="43"/>
      <c r="D142" s="42">
        <f>IF(Checklist4813[[#This Row],[SGUID]]="",IF(Checklist4813[[#This Row],[SSGUID]]="",0,1),1)</f>
        <v>1</v>
      </c>
      <c r="E142" s="43"/>
      <c r="F142" s="43" t="str">
        <f>_xlfn.IFNA(Checklist4813[[#This Row],[RelatedPQ]],"NA")</f>
        <v/>
      </c>
      <c r="G142" s="43" t="str">
        <f>IF(Checklist4813[[#This Row],[PIGUID]]="","",INDEX(S2PQ_relational[],MATCH(Checklist4813[[#This Row],[PIGUID&amp;NO]],S2PQ_relational[PIGUID &amp; "NO"],0),2))</f>
        <v/>
      </c>
      <c r="H142" s="43" t="str">
        <f>Checklist4813[[#This Row],[PIGUID]]&amp;"NO"</f>
        <v>NO</v>
      </c>
      <c r="I142" s="43" t="str">
        <f>IF(Checklist4813[[#This Row],[PIGUID]]="","",INDEX(PIs[NA Exempt],MATCH(Checklist4813[[#This Row],[PIGUID]],PIs[GUID],0),1))</f>
        <v/>
      </c>
      <c r="J14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26 PLANT PROPAGATION MATERIAL</v>
      </c>
      <c r="K14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42" s="43" t="str">
        <f>IF(Checklist4813[[#This Row],[SGUID]]="",IF(Checklist4813[[#This Row],[SSGUID]]="",INDEX(PIs[[Column1]:[SS]],MATCH(Checklist4813[[#This Row],[PIGUID]],PIs[GUID],0),6),""),"")</f>
        <v/>
      </c>
      <c r="M142" s="43" t="str">
        <f>IF(Checklist4813[[#This Row],[SSGUID]]="",IF(Checklist4813[[#This Row],[PIGUID]]="","",INDEX(PIs[[Column1]:[SS]],MATCH(Checklist4813[[#This Row],[PIGUID]],PIs[GUID],0),8)),"")</f>
        <v/>
      </c>
      <c r="N142" s="63"/>
      <c r="O142" s="63"/>
      <c r="P142" s="43" t="str">
        <f>IF(Checklist4813[[#This Row],[ifna]]="NA","",IF(Checklist4813[[#This Row],[RelatedPQ]]=0,"",IF(Checklist4813[[#This Row],[RelatedPQ]]="","",IF((INDEX(S2PQ_relational[],MATCH(Checklist4813[[#This Row],[PIGUID&amp;NO]],S2PQ_relational[PIGUID &amp; "NO"],0),1))=Checklist4813[[#This Row],[PIGUID]],"Not applicable",""))))</f>
        <v/>
      </c>
      <c r="Q142" s="43" t="str">
        <f>IF(Checklist4813[[#This Row],[N/A]]="Not Applicable",INDEX(S2PQ[[Step 2 questions]:[Justification]],MATCH(Checklist4813[[#This Row],[RelatedPQ]],S2PQ[S2PQGUID],0),3),"")</f>
        <v/>
      </c>
      <c r="R142" s="63"/>
    </row>
    <row r="143" spans="2:18" s="42" customFormat="1" ht="33.75" hidden="1" x14ac:dyDescent="0.25">
      <c r="B143" s="43"/>
      <c r="C143" s="43" t="s">
        <v>50</v>
      </c>
      <c r="D143" s="42">
        <f>IF(Checklist4813[[#This Row],[SGUID]]="",IF(Checklist4813[[#This Row],[SSGUID]]="",0,1),1)</f>
        <v>1</v>
      </c>
      <c r="E143" s="43"/>
      <c r="F143" s="43" t="str">
        <f>_xlfn.IFNA(Checklist4813[[#This Row],[RelatedPQ]],"NA")</f>
        <v/>
      </c>
      <c r="G143" s="43" t="str">
        <f>IF(Checklist4813[[#This Row],[PIGUID]]="","",INDEX(S2PQ_relational[],MATCH(Checklist4813[[#This Row],[PIGUID&amp;NO]],S2PQ_relational[PIGUID &amp; "NO"],0),2))</f>
        <v/>
      </c>
      <c r="H143" s="43" t="str">
        <f>Checklist4813[[#This Row],[PIGUID]]&amp;"NO"</f>
        <v>NO</v>
      </c>
      <c r="I143" s="43" t="str">
        <f>IF(Checklist4813[[#This Row],[PIGUID]]="","",INDEX(PIs[NA Exempt],MATCH(Checklist4813[[#This Row],[PIGUID]],PIs[GUID],0),1))</f>
        <v/>
      </c>
      <c r="J143"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14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43" s="43" t="str">
        <f>IF(Checklist4813[[#This Row],[SGUID]]="",IF(Checklist4813[[#This Row],[SSGUID]]="",INDEX(PIs[[Column1]:[SS]],MATCH(Checklist4813[[#This Row],[PIGUID]],PIs[GUID],0),6),""),"")</f>
        <v/>
      </c>
      <c r="M143" s="43" t="str">
        <f>IF(Checklist4813[[#This Row],[SSGUID]]="",IF(Checklist4813[[#This Row],[PIGUID]]="","",INDEX(PIs[[Column1]:[SS]],MATCH(Checklist4813[[#This Row],[PIGUID]],PIs[GUID],0),8)),"")</f>
        <v/>
      </c>
      <c r="N143" s="63"/>
      <c r="O143" s="63"/>
      <c r="P143" s="43" t="str">
        <f>IF(Checklist4813[[#This Row],[ifna]]="NA","",IF(Checklist4813[[#This Row],[RelatedPQ]]=0,"",IF(Checklist4813[[#This Row],[RelatedPQ]]="","",IF((INDEX(S2PQ_relational[],MATCH(Checklist4813[[#This Row],[PIGUID&amp;NO]],S2PQ_relational[PIGUID &amp; "NO"],0),1))=Checklist4813[[#This Row],[PIGUID]],"Not applicable",""))))</f>
        <v/>
      </c>
      <c r="Q143" s="43" t="str">
        <f>IF(Checklist4813[[#This Row],[N/A]]="Not Applicable",INDEX(S2PQ[[Step 2 questions]:[Justification]],MATCH(Checklist4813[[#This Row],[RelatedPQ]],S2PQ[S2PQGUID],0),3),"")</f>
        <v/>
      </c>
      <c r="R143" s="63"/>
    </row>
    <row r="144" spans="2:18" s="42" customFormat="1" ht="101.25" x14ac:dyDescent="0.25">
      <c r="B144" s="43"/>
      <c r="C144" s="43"/>
      <c r="D144" s="42">
        <f>IF(Checklist4813[[#This Row],[SGUID]]="",IF(Checklist4813[[#This Row],[SSGUID]]="",0,1),1)</f>
        <v>0</v>
      </c>
      <c r="E144" s="43" t="s">
        <v>404</v>
      </c>
      <c r="F144" s="43" t="str">
        <f>_xlfn.IFNA(Checklist4813[[#This Row],[RelatedPQ]],"NA")</f>
        <v>NA</v>
      </c>
      <c r="G144" s="43" t="e">
        <f>IF(Checklist4813[[#This Row],[PIGUID]]="","",INDEX(S2PQ_relational[],MATCH(Checklist4813[[#This Row],[PIGUID&amp;NO]],S2PQ_relational[PIGUID &amp; "NO"],0),2))</f>
        <v>#N/A</v>
      </c>
      <c r="H144" s="43" t="str">
        <f>Checklist4813[[#This Row],[PIGUID]]&amp;"NO"</f>
        <v>7MJgVrmyQLpuoZwU2kBo5TNO</v>
      </c>
      <c r="I144" s="43" t="b">
        <f>IF(Checklist4813[[#This Row],[PIGUID]]="","",INDEX(PIs[NA Exempt],MATCH(Checklist4813[[#This Row],[PIGUID]],PIs[GUID],0),1))</f>
        <v>0</v>
      </c>
      <c r="J14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26.01</v>
      </c>
      <c r="K14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Propagation materials are obtained in compliance with variety registration laws, where applicable.</v>
      </c>
      <c r="L144" s="43" t="str">
        <f>IF(Checklist4813[[#This Row],[SGUID]]="",IF(Checklist4813[[#This Row],[SSGUID]]="",INDEX(PIs[[Column1]:[SS]],MATCH(Checklist4813[[#This Row],[PIGUID]],PIs[GUID],0),6),""),"")</f>
        <v>There shall be available documentation (empty seed package, plant passport, packing list, invoice, etc.) that states, at minimum, the variety name, batch number, propagation material vendor, and, where available, additional information on seed quality (germination, genetic purity, physical purity, seed health, etc.). Material coming from nurseries that have GLOBALG.A.P. certification for plant propagation material is considered compliant.</v>
      </c>
      <c r="M144" s="43" t="str">
        <f>IF(Checklist4813[[#This Row],[SSGUID]]="",IF(Checklist4813[[#This Row],[PIGUID]]="","",INDEX(PIs[[Column1]:[SS]],MATCH(Checklist4813[[#This Row],[PIGUID]],PIs[GUID],0),8)),"")</f>
        <v>Major Must</v>
      </c>
      <c r="N144" s="63"/>
      <c r="O144" s="63"/>
      <c r="P144" s="43" t="str">
        <f>IF(Checklist4813[[#This Row],[ifna]]="NA","",IF(Checklist4813[[#This Row],[RelatedPQ]]=0,"",IF(Checklist4813[[#This Row],[RelatedPQ]]="","",IF((INDEX(S2PQ_relational[],MATCH(Checklist4813[[#This Row],[PIGUID&amp;NO]],S2PQ_relational[PIGUID &amp; "NO"],0),1))=Checklist4813[[#This Row],[PIGUID]],"Not applicable",""))))</f>
        <v/>
      </c>
      <c r="Q144" s="43" t="str">
        <f>IF(Checklist4813[[#This Row],[N/A]]="Not Applicable",INDEX(S2PQ[[Step 2 questions]:[Justification]],MATCH(Checklist4813[[#This Row],[RelatedPQ]],S2PQ[S2PQGUID],0),3),"")</f>
        <v/>
      </c>
      <c r="R144" s="63"/>
    </row>
    <row r="145" spans="2:18" s="42" customFormat="1" ht="225" x14ac:dyDescent="0.25">
      <c r="B145" s="43"/>
      <c r="C145" s="43"/>
      <c r="D145" s="42">
        <f>IF(Checklist4813[[#This Row],[SGUID]]="",IF(Checklist4813[[#This Row],[SSGUID]]="",0,1),1)</f>
        <v>0</v>
      </c>
      <c r="E145" s="43" t="s">
        <v>398</v>
      </c>
      <c r="F145" s="43" t="str">
        <f>_xlfn.IFNA(Checklist4813[[#This Row],[RelatedPQ]],"NA")</f>
        <v>NA</v>
      </c>
      <c r="G145" s="43" t="e">
        <f>IF(Checklist4813[[#This Row],[PIGUID]]="","",INDEX(S2PQ_relational[],MATCH(Checklist4813[[#This Row],[PIGUID&amp;NO]],S2PQ_relational[PIGUID &amp; "NO"],0),2))</f>
        <v>#N/A</v>
      </c>
      <c r="H145" s="43" t="str">
        <f>Checklist4813[[#This Row],[PIGUID]]&amp;"NO"</f>
        <v>rtHJoqKB09hPMd2ZUsTgoNO</v>
      </c>
      <c r="I145" s="43" t="b">
        <f>IF(Checklist4813[[#This Row],[PIGUID]]="","",INDEX(PIs[NA Exempt],MATCH(Checklist4813[[#This Row],[PIGUID]],PIs[GUID],0),1))</f>
        <v>0</v>
      </c>
      <c r="J14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26.02</v>
      </c>
      <c r="K14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Propagation materials are obtained in compliance with intellectual property laws.</v>
      </c>
      <c r="L145" s="43" t="str">
        <f>IF(Checklist4813[[#This Row],[SGUID]]="",IF(Checklist4813[[#This Row],[SSGUID]]="",INDEX(PIs[[Column1]:[SS]],MATCH(Checklist4813[[#This Row],[PIGUID]],PIs[GUID],0),6),""),"")</f>
        <v>Where the producer uses registered varieties or rootstock, documents shall be available on request that prove that the propagation materials have been purchased or otherwise obtained in accordance with applicable intellectual property rights regulations. The documents may be the license contract (for starting materials that do not originate from seed, but from vegetative origin), a document or empty seed package that states the variety name, batch number, propagation material vendor, and packing list/delivery note or invoice to demonstrate the amount obtained and identity of all propagation materials used in the last 24 months.
Note: The PLUTO database of UPOV (http://www.upov.int/pluto/en) and the Variety Finder on the website of CPVO (https://cpvoextranet.cpvo.europa.eu/) list all varieties in the world, providing their registration details and the intellectual property protection details for each variety and country.</v>
      </c>
      <c r="M145" s="43" t="str">
        <f>IF(Checklist4813[[#This Row],[SSGUID]]="",IF(Checklist4813[[#This Row],[PIGUID]]="","",INDEX(PIs[[Column1]:[SS]],MATCH(Checklist4813[[#This Row],[PIGUID]],PIs[GUID],0),8)),"")</f>
        <v>Major Must</v>
      </c>
      <c r="N145" s="63"/>
      <c r="O145" s="63"/>
      <c r="P145" s="43" t="str">
        <f>IF(Checklist4813[[#This Row],[ifna]]="NA","",IF(Checklist4813[[#This Row],[RelatedPQ]]=0,"",IF(Checklist4813[[#This Row],[RelatedPQ]]="","",IF((INDEX(S2PQ_relational[],MATCH(Checklist4813[[#This Row],[PIGUID&amp;NO]],S2PQ_relational[PIGUID &amp; "NO"],0),1))=Checklist4813[[#This Row],[PIGUID]],"Not applicable",""))))</f>
        <v/>
      </c>
      <c r="Q145" s="43" t="str">
        <f>IF(Checklist4813[[#This Row],[N/A]]="Not Applicable",INDEX(S2PQ[[Step 2 questions]:[Justification]],MATCH(Checklist4813[[#This Row],[RelatedPQ]],S2PQ[S2PQGUID],0),3),"")</f>
        <v/>
      </c>
      <c r="R145" s="63"/>
    </row>
    <row r="146" spans="2:18" s="42" customFormat="1" ht="180" x14ac:dyDescent="0.25">
      <c r="B146" s="43"/>
      <c r="C146" s="43"/>
      <c r="D146" s="42">
        <f>IF(Checklist4813[[#This Row],[SGUID]]="",IF(Checklist4813[[#This Row],[SSGUID]]="",0,1),1)</f>
        <v>0</v>
      </c>
      <c r="E146" s="43" t="s">
        <v>386</v>
      </c>
      <c r="F146" s="43" t="str">
        <f>_xlfn.IFNA(Checklist4813[[#This Row],[RelatedPQ]],"NA")</f>
        <v>NA</v>
      </c>
      <c r="G146" s="43" t="e">
        <f>IF(Checklist4813[[#This Row],[PIGUID]]="","",INDEX(S2PQ_relational[],MATCH(Checklist4813[[#This Row],[PIGUID&amp;NO]],S2PQ_relational[PIGUID &amp; "NO"],0),2))</f>
        <v>#N/A</v>
      </c>
      <c r="H146" s="43" t="str">
        <f>Checklist4813[[#This Row],[PIGUID]]&amp;"NO"</f>
        <v>SFbJoEozwpL1iSjyguVOdNO</v>
      </c>
      <c r="I146" s="43" t="b">
        <f>IF(Checklist4813[[#This Row],[PIGUID]]="","",INDEX(PIs[NA Exempt],MATCH(Checklist4813[[#This Row],[PIGUID]],PIs[GUID],0),1))</f>
        <v>0</v>
      </c>
      <c r="J14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26.03</v>
      </c>
      <c r="K14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Plant health quality control systems are implemented and recorded for in-house propagation materials.</v>
      </c>
      <c r="L146" s="43" t="str">
        <f>IF(Checklist4813[[#This Row],[SGUID]]="",IF(Checklist4813[[#This Row],[SSGUID]]="",INDEX(PIs[[Column1]:[SS]],MATCH(Checklist4813[[#This Row],[PIGUID]],PIs[GUID],0),6),""),"")</f>
        <v>A quality control system that contains a monitoring system for visible signs of pests and diseases shall be in place and current records of the monitoring system shall be available. The term “nursery” shall refer to any place where propagation materials are produced, including in-house selection of grafting materials.
The monitoring system shall include the recording and identification of the mother plant or field of origin crop, as applicable. Recording shall occur at regular, established intervals. If the cultivated trees or plants are intended for own use only (i.e., not sold), in-house records for monitoring and propagation activities shall suffice. Where rootstocks are used, special attention shall be paid to the origin of the rootstocks through documentation.</v>
      </c>
      <c r="M146" s="43" t="str">
        <f>IF(Checklist4813[[#This Row],[SSGUID]]="",IF(Checklist4813[[#This Row],[PIGUID]]="","",INDEX(PIs[[Column1]:[SS]],MATCH(Checklist4813[[#This Row],[PIGUID]],PIs[GUID],0),8)),"")</f>
        <v>Minor Must</v>
      </c>
      <c r="N146" s="63"/>
      <c r="O146" s="63"/>
      <c r="P146" s="43" t="str">
        <f>IF(Checklist4813[[#This Row],[ifna]]="NA","",IF(Checklist4813[[#This Row],[RelatedPQ]]=0,"",IF(Checklist4813[[#This Row],[RelatedPQ]]="","",IF((INDEX(S2PQ_relational[],MATCH(Checklist4813[[#This Row],[PIGUID&amp;NO]],S2PQ_relational[PIGUID &amp; "NO"],0),1))=Checklist4813[[#This Row],[PIGUID]],"Not applicable",""))))</f>
        <v/>
      </c>
      <c r="Q146" s="43" t="str">
        <f>IF(Checklist4813[[#This Row],[N/A]]="Not Applicable",INDEX(S2PQ[[Step 2 questions]:[Justification]],MATCH(Checklist4813[[#This Row],[RelatedPQ]],S2PQ[S2PQGUID],0),3),"")</f>
        <v/>
      </c>
      <c r="R146" s="63"/>
    </row>
    <row r="147" spans="2:18" s="42" customFormat="1" ht="213.75" x14ac:dyDescent="0.25">
      <c r="B147" s="43"/>
      <c r="C147" s="43"/>
      <c r="D147" s="42">
        <f>IF(Checklist4813[[#This Row],[SGUID]]="",IF(Checklist4813[[#This Row],[SSGUID]]="",0,1),1)</f>
        <v>0</v>
      </c>
      <c r="E147" s="43" t="s">
        <v>373</v>
      </c>
      <c r="F147" s="43" t="str">
        <f>_xlfn.IFNA(Checklist4813[[#This Row],[RelatedPQ]],"NA")</f>
        <v>NA</v>
      </c>
      <c r="G147" s="43" t="e">
        <f>IF(Checklist4813[[#This Row],[PIGUID]]="","",INDEX(S2PQ_relational[],MATCH(Checklist4813[[#This Row],[PIGUID&amp;NO]],S2PQ_relational[PIGUID &amp; "NO"],0),2))</f>
        <v>#N/A</v>
      </c>
      <c r="H147" s="43" t="str">
        <f>Checklist4813[[#This Row],[PIGUID]]&amp;"NO"</f>
        <v>XDFv5q0VH0HfGWcld4uN8NO</v>
      </c>
      <c r="I147" s="43" t="b">
        <f>IF(Checklist4813[[#This Row],[PIGUID]]="","",INDEX(PIs[NA Exempt],MATCH(Checklist4813[[#This Row],[PIGUID]],PIs[GUID],0),1))</f>
        <v>0</v>
      </c>
      <c r="J14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26.04</v>
      </c>
      <c r="K14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Up-to-date records on all chemical treatments applied on in-house propagation materials are available.</v>
      </c>
      <c r="L147" s="43" t="str">
        <f>IF(Checklist4813[[#This Row],[SGUID]]="",IF(Checklist4813[[#This Row],[SSGUID]]="",INDEX(PIs[[Column1]:[SS]],MATCH(Checklist4813[[#This Row],[PIGUID]],PIs[GUID],0),6),""),"")</f>
        <v>Records of all plant protection product treatments applied during the plant propagation period for in-house plant nursery propagation shall be available and include:
- Location
- Date
- Trade name, active ingredient, and preharvest interval of each product 
- Name of applicator
- Justification for application
- Quantity
- Machinery used
This principle and the respective criteria apply primarily to short cycle crops, where the treatment of propagation materials affect food safety. It would not apply to most fruit trees, where propagation and active production are separated by longer periods of time.</v>
      </c>
      <c r="M147" s="43" t="str">
        <f>IF(Checklist4813[[#This Row],[SSGUID]]="",IF(Checklist4813[[#This Row],[PIGUID]]="","",INDEX(PIs[[Column1]:[SS]],MATCH(Checklist4813[[#This Row],[PIGUID]],PIs[GUID],0),8)),"")</f>
        <v>Major Must</v>
      </c>
      <c r="N147" s="63"/>
      <c r="O147" s="63"/>
      <c r="P147" s="43" t="str">
        <f>IF(Checklist4813[[#This Row],[ifna]]="NA","",IF(Checklist4813[[#This Row],[RelatedPQ]]=0,"",IF(Checklist4813[[#This Row],[RelatedPQ]]="","",IF((INDEX(S2PQ_relational[],MATCH(Checklist4813[[#This Row],[PIGUID&amp;NO]],S2PQ_relational[PIGUID &amp; "NO"],0),1))=Checklist4813[[#This Row],[PIGUID]],"Not applicable",""))))</f>
        <v/>
      </c>
      <c r="Q147" s="43" t="str">
        <f>IF(Checklist4813[[#This Row],[N/A]]="Not Applicable",INDEX(S2PQ[[Step 2 questions]:[Justification]],MATCH(Checklist4813[[#This Row],[RelatedPQ]],S2PQ[S2PQGUID],0),3),"")</f>
        <v/>
      </c>
      <c r="R147" s="63"/>
    </row>
    <row r="148" spans="2:18" s="42" customFormat="1" ht="135" x14ac:dyDescent="0.25">
      <c r="B148" s="43"/>
      <c r="C148" s="43"/>
      <c r="D148" s="42">
        <f>IF(Checklist4813[[#This Row],[SGUID]]="",IF(Checklist4813[[#This Row],[SSGUID]]="",0,1),1)</f>
        <v>0</v>
      </c>
      <c r="E148" s="43" t="s">
        <v>380</v>
      </c>
      <c r="F148" s="43" t="str">
        <f>_xlfn.IFNA(Checklist4813[[#This Row],[RelatedPQ]],"NA")</f>
        <v>NA</v>
      </c>
      <c r="G148" s="43" t="e">
        <f>IF(Checklist4813[[#This Row],[PIGUID]]="","",INDEX(S2PQ_relational[],MATCH(Checklist4813[[#This Row],[PIGUID&amp;NO]],S2PQ_relational[PIGUID &amp; "NO"],0),2))</f>
        <v>#N/A</v>
      </c>
      <c r="H148" s="43" t="str">
        <f>Checklist4813[[#This Row],[PIGUID]]&amp;"NO"</f>
        <v>WA2Cee0wv6iSj0RZwY6PBNO</v>
      </c>
      <c r="I148" s="43" t="b">
        <f>IF(Checklist4813[[#This Row],[PIGUID]]="","",INDEX(PIs[NA Exempt],MATCH(Checklist4813[[#This Row],[PIGUID]],PIs[GUID],0),1))</f>
        <v>0</v>
      </c>
      <c r="J14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26.05</v>
      </c>
      <c r="K14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Information on chemical treatments is available for purchased propagation materials.</v>
      </c>
      <c r="L148" s="43" t="str">
        <f>IF(Checklist4813[[#This Row],[SGUID]]="",IF(Checklist4813[[#This Row],[SSGUID]]="",INDEX(PIs[[Column1]:[SS]],MATCH(Checklist4813[[#This Row],[PIGUID]],PIs[GUID],0),6),""),"")</f>
        <v>Records with the name(s) of chemical product(s) applied on propagation materials by the supplier shall be available on request. This can be in the form of:
- Application records maintained by the supplier
- Information on seed packages
- List with names of plant protection products applied
Producers sourcing from suppliers who have GLOBALG.A.P. certification for plant propagation material, or for an equivalent or GLOBALG.A.P. recognized certification is considered compliant.
“N/A” for perennial crops.</v>
      </c>
      <c r="M148" s="43" t="str">
        <f>IF(Checklist4813[[#This Row],[SSGUID]]="",IF(Checklist4813[[#This Row],[PIGUID]]="","",INDEX(PIs[[Column1]:[SS]],MATCH(Checklist4813[[#This Row],[PIGUID]],PIs[GUID],0),8)),"")</f>
        <v>Major Must</v>
      </c>
      <c r="N148" s="63"/>
      <c r="O148" s="63"/>
      <c r="P148" s="43" t="str">
        <f>IF(Checklist4813[[#This Row],[ifna]]="NA","",IF(Checklist4813[[#This Row],[RelatedPQ]]=0,"",IF(Checklist4813[[#This Row],[RelatedPQ]]="","",IF((INDEX(S2PQ_relational[],MATCH(Checklist4813[[#This Row],[PIGUID&amp;NO]],S2PQ_relational[PIGUID &amp; "NO"],0),1))=Checklist4813[[#This Row],[PIGUID]],"Not applicable",""))))</f>
        <v/>
      </c>
      <c r="Q148" s="43" t="str">
        <f>IF(Checklist4813[[#This Row],[N/A]]="Not Applicable",INDEX(S2PQ[[Step 2 questions]:[Justification]],MATCH(Checklist4813[[#This Row],[RelatedPQ]],S2PQ[S2PQGUID],0),3),"")</f>
        <v/>
      </c>
      <c r="R148" s="63"/>
    </row>
    <row r="149" spans="2:18" s="42" customFormat="1" ht="45" x14ac:dyDescent="0.25">
      <c r="B149" s="43" t="s">
        <v>793</v>
      </c>
      <c r="C149" s="43"/>
      <c r="D149" s="42">
        <f>IF(Checklist4813[[#This Row],[SGUID]]="",IF(Checklist4813[[#This Row],[SSGUID]]="",0,1),1)</f>
        <v>1</v>
      </c>
      <c r="E149" s="43"/>
      <c r="F149" s="43" t="str">
        <f>_xlfn.IFNA(Checklist4813[[#This Row],[RelatedPQ]],"NA")</f>
        <v/>
      </c>
      <c r="G149" s="43" t="str">
        <f>IF(Checklist4813[[#This Row],[PIGUID]]="","",INDEX(S2PQ_relational[],MATCH(Checklist4813[[#This Row],[PIGUID&amp;NO]],S2PQ_relational[PIGUID &amp; "NO"],0),2))</f>
        <v/>
      </c>
      <c r="H149" s="43" t="str">
        <f>Checklist4813[[#This Row],[PIGUID]]&amp;"NO"</f>
        <v>NO</v>
      </c>
      <c r="I149" s="43" t="str">
        <f>IF(Checklist4813[[#This Row],[PIGUID]]="","",INDEX(PIs[NA Exempt],MATCH(Checklist4813[[#This Row],[PIGUID]],PIs[GUID],0),1))</f>
        <v/>
      </c>
      <c r="J14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27 GENETICALLY MODIFIED ORGANISMS</v>
      </c>
      <c r="K14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49" s="43" t="str">
        <f>IF(Checklist4813[[#This Row],[SGUID]]="",IF(Checklist4813[[#This Row],[SSGUID]]="",INDEX(PIs[[Column1]:[SS]],MATCH(Checklist4813[[#This Row],[PIGUID]],PIs[GUID],0),6),""),"")</f>
        <v/>
      </c>
      <c r="M149" s="43" t="str">
        <f>IF(Checklist4813[[#This Row],[SSGUID]]="",IF(Checklist4813[[#This Row],[PIGUID]]="","",INDEX(PIs[[Column1]:[SS]],MATCH(Checklist4813[[#This Row],[PIGUID]],PIs[GUID],0),8)),"")</f>
        <v/>
      </c>
      <c r="N149" s="63"/>
      <c r="O149" s="63"/>
      <c r="P149" s="43" t="str">
        <f>IF(Checklist4813[[#This Row],[ifna]]="NA","",IF(Checklist4813[[#This Row],[RelatedPQ]]=0,"",IF(Checklist4813[[#This Row],[RelatedPQ]]="","",IF((INDEX(S2PQ_relational[],MATCH(Checklist4813[[#This Row],[PIGUID&amp;NO]],S2PQ_relational[PIGUID &amp; "NO"],0),1))=Checklist4813[[#This Row],[PIGUID]],"Not applicable",""))))</f>
        <v/>
      </c>
      <c r="Q149" s="43" t="str">
        <f>IF(Checklist4813[[#This Row],[N/A]]="Not Applicable",INDEX(S2PQ[[Step 2 questions]:[Justification]],MATCH(Checklist4813[[#This Row],[RelatedPQ]],S2PQ[S2PQGUID],0),3),"")</f>
        <v/>
      </c>
      <c r="R149" s="63"/>
    </row>
    <row r="150" spans="2:18" s="42" customFormat="1" ht="33.75" hidden="1" x14ac:dyDescent="0.25">
      <c r="B150" s="43"/>
      <c r="C150" s="43" t="s">
        <v>50</v>
      </c>
      <c r="D150" s="42">
        <f>IF(Checklist4813[[#This Row],[SGUID]]="",IF(Checklist4813[[#This Row],[SSGUID]]="",0,1),1)</f>
        <v>1</v>
      </c>
      <c r="E150" s="43"/>
      <c r="F150" s="43" t="str">
        <f>_xlfn.IFNA(Checklist4813[[#This Row],[RelatedPQ]],"NA")</f>
        <v/>
      </c>
      <c r="G150" s="43" t="str">
        <f>IF(Checklist4813[[#This Row],[PIGUID]]="","",INDEX(S2PQ_relational[],MATCH(Checklist4813[[#This Row],[PIGUID&amp;NO]],S2PQ_relational[PIGUID &amp; "NO"],0),2))</f>
        <v/>
      </c>
      <c r="H150" s="43" t="str">
        <f>Checklist4813[[#This Row],[PIGUID]]&amp;"NO"</f>
        <v>NO</v>
      </c>
      <c r="I150" s="43" t="str">
        <f>IF(Checklist4813[[#This Row],[PIGUID]]="","",INDEX(PIs[NA Exempt],MATCH(Checklist4813[[#This Row],[PIGUID]],PIs[GUID],0),1))</f>
        <v/>
      </c>
      <c r="J150"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15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50" s="43" t="str">
        <f>IF(Checklist4813[[#This Row],[SGUID]]="",IF(Checklist4813[[#This Row],[SSGUID]]="",INDEX(PIs[[Column1]:[SS]],MATCH(Checklist4813[[#This Row],[PIGUID]],PIs[GUID],0),6),""),"")</f>
        <v/>
      </c>
      <c r="M150" s="43" t="str">
        <f>IF(Checklist4813[[#This Row],[SSGUID]]="",IF(Checklist4813[[#This Row],[PIGUID]]="","",INDEX(PIs[[Column1]:[SS]],MATCH(Checklist4813[[#This Row],[PIGUID]],PIs[GUID],0),8)),"")</f>
        <v/>
      </c>
      <c r="N150" s="63"/>
      <c r="O150" s="63"/>
      <c r="P150" s="43" t="str">
        <f>IF(Checklist4813[[#This Row],[ifna]]="NA","",IF(Checklist4813[[#This Row],[RelatedPQ]]=0,"",IF(Checklist4813[[#This Row],[RelatedPQ]]="","",IF((INDEX(S2PQ_relational[],MATCH(Checklist4813[[#This Row],[PIGUID&amp;NO]],S2PQ_relational[PIGUID &amp; "NO"],0),1))=Checklist4813[[#This Row],[PIGUID]],"Not applicable",""))))</f>
        <v/>
      </c>
      <c r="Q150" s="43" t="str">
        <f>IF(Checklist4813[[#This Row],[N/A]]="Not Applicable",INDEX(S2PQ[[Step 2 questions]:[Justification]],MATCH(Checklist4813[[#This Row],[RelatedPQ]],S2PQ[S2PQGUID],0),3),"")</f>
        <v/>
      </c>
      <c r="R150" s="63"/>
    </row>
    <row r="151" spans="2:18" s="42" customFormat="1" ht="33.75" x14ac:dyDescent="0.25">
      <c r="B151" s="43"/>
      <c r="C151" s="43"/>
      <c r="D151" s="42">
        <f>IF(Checklist4813[[#This Row],[SGUID]]="",IF(Checklist4813[[#This Row],[SSGUID]]="",0,1),1)</f>
        <v>0</v>
      </c>
      <c r="E151" s="43" t="s">
        <v>806</v>
      </c>
      <c r="F151" s="43" t="str">
        <f>_xlfn.IFNA(Checklist4813[[#This Row],[RelatedPQ]],"NA")</f>
        <v>NA</v>
      </c>
      <c r="G151" s="43" t="e">
        <f>IF(Checklist4813[[#This Row],[PIGUID]]="","",INDEX(S2PQ_relational[],MATCH(Checklist4813[[#This Row],[PIGUID&amp;NO]],S2PQ_relational[PIGUID &amp; "NO"],0),2))</f>
        <v>#N/A</v>
      </c>
      <c r="H151" s="43" t="str">
        <f>Checklist4813[[#This Row],[PIGUID]]&amp;"NO"</f>
        <v>41Lyff8nU4anNG64Bnt2OdNO</v>
      </c>
      <c r="I151" s="43" t="b">
        <f>IF(Checklist4813[[#This Row],[PIGUID]]="","",INDEX(PIs[NA Exempt],MATCH(Checklist4813[[#This Row],[PIGUID]],PIs[GUID],0),1))</f>
        <v>0</v>
      </c>
      <c r="J15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27.01</v>
      </c>
      <c r="K15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procedure for use and handling of genetically modified (GM) materials is available.</v>
      </c>
      <c r="L151" s="43" t="str">
        <f>IF(Checklist4813[[#This Row],[SGUID]]="",IF(Checklist4813[[#This Row],[SSGUID]]="",INDEX(PIs[[Column1]:[SS]],MATCH(Checklist4813[[#This Row],[PIGUID]],PIs[GUID],0),6),""),"")</f>
        <v>An implemented documented procedure that explains how GM materials (crops and trials) are grown and handled shall be available.</v>
      </c>
      <c r="M151" s="43" t="str">
        <f>IF(Checklist4813[[#This Row],[SSGUID]]="",IF(Checklist4813[[#This Row],[PIGUID]]="","",INDEX(PIs[[Column1]:[SS]],MATCH(Checklist4813[[#This Row],[PIGUID]],PIs[GUID],0),8)),"")</f>
        <v>Minor Must</v>
      </c>
      <c r="N151" s="63"/>
      <c r="O151" s="63"/>
      <c r="P151" s="43" t="str">
        <f>IF(Checklist4813[[#This Row],[ifna]]="NA","",IF(Checklist4813[[#This Row],[RelatedPQ]]=0,"",IF(Checklist4813[[#This Row],[RelatedPQ]]="","",IF((INDEX(S2PQ_relational[],MATCH(Checklist4813[[#This Row],[PIGUID&amp;NO]],S2PQ_relational[PIGUID &amp; "NO"],0),1))=Checklist4813[[#This Row],[PIGUID]],"Not applicable",""))))</f>
        <v/>
      </c>
      <c r="Q151" s="43" t="str">
        <f>IF(Checklist4813[[#This Row],[N/A]]="Not Applicable",INDEX(S2PQ[[Step 2 questions]:[Justification]],MATCH(Checklist4813[[#This Row],[RelatedPQ]],S2PQ[S2PQGUID],0),3),"")</f>
        <v/>
      </c>
      <c r="R151" s="63"/>
    </row>
    <row r="152" spans="2:18" s="42" customFormat="1" ht="56.25" x14ac:dyDescent="0.25">
      <c r="B152" s="43"/>
      <c r="C152" s="43"/>
      <c r="D152" s="42">
        <f>IF(Checklist4813[[#This Row],[SGUID]]="",IF(Checklist4813[[#This Row],[SSGUID]]="",0,1),1)</f>
        <v>0</v>
      </c>
      <c r="E152" s="43" t="s">
        <v>800</v>
      </c>
      <c r="F152" s="43" t="str">
        <f>_xlfn.IFNA(Checklist4813[[#This Row],[RelatedPQ]],"NA")</f>
        <v>NA</v>
      </c>
      <c r="G152" s="43" t="e">
        <f>IF(Checklist4813[[#This Row],[PIGUID]]="","",INDEX(S2PQ_relational[],MATCH(Checklist4813[[#This Row],[PIGUID&amp;NO]],S2PQ_relational[PIGUID &amp; "NO"],0),2))</f>
        <v>#N/A</v>
      </c>
      <c r="H152" s="43" t="str">
        <f>Checklist4813[[#This Row],[PIGUID]]&amp;"NO"</f>
        <v>3HgTtH04kKNZShQKTUOFCFNO</v>
      </c>
      <c r="I152" s="43" t="b">
        <f>IF(Checklist4813[[#This Row],[PIGUID]]="","",INDEX(PIs[NA Exempt],MATCH(Checklist4813[[#This Row],[PIGUID]],PIs[GUID],0),1))</f>
        <v>0</v>
      </c>
      <c r="J15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27.02</v>
      </c>
      <c r="K15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Growing of genetically modified crops and/or trials is subject to the prevailing regulations in the country of production.</v>
      </c>
      <c r="L152" s="43" t="str">
        <f>IF(Checklist4813[[#This Row],[SGUID]]="",IF(Checklist4813[[#This Row],[SSGUID]]="",INDEX(PIs[[Column1]:[SS]],MATCH(Checklist4813[[#This Row],[PIGUID]],PIs[GUID],0),6),""),"")</f>
        <v>The producer shall have a copy of the prevailing regulations in the country of production and comply accordingly. Records shall be kept of the specific modification and/or the unique identifier. Specific husbandry and management advice shall be obtained.</v>
      </c>
      <c r="M152" s="43" t="str">
        <f>IF(Checklist4813[[#This Row],[SSGUID]]="",IF(Checklist4813[[#This Row],[PIGUID]]="","",INDEX(PIs[[Column1]:[SS]],MATCH(Checklist4813[[#This Row],[PIGUID]],PIs[GUID],0),8)),"")</f>
        <v>Major Must</v>
      </c>
      <c r="N152" s="63"/>
      <c r="O152" s="63"/>
      <c r="P152" s="43" t="str">
        <f>IF(Checklist4813[[#This Row],[ifna]]="NA","",IF(Checklist4813[[#This Row],[RelatedPQ]]=0,"",IF(Checklist4813[[#This Row],[RelatedPQ]]="","",IF((INDEX(S2PQ_relational[],MATCH(Checklist4813[[#This Row],[PIGUID&amp;NO]],S2PQ_relational[PIGUID &amp; "NO"],0),1))=Checklist4813[[#This Row],[PIGUID]],"Not applicable",""))))</f>
        <v/>
      </c>
      <c r="Q152" s="43" t="str">
        <f>IF(Checklist4813[[#This Row],[N/A]]="Not Applicable",INDEX(S2PQ[[Step 2 questions]:[Justification]],MATCH(Checklist4813[[#This Row],[RelatedPQ]],S2PQ[S2PQGUID],0),3),"")</f>
        <v/>
      </c>
      <c r="R152" s="63"/>
    </row>
    <row r="153" spans="2:18" s="42" customFormat="1" ht="33.75" x14ac:dyDescent="0.25">
      <c r="B153" s="43"/>
      <c r="C153" s="43"/>
      <c r="D153" s="42">
        <f>IF(Checklist4813[[#This Row],[SGUID]]="",IF(Checklist4813[[#This Row],[SSGUID]]="",0,1),1)</f>
        <v>0</v>
      </c>
      <c r="E153" s="43" t="s">
        <v>794</v>
      </c>
      <c r="F153" s="43" t="str">
        <f>_xlfn.IFNA(Checklist4813[[#This Row],[RelatedPQ]],"NA")</f>
        <v>NA</v>
      </c>
      <c r="G153" s="43" t="e">
        <f>IF(Checklist4813[[#This Row],[PIGUID]]="","",INDEX(S2PQ_relational[],MATCH(Checklist4813[[#This Row],[PIGUID&amp;NO]],S2PQ_relational[PIGUID &amp; "NO"],0),2))</f>
        <v>#N/A</v>
      </c>
      <c r="H153" s="43" t="str">
        <f>Checklist4813[[#This Row],[PIGUID]]&amp;"NO"</f>
        <v>7HVAuE1WtgOYxqvXtYDYEiNO</v>
      </c>
      <c r="I153" s="43" t="b">
        <f>IF(Checklist4813[[#This Row],[PIGUID]]="","",INDEX(PIs[NA Exempt],MATCH(Checklist4813[[#This Row],[PIGUID]],PIs[GUID],0),1))</f>
        <v>0</v>
      </c>
      <c r="J15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27.03</v>
      </c>
      <c r="K15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producer’s direct clients have been informed of the genetically modified organism (GMO) status of the product.</v>
      </c>
      <c r="L153" s="43" t="str">
        <f>IF(Checklist4813[[#This Row],[SGUID]]="",IF(Checklist4813[[#This Row],[SSGUID]]="",INDEX(PIs[[Column1]:[SS]],MATCH(Checklist4813[[#This Row],[PIGUID]],PIs[GUID],0),6),""),"")</f>
        <v>Documented evidence of communication shall be kept and shall allow verification that all products supplied to direct clients meet the agreed requirements.</v>
      </c>
      <c r="M153" s="43" t="str">
        <f>IF(Checklist4813[[#This Row],[SSGUID]]="",IF(Checklist4813[[#This Row],[PIGUID]]="","",INDEX(PIs[[Column1]:[SS]],MATCH(Checklist4813[[#This Row],[PIGUID]],PIs[GUID],0),8)),"")</f>
        <v>Major Must</v>
      </c>
      <c r="N153" s="63"/>
      <c r="O153" s="63"/>
      <c r="P153" s="43" t="str">
        <f>IF(Checklist4813[[#This Row],[ifna]]="NA","",IF(Checklist4813[[#This Row],[RelatedPQ]]=0,"",IF(Checklist4813[[#This Row],[RelatedPQ]]="","",IF((INDEX(S2PQ_relational[],MATCH(Checklist4813[[#This Row],[PIGUID&amp;NO]],S2PQ_relational[PIGUID &amp; "NO"],0),1))=Checklist4813[[#This Row],[PIGUID]],"Not applicable",""))))</f>
        <v/>
      </c>
      <c r="Q153" s="43" t="str">
        <f>IF(Checklist4813[[#This Row],[N/A]]="Not Applicable",INDEX(S2PQ[[Step 2 questions]:[Justification]],MATCH(Checklist4813[[#This Row],[RelatedPQ]],S2PQ[S2PQGUID],0),3),"")</f>
        <v/>
      </c>
      <c r="R153" s="63"/>
    </row>
    <row r="154" spans="2:18" s="42" customFormat="1" ht="33.75" x14ac:dyDescent="0.25">
      <c r="B154" s="43"/>
      <c r="C154" s="43"/>
      <c r="D154" s="42">
        <f>IF(Checklist4813[[#This Row],[SGUID]]="",IF(Checklist4813[[#This Row],[SSGUID]]="",0,1),1)</f>
        <v>0</v>
      </c>
      <c r="E154" s="43" t="s">
        <v>787</v>
      </c>
      <c r="F154" s="43" t="str">
        <f>_xlfn.IFNA(Checklist4813[[#This Row],[RelatedPQ]],"NA")</f>
        <v>NA</v>
      </c>
      <c r="G154" s="43" t="e">
        <f>IF(Checklist4813[[#This Row],[PIGUID]]="","",INDEX(S2PQ_relational[],MATCH(Checklist4813[[#This Row],[PIGUID&amp;NO]],S2PQ_relational[PIGUID &amp; "NO"],0),2))</f>
        <v>#N/A</v>
      </c>
      <c r="H154" s="43" t="str">
        <f>Checklist4813[[#This Row],[PIGUID]]&amp;"NO"</f>
        <v>6Xf5RYOzcRHc49oChgifE6NO</v>
      </c>
      <c r="I154" s="43" t="b">
        <f>IF(Checklist4813[[#This Row],[PIGUID]]="","",INDEX(PIs[NA Exempt],MATCH(Checklist4813[[#This Row],[PIGUID]],PIs[GUID],0),1))</f>
        <v>0</v>
      </c>
      <c r="J15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27.04</v>
      </c>
      <c r="K15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Adventitious mixing of genetically modified (GM) crops with conventional crops is avoided.</v>
      </c>
      <c r="L154" s="43" t="str">
        <f>IF(Checklist4813[[#This Row],[SGUID]]="",IF(Checklist4813[[#This Row],[SSGUID]]="",INDEX(PIs[[Column1]:[SS]],MATCH(Checklist4813[[#This Row],[PIGUID]],PIs[GUID],0),6),""),"")</f>
        <v>A visual assessment of the identification of GM crops and the integrity of the storage shall be made.</v>
      </c>
      <c r="M154" s="43" t="str">
        <f>IF(Checklist4813[[#This Row],[SSGUID]]="",IF(Checklist4813[[#This Row],[PIGUID]]="","",INDEX(PIs[[Column1]:[SS]],MATCH(Checklist4813[[#This Row],[PIGUID]],PIs[GUID],0),8)),"")</f>
        <v>Major Must</v>
      </c>
      <c r="N154" s="63"/>
      <c r="O154" s="63"/>
      <c r="P154" s="43" t="str">
        <f>IF(Checklist4813[[#This Row],[ifna]]="NA","",IF(Checklist4813[[#This Row],[RelatedPQ]]=0,"",IF(Checklist4813[[#This Row],[RelatedPQ]]="","",IF((INDEX(S2PQ_relational[],MATCH(Checklist4813[[#This Row],[PIGUID&amp;NO]],S2PQ_relational[PIGUID &amp; "NO"],0),1))=Checklist4813[[#This Row],[PIGUID]],"Not applicable",""))))</f>
        <v/>
      </c>
      <c r="Q154" s="43" t="str">
        <f>IF(Checklist4813[[#This Row],[N/A]]="Not Applicable",INDEX(S2PQ[[Step 2 questions]:[Justification]],MATCH(Checklist4813[[#This Row],[RelatedPQ]],S2PQ[S2PQGUID],0),3),"")</f>
        <v/>
      </c>
      <c r="R154" s="63"/>
    </row>
    <row r="155" spans="2:18" s="42" customFormat="1" ht="56.25" x14ac:dyDescent="0.25">
      <c r="B155" s="43" t="s">
        <v>58</v>
      </c>
      <c r="C155" s="43"/>
      <c r="D155" s="42">
        <f>IF(Checklist4813[[#This Row],[SGUID]]="",IF(Checklist4813[[#This Row],[SSGUID]]="",0,1),1)</f>
        <v>1</v>
      </c>
      <c r="E155" s="43"/>
      <c r="F155" s="43" t="str">
        <f>_xlfn.IFNA(Checklist4813[[#This Row],[RelatedPQ]],"NA")</f>
        <v/>
      </c>
      <c r="G155" s="43" t="str">
        <f>IF(Checklist4813[[#This Row],[PIGUID]]="","",INDEX(S2PQ_relational[],MATCH(Checklist4813[[#This Row],[PIGUID&amp;NO]],S2PQ_relational[PIGUID &amp; "NO"],0),2))</f>
        <v/>
      </c>
      <c r="H155" s="43" t="str">
        <f>Checklist4813[[#This Row],[PIGUID]]&amp;"NO"</f>
        <v>NO</v>
      </c>
      <c r="I155" s="43" t="str">
        <f>IF(Checklist4813[[#This Row],[PIGUID]]="","",INDEX(PIs[NA Exempt],MATCH(Checklist4813[[#This Row],[PIGUID]],PIs[GUID],0),1))</f>
        <v/>
      </c>
      <c r="J15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28 SOIL AND SUBSTRATE MANAGEMENT</v>
      </c>
      <c r="K15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55" s="43" t="str">
        <f>IF(Checklist4813[[#This Row],[SGUID]]="",IF(Checklist4813[[#This Row],[SSGUID]]="",INDEX(PIs[[Column1]:[SS]],MATCH(Checklist4813[[#This Row],[PIGUID]],PIs[GUID],0),6),""),"")</f>
        <v/>
      </c>
      <c r="M155" s="43" t="str">
        <f>IF(Checklist4813[[#This Row],[SSGUID]]="",IF(Checklist4813[[#This Row],[PIGUID]]="","",INDEX(PIs[[Column1]:[SS]],MATCH(Checklist4813[[#This Row],[PIGUID]],PIs[GUID],0),8)),"")</f>
        <v/>
      </c>
      <c r="N155" s="63"/>
      <c r="O155" s="63"/>
      <c r="P155" s="43" t="str">
        <f>IF(Checklist4813[[#This Row],[ifna]]="NA","",IF(Checklist4813[[#This Row],[RelatedPQ]]=0,"",IF(Checklist4813[[#This Row],[RelatedPQ]]="","",IF((INDEX(S2PQ_relational[],MATCH(Checklist4813[[#This Row],[PIGUID&amp;NO]],S2PQ_relational[PIGUID &amp; "NO"],0),1))=Checklist4813[[#This Row],[PIGUID]],"Not applicable",""))))</f>
        <v/>
      </c>
      <c r="Q155" s="43" t="str">
        <f>IF(Checklist4813[[#This Row],[N/A]]="Not Applicable",INDEX(S2PQ[[Step 2 questions]:[Justification]],MATCH(Checklist4813[[#This Row],[RelatedPQ]],S2PQ[S2PQGUID],0),3),"")</f>
        <v/>
      </c>
      <c r="R155" s="63"/>
    </row>
    <row r="156" spans="2:18" s="42" customFormat="1" ht="45" x14ac:dyDescent="0.25">
      <c r="B156" s="43"/>
      <c r="C156" s="43" t="s">
        <v>59</v>
      </c>
      <c r="D156" s="42">
        <f>IF(Checklist4813[[#This Row],[SGUID]]="",IF(Checklist4813[[#This Row],[SSGUID]]="",0,1),1)</f>
        <v>1</v>
      </c>
      <c r="E156" s="43"/>
      <c r="F156" s="43" t="str">
        <f>_xlfn.IFNA(Checklist4813[[#This Row],[RelatedPQ]],"NA")</f>
        <v/>
      </c>
      <c r="G156" s="43" t="str">
        <f>IF(Checklist4813[[#This Row],[PIGUID]]="","",INDEX(S2PQ_relational[],MATCH(Checklist4813[[#This Row],[PIGUID&amp;NO]],S2PQ_relational[PIGUID &amp; "NO"],0),2))</f>
        <v/>
      </c>
      <c r="H156" s="43" t="str">
        <f>Checklist4813[[#This Row],[PIGUID]]&amp;"NO"</f>
        <v>NO</v>
      </c>
      <c r="I156" s="43" t="str">
        <f>IF(Checklist4813[[#This Row],[PIGUID]]="","",INDEX(PIs[NA Exempt],MATCH(Checklist4813[[#This Row],[PIGUID]],PIs[GUID],0),1))</f>
        <v/>
      </c>
      <c r="J15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28.01 Soil management and conservation</v>
      </c>
      <c r="K15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56" s="43" t="str">
        <f>IF(Checklist4813[[#This Row],[SGUID]]="",IF(Checklist4813[[#This Row],[SSGUID]]="",INDEX(PIs[[Column1]:[SS]],MATCH(Checklist4813[[#This Row],[PIGUID]],PIs[GUID],0),6),""),"")</f>
        <v/>
      </c>
      <c r="M156" s="43" t="str">
        <f>IF(Checklist4813[[#This Row],[SSGUID]]="",IF(Checklist4813[[#This Row],[PIGUID]]="","",INDEX(PIs[[Column1]:[SS]],MATCH(Checklist4813[[#This Row],[PIGUID]],PIs[GUID],0),8)),"")</f>
        <v/>
      </c>
      <c r="N156" s="63"/>
      <c r="O156" s="63"/>
      <c r="P156" s="43" t="str">
        <f>IF(Checklist4813[[#This Row],[ifna]]="NA","",IF(Checklist4813[[#This Row],[RelatedPQ]]=0,"",IF(Checklist4813[[#This Row],[RelatedPQ]]="","",IF((INDEX(S2PQ_relational[],MATCH(Checklist4813[[#This Row],[PIGUID&amp;NO]],S2PQ_relational[PIGUID &amp; "NO"],0),1))=Checklist4813[[#This Row],[PIGUID]],"Not applicable",""))))</f>
        <v/>
      </c>
      <c r="Q156" s="43" t="str">
        <f>IF(Checklist4813[[#This Row],[N/A]]="Not Applicable",INDEX(S2PQ[[Step 2 questions]:[Justification]],MATCH(Checklist4813[[#This Row],[RelatedPQ]],S2PQ[S2PQGUID],0),3),"")</f>
        <v/>
      </c>
      <c r="R156" s="63"/>
    </row>
    <row r="157" spans="2:18" s="42" customFormat="1" ht="56.25" x14ac:dyDescent="0.25">
      <c r="B157" s="43"/>
      <c r="C157" s="43"/>
      <c r="D157" s="42">
        <f>IF(Checklist4813[[#This Row],[SGUID]]="",IF(Checklist4813[[#This Row],[SSGUID]]="",0,1),1)</f>
        <v>0</v>
      </c>
      <c r="E157" s="43" t="s">
        <v>625</v>
      </c>
      <c r="F157" s="43" t="str">
        <f>_xlfn.IFNA(Checklist4813[[#This Row],[RelatedPQ]],"NA")</f>
        <v>NA</v>
      </c>
      <c r="G157" s="43" t="e">
        <f>IF(Checklist4813[[#This Row],[PIGUID]]="","",INDEX(S2PQ_relational[],MATCH(Checklist4813[[#This Row],[PIGUID&amp;NO]],S2PQ_relational[PIGUID &amp; "NO"],0),2))</f>
        <v>#N/A</v>
      </c>
      <c r="H157" s="43" t="str">
        <f>Checklist4813[[#This Row],[PIGUID]]&amp;"NO"</f>
        <v>6tU0hakqJQq1ehpONbxHJYNO</v>
      </c>
      <c r="I157" s="43" t="b">
        <f>IF(Checklist4813[[#This Row],[PIGUID]]="","",INDEX(PIs[NA Exempt],MATCH(Checklist4813[[#This Row],[PIGUID]],PIs[GUID],0),1))</f>
        <v>0</v>
      </c>
      <c r="J15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28.01.01</v>
      </c>
      <c r="K15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To improve and optimize soil health, the producer has a soil management plan.</v>
      </c>
      <c r="L157" s="43" t="str">
        <f>IF(Checklist4813[[#This Row],[SGUID]]="",IF(Checklist4813[[#This Row],[SSGUID]]="",INDEX(PIs[[Column1]:[SS]],MATCH(Checklist4813[[#This Row],[PIGUID]],PIs[GUID],0),6),""),"")</f>
        <v>The producer shall demonstrate that consideration has been given to the nutritional needs of the crop and to maintaining soil fertility. Records of soil analyses and crop-specific information shall be available as evidence.</v>
      </c>
      <c r="M157" s="43" t="str">
        <f>IF(Checklist4813[[#This Row],[SSGUID]]="",IF(Checklist4813[[#This Row],[PIGUID]]="","",INDEX(PIs[[Column1]:[SS]],MATCH(Checklist4813[[#This Row],[PIGUID]],PIs[GUID],0),8)),"")</f>
        <v>Major Must</v>
      </c>
      <c r="N157" s="63"/>
      <c r="O157" s="63"/>
      <c r="P157" s="43" t="str">
        <f>IF(Checklist4813[[#This Row],[ifna]]="NA","",IF(Checklist4813[[#This Row],[RelatedPQ]]=0,"",IF(Checklist4813[[#This Row],[RelatedPQ]]="","",IF((INDEX(S2PQ_relational[],MATCH(Checklist4813[[#This Row],[PIGUID&amp;NO]],S2PQ_relational[PIGUID &amp; "NO"],0),1))=Checklist4813[[#This Row],[PIGUID]],"Not applicable",""))))</f>
        <v/>
      </c>
      <c r="Q157" s="43" t="str">
        <f>IF(Checklist4813[[#This Row],[N/A]]="Not Applicable",INDEX(S2PQ[[Step 2 questions]:[Justification]],MATCH(Checklist4813[[#This Row],[RelatedPQ]],S2PQ[S2PQGUID],0),3),"")</f>
        <v/>
      </c>
      <c r="R157" s="63"/>
    </row>
    <row r="158" spans="2:18" s="42" customFormat="1" ht="33.75" x14ac:dyDescent="0.25">
      <c r="B158" s="43"/>
      <c r="C158" s="43"/>
      <c r="D158" s="42">
        <f>IF(Checklist4813[[#This Row],[SGUID]]="",IF(Checklist4813[[#This Row],[SSGUID]]="",0,1),1)</f>
        <v>0</v>
      </c>
      <c r="E158" s="43" t="s">
        <v>706</v>
      </c>
      <c r="F158" s="43" t="str">
        <f>_xlfn.IFNA(Checklist4813[[#This Row],[RelatedPQ]],"NA")</f>
        <v>NA</v>
      </c>
      <c r="G158" s="43" t="e">
        <f>IF(Checklist4813[[#This Row],[PIGUID]]="","",INDEX(S2PQ_relational[],MATCH(Checklist4813[[#This Row],[PIGUID&amp;NO]],S2PQ_relational[PIGUID &amp; "NO"],0),2))</f>
        <v>#N/A</v>
      </c>
      <c r="H158" s="43" t="str">
        <f>Checklist4813[[#This Row],[PIGUID]]&amp;"NO"</f>
        <v>3MIkKYtgsIS7kwfpvWvzT6NO</v>
      </c>
      <c r="I158" s="43" t="b">
        <f>IF(Checklist4813[[#This Row],[PIGUID]]="","",INDEX(PIs[NA Exempt],MATCH(Checklist4813[[#This Row],[PIGUID]],PIs[GUID],0),1))</f>
        <v>0</v>
      </c>
      <c r="J15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28.01.02</v>
      </c>
      <c r="K15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Soil maps have been prepared for the farm.</v>
      </c>
      <c r="L158" s="43" t="str">
        <f>IF(Checklist4813[[#This Row],[SGUID]]="",IF(Checklist4813[[#This Row],[SSGUID]]="",INDEX(PIs[[Column1]:[SS]],MATCH(Checklist4813[[#This Row],[PIGUID]],PIs[GUID],0),6),""),"")</f>
        <v>The types of soil should be identified for each site, based on a soil profile, soil analysis, or local (regional) cartographic soil type map.</v>
      </c>
      <c r="M158" s="43" t="str">
        <f>IF(Checklist4813[[#This Row],[SSGUID]]="",IF(Checklist4813[[#This Row],[PIGUID]]="","",INDEX(PIs[[Column1]:[SS]],MATCH(Checklist4813[[#This Row],[PIGUID]],PIs[GUID],0),8)),"")</f>
        <v>Recom.</v>
      </c>
      <c r="N158" s="63"/>
      <c r="O158" s="63"/>
      <c r="P158" s="43" t="str">
        <f>IF(Checklist4813[[#This Row],[ifna]]="NA","",IF(Checklist4813[[#This Row],[RelatedPQ]]=0,"",IF(Checklist4813[[#This Row],[RelatedPQ]]="","",IF((INDEX(S2PQ_relational[],MATCH(Checklist4813[[#This Row],[PIGUID&amp;NO]],S2PQ_relational[PIGUID &amp; "NO"],0),1))=Checklist4813[[#This Row],[PIGUID]],"Not applicable",""))))</f>
        <v/>
      </c>
      <c r="Q158" s="43" t="str">
        <f>IF(Checklist4813[[#This Row],[N/A]]="Not Applicable",INDEX(S2PQ[[Step 2 questions]:[Justification]],MATCH(Checklist4813[[#This Row],[RelatedPQ]],S2PQ[S2PQGUID],0),3),"")</f>
        <v/>
      </c>
      <c r="R158" s="63"/>
    </row>
    <row r="159" spans="2:18" s="42" customFormat="1" ht="56.25" x14ac:dyDescent="0.25">
      <c r="B159" s="43"/>
      <c r="C159" s="43"/>
      <c r="D159" s="42">
        <f>IF(Checklist4813[[#This Row],[SGUID]]="",IF(Checklist4813[[#This Row],[SSGUID]]="",0,1),1)</f>
        <v>0</v>
      </c>
      <c r="E159" s="43" t="s">
        <v>712</v>
      </c>
      <c r="F159" s="43" t="str">
        <f>_xlfn.IFNA(Checklist4813[[#This Row],[RelatedPQ]],"NA")</f>
        <v>NA</v>
      </c>
      <c r="G159" s="43" t="e">
        <f>IF(Checklist4813[[#This Row],[PIGUID]]="","",INDEX(S2PQ_relational[],MATCH(Checklist4813[[#This Row],[PIGUID&amp;NO]],S2PQ_relational[PIGUID &amp; "NO"],0),2))</f>
        <v>#N/A</v>
      </c>
      <c r="H159" s="43" t="str">
        <f>Checklist4813[[#This Row],[PIGUID]]&amp;"NO"</f>
        <v>6RXQHB23txaggRY89AYurPNO</v>
      </c>
      <c r="I159" s="43" t="b">
        <f>IF(Checklist4813[[#This Row],[PIGUID]]="","",INDEX(PIs[NA Exempt],MATCH(Checklist4813[[#This Row],[PIGUID]],PIs[GUID],0),1))</f>
        <v>0</v>
      </c>
      <c r="J15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28.01.03</v>
      </c>
      <c r="K15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Crop rotation for annual crops is implemented, where feasible.</v>
      </c>
      <c r="L159" s="43" t="str">
        <f>IF(Checklist4813[[#This Row],[SGUID]]="",IF(Checklist4813[[#This Row],[SSGUID]]="",INDEX(PIs[[Column1]:[SS]],MATCH(Checklist4813[[#This Row],[PIGUID]],PIs[GUID],0),6),""),"")</f>
        <v>When rotations of annual crops to improve soil structure and minimize soil-borne pests and diseases are carried out, this shall be verifiable from planting dates or crop or field records. Records shall exist for the previous two-year rotation.</v>
      </c>
      <c r="M159" s="43" t="str">
        <f>IF(Checklist4813[[#This Row],[SSGUID]]="",IF(Checklist4813[[#This Row],[PIGUID]]="","",INDEX(PIs[[Column1]:[SS]],MATCH(Checklist4813[[#This Row],[PIGUID]],PIs[GUID],0),8)),"")</f>
        <v>Minor Must</v>
      </c>
      <c r="N159" s="63"/>
      <c r="O159" s="63"/>
      <c r="P159" s="43" t="str">
        <f>IF(Checklist4813[[#This Row],[ifna]]="NA","",IF(Checklist4813[[#This Row],[RelatedPQ]]=0,"",IF(Checklist4813[[#This Row],[RelatedPQ]]="","",IF((INDEX(S2PQ_relational[],MATCH(Checklist4813[[#This Row],[PIGUID&amp;NO]],S2PQ_relational[PIGUID &amp; "NO"],0),1))=Checklist4813[[#This Row],[PIGUID]],"Not applicable",""))))</f>
        <v/>
      </c>
      <c r="Q159" s="43" t="str">
        <f>IF(Checklist4813[[#This Row],[N/A]]="Not Applicable",INDEX(S2PQ[[Step 2 questions]:[Justification]],MATCH(Checklist4813[[#This Row],[RelatedPQ]],S2PQ[S2PQGUID],0),3),"")</f>
        <v/>
      </c>
      <c r="R159" s="63"/>
    </row>
    <row r="160" spans="2:18" s="42" customFormat="1" ht="67.5" x14ac:dyDescent="0.25">
      <c r="B160" s="43"/>
      <c r="C160" s="43"/>
      <c r="D160" s="42">
        <f>IF(Checklist4813[[#This Row],[SGUID]]="",IF(Checklist4813[[#This Row],[SSGUID]]="",0,1),1)</f>
        <v>0</v>
      </c>
      <c r="E160" s="43" t="s">
        <v>51</v>
      </c>
      <c r="F160" s="43" t="str">
        <f>_xlfn.IFNA(Checklist4813[[#This Row],[RelatedPQ]],"NA")</f>
        <v>NA</v>
      </c>
      <c r="G160" s="43" t="e">
        <f>IF(Checklist4813[[#This Row],[PIGUID]]="","",INDEX(S2PQ_relational[],MATCH(Checklist4813[[#This Row],[PIGUID&amp;NO]],S2PQ_relational[PIGUID &amp; "NO"],0),2))</f>
        <v>#N/A</v>
      </c>
      <c r="H160" s="43" t="str">
        <f>Checklist4813[[#This Row],[PIGUID]]&amp;"NO"</f>
        <v>57hXNPoG2zDYQ0vC5lAqm1NO</v>
      </c>
      <c r="I160" s="43" t="b">
        <f>IF(Checklist4813[[#This Row],[PIGUID]]="","",INDEX(PIs[NA Exempt],MATCH(Checklist4813[[#This Row],[PIGUID]],PIs[GUID],0),1))</f>
        <v>0</v>
      </c>
      <c r="J16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28.01.04</v>
      </c>
      <c r="K16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Techniques have been used to improve or maintain soil structure and avoid soil compaction.</v>
      </c>
      <c r="L160" s="43" t="str">
        <f>IF(Checklist4813[[#This Row],[SGUID]]="",IF(Checklist4813[[#This Row],[SSGUID]]="",INDEX(PIs[[Column1]:[SS]],MATCH(Checklist4813[[#This Row],[PIGUID]],PIs[GUID],0),6),""),"")</f>
        <v>There shall be evidence of the application of techniques (use of deep-rooting green crops, drainage, subsoiling, use of low-pressure tires, tramlines, permanent row marking, etc.) that are suitable for use on the land and, where possible, minimize, isolate, or eliminate soil compaction.</v>
      </c>
      <c r="M160" s="43" t="str">
        <f>IF(Checklist4813[[#This Row],[SSGUID]]="",IF(Checklist4813[[#This Row],[PIGUID]]="","",INDEX(PIs[[Column1]:[SS]],MATCH(Checklist4813[[#This Row],[PIGUID]],PIs[GUID],0),8)),"")</f>
        <v>Minor Must</v>
      </c>
      <c r="N160" s="63"/>
      <c r="O160" s="63"/>
      <c r="P160" s="43" t="str">
        <f>IF(Checklist4813[[#This Row],[ifna]]="NA","",IF(Checklist4813[[#This Row],[RelatedPQ]]=0,"",IF(Checklist4813[[#This Row],[RelatedPQ]]="","",IF((INDEX(S2PQ_relational[],MATCH(Checklist4813[[#This Row],[PIGUID&amp;NO]],S2PQ_relational[PIGUID &amp; "NO"],0),1))=Checklist4813[[#This Row],[PIGUID]],"Not applicable",""))))</f>
        <v/>
      </c>
      <c r="Q160" s="43" t="str">
        <f>IF(Checklist4813[[#This Row],[N/A]]="Not Applicable",INDEX(S2PQ[[Step 2 questions]:[Justification]],MATCH(Checklist4813[[#This Row],[RelatedPQ]],S2PQ[S2PQGUID],0),3),"")</f>
        <v/>
      </c>
      <c r="R160" s="63"/>
    </row>
    <row r="161" spans="2:18" s="42" customFormat="1" ht="56.25" x14ac:dyDescent="0.25">
      <c r="B161" s="43"/>
      <c r="C161" s="43"/>
      <c r="D161" s="42">
        <f>IF(Checklist4813[[#This Row],[SGUID]]="",IF(Checklist4813[[#This Row],[SSGUID]]="",0,1),1)</f>
        <v>0</v>
      </c>
      <c r="E161" s="43" t="s">
        <v>718</v>
      </c>
      <c r="F161" s="43" t="str">
        <f>_xlfn.IFNA(Checklist4813[[#This Row],[RelatedPQ]],"NA")</f>
        <v>NA</v>
      </c>
      <c r="G161" s="43" t="e">
        <f>IF(Checklist4813[[#This Row],[PIGUID]]="","",INDEX(S2PQ_relational[],MATCH(Checklist4813[[#This Row],[PIGUID&amp;NO]],S2PQ_relational[PIGUID &amp; "NO"],0),2))</f>
        <v>#N/A</v>
      </c>
      <c r="H161" s="43" t="str">
        <f>Checklist4813[[#This Row],[PIGUID]]&amp;"NO"</f>
        <v>3KmeDVnJvdkxDplVOgfM3CNO</v>
      </c>
      <c r="I161" s="43" t="b">
        <f>IF(Checklist4813[[#This Row],[PIGUID]]="","",INDEX(PIs[NA Exempt],MATCH(Checklist4813[[#This Row],[PIGUID]],PIs[GUID],0),1))</f>
        <v>0</v>
      </c>
      <c r="J16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28.01.05</v>
      </c>
      <c r="K16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uses techniques to reduce the possibility of soil erosion.</v>
      </c>
      <c r="L161" s="43" t="str">
        <f>IF(Checklist4813[[#This Row],[SGUID]]="",IF(Checklist4813[[#This Row],[SSGUID]]="",INDEX(PIs[[Column1]:[SS]],MATCH(Checklist4813[[#This Row],[PIGUID]],PIs[GUID],0),6),""),"")</f>
        <v>There shall be evidence of control practices and remedial measures (mulching, crossline techniques on slopes, drains, sowing grass or green fertilizers, trees and shrubs on the borders of sites, etc.) to minimize soil erosion (from water, wind, etc.).</v>
      </c>
      <c r="M161" s="43" t="str">
        <f>IF(Checklist4813[[#This Row],[SSGUID]]="",IF(Checklist4813[[#This Row],[PIGUID]]="","",INDEX(PIs[[Column1]:[SS]],MATCH(Checklist4813[[#This Row],[PIGUID]],PIs[GUID],0),8)),"")</f>
        <v>Minor Must</v>
      </c>
      <c r="N161" s="63"/>
      <c r="O161" s="63"/>
      <c r="P161" s="43" t="str">
        <f>IF(Checklist4813[[#This Row],[ifna]]="NA","",IF(Checklist4813[[#This Row],[RelatedPQ]]=0,"",IF(Checklist4813[[#This Row],[RelatedPQ]]="","",IF((INDEX(S2PQ_relational[],MATCH(Checklist4813[[#This Row],[PIGUID&amp;NO]],S2PQ_relational[PIGUID &amp; "NO"],0),1))=Checklist4813[[#This Row],[PIGUID]],"Not applicable",""))))</f>
        <v/>
      </c>
      <c r="Q161" s="43" t="str">
        <f>IF(Checklist4813[[#This Row],[N/A]]="Not Applicable",INDEX(S2PQ[[Step 2 questions]:[Justification]],MATCH(Checklist4813[[#This Row],[RelatedPQ]],S2PQ[S2PQGUID],0),3),"")</f>
        <v/>
      </c>
      <c r="R161" s="63"/>
    </row>
    <row r="162" spans="2:18" s="42" customFormat="1" ht="33.75" x14ac:dyDescent="0.25">
      <c r="B162" s="43"/>
      <c r="C162" s="43" t="s">
        <v>843</v>
      </c>
      <c r="D162" s="42">
        <f>IF(Checklist4813[[#This Row],[SGUID]]="",IF(Checklist4813[[#This Row],[SSGUID]]="",0,1),1)</f>
        <v>1</v>
      </c>
      <c r="E162" s="43"/>
      <c r="F162" s="43" t="str">
        <f>_xlfn.IFNA(Checklist4813[[#This Row],[RelatedPQ]],"NA")</f>
        <v/>
      </c>
      <c r="G162" s="43" t="str">
        <f>IF(Checklist4813[[#This Row],[PIGUID]]="","",INDEX(S2PQ_relational[],MATCH(Checklist4813[[#This Row],[PIGUID&amp;NO]],S2PQ_relational[PIGUID &amp; "NO"],0),2))</f>
        <v/>
      </c>
      <c r="H162" s="43" t="str">
        <f>Checklist4813[[#This Row],[PIGUID]]&amp;"NO"</f>
        <v>NO</v>
      </c>
      <c r="I162" s="43" t="str">
        <f>IF(Checklist4813[[#This Row],[PIGUID]]="","",INDEX(PIs[NA Exempt],MATCH(Checklist4813[[#This Row],[PIGUID]],PIs[GUID],0),1))</f>
        <v/>
      </c>
      <c r="J16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28.02 Soil fumigation</v>
      </c>
      <c r="K16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62" s="43" t="str">
        <f>IF(Checklist4813[[#This Row],[SGUID]]="",IF(Checklist4813[[#This Row],[SSGUID]]="",INDEX(PIs[[Column1]:[SS]],MATCH(Checklist4813[[#This Row],[PIGUID]],PIs[GUID],0),6),""),"")</f>
        <v/>
      </c>
      <c r="M162" s="43" t="str">
        <f>IF(Checklist4813[[#This Row],[SSGUID]]="",IF(Checklist4813[[#This Row],[PIGUID]]="","",INDEX(PIs[[Column1]:[SS]],MATCH(Checklist4813[[#This Row],[PIGUID]],PIs[GUID],0),8)),"")</f>
        <v/>
      </c>
      <c r="N162" s="63"/>
      <c r="O162" s="63"/>
      <c r="P162" s="43" t="str">
        <f>IF(Checklist4813[[#This Row],[ifna]]="NA","",IF(Checklist4813[[#This Row],[RelatedPQ]]=0,"",IF(Checklist4813[[#This Row],[RelatedPQ]]="","",IF((INDEX(S2PQ_relational[],MATCH(Checklist4813[[#This Row],[PIGUID&amp;NO]],S2PQ_relational[PIGUID &amp; "NO"],0),1))=Checklist4813[[#This Row],[PIGUID]],"Not applicable",""))))</f>
        <v/>
      </c>
      <c r="Q162" s="43" t="str">
        <f>IF(Checklist4813[[#This Row],[N/A]]="Not Applicable",INDEX(S2PQ[[Step 2 questions]:[Justification]],MATCH(Checklist4813[[#This Row],[RelatedPQ]],S2PQ[S2PQGUID],0),3),"")</f>
        <v/>
      </c>
      <c r="R162" s="63"/>
    </row>
    <row r="163" spans="2:18" s="42" customFormat="1" ht="56.25" x14ac:dyDescent="0.25">
      <c r="B163" s="43"/>
      <c r="C163" s="43"/>
      <c r="D163" s="42">
        <f>IF(Checklist4813[[#This Row],[SGUID]]="",IF(Checklist4813[[#This Row],[SSGUID]]="",0,1),1)</f>
        <v>0</v>
      </c>
      <c r="E163" s="43" t="s">
        <v>837</v>
      </c>
      <c r="F163" s="43" t="str">
        <f>_xlfn.IFNA(Checklist4813[[#This Row],[RelatedPQ]],"NA")</f>
        <v>NA</v>
      </c>
      <c r="G163" s="43" t="e">
        <f>IF(Checklist4813[[#This Row],[PIGUID]]="","",INDEX(S2PQ_relational[],MATCH(Checklist4813[[#This Row],[PIGUID&amp;NO]],S2PQ_relational[PIGUID &amp; "NO"],0),2))</f>
        <v>#N/A</v>
      </c>
      <c r="H163" s="43" t="str">
        <f>Checklist4813[[#This Row],[PIGUID]]&amp;"NO"</f>
        <v>1KnHDrklOCIpQoDfRFQa4iNO</v>
      </c>
      <c r="I163" s="43" t="b">
        <f>IF(Checklist4813[[#This Row],[PIGUID]]="","",INDEX(PIs[NA Exempt],MATCH(Checklist4813[[#This Row],[PIGUID]],PIs[GUID],0),1))</f>
        <v>0</v>
      </c>
      <c r="J16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28.02.01</v>
      </c>
      <c r="K16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There is documented justification for the use of soil fumigants.</v>
      </c>
      <c r="L163" s="43" t="str">
        <f>IF(Checklist4813[[#This Row],[SGUID]]="",IF(Checklist4813[[#This Row],[SSGUID]]="",INDEX(PIs[[Column1]:[SS]],MATCH(Checklist4813[[#This Row],[PIGUID]],PIs[GUID],0),6),""),"")</f>
        <v>There shall be documented evidence and justification for the use of soil fumigants, including targeted problem, location, date, active ingredient, doses, method of application, and operator. Methyl bromide shall never be used as a soil fumigant.</v>
      </c>
      <c r="M163" s="43" t="str">
        <f>IF(Checklist4813[[#This Row],[SSGUID]]="",IF(Checklist4813[[#This Row],[PIGUID]]="","",INDEX(PIs[[Column1]:[SS]],MATCH(Checklist4813[[#This Row],[PIGUID]],PIs[GUID],0),8)),"")</f>
        <v>Minor Must</v>
      </c>
      <c r="N163" s="63"/>
      <c r="O163" s="63"/>
      <c r="P163" s="43" t="str">
        <f>IF(Checklist4813[[#This Row],[ifna]]="NA","",IF(Checklist4813[[#This Row],[RelatedPQ]]=0,"",IF(Checklist4813[[#This Row],[RelatedPQ]]="","",IF((INDEX(S2PQ_relational[],MATCH(Checklist4813[[#This Row],[PIGUID&amp;NO]],S2PQ_relational[PIGUID &amp; "NO"],0),1))=Checklist4813[[#This Row],[PIGUID]],"Not applicable",""))))</f>
        <v/>
      </c>
      <c r="Q163" s="43" t="str">
        <f>IF(Checklist4813[[#This Row],[N/A]]="Not Applicable",INDEX(S2PQ[[Step 2 questions]:[Justification]],MATCH(Checklist4813[[#This Row],[RelatedPQ]],S2PQ[S2PQGUID],0),3),"")</f>
        <v/>
      </c>
      <c r="R163" s="63"/>
    </row>
    <row r="164" spans="2:18" s="42" customFormat="1" ht="33.75" x14ac:dyDescent="0.25">
      <c r="B164" s="43"/>
      <c r="C164" s="43"/>
      <c r="D164" s="42">
        <f>IF(Checklist4813[[#This Row],[SGUID]]="",IF(Checklist4813[[#This Row],[SSGUID]]="",0,1),1)</f>
        <v>0</v>
      </c>
      <c r="E164" s="43" t="s">
        <v>844</v>
      </c>
      <c r="F164" s="43" t="str">
        <f>_xlfn.IFNA(Checklist4813[[#This Row],[RelatedPQ]],"NA")</f>
        <v>NA</v>
      </c>
      <c r="G164" s="43" t="e">
        <f>IF(Checklist4813[[#This Row],[PIGUID]]="","",INDEX(S2PQ_relational[],MATCH(Checklist4813[[#This Row],[PIGUID&amp;NO]],S2PQ_relational[PIGUID &amp; "NO"],0),2))</f>
        <v>#N/A</v>
      </c>
      <c r="H164" s="43" t="str">
        <f>Checklist4813[[#This Row],[PIGUID]]&amp;"NO"</f>
        <v>RW2T2hYy08KuJrj6dFxsNNO</v>
      </c>
      <c r="I164" s="43" t="b">
        <f>IF(Checklist4813[[#This Row],[PIGUID]]="","",INDEX(PIs[NA Exempt],MATCH(Checklist4813[[#This Row],[PIGUID]],PIs[GUID],0),1))</f>
        <v>0</v>
      </c>
      <c r="J16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28.02.02</v>
      </c>
      <c r="K16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preplanting interval is complied with.</v>
      </c>
      <c r="L164" s="43" t="str">
        <f>IF(Checklist4813[[#This Row],[SGUID]]="",IF(Checklist4813[[#This Row],[SSGUID]]="",INDEX(PIs[[Column1]:[SS]],MATCH(Checklist4813[[#This Row],[PIGUID]],PIs[GUID],0),6),""),"")</f>
        <v>The preplanting interval shall be recorded.</v>
      </c>
      <c r="M164" s="43" t="str">
        <f>IF(Checklist4813[[#This Row],[SSGUID]]="",IF(Checklist4813[[#This Row],[PIGUID]]="","",INDEX(PIs[[Column1]:[SS]],MATCH(Checklist4813[[#This Row],[PIGUID]],PIs[GUID],0),8)),"")</f>
        <v>Minor Must</v>
      </c>
      <c r="N164" s="63"/>
      <c r="O164" s="63"/>
      <c r="P164" s="43" t="str">
        <f>IF(Checklist4813[[#This Row],[ifna]]="NA","",IF(Checklist4813[[#This Row],[RelatedPQ]]=0,"",IF(Checklist4813[[#This Row],[RelatedPQ]]="","",IF((INDEX(S2PQ_relational[],MATCH(Checklist4813[[#This Row],[PIGUID&amp;NO]],S2PQ_relational[PIGUID &amp; "NO"],0),1))=Checklist4813[[#This Row],[PIGUID]],"Not applicable",""))))</f>
        <v/>
      </c>
      <c r="Q164" s="43" t="str">
        <f>IF(Checklist4813[[#This Row],[N/A]]="Not Applicable",INDEX(S2PQ[[Step 2 questions]:[Justification]],MATCH(Checklist4813[[#This Row],[RelatedPQ]],S2PQ[S2PQGUID],0),3),"")</f>
        <v/>
      </c>
      <c r="R164" s="63"/>
    </row>
    <row r="165" spans="2:18" s="42" customFormat="1" ht="33.75" x14ac:dyDescent="0.25">
      <c r="B165" s="43"/>
      <c r="C165" s="43" t="s">
        <v>818</v>
      </c>
      <c r="D165" s="42">
        <f>IF(Checklist4813[[#This Row],[SGUID]]="",IF(Checklist4813[[#This Row],[SSGUID]]="",0,1),1)</f>
        <v>1</v>
      </c>
      <c r="E165" s="43"/>
      <c r="F165" s="43" t="str">
        <f>_xlfn.IFNA(Checklist4813[[#This Row],[RelatedPQ]],"NA")</f>
        <v/>
      </c>
      <c r="G165" s="43" t="str">
        <f>IF(Checklist4813[[#This Row],[PIGUID]]="","",INDEX(S2PQ_relational[],MATCH(Checklist4813[[#This Row],[PIGUID&amp;NO]],S2PQ_relational[PIGUID &amp; "NO"],0),2))</f>
        <v/>
      </c>
      <c r="H165" s="43" t="str">
        <f>Checklist4813[[#This Row],[PIGUID]]&amp;"NO"</f>
        <v>NO</v>
      </c>
      <c r="I165" s="43" t="str">
        <f>IF(Checklist4813[[#This Row],[PIGUID]]="","",INDEX(PIs[NA Exempt],MATCH(Checklist4813[[#This Row],[PIGUID]],PIs[GUID],0),1))</f>
        <v/>
      </c>
      <c r="J16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28.03 Substrates</v>
      </c>
      <c r="K16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65" s="43" t="str">
        <f>IF(Checklist4813[[#This Row],[SGUID]]="",IF(Checklist4813[[#This Row],[SSGUID]]="",INDEX(PIs[[Column1]:[SS]],MATCH(Checklist4813[[#This Row],[PIGUID]],PIs[GUID],0),6),""),"")</f>
        <v/>
      </c>
      <c r="M165" s="43" t="str">
        <f>IF(Checklist4813[[#This Row],[SSGUID]]="",IF(Checklist4813[[#This Row],[PIGUID]]="","",INDEX(PIs[[Column1]:[SS]],MATCH(Checklist4813[[#This Row],[PIGUID]],PIs[GUID],0),8)),"")</f>
        <v/>
      </c>
      <c r="N165" s="63"/>
      <c r="O165" s="63"/>
      <c r="P165" s="43" t="str">
        <f>IF(Checklist4813[[#This Row],[ifna]]="NA","",IF(Checklist4813[[#This Row],[RelatedPQ]]=0,"",IF(Checklist4813[[#This Row],[RelatedPQ]]="","",IF((INDEX(S2PQ_relational[],MATCH(Checklist4813[[#This Row],[PIGUID&amp;NO]],S2PQ_relational[PIGUID &amp; "NO"],0),1))=Checklist4813[[#This Row],[PIGUID]],"Not applicable",""))))</f>
        <v/>
      </c>
      <c r="Q165" s="43" t="str">
        <f>IF(Checklist4813[[#This Row],[N/A]]="Not Applicable",INDEX(S2PQ[[Step 2 questions]:[Justification]],MATCH(Checklist4813[[#This Row],[RelatedPQ]],S2PQ[S2PQGUID],0),3),"")</f>
        <v/>
      </c>
      <c r="R165" s="63"/>
    </row>
    <row r="166" spans="2:18" s="42" customFormat="1" ht="67.5" x14ac:dyDescent="0.25">
      <c r="B166" s="43"/>
      <c r="C166" s="43"/>
      <c r="D166" s="42">
        <f>IF(Checklist4813[[#This Row],[SGUID]]="",IF(Checklist4813[[#This Row],[SSGUID]]="",0,1),1)</f>
        <v>0</v>
      </c>
      <c r="E166" s="43" t="s">
        <v>825</v>
      </c>
      <c r="F166" s="43" t="str">
        <f>_xlfn.IFNA(Checklist4813[[#This Row],[RelatedPQ]],"NA")</f>
        <v>NA</v>
      </c>
      <c r="G166" s="43" t="e">
        <f>IF(Checklist4813[[#This Row],[PIGUID]]="","",INDEX(S2PQ_relational[],MATCH(Checklist4813[[#This Row],[PIGUID&amp;NO]],S2PQ_relational[PIGUID &amp; "NO"],0),2))</f>
        <v>#N/A</v>
      </c>
      <c r="H166" s="43" t="str">
        <f>Checklist4813[[#This Row],[PIGUID]]&amp;"NO"</f>
        <v>5Z10dCA0zIVv781B4q5SqFNO</v>
      </c>
      <c r="I166" s="43" t="b">
        <f>IF(Checklist4813[[#This Row],[PIGUID]]="","",INDEX(PIs[NA Exempt],MATCH(Checklist4813[[#This Row],[PIGUID]],PIs[GUID],0),1))</f>
        <v>0</v>
      </c>
      <c r="J16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28.03.01</v>
      </c>
      <c r="K16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participates in substrate recycling.</v>
      </c>
      <c r="L166" s="43" t="str">
        <f>IF(Checklist4813[[#This Row],[SGUID]]="",IF(Checklist4813[[#This Row],[SSGUID]]="",INDEX(PIs[[Column1]:[SS]],MATCH(Checklist4813[[#This Row],[PIGUID]],PIs[GUID],0),6),""),"")</f>
        <v>The producer should keep records documenting dates and quantities of recycled substrate. Invoices/Loading dockets are acceptable. If there is no participation in an available recycling program, it should be justified. Participation in an off-farm recycling program is acceptable.</v>
      </c>
      <c r="M166" s="43" t="str">
        <f>IF(Checklist4813[[#This Row],[SSGUID]]="",IF(Checklist4813[[#This Row],[PIGUID]]="","",INDEX(PIs[[Column1]:[SS]],MATCH(Checklist4813[[#This Row],[PIGUID]],PIs[GUID],0),8)),"")</f>
        <v>Recom.</v>
      </c>
      <c r="N166" s="63"/>
      <c r="O166" s="63"/>
      <c r="P166" s="43" t="str">
        <f>IF(Checklist4813[[#This Row],[ifna]]="NA","",IF(Checklist4813[[#This Row],[RelatedPQ]]=0,"",IF(Checklist4813[[#This Row],[RelatedPQ]]="","",IF((INDEX(S2PQ_relational[],MATCH(Checklist4813[[#This Row],[PIGUID&amp;NO]],S2PQ_relational[PIGUID &amp; "NO"],0),1))=Checklist4813[[#This Row],[PIGUID]],"Not applicable",""))))</f>
        <v/>
      </c>
      <c r="Q166" s="43" t="str">
        <f>IF(Checklist4813[[#This Row],[N/A]]="Not Applicable",INDEX(S2PQ[[Step 2 questions]:[Justification]],MATCH(Checklist4813[[#This Row],[RelatedPQ]],S2PQ[S2PQGUID],0),3),"")</f>
        <v/>
      </c>
      <c r="R166" s="63"/>
    </row>
    <row r="167" spans="2:18" s="42" customFormat="1" ht="202.5" x14ac:dyDescent="0.25">
      <c r="B167" s="43"/>
      <c r="C167" s="43"/>
      <c r="D167" s="42">
        <f>IF(Checklist4813[[#This Row],[SGUID]]="",IF(Checklist4813[[#This Row],[SSGUID]]="",0,1),1)</f>
        <v>0</v>
      </c>
      <c r="E167" s="43" t="s">
        <v>819</v>
      </c>
      <c r="F167" s="43" t="str">
        <f>_xlfn.IFNA(Checklist4813[[#This Row],[RelatedPQ]],"NA")</f>
        <v>NA</v>
      </c>
      <c r="G167" s="43" t="e">
        <f>IF(Checklist4813[[#This Row],[PIGUID]]="","",INDEX(S2PQ_relational[],MATCH(Checklist4813[[#This Row],[PIGUID&amp;NO]],S2PQ_relational[PIGUID &amp; "NO"],0),2))</f>
        <v>#N/A</v>
      </c>
      <c r="H167" s="43" t="str">
        <f>Checklist4813[[#This Row],[PIGUID]]&amp;"NO"</f>
        <v>3JfotZ9o0QOqW84K66TBu6NO</v>
      </c>
      <c r="I167" s="43" t="b">
        <f>IF(Checklist4813[[#This Row],[PIGUID]]="","",INDEX(PIs[NA Exempt],MATCH(Checklist4813[[#This Row],[PIGUID]],PIs[GUID],0),1))</f>
        <v>0</v>
      </c>
      <c r="J16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28.03.02</v>
      </c>
      <c r="K16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Records are kept of any chemicals used to sterilize substrates for reuse.</v>
      </c>
      <c r="L167" s="43" t="str">
        <f>IF(Checklist4813[[#This Row],[SGUID]]="",IF(Checklist4813[[#This Row],[SSGUID]]="",INDEX(PIs[[Column1]:[SS]],MATCH(Checklist4813[[#This Row],[PIGUID]],PIs[GUID],0),6),""),"")</f>
        <v>If substrates are sterilized on the farm, the name or reference of the field, orchard, or greenhouse shall be recorded.
If substrates are sterilized off-farm, the name and location of the company that sterilizes the substrate shall be recorded.
In all cases, the following shall all be correctly recorded:
- Dates of sterilization (day/month/year)
- Name and active ingredient used
- Machinery used (e.g., 1000l tank)
- Method used (drenching, fogging, etc.)
- Operator’s name (person who actually applied the chemicals and performed the sterilization)
- Preplanting interval
Where applicable and feasible, steaming or nonchemical alternatives shall be used for sterilizing substrates that will be reused.</v>
      </c>
      <c r="M167" s="43" t="str">
        <f>IF(Checklist4813[[#This Row],[SSGUID]]="",IF(Checklist4813[[#This Row],[PIGUID]]="","",INDEX(PIs[[Column1]:[SS]],MATCH(Checklist4813[[#This Row],[PIGUID]],PIs[GUID],0),8)),"")</f>
        <v>Minor Must</v>
      </c>
      <c r="N167" s="63"/>
      <c r="O167" s="63"/>
      <c r="P167" s="43" t="str">
        <f>IF(Checklist4813[[#This Row],[ifna]]="NA","",IF(Checklist4813[[#This Row],[RelatedPQ]]=0,"",IF(Checklist4813[[#This Row],[RelatedPQ]]="","",IF((INDEX(S2PQ_relational[],MATCH(Checklist4813[[#This Row],[PIGUID&amp;NO]],S2PQ_relational[PIGUID &amp; "NO"],0),1))=Checklist4813[[#This Row],[PIGUID]],"Not applicable",""))))</f>
        <v/>
      </c>
      <c r="Q167" s="43" t="str">
        <f>IF(Checklist4813[[#This Row],[N/A]]="Not Applicable",INDEX(S2PQ[[Step 2 questions]:[Justification]],MATCH(Checklist4813[[#This Row],[RelatedPQ]],S2PQ[S2PQGUID],0),3),"")</f>
        <v/>
      </c>
      <c r="R167" s="63"/>
    </row>
    <row r="168" spans="2:18" s="42" customFormat="1" ht="67.5" x14ac:dyDescent="0.25">
      <c r="B168" s="43"/>
      <c r="C168" s="43"/>
      <c r="D168" s="42">
        <f>IF(Checklist4813[[#This Row],[SGUID]]="",IF(Checklist4813[[#This Row],[SSGUID]]="",0,1),1)</f>
        <v>0</v>
      </c>
      <c r="E168" s="43" t="s">
        <v>812</v>
      </c>
      <c r="F168" s="43" t="str">
        <f>_xlfn.IFNA(Checklist4813[[#This Row],[RelatedPQ]],"NA")</f>
        <v>NA</v>
      </c>
      <c r="G168" s="43" t="e">
        <f>IF(Checklist4813[[#This Row],[PIGUID]]="","",INDEX(S2PQ_relational[],MATCH(Checklist4813[[#This Row],[PIGUID&amp;NO]],S2PQ_relational[PIGUID &amp; "NO"],0),2))</f>
        <v>#N/A</v>
      </c>
      <c r="H168" s="43" t="str">
        <f>Checklist4813[[#This Row],[PIGUID]]&amp;"NO"</f>
        <v>7M2d0sovzUZK4s8L8uKKolNO</v>
      </c>
      <c r="I168" s="43" t="b">
        <f>IF(Checklist4813[[#This Row],[PIGUID]]="","",INDEX(PIs[NA Exempt],MATCH(Checklist4813[[#This Row],[PIGUID]],PIs[GUID],0),1))</f>
        <v>0</v>
      </c>
      <c r="J16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28.03.03</v>
      </c>
      <c r="K16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Substrates of natural origins do not come from designated conservation areas.</v>
      </c>
      <c r="L168" s="43" t="str">
        <f>IF(Checklist4813[[#This Row],[SGUID]]="",IF(Checklist4813[[#This Row],[SSGUID]]="",INDEX(PIs[[Column1]:[SS]],MATCH(Checklist4813[[#This Row],[PIGUID]],PIs[GUID],0),6),""),"")</f>
        <v>There shall be records that attest to the source of the substrate of natural origin being used. These records shall demonstrate that the substrate does not come from designated conservation areas.
Opportunities to decrease the use of peat shall be considered.</v>
      </c>
      <c r="M168" s="43" t="str">
        <f>IF(Checklist4813[[#This Row],[SSGUID]]="",IF(Checklist4813[[#This Row],[PIGUID]]="","",INDEX(PIs[[Column1]:[SS]],MATCH(Checklist4813[[#This Row],[PIGUID]],PIs[GUID],0),8)),"")</f>
        <v>Minor Must</v>
      </c>
      <c r="N168" s="63"/>
      <c r="O168" s="63"/>
      <c r="P168" s="43" t="str">
        <f>IF(Checklist4813[[#This Row],[ifna]]="NA","",IF(Checklist4813[[#This Row],[RelatedPQ]]=0,"",IF(Checklist4813[[#This Row],[RelatedPQ]]="","",IF((INDEX(S2PQ_relational[],MATCH(Checklist4813[[#This Row],[PIGUID&amp;NO]],S2PQ_relational[PIGUID &amp; "NO"],0),1))=Checklist4813[[#This Row],[PIGUID]],"Not applicable",""))))</f>
        <v/>
      </c>
      <c r="Q168" s="43" t="str">
        <f>IF(Checklist4813[[#This Row],[N/A]]="Not Applicable",INDEX(S2PQ[[Step 2 questions]:[Justification]],MATCH(Checklist4813[[#This Row],[RelatedPQ]],S2PQ[S2PQGUID],0),3),"")</f>
        <v/>
      </c>
      <c r="R168" s="63"/>
    </row>
    <row r="169" spans="2:18" s="42" customFormat="1" ht="56.25" x14ac:dyDescent="0.25">
      <c r="B169" s="43" t="s">
        <v>123</v>
      </c>
      <c r="C169" s="43"/>
      <c r="D169" s="42">
        <f>IF(Checklist4813[[#This Row],[SGUID]]="",IF(Checklist4813[[#This Row],[SSGUID]]="",0,1),1)</f>
        <v>1</v>
      </c>
      <c r="E169" s="43"/>
      <c r="F169" s="43" t="str">
        <f>_xlfn.IFNA(Checklist4813[[#This Row],[RelatedPQ]],"NA")</f>
        <v/>
      </c>
      <c r="G169" s="43" t="str">
        <f>IF(Checklist4813[[#This Row],[PIGUID]]="","",INDEX(S2PQ_relational[],MATCH(Checklist4813[[#This Row],[PIGUID&amp;NO]],S2PQ_relational[PIGUID &amp; "NO"],0),2))</f>
        <v/>
      </c>
      <c r="H169" s="43" t="str">
        <f>Checklist4813[[#This Row],[PIGUID]]&amp;"NO"</f>
        <v>NO</v>
      </c>
      <c r="I169" s="43" t="str">
        <f>IF(Checklist4813[[#This Row],[PIGUID]]="","",INDEX(PIs[NA Exempt],MATCH(Checklist4813[[#This Row],[PIGUID]],PIs[GUID],0),1))</f>
        <v/>
      </c>
      <c r="J16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29 FERTILIZERS AND BIOSTIMULANTS</v>
      </c>
      <c r="K16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69" s="43" t="str">
        <f>IF(Checklist4813[[#This Row],[SGUID]]="",IF(Checklist4813[[#This Row],[SSGUID]]="",INDEX(PIs[[Column1]:[SS]],MATCH(Checklist4813[[#This Row],[PIGUID]],PIs[GUID],0),6),""),"")</f>
        <v/>
      </c>
      <c r="M169" s="43" t="str">
        <f>IF(Checklist4813[[#This Row],[SSGUID]]="",IF(Checklist4813[[#This Row],[PIGUID]]="","",INDEX(PIs[[Column1]:[SS]],MATCH(Checklist4813[[#This Row],[PIGUID]],PIs[GUID],0),8)),"")</f>
        <v/>
      </c>
      <c r="N169" s="63"/>
      <c r="O169" s="63"/>
      <c r="P169" s="43" t="str">
        <f>IF(Checklist4813[[#This Row],[ifna]]="NA","",IF(Checklist4813[[#This Row],[RelatedPQ]]=0,"",IF(Checklist4813[[#This Row],[RelatedPQ]]="","",IF((INDEX(S2PQ_relational[],MATCH(Checklist4813[[#This Row],[PIGUID&amp;NO]],S2PQ_relational[PIGUID &amp; "NO"],0),1))=Checklist4813[[#This Row],[PIGUID]],"Not applicable",""))))</f>
        <v/>
      </c>
      <c r="Q169" s="43" t="str">
        <f>IF(Checklist4813[[#This Row],[N/A]]="Not Applicable",INDEX(S2PQ[[Step 2 questions]:[Justification]],MATCH(Checklist4813[[#This Row],[RelatedPQ]],S2PQ[S2PQGUID],0),3),"")</f>
        <v/>
      </c>
      <c r="R169" s="63"/>
    </row>
    <row r="170" spans="2:18" s="42" customFormat="1" ht="33.75" x14ac:dyDescent="0.25">
      <c r="B170" s="43"/>
      <c r="C170" s="43" t="s">
        <v>301</v>
      </c>
      <c r="D170" s="42">
        <f>IF(Checklist4813[[#This Row],[SGUID]]="",IF(Checklist4813[[#This Row],[SSGUID]]="",0,1),1)</f>
        <v>1</v>
      </c>
      <c r="E170" s="43"/>
      <c r="F170" s="43" t="str">
        <f>_xlfn.IFNA(Checklist4813[[#This Row],[RelatedPQ]],"NA")</f>
        <v/>
      </c>
      <c r="G170" s="43" t="str">
        <f>IF(Checklist4813[[#This Row],[PIGUID]]="","",INDEX(S2PQ_relational[],MATCH(Checklist4813[[#This Row],[PIGUID&amp;NO]],S2PQ_relational[PIGUID &amp; "NO"],0),2))</f>
        <v/>
      </c>
      <c r="H170" s="43" t="str">
        <f>Checklist4813[[#This Row],[PIGUID]]&amp;"NO"</f>
        <v>NO</v>
      </c>
      <c r="I170" s="43" t="str">
        <f>IF(Checklist4813[[#This Row],[PIGUID]]="","",INDEX(PIs[NA Exempt],MATCH(Checklist4813[[#This Row],[PIGUID]],PIs[GUID],0),1))</f>
        <v/>
      </c>
      <c r="J17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29.01 Application records</v>
      </c>
      <c r="K17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70" s="43" t="str">
        <f>IF(Checklist4813[[#This Row],[SGUID]]="",IF(Checklist4813[[#This Row],[SSGUID]]="",INDEX(PIs[[Column1]:[SS]],MATCH(Checklist4813[[#This Row],[PIGUID]],PIs[GUID],0),6),""),"")</f>
        <v/>
      </c>
      <c r="M170" s="43" t="str">
        <f>IF(Checklist4813[[#This Row],[SSGUID]]="",IF(Checklist4813[[#This Row],[PIGUID]]="","",INDEX(PIs[[Column1]:[SS]],MATCH(Checklist4813[[#This Row],[PIGUID]],PIs[GUID],0),8)),"")</f>
        <v/>
      </c>
      <c r="N170" s="63"/>
      <c r="O170" s="63"/>
      <c r="P170" s="43" t="str">
        <f>IF(Checklist4813[[#This Row],[ifna]]="NA","",IF(Checklist4813[[#This Row],[RelatedPQ]]=0,"",IF(Checklist4813[[#This Row],[RelatedPQ]]="","",IF((INDEX(S2PQ_relational[],MATCH(Checklist4813[[#This Row],[PIGUID&amp;NO]],S2PQ_relational[PIGUID &amp; "NO"],0),1))=Checklist4813[[#This Row],[PIGUID]],"Not applicable",""))))</f>
        <v/>
      </c>
      <c r="Q170" s="43" t="str">
        <f>IF(Checklist4813[[#This Row],[N/A]]="Not Applicable",INDEX(S2PQ[[Step 2 questions]:[Justification]],MATCH(Checklist4813[[#This Row],[RelatedPQ]],S2PQ[S2PQGUID],0),3),"")</f>
        <v/>
      </c>
      <c r="R170" s="63"/>
    </row>
    <row r="171" spans="2:18" s="42" customFormat="1" ht="33.75" x14ac:dyDescent="0.25">
      <c r="B171" s="43"/>
      <c r="C171" s="43"/>
      <c r="D171" s="42">
        <f>IF(Checklist4813[[#This Row],[SGUID]]="",IF(Checklist4813[[#This Row],[SSGUID]]="",0,1),1)</f>
        <v>0</v>
      </c>
      <c r="E171" s="43" t="s">
        <v>295</v>
      </c>
      <c r="F171" s="43" t="str">
        <f>_xlfn.IFNA(Checklist4813[[#This Row],[RelatedPQ]],"NA")</f>
        <v>NA</v>
      </c>
      <c r="G171" s="43" t="e">
        <f>IF(Checklist4813[[#This Row],[PIGUID]]="","",INDEX(S2PQ_relational[],MATCH(Checklist4813[[#This Row],[PIGUID&amp;NO]],S2PQ_relational[PIGUID &amp; "NO"],0),2))</f>
        <v>#N/A</v>
      </c>
      <c r="H171" s="43" t="str">
        <f>Checklist4813[[#This Row],[PIGUID]]&amp;"NO"</f>
        <v>6VR2DVb8Pqi2hm95RPKTw9NO</v>
      </c>
      <c r="I171" s="43" t="b">
        <f>IF(Checklist4813[[#This Row],[PIGUID]]="","",INDEX(PIs[NA Exempt],MATCH(Checklist4813[[#This Row],[PIGUID]],PIs[GUID],0),1))</f>
        <v>0</v>
      </c>
      <c r="J17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29.01.01</v>
      </c>
      <c r="K17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Up-to-date records of all fertilizer and biostimulant applications are kept.</v>
      </c>
      <c r="L171" s="43" t="str">
        <f>IF(Checklist4813[[#This Row],[SGUID]]="",IF(Checklist4813[[#This Row],[SSGUID]]="",INDEX(PIs[[Column1]:[SS]],MATCH(Checklist4813[[#This Row],[PIGUID]],PIs[GUID],0),6),""),"")</f>
        <v>Records shall be kept of each fertilizer (organic and inorganic) and biostimulant application, including in hydroponic and fertigation systems.</v>
      </c>
      <c r="M171" s="43" t="str">
        <f>IF(Checklist4813[[#This Row],[SSGUID]]="",IF(Checklist4813[[#This Row],[PIGUID]]="","",INDEX(PIs[[Column1]:[SS]],MATCH(Checklist4813[[#This Row],[PIGUID]],PIs[GUID],0),8)),"")</f>
        <v>Major Must</v>
      </c>
      <c r="N171" s="63"/>
      <c r="O171" s="63"/>
      <c r="P171" s="43" t="str">
        <f>IF(Checklist4813[[#This Row],[ifna]]="NA","",IF(Checklist4813[[#This Row],[RelatedPQ]]=0,"",IF(Checklist4813[[#This Row],[RelatedPQ]]="","",IF((INDEX(S2PQ_relational[],MATCH(Checklist4813[[#This Row],[PIGUID&amp;NO]],S2PQ_relational[PIGUID &amp; "NO"],0),1))=Checklist4813[[#This Row],[PIGUID]],"Not applicable",""))))</f>
        <v/>
      </c>
      <c r="Q171" s="43" t="str">
        <f>IF(Checklist4813[[#This Row],[N/A]]="Not Applicable",INDEX(S2PQ[[Step 2 questions]:[Justification]],MATCH(Checklist4813[[#This Row],[RelatedPQ]],S2PQ[S2PQGUID],0),3),"")</f>
        <v/>
      </c>
      <c r="R171" s="63"/>
    </row>
    <row r="172" spans="2:18" s="42" customFormat="1" ht="33.75" x14ac:dyDescent="0.25">
      <c r="B172" s="43"/>
      <c r="C172" s="43"/>
      <c r="D172" s="42">
        <f>IF(Checklist4813[[#This Row],[SGUID]]="",IF(Checklist4813[[#This Row],[SSGUID]]="",0,1),1)</f>
        <v>0</v>
      </c>
      <c r="E172" s="43" t="s">
        <v>346</v>
      </c>
      <c r="F172" s="43" t="str">
        <f>_xlfn.IFNA(Checklist4813[[#This Row],[RelatedPQ]],"NA")</f>
        <v>NA</v>
      </c>
      <c r="G172" s="43" t="e">
        <f>IF(Checklist4813[[#This Row],[PIGUID]]="","",INDEX(S2PQ_relational[],MATCH(Checklist4813[[#This Row],[PIGUID&amp;NO]],S2PQ_relational[PIGUID &amp; "NO"],0),2))</f>
        <v>#N/A</v>
      </c>
      <c r="H172" s="43" t="str">
        <f>Checklist4813[[#This Row],[PIGUID]]&amp;"NO"</f>
        <v>6EyAjeLSJeHawTrf5fiNo8NO</v>
      </c>
      <c r="I172" s="43" t="b">
        <f>IF(Checklist4813[[#This Row],[PIGUID]]="","",INDEX(PIs[NA Exempt],MATCH(Checklist4813[[#This Row],[PIGUID]],PIs[GUID],0),1))</f>
        <v>0</v>
      </c>
      <c r="J17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29.01.02</v>
      </c>
      <c r="K17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records of all fertilizer applications shall include:</v>
      </c>
      <c r="L172" s="43" t="str">
        <f>IF(Checklist4813[[#This Row],[SGUID]]="",IF(Checklist4813[[#This Row],[SSGUID]]="",INDEX(PIs[[Column1]:[SS]],MATCH(Checklist4813[[#This Row],[PIGUID]],PIs[GUID],0),6),""),"")</f>
        <v>Geographical area and the name or reference of the field, orchard, or greenhouse</v>
      </c>
      <c r="M172" s="43" t="str">
        <f>IF(Checklist4813[[#This Row],[SSGUID]]="",IF(Checklist4813[[#This Row],[PIGUID]]="","",INDEX(PIs[[Column1]:[SS]],MATCH(Checklist4813[[#This Row],[PIGUID]],PIs[GUID],0),8)),"")</f>
        <v>Minor Must</v>
      </c>
      <c r="N172" s="63"/>
      <c r="O172" s="63"/>
      <c r="P172" s="43" t="str">
        <f>IF(Checklist4813[[#This Row],[ifna]]="NA","",IF(Checklist4813[[#This Row],[RelatedPQ]]=0,"",IF(Checklist4813[[#This Row],[RelatedPQ]]="","",IF((INDEX(S2PQ_relational[],MATCH(Checklist4813[[#This Row],[PIGUID&amp;NO]],S2PQ_relational[PIGUID &amp; "NO"],0),1))=Checklist4813[[#This Row],[PIGUID]],"Not applicable",""))))</f>
        <v/>
      </c>
      <c r="Q172" s="43" t="str">
        <f>IF(Checklist4813[[#This Row],[N/A]]="Not Applicable",INDEX(S2PQ[[Step 2 questions]:[Justification]],MATCH(Checklist4813[[#This Row],[RelatedPQ]],S2PQ[S2PQGUID],0),3),"")</f>
        <v/>
      </c>
      <c r="R172" s="63"/>
    </row>
    <row r="173" spans="2:18" s="42" customFormat="1" ht="33.75" x14ac:dyDescent="0.25">
      <c r="B173" s="43"/>
      <c r="C173" s="43"/>
      <c r="D173" s="42">
        <f>IF(Checklist4813[[#This Row],[SGUID]]="",IF(Checklist4813[[#This Row],[SSGUID]]="",0,1),1)</f>
        <v>0</v>
      </c>
      <c r="E173" s="43" t="s">
        <v>320</v>
      </c>
      <c r="F173" s="43" t="str">
        <f>_xlfn.IFNA(Checklist4813[[#This Row],[RelatedPQ]],"NA")</f>
        <v>NA</v>
      </c>
      <c r="G173" s="43" t="e">
        <f>IF(Checklist4813[[#This Row],[PIGUID]]="","",INDEX(S2PQ_relational[],MATCH(Checklist4813[[#This Row],[PIGUID&amp;NO]],S2PQ_relational[PIGUID &amp; "NO"],0),2))</f>
        <v>#N/A</v>
      </c>
      <c r="H173" s="43" t="str">
        <f>Checklist4813[[#This Row],[PIGUID]]&amp;"NO"</f>
        <v>67BKIOKgAhZQyfB8Y9YaktNO</v>
      </c>
      <c r="I173" s="43" t="b">
        <f>IF(Checklist4813[[#This Row],[PIGUID]]="","",INDEX(PIs[NA Exempt],MATCH(Checklist4813[[#This Row],[PIGUID]],PIs[GUID],0),1))</f>
        <v>0</v>
      </c>
      <c r="J17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29.01.03</v>
      </c>
      <c r="K17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records of all fertilizer applications shall include:</v>
      </c>
      <c r="L173" s="43" t="str">
        <f>IF(Checklist4813[[#This Row],[SGUID]]="",IF(Checklist4813[[#This Row],[SSGUID]]="",INDEX(PIs[[Column1]:[SS]],MATCH(Checklist4813[[#This Row],[PIGUID]],PIs[GUID],0),6),""),"")</f>
        <v>Date(s)</v>
      </c>
      <c r="M173" s="43" t="str">
        <f>IF(Checklist4813[[#This Row],[SSGUID]]="",IF(Checklist4813[[#This Row],[PIGUID]]="","",INDEX(PIs[[Column1]:[SS]],MATCH(Checklist4813[[#This Row],[PIGUID]],PIs[GUID],0),8)),"")</f>
        <v>Minor Must</v>
      </c>
      <c r="N173" s="63"/>
      <c r="O173" s="63"/>
      <c r="P173" s="43" t="str">
        <f>IF(Checklist4813[[#This Row],[ifna]]="NA","",IF(Checklist4813[[#This Row],[RelatedPQ]]=0,"",IF(Checklist4813[[#This Row],[RelatedPQ]]="","",IF((INDEX(S2PQ_relational[],MATCH(Checklist4813[[#This Row],[PIGUID&amp;NO]],S2PQ_relational[PIGUID &amp; "NO"],0),1))=Checklist4813[[#This Row],[PIGUID]],"Not applicable",""))))</f>
        <v/>
      </c>
      <c r="Q173" s="43" t="str">
        <f>IF(Checklist4813[[#This Row],[N/A]]="Not Applicable",INDEX(S2PQ[[Step 2 questions]:[Justification]],MATCH(Checklist4813[[#This Row],[RelatedPQ]],S2PQ[S2PQGUID],0),3),"")</f>
        <v/>
      </c>
      <c r="R173" s="63"/>
    </row>
    <row r="174" spans="2:18" s="42" customFormat="1" ht="33.75" x14ac:dyDescent="0.25">
      <c r="B174" s="43"/>
      <c r="C174" s="43"/>
      <c r="D174" s="42">
        <f>IF(Checklist4813[[#This Row],[SGUID]]="",IF(Checklist4813[[#This Row],[SSGUID]]="",0,1),1)</f>
        <v>0</v>
      </c>
      <c r="E174" s="43" t="s">
        <v>350</v>
      </c>
      <c r="F174" s="43" t="str">
        <f>_xlfn.IFNA(Checklist4813[[#This Row],[RelatedPQ]],"NA")</f>
        <v>NA</v>
      </c>
      <c r="G174" s="43" t="e">
        <f>IF(Checklist4813[[#This Row],[PIGUID]]="","",INDEX(S2PQ_relational[],MATCH(Checklist4813[[#This Row],[PIGUID&amp;NO]],S2PQ_relational[PIGUID &amp; "NO"],0),2))</f>
        <v>#N/A</v>
      </c>
      <c r="H174" s="43" t="str">
        <f>Checklist4813[[#This Row],[PIGUID]]&amp;"NO"</f>
        <v>4Cg1rmj527ComKD2MmzJjNO</v>
      </c>
      <c r="I174" s="43" t="b">
        <f>IF(Checklist4813[[#This Row],[PIGUID]]="","",INDEX(PIs[NA Exempt],MATCH(Checklist4813[[#This Row],[PIGUID]],PIs[GUID],0),1))</f>
        <v>0</v>
      </c>
      <c r="J17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29.01.04</v>
      </c>
      <c r="K17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records of all fertilizer applications shall include:</v>
      </c>
      <c r="L174" s="43" t="str">
        <f>IF(Checklist4813[[#This Row],[SGUID]]="",IF(Checklist4813[[#This Row],[SSGUID]]="",INDEX(PIs[[Column1]:[SS]],MATCH(Checklist4813[[#This Row],[PIGUID]],PIs[GUID],0),6),""),"")</f>
        <v>Name and type</v>
      </c>
      <c r="M174" s="43" t="str">
        <f>IF(Checklist4813[[#This Row],[SSGUID]]="",IF(Checklist4813[[#This Row],[PIGUID]]="","",INDEX(PIs[[Column1]:[SS]],MATCH(Checklist4813[[#This Row],[PIGUID]],PIs[GUID],0),8)),"")</f>
        <v>Minor Must</v>
      </c>
      <c r="N174" s="63"/>
      <c r="O174" s="63"/>
      <c r="P174" s="43" t="str">
        <f>IF(Checklist4813[[#This Row],[ifna]]="NA","",IF(Checklist4813[[#This Row],[RelatedPQ]]=0,"",IF(Checklist4813[[#This Row],[RelatedPQ]]="","",IF((INDEX(S2PQ_relational[],MATCH(Checklist4813[[#This Row],[PIGUID&amp;NO]],S2PQ_relational[PIGUID &amp; "NO"],0),1))=Checklist4813[[#This Row],[PIGUID]],"Not applicable",""))))</f>
        <v/>
      </c>
      <c r="Q174" s="43" t="str">
        <f>IF(Checklist4813[[#This Row],[N/A]]="Not Applicable",INDEX(S2PQ[[Step 2 questions]:[Justification]],MATCH(Checklist4813[[#This Row],[RelatedPQ]],S2PQ[S2PQGUID],0),3),"")</f>
        <v/>
      </c>
      <c r="R174" s="63"/>
    </row>
    <row r="175" spans="2:18" s="42" customFormat="1" ht="33.75" x14ac:dyDescent="0.25">
      <c r="B175" s="43"/>
      <c r="C175" s="43"/>
      <c r="D175" s="42">
        <f>IF(Checklist4813[[#This Row],[SGUID]]="",IF(Checklist4813[[#This Row],[SSGUID]]="",0,1),1)</f>
        <v>0</v>
      </c>
      <c r="E175" s="43" t="s">
        <v>342</v>
      </c>
      <c r="F175" s="43" t="str">
        <f>_xlfn.IFNA(Checklist4813[[#This Row],[RelatedPQ]],"NA")</f>
        <v>NA</v>
      </c>
      <c r="G175" s="43" t="e">
        <f>IF(Checklist4813[[#This Row],[PIGUID]]="","",INDEX(S2PQ_relational[],MATCH(Checklist4813[[#This Row],[PIGUID&amp;NO]],S2PQ_relational[PIGUID &amp; "NO"],0),2))</f>
        <v>#N/A</v>
      </c>
      <c r="H175" s="43" t="str">
        <f>Checklist4813[[#This Row],[PIGUID]]&amp;"NO"</f>
        <v>1GkA7nO3Bdpb0KZ9qjXnWBNO</v>
      </c>
      <c r="I175" s="43" t="b">
        <f>IF(Checklist4813[[#This Row],[PIGUID]]="","",INDEX(PIs[NA Exempt],MATCH(Checklist4813[[#This Row],[PIGUID]],PIs[GUID],0),1))</f>
        <v>0</v>
      </c>
      <c r="J17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29.01.05</v>
      </c>
      <c r="K17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records of all fertilizer applications shall include:</v>
      </c>
      <c r="L175" s="43" t="str">
        <f>IF(Checklist4813[[#This Row],[SGUID]]="",IF(Checklist4813[[#This Row],[SSGUID]]="",INDEX(PIs[[Column1]:[SS]],MATCH(Checklist4813[[#This Row],[PIGUID]],PIs[GUID],0),6),""),"")</f>
        <v>Amount (rate or concentration as applicable)</v>
      </c>
      <c r="M175" s="43" t="str">
        <f>IF(Checklist4813[[#This Row],[SSGUID]]="",IF(Checklist4813[[#This Row],[PIGUID]]="","",INDEX(PIs[[Column1]:[SS]],MATCH(Checklist4813[[#This Row],[PIGUID]],PIs[GUID],0),8)),"")</f>
        <v>Minor Must</v>
      </c>
      <c r="N175" s="63"/>
      <c r="O175" s="63"/>
      <c r="P175" s="43" t="str">
        <f>IF(Checklist4813[[#This Row],[ifna]]="NA","",IF(Checklist4813[[#This Row],[RelatedPQ]]=0,"",IF(Checklist4813[[#This Row],[RelatedPQ]]="","",IF((INDEX(S2PQ_relational[],MATCH(Checklist4813[[#This Row],[PIGUID&amp;NO]],S2PQ_relational[PIGUID &amp; "NO"],0),1))=Checklist4813[[#This Row],[PIGUID]],"Not applicable",""))))</f>
        <v/>
      </c>
      <c r="Q175" s="43" t="str">
        <f>IF(Checklist4813[[#This Row],[N/A]]="Not Applicable",INDEX(S2PQ[[Step 2 questions]:[Justification]],MATCH(Checklist4813[[#This Row],[RelatedPQ]],S2PQ[S2PQGUID],0),3),"")</f>
        <v/>
      </c>
      <c r="R175" s="63"/>
    </row>
    <row r="176" spans="2:18" s="42" customFormat="1" ht="33.75" x14ac:dyDescent="0.25">
      <c r="B176" s="43"/>
      <c r="C176" s="43"/>
      <c r="D176" s="42">
        <f>IF(Checklist4813[[#This Row],[SGUID]]="",IF(Checklist4813[[#This Row],[SSGUID]]="",0,1),1)</f>
        <v>0</v>
      </c>
      <c r="E176" s="43" t="s">
        <v>338</v>
      </c>
      <c r="F176" s="43" t="str">
        <f>_xlfn.IFNA(Checklist4813[[#This Row],[RelatedPQ]],"NA")</f>
        <v>NA</v>
      </c>
      <c r="G176" s="43" t="e">
        <f>IF(Checklist4813[[#This Row],[PIGUID]]="","",INDEX(S2PQ_relational[],MATCH(Checklist4813[[#This Row],[PIGUID&amp;NO]],S2PQ_relational[PIGUID &amp; "NO"],0),2))</f>
        <v>#N/A</v>
      </c>
      <c r="H176" s="43" t="str">
        <f>Checklist4813[[#This Row],[PIGUID]]&amp;"NO"</f>
        <v>7tJ13xzCrTIAVouoFzibA0NO</v>
      </c>
      <c r="I176" s="43" t="b">
        <f>IF(Checklist4813[[#This Row],[PIGUID]]="","",INDEX(PIs[NA Exempt],MATCH(Checklist4813[[#This Row],[PIGUID]],PIs[GUID],0),1))</f>
        <v>0</v>
      </c>
      <c r="J17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29.01.06</v>
      </c>
      <c r="K17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records of all fertilizer applications shall include:</v>
      </c>
      <c r="L176" s="43" t="str">
        <f>IF(Checklist4813[[#This Row],[SGUID]]="",IF(Checklist4813[[#This Row],[SSGUID]]="",INDEX(PIs[[Column1]:[SS]],MATCH(Checklist4813[[#This Row],[PIGUID]],PIs[GUID],0),6),""),"")</f>
        <v>Name of the applicator to clearly identify the individual or team of workers performing the fertilization</v>
      </c>
      <c r="M176" s="43" t="str">
        <f>IF(Checklist4813[[#This Row],[SSGUID]]="",IF(Checklist4813[[#This Row],[PIGUID]]="","",INDEX(PIs[[Column1]:[SS]],MATCH(Checklist4813[[#This Row],[PIGUID]],PIs[GUID],0),8)),"")</f>
        <v>Minor Must</v>
      </c>
      <c r="N176" s="63"/>
      <c r="O176" s="63"/>
      <c r="P176" s="43" t="str">
        <f>IF(Checklist4813[[#This Row],[ifna]]="NA","",IF(Checklist4813[[#This Row],[RelatedPQ]]=0,"",IF(Checklist4813[[#This Row],[RelatedPQ]]="","",IF((INDEX(S2PQ_relational[],MATCH(Checklist4813[[#This Row],[PIGUID&amp;NO]],S2PQ_relational[PIGUID &amp; "NO"],0),1))=Checklist4813[[#This Row],[PIGUID]],"Not applicable",""))))</f>
        <v/>
      </c>
      <c r="Q176" s="43" t="str">
        <f>IF(Checklist4813[[#This Row],[N/A]]="Not Applicable",INDEX(S2PQ[[Step 2 questions]:[Justification]],MATCH(Checklist4813[[#This Row],[RelatedPQ]],S2PQ[S2PQGUID],0),3),"")</f>
        <v/>
      </c>
      <c r="R176" s="63"/>
    </row>
    <row r="177" spans="2:18" s="42" customFormat="1" ht="146.25" x14ac:dyDescent="0.25">
      <c r="B177" s="43"/>
      <c r="C177" s="43"/>
      <c r="D177" s="42">
        <f>IF(Checklist4813[[#This Row],[SGUID]]="",IF(Checklist4813[[#This Row],[SSGUID]]="",0,1),1)</f>
        <v>0</v>
      </c>
      <c r="E177" s="43" t="s">
        <v>332</v>
      </c>
      <c r="F177" s="43" t="str">
        <f>_xlfn.IFNA(Checklist4813[[#This Row],[RelatedPQ]],"NA")</f>
        <v>NA</v>
      </c>
      <c r="G177" s="43" t="e">
        <f>IF(Checklist4813[[#This Row],[PIGUID]]="","",INDEX(S2PQ_relational[],MATCH(Checklist4813[[#This Row],[PIGUID&amp;NO]],S2PQ_relational[PIGUID &amp; "NO"],0),2))</f>
        <v>#N/A</v>
      </c>
      <c r="H177" s="43" t="str">
        <f>Checklist4813[[#This Row],[PIGUID]]&amp;"NO"</f>
        <v>5s34fLcDnLxaqa2NMOjHldNO</v>
      </c>
      <c r="I177" s="43" t="b">
        <f>IF(Checklist4813[[#This Row],[PIGUID]]="","",INDEX(PIs[NA Exempt],MATCH(Checklist4813[[#This Row],[PIGUID]],PIs[GUID],0),1))</f>
        <v>0</v>
      </c>
      <c r="J17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29.01.07</v>
      </c>
      <c r="K17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Management of fertilizers is supported with metrics.</v>
      </c>
      <c r="L177" s="43" t="str">
        <f>IF(Checklist4813[[#This Row],[SGUID]]="",IF(Checklist4813[[#This Row],[SSGUID]]="",INDEX(PIs[[Column1]:[SS]],MATCH(Checklist4813[[#This Row],[PIGUID]],PIs[GUID],0),6),""),"")</f>
        <v>Acceptable metrics allow calculating the following:
The total amounts of potassium, nitrogen, and phosphorus applied on the farm (in kg/crop, kg/month, and kg/ha/month).
Metrics should refer to inorganic and organic fertilizers, units of time (e.g., growing cycle), and amounts of fertilizer per kg of product and ha of production.
In Option 2 producer groups, evidence at quality management system (QMS) level is acceptable. Results (data) on metrics at producer group and farm level should be available to indicate compliance.</v>
      </c>
      <c r="M177" s="43" t="str">
        <f>IF(Checklist4813[[#This Row],[SSGUID]]="",IF(Checklist4813[[#This Row],[PIGUID]]="","",INDEX(PIs[[Column1]:[SS]],MATCH(Checklist4813[[#This Row],[PIGUID]],PIs[GUID],0),8)),"")</f>
        <v>Recom.</v>
      </c>
      <c r="N177" s="63"/>
      <c r="O177" s="63"/>
      <c r="P177" s="43" t="str">
        <f>IF(Checklist4813[[#This Row],[ifna]]="NA","",IF(Checklist4813[[#This Row],[RelatedPQ]]=0,"",IF(Checklist4813[[#This Row],[RelatedPQ]]="","",IF((INDEX(S2PQ_relational[],MATCH(Checklist4813[[#This Row],[PIGUID&amp;NO]],S2PQ_relational[PIGUID &amp; "NO"],0),1))=Checklist4813[[#This Row],[PIGUID]],"Not applicable",""))))</f>
        <v/>
      </c>
      <c r="Q177" s="43" t="str">
        <f>IF(Checklist4813[[#This Row],[N/A]]="Not Applicable",INDEX(S2PQ[[Step 2 questions]:[Justification]],MATCH(Checklist4813[[#This Row],[RelatedPQ]],S2PQ[S2PQGUID],0),3),"")</f>
        <v/>
      </c>
      <c r="R177" s="63"/>
    </row>
    <row r="178" spans="2:18" s="42" customFormat="1" ht="33.75" x14ac:dyDescent="0.25">
      <c r="B178" s="43"/>
      <c r="C178" s="43" t="s">
        <v>124</v>
      </c>
      <c r="D178" s="42">
        <f>IF(Checklist4813[[#This Row],[SGUID]]="",IF(Checklist4813[[#This Row],[SSGUID]]="",0,1),1)</f>
        <v>1</v>
      </c>
      <c r="E178" s="43"/>
      <c r="F178" s="43" t="str">
        <f>_xlfn.IFNA(Checklist4813[[#This Row],[RelatedPQ]],"NA")</f>
        <v/>
      </c>
      <c r="G178" s="43" t="str">
        <f>IF(Checklist4813[[#This Row],[PIGUID]]="","",INDEX(S2PQ_relational[],MATCH(Checklist4813[[#This Row],[PIGUID&amp;NO]],S2PQ_relational[PIGUID &amp; "NO"],0),2))</f>
        <v/>
      </c>
      <c r="H178" s="43" t="str">
        <f>Checklist4813[[#This Row],[PIGUID]]&amp;"NO"</f>
        <v>NO</v>
      </c>
      <c r="I178" s="43" t="str">
        <f>IF(Checklist4813[[#This Row],[PIGUID]]="","",INDEX(PIs[NA Exempt],MATCH(Checklist4813[[#This Row],[PIGUID]],PIs[GUID],0),1))</f>
        <v/>
      </c>
      <c r="J17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29.02 Storage</v>
      </c>
      <c r="K17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78" s="43" t="str">
        <f>IF(Checklist4813[[#This Row],[SGUID]]="",IF(Checklist4813[[#This Row],[SSGUID]]="",INDEX(PIs[[Column1]:[SS]],MATCH(Checklist4813[[#This Row],[PIGUID]],PIs[GUID],0),6),""),"")</f>
        <v/>
      </c>
      <c r="M178" s="43" t="str">
        <f>IF(Checklist4813[[#This Row],[SSGUID]]="",IF(Checklist4813[[#This Row],[PIGUID]]="","",INDEX(PIs[[Column1]:[SS]],MATCH(Checklist4813[[#This Row],[PIGUID]],PIs[GUID],0),8)),"")</f>
        <v/>
      </c>
      <c r="N178" s="63"/>
      <c r="O178" s="63"/>
      <c r="P178" s="43" t="str">
        <f>IF(Checklist4813[[#This Row],[ifna]]="NA","",IF(Checklist4813[[#This Row],[RelatedPQ]]=0,"",IF(Checklist4813[[#This Row],[RelatedPQ]]="","",IF((INDEX(S2PQ_relational[],MATCH(Checklist4813[[#This Row],[PIGUID&amp;NO]],S2PQ_relational[PIGUID &amp; "NO"],0),1))=Checklist4813[[#This Row],[PIGUID]],"Not applicable",""))))</f>
        <v/>
      </c>
      <c r="Q178" s="43" t="str">
        <f>IF(Checklist4813[[#This Row],[N/A]]="Not Applicable",INDEX(S2PQ[[Step 2 questions]:[Justification]],MATCH(Checklist4813[[#This Row],[RelatedPQ]],S2PQ[S2PQGUID],0),3),"")</f>
        <v/>
      </c>
      <c r="R178" s="63"/>
    </row>
    <row r="179" spans="2:18" s="42" customFormat="1" ht="123.75" x14ac:dyDescent="0.25">
      <c r="B179" s="43"/>
      <c r="C179" s="43"/>
      <c r="D179" s="42">
        <f>IF(Checklist4813[[#This Row],[SGUID]]="",IF(Checklist4813[[#This Row],[SSGUID]]="",0,1),1)</f>
        <v>0</v>
      </c>
      <c r="E179" s="43" t="s">
        <v>125</v>
      </c>
      <c r="F179" s="43" t="str">
        <f>_xlfn.IFNA(Checklist4813[[#This Row],[RelatedPQ]],"NA")</f>
        <v>NA</v>
      </c>
      <c r="G179" s="43" t="e">
        <f>IF(Checklist4813[[#This Row],[PIGUID]]="","",INDEX(S2PQ_relational[],MATCH(Checklist4813[[#This Row],[PIGUID&amp;NO]],S2PQ_relational[PIGUID &amp; "NO"],0),2))</f>
        <v>#N/A</v>
      </c>
      <c r="H179" s="43" t="str">
        <f>Checklist4813[[#This Row],[PIGUID]]&amp;"NO"</f>
        <v>1T9PzZDfujzZ6oVJjH8ckONO</v>
      </c>
      <c r="I179" s="43" t="b">
        <f>IF(Checklist4813[[#This Row],[PIGUID]]="","",INDEX(PIs[NA Exempt],MATCH(Checklist4813[[#This Row],[PIGUID]],PIs[GUID],0),1))</f>
        <v>0</v>
      </c>
      <c r="J17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29.02.01</v>
      </c>
      <c r="K17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Fertilizers and biostimulants are stored in an appropriate manner that does not compromise food safety.</v>
      </c>
      <c r="L179" s="43" t="str">
        <f>IF(Checklist4813[[#This Row],[SGUID]]="",IF(Checklist4813[[#This Row],[SSGUID]]="",INDEX(PIs[[Column1]:[SS]],MATCH(Checklist4813[[#This Row],[PIGUID]],PIs[GUID],0),6),""),"")</f>
        <v>Fertilizers and biostimulants shall be stored in a designated area separate from plant protection products (PPPs) and harvested or packed products.
Cross contamination between fertilizers (organic and inorganic), biostimulants, and PPPs shall be prevented. Use of a physical barrier (wall, sheeting, etc.) may be based upon defined risk.
Fertilizers and biostimulants that are applied together with PPPs (micronutrients, foliar fertilizers, etc.) can be stored with PPPs if both are kept in closed containers.</v>
      </c>
      <c r="M179" s="43" t="str">
        <f>IF(Checklist4813[[#This Row],[SSGUID]]="",IF(Checklist4813[[#This Row],[PIGUID]]="","",INDEX(PIs[[Column1]:[SS]],MATCH(Checklist4813[[#This Row],[PIGUID]],PIs[GUID],0),8)),"")</f>
        <v>Major Must</v>
      </c>
      <c r="N179" s="63"/>
      <c r="O179" s="63"/>
      <c r="P179" s="43" t="str">
        <f>IF(Checklist4813[[#This Row],[ifna]]="NA","",IF(Checklist4813[[#This Row],[RelatedPQ]]=0,"",IF(Checklist4813[[#This Row],[RelatedPQ]]="","",IF((INDEX(S2PQ_relational[],MATCH(Checklist4813[[#This Row],[PIGUID&amp;NO]],S2PQ_relational[PIGUID &amp; "NO"],0),1))=Checklist4813[[#This Row],[PIGUID]],"Not applicable",""))))</f>
        <v/>
      </c>
      <c r="Q179" s="43" t="str">
        <f>IF(Checklist4813[[#This Row],[N/A]]="Not Applicable",INDEX(S2PQ[[Step 2 questions]:[Justification]],MATCH(Checklist4813[[#This Row],[RelatedPQ]],S2PQ[S2PQGUID],0),3),"")</f>
        <v/>
      </c>
      <c r="R179" s="63"/>
    </row>
    <row r="180" spans="2:18" s="42" customFormat="1" ht="258.75" x14ac:dyDescent="0.25">
      <c r="B180" s="43"/>
      <c r="C180" s="43"/>
      <c r="D180" s="42">
        <f>IF(Checklist4813[[#This Row],[SGUID]]="",IF(Checklist4813[[#This Row],[SSGUID]]="",0,1),1)</f>
        <v>0</v>
      </c>
      <c r="E180" s="43" t="s">
        <v>117</v>
      </c>
      <c r="F180" s="43" t="str">
        <f>_xlfn.IFNA(Checklist4813[[#This Row],[RelatedPQ]],"NA")</f>
        <v>NA</v>
      </c>
      <c r="G180" s="43" t="e">
        <f>IF(Checklist4813[[#This Row],[PIGUID]]="","",INDEX(S2PQ_relational[],MATCH(Checklist4813[[#This Row],[PIGUID&amp;NO]],S2PQ_relational[PIGUID &amp; "NO"],0),2))</f>
        <v>#N/A</v>
      </c>
      <c r="H180" s="43" t="str">
        <f>Checklist4813[[#This Row],[PIGUID]]&amp;"NO"</f>
        <v>5qy6ErPkjecVj6HpGH0qCQNO</v>
      </c>
      <c r="I180" s="43" t="b">
        <f>IF(Checklist4813[[#This Row],[PIGUID]]="","",INDEX(PIs[NA Exempt],MATCH(Checklist4813[[#This Row],[PIGUID]],PIs[GUID],0),1))</f>
        <v>0</v>
      </c>
      <c r="J18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29.02.02</v>
      </c>
      <c r="K18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Fertilizers and biostimulants are stored in an appropriate manner that reduces the risk of environmental contamination.</v>
      </c>
      <c r="L180" s="43" t="str">
        <f>IF(Checklist4813[[#This Row],[SGUID]]="",IF(Checklist4813[[#This Row],[SSGUID]]="",INDEX(PIs[[Column1]:[SS]],MATCH(Checklist4813[[#This Row],[PIGUID]],PIs[GUID],0),6),""),"")</f>
        <v>Fertilizers (organic and inorganic) and biostimulants shall be stored in a designated area. Appropriate measures shall have been taken to prevent the pollution of water sources (concrete foundations, walls, leak-proof container, etc.), or the fertilizers shall be stored at least 25 meters from water sources.
Where necessary, inorganic fertilizers (powders, granules, liquids, etc.) shall be protected from atmospheric influences (sunlight, frost and rain, high temperatures, etc.). Based on a risk assessment (fertilizer type, weather conditions, storage duration and location), plastic coverage may be acceptable. It is permitted to store lime and gypsum in the field.
As long as the storage requirements on the safety data sheet (SDS) are complied with, bulk liquid fertilizers can be stored outside in containers. The storage area shall be well ventilated and free from rainwater or heavy condensation.
Inorganic fertilizers shall be stored in an area that is free from waste, does not constitute a breeding place for rodents, and where spillage and leakage can be cleared away.</v>
      </c>
      <c r="M180" s="43" t="str">
        <f>IF(Checklist4813[[#This Row],[SSGUID]]="",IF(Checklist4813[[#This Row],[PIGUID]]="","",INDEX(PIs[[Column1]:[SS]],MATCH(Checklist4813[[#This Row],[PIGUID]],PIs[GUID],0),8)),"")</f>
        <v>Minor Must</v>
      </c>
      <c r="N180" s="63"/>
      <c r="O180" s="63"/>
      <c r="P180" s="43" t="str">
        <f>IF(Checklist4813[[#This Row],[ifna]]="NA","",IF(Checklist4813[[#This Row],[RelatedPQ]]=0,"",IF(Checklist4813[[#This Row],[RelatedPQ]]="","",IF((INDEX(S2PQ_relational[],MATCH(Checklist4813[[#This Row],[PIGUID&amp;NO]],S2PQ_relational[PIGUID &amp; "NO"],0),1))=Checklist4813[[#This Row],[PIGUID]],"Not applicable",""))))</f>
        <v/>
      </c>
      <c r="Q180" s="43" t="str">
        <f>IF(Checklist4813[[#This Row],[N/A]]="Not Applicable",INDEX(S2PQ[[Step 2 questions]:[Justification]],MATCH(Checklist4813[[#This Row],[RelatedPQ]],S2PQ[S2PQGUID],0),3),"")</f>
        <v/>
      </c>
      <c r="R180" s="63"/>
    </row>
    <row r="181" spans="2:18" s="42" customFormat="1" ht="33.75" x14ac:dyDescent="0.25">
      <c r="B181" s="43"/>
      <c r="C181" s="43" t="s">
        <v>360</v>
      </c>
      <c r="D181" s="42">
        <f>IF(Checklist4813[[#This Row],[SGUID]]="",IF(Checklist4813[[#This Row],[SSGUID]]="",0,1),1)</f>
        <v>1</v>
      </c>
      <c r="E181" s="43"/>
      <c r="F181" s="43" t="str">
        <f>_xlfn.IFNA(Checklist4813[[#This Row],[RelatedPQ]],"NA")</f>
        <v/>
      </c>
      <c r="G181" s="43" t="str">
        <f>IF(Checklist4813[[#This Row],[PIGUID]]="","",INDEX(S2PQ_relational[],MATCH(Checklist4813[[#This Row],[PIGUID&amp;NO]],S2PQ_relational[PIGUID &amp; "NO"],0),2))</f>
        <v/>
      </c>
      <c r="H181" s="43" t="str">
        <f>Checklist4813[[#This Row],[PIGUID]]&amp;"NO"</f>
        <v>NO</v>
      </c>
      <c r="I181" s="43" t="str">
        <f>IF(Checklist4813[[#This Row],[PIGUID]]="","",INDEX(PIs[NA Exempt],MATCH(Checklist4813[[#This Row],[PIGUID]],PIs[GUID],0),1))</f>
        <v/>
      </c>
      <c r="J18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29.03 Organic fertilizers</v>
      </c>
      <c r="K18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81" s="43" t="str">
        <f>IF(Checklist4813[[#This Row],[SGUID]]="",IF(Checklist4813[[#This Row],[SSGUID]]="",INDEX(PIs[[Column1]:[SS]],MATCH(Checklist4813[[#This Row],[PIGUID]],PIs[GUID],0),6),""),"")</f>
        <v/>
      </c>
      <c r="M181" s="43" t="str">
        <f>IF(Checklist4813[[#This Row],[SSGUID]]="",IF(Checklist4813[[#This Row],[PIGUID]]="","",INDEX(PIs[[Column1]:[SS]],MATCH(Checklist4813[[#This Row],[PIGUID]],PIs[GUID],0),8)),"")</f>
        <v/>
      </c>
      <c r="N181" s="63"/>
      <c r="O181" s="63"/>
      <c r="P181" s="43" t="str">
        <f>IF(Checklist4813[[#This Row],[ifna]]="NA","",IF(Checklist4813[[#This Row],[RelatedPQ]]=0,"",IF(Checklist4813[[#This Row],[RelatedPQ]]="","",IF((INDEX(S2PQ_relational[],MATCH(Checklist4813[[#This Row],[PIGUID&amp;NO]],S2PQ_relational[PIGUID &amp; "NO"],0),1))=Checklist4813[[#This Row],[PIGUID]],"Not applicable",""))))</f>
        <v/>
      </c>
      <c r="Q181" s="43" t="str">
        <f>IF(Checklist4813[[#This Row],[N/A]]="Not Applicable",INDEX(S2PQ[[Step 2 questions]:[Justification]],MATCH(Checklist4813[[#This Row],[RelatedPQ]],S2PQ[S2PQGUID],0),3),"")</f>
        <v/>
      </c>
      <c r="R181" s="63"/>
    </row>
    <row r="182" spans="2:18" s="42" customFormat="1" ht="213.75" x14ac:dyDescent="0.25">
      <c r="B182" s="43"/>
      <c r="C182" s="43"/>
      <c r="D182" s="42">
        <f>IF(Checklist4813[[#This Row],[SGUID]]="",IF(Checklist4813[[#This Row],[SSGUID]]="",0,1),1)</f>
        <v>0</v>
      </c>
      <c r="E182" s="43" t="s">
        <v>367</v>
      </c>
      <c r="F182" s="43" t="str">
        <f>_xlfn.IFNA(Checklist4813[[#This Row],[RelatedPQ]],"NA")</f>
        <v>NA</v>
      </c>
      <c r="G182" s="43" t="e">
        <f>IF(Checklist4813[[#This Row],[PIGUID]]="","",INDEX(S2PQ_relational[],MATCH(Checklist4813[[#This Row],[PIGUID&amp;NO]],S2PQ_relational[PIGUID &amp; "NO"],0),2))</f>
        <v>#N/A</v>
      </c>
      <c r="H182" s="43" t="str">
        <f>Checklist4813[[#This Row],[PIGUID]]&amp;"NO"</f>
        <v>76Wltk0ROGg1SlYBZ2qfPJNO</v>
      </c>
      <c r="I182" s="43" t="b">
        <f>IF(Checklist4813[[#This Row],[PIGUID]]="","",INDEX(PIs[NA Exempt],MATCH(Checklist4813[[#This Row],[PIGUID]],PIs[GUID],0),1))</f>
        <v>0</v>
      </c>
      <c r="J18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29.03.01</v>
      </c>
      <c r="K18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risk assessment for organic fertilizer is conducted as per intended use.</v>
      </c>
      <c r="L182" s="43" t="str">
        <f>IF(Checklist4813[[#This Row],[SGUID]]="",IF(Checklist4813[[#This Row],[SSGUID]]="",INDEX(PIs[[Column1]:[SS]],MATCH(Checklist4813[[#This Row],[PIGUID]],PIs[GUID],0),6),""),"")</f>
        <v>A risk assessment for organic fertilizer shall be documented, conducted prior to use of the organic fertilizer, and it shall consider the following:
- Type of organic fertilizer
- Method of treatment
- Microbial contamination
- Weed/Seed content
- Heavy metal content
- Timing of application
- Placement of application (e.g., in contact with edible portion of the crop)
Procedures shall take into consideration World Health Organization (WHO) guidance.
This also applies to substrates from biogas plants.
For commercially available organic fertilizers, accompanying documentation and certifications of quality and content may be substituted for a risk assessment.</v>
      </c>
      <c r="M182" s="43" t="str">
        <f>IF(Checklist4813[[#This Row],[SSGUID]]="",IF(Checklist4813[[#This Row],[PIGUID]]="","",INDEX(PIs[[Column1]:[SS]],MATCH(Checklist4813[[#This Row],[PIGUID]],PIs[GUID],0),8)),"")</f>
        <v>Major Must</v>
      </c>
      <c r="N182" s="63"/>
      <c r="O182" s="63"/>
      <c r="P182" s="43" t="str">
        <f>IF(Checklist4813[[#This Row],[ifna]]="NA","",IF(Checklist4813[[#This Row],[RelatedPQ]]=0,"",IF(Checklist4813[[#This Row],[RelatedPQ]]="","",IF((INDEX(S2PQ_relational[],MATCH(Checklist4813[[#This Row],[PIGUID&amp;NO]],S2PQ_relational[PIGUID &amp; "NO"],0),1))=Checklist4813[[#This Row],[PIGUID]],"Not applicable",""))))</f>
        <v/>
      </c>
      <c r="Q182" s="43" t="str">
        <f>IF(Checklist4813[[#This Row],[N/A]]="Not Applicable",INDEX(S2PQ[[Step 2 questions]:[Justification]],MATCH(Checklist4813[[#This Row],[RelatedPQ]],S2PQ[S2PQGUID],0),3),"")</f>
        <v/>
      </c>
      <c r="R182" s="63"/>
    </row>
    <row r="183" spans="2:18" s="42" customFormat="1" ht="225" x14ac:dyDescent="0.25">
      <c r="B183" s="43"/>
      <c r="C183" s="43"/>
      <c r="D183" s="42">
        <f>IF(Checklist4813[[#This Row],[SGUID]]="",IF(Checklist4813[[#This Row],[SSGUID]]="",0,1),1)</f>
        <v>0</v>
      </c>
      <c r="E183" s="43" t="s">
        <v>361</v>
      </c>
      <c r="F183" s="43" t="str">
        <f>_xlfn.IFNA(Checklist4813[[#This Row],[RelatedPQ]],"NA")</f>
        <v>NA</v>
      </c>
      <c r="G183" s="43" t="e">
        <f>IF(Checklist4813[[#This Row],[PIGUID]]="","",INDEX(S2PQ_relational[],MATCH(Checklist4813[[#This Row],[PIGUID&amp;NO]],S2PQ_relational[PIGUID &amp; "NO"],0),2))</f>
        <v>#N/A</v>
      </c>
      <c r="H183" s="43" t="str">
        <f>Checklist4813[[#This Row],[PIGUID]]&amp;"NO"</f>
        <v>4AmQfVdCOPJUYrkfqlFji5NO</v>
      </c>
      <c r="I183" s="43" t="b">
        <f>IF(Checklist4813[[#This Row],[PIGUID]]="","",INDEX(PIs[NA Exempt],MATCH(Checklist4813[[#This Row],[PIGUID]],PIs[GUID],0),1))</f>
        <v>0</v>
      </c>
      <c r="J18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29.03.02</v>
      </c>
      <c r="K18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interval between the application of organic fertilizer and harvest does not compromise food safety.</v>
      </c>
      <c r="L183" s="43" t="str">
        <f>IF(Checklist4813[[#This Row],[SGUID]]="",IF(Checklist4813[[#This Row],[SSGUID]]="",INDEX(PIs[[Column1]:[SS]],MATCH(Checklist4813[[#This Row],[PIGUID]],PIs[GUID],0),6),""),"")</f>
        <v>Records shall show that the interval between the use of composted organic fertilizers and harvest does not compromise food safety.
If raw animal manure is used, it shall be incorporated into the soil. The risks associated with the type of raw manure used and intended use shall be evaluated when establishing a preharvest interval, while adhering to the following minimum requirements:
- For tree crops (i.e., trees with the lowest fruit suspended well above the ground, so that the fruit does not come into contact with the soil, and excluding low bushes): Raw manure shall be applied prior to bud burst or on a shorter interval based on the risk assessment, but never shorter than 60 days prior to harvest.
- Leafy greens: Raw manure shall never be applied after planting, regardless of any harvest interval.
- For other crops: Raw manure shall be applied at least 60 days prior to harvest.</v>
      </c>
      <c r="M183" s="43" t="str">
        <f>IF(Checklist4813[[#This Row],[SSGUID]]="",IF(Checklist4813[[#This Row],[PIGUID]]="","",INDEX(PIs[[Column1]:[SS]],MATCH(Checklist4813[[#This Row],[PIGUID]],PIs[GUID],0),8)),"")</f>
        <v>Major Must</v>
      </c>
      <c r="N183" s="63"/>
      <c r="O183" s="63"/>
      <c r="P183" s="43" t="str">
        <f>IF(Checklist4813[[#This Row],[ifna]]="NA","",IF(Checklist4813[[#This Row],[RelatedPQ]]=0,"",IF(Checklist4813[[#This Row],[RelatedPQ]]="","",IF((INDEX(S2PQ_relational[],MATCH(Checklist4813[[#This Row],[PIGUID&amp;NO]],S2PQ_relational[PIGUID &amp; "NO"],0),1))=Checklist4813[[#This Row],[PIGUID]],"Not applicable",""))))</f>
        <v/>
      </c>
      <c r="Q183" s="43" t="str">
        <f>IF(Checklist4813[[#This Row],[N/A]]="Not Applicable",INDEX(S2PQ[[Step 2 questions]:[Justification]],MATCH(Checklist4813[[#This Row],[RelatedPQ]],S2PQ[S2PQGUID],0),3),"")</f>
        <v/>
      </c>
      <c r="R183" s="63"/>
    </row>
    <row r="184" spans="2:18" s="42" customFormat="1" ht="67.5" x14ac:dyDescent="0.25">
      <c r="B184" s="43"/>
      <c r="C184" s="43"/>
      <c r="D184" s="42">
        <f>IF(Checklist4813[[#This Row],[SGUID]]="",IF(Checklist4813[[#This Row],[SSGUID]]="",0,1),1)</f>
        <v>0</v>
      </c>
      <c r="E184" s="43" t="s">
        <v>354</v>
      </c>
      <c r="F184" s="43" t="str">
        <f>_xlfn.IFNA(Checklist4813[[#This Row],[RelatedPQ]],"NA")</f>
        <v>NA</v>
      </c>
      <c r="G184" s="43" t="e">
        <f>IF(Checklist4813[[#This Row],[PIGUID]]="","",INDEX(S2PQ_relational[],MATCH(Checklist4813[[#This Row],[PIGUID&amp;NO]],S2PQ_relational[PIGUID &amp; "NO"],0),2))</f>
        <v>#N/A</v>
      </c>
      <c r="H184" s="43" t="str">
        <f>Checklist4813[[#This Row],[PIGUID]]&amp;"NO"</f>
        <v>6Gy6Y8Nefg60IFXEE9l7L2NO</v>
      </c>
      <c r="I184" s="43" t="b">
        <f>IF(Checklist4813[[#This Row],[PIGUID]]="","",INDEX(PIs[NA Exempt],MATCH(Checklist4813[[#This Row],[PIGUID]],PIs[GUID],0),1))</f>
        <v>0</v>
      </c>
      <c r="J18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29.03.03</v>
      </c>
      <c r="K18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use of human sewage sludge is prohibited on the farm.</v>
      </c>
      <c r="L184" s="43" t="str">
        <f>IF(Checklist4813[[#This Row],[SGUID]]="",IF(Checklist4813[[#This Row],[SSGUID]]="",INDEX(PIs[[Column1]:[SS]],MATCH(Checklist4813[[#This Row],[PIGUID]],PIs[GUID],0),6),""),"")</f>
        <v>Human sewage sludge shall never be used in the production of registered crops. The use of human sewage sludge that has been composted or incorporated into a commercially available product is not permitted, regardless of lawful use according to prevailing regulations.</v>
      </c>
      <c r="M184" s="43" t="str">
        <f>IF(Checklist4813[[#This Row],[SSGUID]]="",IF(Checklist4813[[#This Row],[PIGUID]]="","",INDEX(PIs[[Column1]:[SS]],MATCH(Checklist4813[[#This Row],[PIGUID]],PIs[GUID],0),8)),"")</f>
        <v>Major Must</v>
      </c>
      <c r="N184" s="63"/>
      <c r="O184" s="63"/>
      <c r="P184" s="43" t="str">
        <f>IF(Checklist4813[[#This Row],[ifna]]="NA","",IF(Checklist4813[[#This Row],[RelatedPQ]]=0,"",IF(Checklist4813[[#This Row],[RelatedPQ]]="","",IF((INDEX(S2PQ_relational[],MATCH(Checklist4813[[#This Row],[PIGUID&amp;NO]],S2PQ_relational[PIGUID &amp; "NO"],0),1))=Checklist4813[[#This Row],[PIGUID]],"Not applicable",""))))</f>
        <v/>
      </c>
      <c r="Q184" s="43" t="str">
        <f>IF(Checklist4813[[#This Row],[N/A]]="Not Applicable",INDEX(S2PQ[[Step 2 questions]:[Justification]],MATCH(Checklist4813[[#This Row],[RelatedPQ]],S2PQ[S2PQGUID],0),3),"")</f>
        <v/>
      </c>
      <c r="R184" s="63"/>
    </row>
    <row r="185" spans="2:18" s="42" customFormat="1" ht="33.75" x14ac:dyDescent="0.25">
      <c r="B185" s="43"/>
      <c r="C185" s="43" t="s">
        <v>730</v>
      </c>
      <c r="D185" s="42">
        <f>IF(Checklist4813[[#This Row],[SGUID]]="",IF(Checklist4813[[#This Row],[SSGUID]]="",0,1),1)</f>
        <v>1</v>
      </c>
      <c r="E185" s="43"/>
      <c r="F185" s="43" t="str">
        <f>_xlfn.IFNA(Checklist4813[[#This Row],[RelatedPQ]],"NA")</f>
        <v/>
      </c>
      <c r="G185" s="43" t="str">
        <f>IF(Checklist4813[[#This Row],[PIGUID]]="","",INDEX(S2PQ_relational[],MATCH(Checklist4813[[#This Row],[PIGUID&amp;NO]],S2PQ_relational[PIGUID &amp; "NO"],0),2))</f>
        <v/>
      </c>
      <c r="H185" s="43" t="str">
        <f>Checklist4813[[#This Row],[PIGUID]]&amp;"NO"</f>
        <v>NO</v>
      </c>
      <c r="I185" s="43" t="str">
        <f>IF(Checklist4813[[#This Row],[PIGUID]]="","",INDEX(PIs[NA Exempt],MATCH(Checklist4813[[#This Row],[PIGUID]],PIs[GUID],0),1))</f>
        <v/>
      </c>
      <c r="J18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29.04 Nutrient content</v>
      </c>
      <c r="K18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85" s="43" t="str">
        <f>IF(Checklist4813[[#This Row],[SGUID]]="",IF(Checklist4813[[#This Row],[SSGUID]]="",INDEX(PIs[[Column1]:[SS]],MATCH(Checklist4813[[#This Row],[PIGUID]],PIs[GUID],0),6),""),"")</f>
        <v/>
      </c>
      <c r="M185" s="43" t="str">
        <f>IF(Checklist4813[[#This Row],[SSGUID]]="",IF(Checklist4813[[#This Row],[PIGUID]]="","",INDEX(PIs[[Column1]:[SS]],MATCH(Checklist4813[[#This Row],[PIGUID]],PIs[GUID],0),8)),"")</f>
        <v/>
      </c>
      <c r="N185" s="63"/>
      <c r="O185" s="63"/>
      <c r="P185" s="43" t="str">
        <f>IF(Checklist4813[[#This Row],[ifna]]="NA","",IF(Checklist4813[[#This Row],[RelatedPQ]]=0,"",IF(Checklist4813[[#This Row],[RelatedPQ]]="","",IF((INDEX(S2PQ_relational[],MATCH(Checklist4813[[#This Row],[PIGUID&amp;NO]],S2PQ_relational[PIGUID &amp; "NO"],0),1))=Checklist4813[[#This Row],[PIGUID]],"Not applicable",""))))</f>
        <v/>
      </c>
      <c r="Q185" s="43" t="str">
        <f>IF(Checklist4813[[#This Row],[N/A]]="Not Applicable",INDEX(S2PQ[[Step 2 questions]:[Justification]],MATCH(Checklist4813[[#This Row],[RelatedPQ]],S2PQ[S2PQGUID],0),3),"")</f>
        <v/>
      </c>
      <c r="R185" s="63"/>
    </row>
    <row r="186" spans="2:18" s="42" customFormat="1" ht="45" x14ac:dyDescent="0.25">
      <c r="B186" s="43"/>
      <c r="C186" s="43"/>
      <c r="D186" s="42">
        <f>IF(Checklist4813[[#This Row],[SGUID]]="",IF(Checklist4813[[#This Row],[SSGUID]]="",0,1),1)</f>
        <v>0</v>
      </c>
      <c r="E186" s="43" t="s">
        <v>724</v>
      </c>
      <c r="F186" s="43" t="str">
        <f>_xlfn.IFNA(Checklist4813[[#This Row],[RelatedPQ]],"NA")</f>
        <v>NA</v>
      </c>
      <c r="G186" s="43" t="e">
        <f>IF(Checklist4813[[#This Row],[PIGUID]]="","",INDEX(S2PQ_relational[],MATCH(Checklist4813[[#This Row],[PIGUID&amp;NO]],S2PQ_relational[PIGUID &amp; "NO"],0),2))</f>
        <v>#N/A</v>
      </c>
      <c r="H186" s="43" t="str">
        <f>Checklist4813[[#This Row],[PIGUID]]&amp;"NO"</f>
        <v>nQjzNhaGXnaBgjQP2Qtr2NO</v>
      </c>
      <c r="I186" s="43" t="b">
        <f>IF(Checklist4813[[#This Row],[PIGUID]]="","",INDEX(PIs[NA Exempt],MATCH(Checklist4813[[#This Row],[PIGUID]],PIs[GUID],0),1))</f>
        <v>0</v>
      </c>
      <c r="J18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29.04.01</v>
      </c>
      <c r="K18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content of major nutrients (nitrogen, phosphorus, potassium) in applied fertilizers is known.</v>
      </c>
      <c r="L186" s="43" t="str">
        <f>IF(Checklist4813[[#This Row],[SGUID]]="",IF(Checklist4813[[#This Row],[SSGUID]]="",INDEX(PIs[[Column1]:[SS]],MATCH(Checklist4813[[#This Row],[PIGUID]],PIs[GUID],0),6),""),"")</f>
        <v>Documented evidence/labels detailing major nutrient content (or recognized standard values) shall be available for all fertilizers (organic and inorganic) used on registered crops within the last 24 months.</v>
      </c>
      <c r="M186" s="43" t="str">
        <f>IF(Checklist4813[[#This Row],[SSGUID]]="",IF(Checklist4813[[#This Row],[PIGUID]]="","",INDEX(PIs[[Column1]:[SS]],MATCH(Checklist4813[[#This Row],[PIGUID]],PIs[GUID],0),8)),"")</f>
        <v>Minor Must</v>
      </c>
      <c r="N186" s="63"/>
      <c r="O186" s="63"/>
      <c r="P186" s="43" t="str">
        <f>IF(Checklist4813[[#This Row],[ifna]]="NA","",IF(Checklist4813[[#This Row],[RelatedPQ]]=0,"",IF(Checklist4813[[#This Row],[RelatedPQ]]="","",IF((INDEX(S2PQ_relational[],MATCH(Checklist4813[[#This Row],[PIGUID&amp;NO]],S2PQ_relational[PIGUID &amp; "NO"],0),1))=Checklist4813[[#This Row],[PIGUID]],"Not applicable",""))))</f>
        <v/>
      </c>
      <c r="Q186" s="43" t="str">
        <f>IF(Checklist4813[[#This Row],[N/A]]="Not Applicable",INDEX(S2PQ[[Step 2 questions]:[Justification]],MATCH(Checklist4813[[#This Row],[RelatedPQ]],S2PQ[S2PQGUID],0),3),"")</f>
        <v/>
      </c>
      <c r="R186" s="63"/>
    </row>
    <row r="187" spans="2:18" s="42" customFormat="1" ht="45" x14ac:dyDescent="0.25">
      <c r="B187" s="43"/>
      <c r="C187" s="43"/>
      <c r="D187" s="42">
        <f>IF(Checklist4813[[#This Row],[SGUID]]="",IF(Checklist4813[[#This Row],[SSGUID]]="",0,1),1)</f>
        <v>0</v>
      </c>
      <c r="E187" s="43" t="s">
        <v>850</v>
      </c>
      <c r="F187" s="43" t="str">
        <f>_xlfn.IFNA(Checklist4813[[#This Row],[RelatedPQ]],"NA")</f>
        <v>NA</v>
      </c>
      <c r="G187" s="43" t="e">
        <f>IF(Checklist4813[[#This Row],[PIGUID]]="","",INDEX(S2PQ_relational[],MATCH(Checklist4813[[#This Row],[PIGUID&amp;NO]],S2PQ_relational[PIGUID &amp; "NO"],0),2))</f>
        <v>#N/A</v>
      </c>
      <c r="H187" s="43" t="str">
        <f>Checklist4813[[#This Row],[PIGUID]]&amp;"NO"</f>
        <v>5Nl14BASNLaLWZJPmvOcLQNO</v>
      </c>
      <c r="I187" s="43" t="b">
        <f>IF(Checklist4813[[#This Row],[PIGUID]]="","",INDEX(PIs[NA Exempt],MATCH(Checklist4813[[#This Row],[PIGUID]],PIs[GUID],0),1))</f>
        <v>0</v>
      </c>
      <c r="J18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29.04.02</v>
      </c>
      <c r="K18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Purchased inorganic fertilizers are accompanied by documented evidence of chemical content, including heavy metals.</v>
      </c>
      <c r="L187" s="43" t="str">
        <f>IF(Checklist4813[[#This Row],[SGUID]]="",IF(Checklist4813[[#This Row],[SSGUID]]="",INDEX(PIs[[Column1]:[SS]],MATCH(Checklist4813[[#This Row],[PIGUID]],PIs[GUID],0),6),""),"")</f>
        <v>Documented evidence detailing chemical content, including heavy metals, should be available for all inorganic fertilizers used on registered crops within the last 12 months.</v>
      </c>
      <c r="M187" s="43" t="str">
        <f>IF(Checklist4813[[#This Row],[SSGUID]]="",IF(Checklist4813[[#This Row],[PIGUID]]="","",INDEX(PIs[[Column1]:[SS]],MATCH(Checklist4813[[#This Row],[PIGUID]],PIs[GUID],0),8)),"")</f>
        <v>Recom.</v>
      </c>
      <c r="N187" s="63"/>
      <c r="O187" s="63"/>
      <c r="P187" s="43" t="str">
        <f>IF(Checklist4813[[#This Row],[ifna]]="NA","",IF(Checklist4813[[#This Row],[RelatedPQ]]=0,"",IF(Checklist4813[[#This Row],[RelatedPQ]]="","",IF((INDEX(S2PQ_relational[],MATCH(Checklist4813[[#This Row],[PIGUID&amp;NO]],S2PQ_relational[PIGUID &amp; "NO"],0),1))=Checklist4813[[#This Row],[PIGUID]],"Not applicable",""))))</f>
        <v/>
      </c>
      <c r="Q187" s="43" t="str">
        <f>IF(Checklist4813[[#This Row],[N/A]]="Not Applicable",INDEX(S2PQ[[Step 2 questions]:[Justification]],MATCH(Checklist4813[[#This Row],[RelatedPQ]],S2PQ[S2PQGUID],0),3),"")</f>
        <v/>
      </c>
      <c r="R187" s="63"/>
    </row>
    <row r="188" spans="2:18" s="42" customFormat="1" ht="33.75" x14ac:dyDescent="0.25">
      <c r="B188" s="43" t="s">
        <v>1047</v>
      </c>
      <c r="C188" s="43"/>
      <c r="D188" s="42">
        <f>IF(Checklist4813[[#This Row],[SGUID]]="",IF(Checklist4813[[#This Row],[SSGUID]]="",0,1),1)</f>
        <v>1</v>
      </c>
      <c r="E188" s="43"/>
      <c r="F188" s="43" t="str">
        <f>_xlfn.IFNA(Checklist4813[[#This Row],[RelatedPQ]],"NA")</f>
        <v/>
      </c>
      <c r="G188" s="43" t="str">
        <f>IF(Checklist4813[[#This Row],[PIGUID]]="","",INDEX(S2PQ_relational[],MATCH(Checklist4813[[#This Row],[PIGUID&amp;NO]],S2PQ_relational[PIGUID &amp; "NO"],0),2))</f>
        <v/>
      </c>
      <c r="H188" s="43" t="str">
        <f>Checklist4813[[#This Row],[PIGUID]]&amp;"NO"</f>
        <v>NO</v>
      </c>
      <c r="I188" s="43" t="str">
        <f>IF(Checklist4813[[#This Row],[PIGUID]]="","",INDEX(PIs[NA Exempt],MATCH(Checklist4813[[#This Row],[PIGUID]],PIs[GUID],0),1))</f>
        <v/>
      </c>
      <c r="J18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30 WATER MANAGEMENT</v>
      </c>
      <c r="K18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88" s="43" t="str">
        <f>IF(Checklist4813[[#This Row],[SGUID]]="",IF(Checklist4813[[#This Row],[SSGUID]]="",INDEX(PIs[[Column1]:[SS]],MATCH(Checklist4813[[#This Row],[PIGUID]],PIs[GUID],0),6),""),"")</f>
        <v/>
      </c>
      <c r="M188" s="43" t="str">
        <f>IF(Checklist4813[[#This Row],[SSGUID]]="",IF(Checklist4813[[#This Row],[PIGUID]]="","",INDEX(PIs[[Column1]:[SS]],MATCH(Checklist4813[[#This Row],[PIGUID]],PIs[GUID],0),8)),"")</f>
        <v/>
      </c>
      <c r="N188" s="63"/>
      <c r="O188" s="63"/>
      <c r="P188" s="43" t="str">
        <f>IF(Checklist4813[[#This Row],[ifna]]="NA","",IF(Checklist4813[[#This Row],[RelatedPQ]]=0,"",IF(Checklist4813[[#This Row],[RelatedPQ]]="","",IF((INDEX(S2PQ_relational[],MATCH(Checklist4813[[#This Row],[PIGUID&amp;NO]],S2PQ_relational[PIGUID &amp; "NO"],0),1))=Checklist4813[[#This Row],[PIGUID]],"Not applicable",""))))</f>
        <v/>
      </c>
      <c r="Q188" s="43" t="str">
        <f>IF(Checklist4813[[#This Row],[N/A]]="Not Applicable",INDEX(S2PQ[[Step 2 questions]:[Justification]],MATCH(Checklist4813[[#This Row],[RelatedPQ]],S2PQ[S2PQGUID],0),3),"")</f>
        <v/>
      </c>
      <c r="R188" s="63"/>
    </row>
    <row r="189" spans="2:18" s="42" customFormat="1" ht="67.5" x14ac:dyDescent="0.25">
      <c r="B189" s="43"/>
      <c r="C189" s="43" t="s">
        <v>1048</v>
      </c>
      <c r="D189" s="42">
        <f>IF(Checklist4813[[#This Row],[SGUID]]="",IF(Checklist4813[[#This Row],[SSGUID]]="",0,1),1)</f>
        <v>1</v>
      </c>
      <c r="E189" s="43"/>
      <c r="F189" s="43" t="str">
        <f>_xlfn.IFNA(Checklist4813[[#This Row],[RelatedPQ]],"NA")</f>
        <v/>
      </c>
      <c r="G189" s="43" t="str">
        <f>IF(Checklist4813[[#This Row],[PIGUID]]="","",INDEX(S2PQ_relational[],MATCH(Checklist4813[[#This Row],[PIGUID&amp;NO]],S2PQ_relational[PIGUID &amp; "NO"],0),2))</f>
        <v/>
      </c>
      <c r="H189" s="43" t="str">
        <f>Checklist4813[[#This Row],[PIGUID]]&amp;"NO"</f>
        <v>NO</v>
      </c>
      <c r="I189" s="43" t="str">
        <f>IF(Checklist4813[[#This Row],[PIGUID]]="","",INDEX(PIs[NA Exempt],MATCH(Checklist4813[[#This Row],[PIGUID]],PIs[GUID],0),1))</f>
        <v/>
      </c>
      <c r="J18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30.01 Water use risk assessments and management plan</v>
      </c>
      <c r="K18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89" s="43" t="str">
        <f>IF(Checklist4813[[#This Row],[SGUID]]="",IF(Checklist4813[[#This Row],[SSGUID]]="",INDEX(PIs[[Column1]:[SS]],MATCH(Checklist4813[[#This Row],[PIGUID]],PIs[GUID],0),6),""),"")</f>
        <v/>
      </c>
      <c r="M189" s="43" t="str">
        <f>IF(Checklist4813[[#This Row],[SSGUID]]="",IF(Checklist4813[[#This Row],[PIGUID]]="","",INDEX(PIs[[Column1]:[SS]],MATCH(Checklist4813[[#This Row],[PIGUID]],PIs[GUID],0),8)),"")</f>
        <v/>
      </c>
      <c r="N189" s="63"/>
      <c r="O189" s="63"/>
      <c r="P189" s="43" t="str">
        <f>IF(Checklist4813[[#This Row],[ifna]]="NA","",IF(Checklist4813[[#This Row],[RelatedPQ]]=0,"",IF(Checklist4813[[#This Row],[RelatedPQ]]="","",IF((INDEX(S2PQ_relational[],MATCH(Checklist4813[[#This Row],[PIGUID&amp;NO]],S2PQ_relational[PIGUID &amp; "NO"],0),1))=Checklist4813[[#This Row],[PIGUID]],"Not applicable",""))))</f>
        <v/>
      </c>
      <c r="Q189" s="43" t="str">
        <f>IF(Checklist4813[[#This Row],[N/A]]="Not Applicable",INDEX(S2PQ[[Step 2 questions]:[Justification]],MATCH(Checklist4813[[#This Row],[RelatedPQ]],S2PQ[S2PQGUID],0),3),"")</f>
        <v/>
      </c>
      <c r="R189" s="63"/>
    </row>
    <row r="190" spans="2:18" s="42" customFormat="1" ht="409.5" x14ac:dyDescent="0.25">
      <c r="B190" s="43"/>
      <c r="C190" s="43"/>
      <c r="D190" s="42">
        <f>IF(Checklist4813[[#This Row],[SGUID]]="",IF(Checklist4813[[#This Row],[SSGUID]]="",0,1),1)</f>
        <v>0</v>
      </c>
      <c r="E190" s="43" t="s">
        <v>1041</v>
      </c>
      <c r="F190" s="43" t="str">
        <f>_xlfn.IFNA(Checklist4813[[#This Row],[RelatedPQ]],"NA")</f>
        <v>NA</v>
      </c>
      <c r="G190" s="43" t="e">
        <f>IF(Checklist4813[[#This Row],[PIGUID]]="","",INDEX(S2PQ_relational[],MATCH(Checklist4813[[#This Row],[PIGUID&amp;NO]],S2PQ_relational[PIGUID &amp; "NO"],0),2))</f>
        <v>#N/A</v>
      </c>
      <c r="H190" s="43" t="str">
        <f>Checklist4813[[#This Row],[PIGUID]]&amp;"NO"</f>
        <v>1OS3Bsgj20I3yoL69WfYNvNO</v>
      </c>
      <c r="I190" s="43" t="b">
        <f>IF(Checklist4813[[#This Row],[PIGUID]]="","",INDEX(PIs[NA Exempt],MATCH(Checklist4813[[#This Row],[PIGUID]],PIs[GUID],0),1))</f>
        <v>0</v>
      </c>
      <c r="J19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30.01.01</v>
      </c>
      <c r="K19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There is a risk assessment to assess food safety risks for pre- and postharvest water used.</v>
      </c>
      <c r="L190" s="43" t="str">
        <f>IF(Checklist4813[[#This Row],[SGUID]]="",IF(Checklist4813[[#This Row],[SSGUID]]="",INDEX(PIs[[Column1]:[SS]],MATCH(Checklist4813[[#This Row],[PIGUID]],PIs[GUID],0),6),""),"")</f>
        <v>There shall be a documented risk assessment for water used for indoor and outdoor production and postharvest activities. The assessment shall cover, at minimum:
- Identification of water sources by means of maps, photographs, drawings (hand drawings are acceptable), or other depictions to identify the location of water source(s), permanent fixtures, and the flow of the water system (including holding systems, reservoirs, or any water captured for reuse), the depiction shall be linked with site maps and an on-farm reference system
- Historical analysis results, where applicable
- The timing of water use (crop growth stage or postharvest)
- The risk of physical, chemical, and microbial contamination
- Methods to address risk associated with water delivery mechanisms, mitigating the risk of cross contamination
- The contact of water with the crop
- The characteristics of the crop and the growth stage or handling
- The quality of the water used for fertilizer, plant protection product, or postharvest applications
- Measures taken to mitigate contamination risk, where appropriate (e.g., preventing human and livestock intrusion with fencing)
- Acceptable thresholds for water quality
- Impact on food safety and fit-for-purpose
- Control of water not intended for use in food production (stored water for grounds maintenance, etc.)
- A minimum requirement of one analysis per season or certification cycle for water used in postharvest activities that comes in contact with the product, the sample to be taken as near the point of application as possible (minimum of one analysis required even when using municipal water sources).
The risk assessment shall be reviewed annually and whenever risks change due to operational changes.</v>
      </c>
      <c r="M190" s="43" t="str">
        <f>IF(Checklist4813[[#This Row],[SSGUID]]="",IF(Checklist4813[[#This Row],[PIGUID]]="","",INDEX(PIs[[Column1]:[SS]],MATCH(Checklist4813[[#This Row],[PIGUID]],PIs[GUID],0),8)),"")</f>
        <v>Major Must</v>
      </c>
      <c r="N190" s="63"/>
      <c r="O190" s="63"/>
      <c r="P190" s="43" t="str">
        <f>IF(Checklist4813[[#This Row],[ifna]]="NA","",IF(Checklist4813[[#This Row],[RelatedPQ]]=0,"",IF(Checklist4813[[#This Row],[RelatedPQ]]="","",IF((INDEX(S2PQ_relational[],MATCH(Checklist4813[[#This Row],[PIGUID&amp;NO]],S2PQ_relational[PIGUID &amp; "NO"],0),1))=Checklist4813[[#This Row],[PIGUID]],"Not applicable",""))))</f>
        <v/>
      </c>
      <c r="Q190" s="43" t="str">
        <f>IF(Checklist4813[[#This Row],[N/A]]="Not Applicable",INDEX(S2PQ[[Step 2 questions]:[Justification]],MATCH(Checklist4813[[#This Row],[RelatedPQ]],S2PQ[S2PQGUID],0),3),"")</f>
        <v/>
      </c>
      <c r="R190" s="63"/>
    </row>
    <row r="191" spans="2:18" s="42" customFormat="1" ht="157.5" x14ac:dyDescent="0.25">
      <c r="B191" s="43"/>
      <c r="C191" s="43"/>
      <c r="D191" s="42">
        <f>IF(Checklist4813[[#This Row],[SGUID]]="",IF(Checklist4813[[#This Row],[SSGUID]]="",0,1),1)</f>
        <v>0</v>
      </c>
      <c r="E191" s="43" t="s">
        <v>1061</v>
      </c>
      <c r="F191" s="43" t="str">
        <f>_xlfn.IFNA(Checklist4813[[#This Row],[RelatedPQ]],"NA")</f>
        <v>NA</v>
      </c>
      <c r="G191" s="43" t="e">
        <f>IF(Checklist4813[[#This Row],[PIGUID]]="","",INDEX(S2PQ_relational[],MATCH(Checklist4813[[#This Row],[PIGUID&amp;NO]],S2PQ_relational[PIGUID &amp; "NO"],0),2))</f>
        <v>#N/A</v>
      </c>
      <c r="H191" s="43" t="str">
        <f>Checklist4813[[#This Row],[PIGUID]]&amp;"NO"</f>
        <v>3U68JVx8Ax4XyDSoFKHbLNO</v>
      </c>
      <c r="I191" s="43" t="b">
        <f>IF(Checklist4813[[#This Row],[PIGUID]]="","",INDEX(PIs[NA Exempt],MATCH(Checklist4813[[#This Row],[PIGUID]],PIs[GUID],0),1))</f>
        <v>0</v>
      </c>
      <c r="J19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30.01.02</v>
      </c>
      <c r="K19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risk assessment has been undertaken to evaluate environmental issues for water management on the farm (pre- and postharvest).</v>
      </c>
      <c r="L191" s="43" t="str">
        <f>IF(Checklist4813[[#This Row],[SGUID]]="",IF(Checklist4813[[#This Row],[SSGUID]]="",INDEX(PIs[[Column1]:[SS]],MATCH(Checklist4813[[#This Row],[PIGUID]],PIs[GUID],0),6),""),"")</f>
        <v>There shall be a documented risk assessment for water used for indoor and outdoor production and postharvest activities. At minimum, the assessment shall identify environmental impacts on and of:
- Water sources
- Distribution systems
- Irrigation methods
- Significant water uses for other activities on the farm
- Impact of own farming activities on off-farm environments
The risk assessment shall be reviewed annually or whenever changes to risks occur.</v>
      </c>
      <c r="M191" s="43" t="str">
        <f>IF(Checklist4813[[#This Row],[SSGUID]]="",IF(Checklist4813[[#This Row],[PIGUID]]="","",INDEX(PIs[[Column1]:[SS]],MATCH(Checklist4813[[#This Row],[PIGUID]],PIs[GUID],0),8)),"")</f>
        <v>Major Must</v>
      </c>
      <c r="N191" s="63"/>
      <c r="O191" s="63"/>
      <c r="P191" s="43" t="str">
        <f>IF(Checklist4813[[#This Row],[ifna]]="NA","",IF(Checklist4813[[#This Row],[RelatedPQ]]=0,"",IF(Checklist4813[[#This Row],[RelatedPQ]]="","",IF((INDEX(S2PQ_relational[],MATCH(Checklist4813[[#This Row],[PIGUID&amp;NO]],S2PQ_relational[PIGUID &amp; "NO"],0),1))=Checklist4813[[#This Row],[PIGUID]],"Not applicable",""))))</f>
        <v/>
      </c>
      <c r="Q191" s="43" t="str">
        <f>IF(Checklist4813[[#This Row],[N/A]]="Not Applicable",INDEX(S2PQ[[Step 2 questions]:[Justification]],MATCH(Checklist4813[[#This Row],[RelatedPQ]],S2PQ[S2PQGUID],0),3),"")</f>
        <v/>
      </c>
      <c r="R191" s="63"/>
    </row>
    <row r="192" spans="2:18" s="42" customFormat="1" ht="146.25" x14ac:dyDescent="0.25">
      <c r="B192" s="43"/>
      <c r="C192" s="43"/>
      <c r="D192" s="42">
        <f>IF(Checklist4813[[#This Row],[SGUID]]="",IF(Checklist4813[[#This Row],[SSGUID]]="",0,1),1)</f>
        <v>0</v>
      </c>
      <c r="E192" s="43" t="s">
        <v>1055</v>
      </c>
      <c r="F192" s="43" t="str">
        <f>_xlfn.IFNA(Checklist4813[[#This Row],[RelatedPQ]],"NA")</f>
        <v>NA</v>
      </c>
      <c r="G192" s="43" t="e">
        <f>IF(Checklist4813[[#This Row],[PIGUID]]="","",INDEX(S2PQ_relational[],MATCH(Checklist4813[[#This Row],[PIGUID&amp;NO]],S2PQ_relational[PIGUID &amp; "NO"],0),2))</f>
        <v>#N/A</v>
      </c>
      <c r="H192" s="43" t="str">
        <f>Checklist4813[[#This Row],[PIGUID]]&amp;"NO"</f>
        <v>7I1l427ms7JjgQDr2iJYroNO</v>
      </c>
      <c r="I192" s="43" t="b">
        <f>IF(Checklist4813[[#This Row],[PIGUID]]="","",INDEX(PIs[NA Exempt],MATCH(Checklist4813[[#This Row],[PIGUID]],PIs[GUID],0),1))</f>
        <v>0</v>
      </c>
      <c r="J19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30.01.03</v>
      </c>
      <c r="K19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water management plan is available.</v>
      </c>
      <c r="L192" s="43" t="str">
        <f>IF(Checklist4813[[#This Row],[SGUID]]="",IF(Checklist4813[[#This Row],[SSGUID]]="",INDEX(PIs[[Column1]:[SS]],MATCH(Checklist4813[[#This Row],[PIGUID]],PIs[GUID],0),6),""),"")</f>
        <v>A documented water management plan shall:
- Be reviewed at least annually, based on the reviewed risk assessments
- Assess the need for maintenance of irrigation and other water delivery equipment
- Identify worker training required to support maintenance and repairs
- Be either an individual or a regional plan if participation in a community irrigation system is documented
- Include reference to water analysis
- Include corrective actions taken related to water quality</v>
      </c>
      <c r="M192" s="43" t="str">
        <f>IF(Checklist4813[[#This Row],[SSGUID]]="",IF(Checklist4813[[#This Row],[PIGUID]]="","",INDEX(PIs[[Column1]:[SS]],MATCH(Checklist4813[[#This Row],[PIGUID]],PIs[GUID],0),8)),"")</f>
        <v>Major Must</v>
      </c>
      <c r="N192" s="63"/>
      <c r="O192" s="63"/>
      <c r="P192" s="43" t="str">
        <f>IF(Checklist4813[[#This Row],[ifna]]="NA","",IF(Checklist4813[[#This Row],[RelatedPQ]]=0,"",IF(Checklist4813[[#This Row],[RelatedPQ]]="","",IF((INDEX(S2PQ_relational[],MATCH(Checklist4813[[#This Row],[PIGUID&amp;NO]],S2PQ_relational[PIGUID &amp; "NO"],0),1))=Checklist4813[[#This Row],[PIGUID]],"Not applicable",""))))</f>
        <v/>
      </c>
      <c r="Q192" s="43" t="str">
        <f>IF(Checklist4813[[#This Row],[N/A]]="Not Applicable",INDEX(S2PQ[[Step 2 questions]:[Justification]],MATCH(Checklist4813[[#This Row],[RelatedPQ]],S2PQ[S2PQGUID],0),3),"")</f>
        <v/>
      </c>
      <c r="R192" s="63"/>
    </row>
    <row r="193" spans="2:18" s="42" customFormat="1" ht="78.75" x14ac:dyDescent="0.25">
      <c r="B193" s="43"/>
      <c r="C193" s="43"/>
      <c r="D193" s="42">
        <f>IF(Checklist4813[[#This Row],[SGUID]]="",IF(Checklist4813[[#This Row],[SSGUID]]="",0,1),1)</f>
        <v>0</v>
      </c>
      <c r="E193" s="43" t="s">
        <v>1210</v>
      </c>
      <c r="F193" s="43" t="str">
        <f>_xlfn.IFNA(Checklist4813[[#This Row],[RelatedPQ]],"NA")</f>
        <v>NA</v>
      </c>
      <c r="G193" s="43" t="e">
        <f>IF(Checklist4813[[#This Row],[PIGUID]]="","",INDEX(S2PQ_relational[],MATCH(Checklist4813[[#This Row],[PIGUID&amp;NO]],S2PQ_relational[PIGUID &amp; "NO"],0),2))</f>
        <v>#N/A</v>
      </c>
      <c r="H193" s="43" t="str">
        <f>Checklist4813[[#This Row],[PIGUID]]&amp;"NO"</f>
        <v>G6pnCCbJwdzCHFllZlnYtNO</v>
      </c>
      <c r="I193" s="43" t="b">
        <f>IF(Checklist4813[[#This Row],[PIGUID]]="","",INDEX(PIs[NA Exempt],MATCH(Checklist4813[[#This Row],[PIGUID]],PIs[GUID],0),1))</f>
        <v>0</v>
      </c>
      <c r="J19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30.01.04</v>
      </c>
      <c r="K19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Actions are taken to complement on-farm water management with off-farm activities (while recognizing that the legal scope of the producer is on the farm).</v>
      </c>
      <c r="L193" s="43" t="str">
        <f>IF(Checklist4813[[#This Row],[SGUID]]="",IF(Checklist4813[[#This Row],[SSGUID]]="",INDEX(PIs[[Column1]:[SS]],MATCH(Checklist4813[[#This Row],[PIGUID]],PIs[GUID],0),6),""),"")</f>
        <v>Available evidence should indicate awareness of the producer on (or participation in) projects, joint action, or collaboration on water management with stakeholders in the neighboring catchment area, watershed, landscape, or beyond, for example with other producers, sector- or crop-specific initiatives, nongovernmental organizations, etc.</v>
      </c>
      <c r="M193" s="43" t="str">
        <f>IF(Checklist4813[[#This Row],[SSGUID]]="",IF(Checklist4813[[#This Row],[PIGUID]]="","",INDEX(PIs[[Column1]:[SS]],MATCH(Checklist4813[[#This Row],[PIGUID]],PIs[GUID],0),8)),"")</f>
        <v>Recom.</v>
      </c>
      <c r="N193" s="63"/>
      <c r="O193" s="63"/>
      <c r="P193" s="43" t="str">
        <f>IF(Checklist4813[[#This Row],[ifna]]="NA","",IF(Checklist4813[[#This Row],[RelatedPQ]]=0,"",IF(Checklist4813[[#This Row],[RelatedPQ]]="","",IF((INDEX(S2PQ_relational[],MATCH(Checklist4813[[#This Row],[PIGUID&amp;NO]],S2PQ_relational[PIGUID &amp; "NO"],0),1))=Checklist4813[[#This Row],[PIGUID]],"Not applicable",""))))</f>
        <v/>
      </c>
      <c r="Q193" s="43" t="str">
        <f>IF(Checklist4813[[#This Row],[N/A]]="Not Applicable",INDEX(S2PQ[[Step 2 questions]:[Justification]],MATCH(Checklist4813[[#This Row],[RelatedPQ]],S2PQ[S2PQGUID],0),3),"")</f>
        <v/>
      </c>
      <c r="R193" s="63"/>
    </row>
    <row r="194" spans="2:18" s="42" customFormat="1" ht="33.75" x14ac:dyDescent="0.25">
      <c r="B194" s="43"/>
      <c r="C194" s="43" t="s">
        <v>1234</v>
      </c>
      <c r="D194" s="42">
        <f>IF(Checklist4813[[#This Row],[SGUID]]="",IF(Checklist4813[[#This Row],[SSGUID]]="",0,1),1)</f>
        <v>1</v>
      </c>
      <c r="E194" s="43"/>
      <c r="F194" s="43" t="str">
        <f>_xlfn.IFNA(Checklist4813[[#This Row],[RelatedPQ]],"NA")</f>
        <v/>
      </c>
      <c r="G194" s="43" t="str">
        <f>IF(Checklist4813[[#This Row],[PIGUID]]="","",INDEX(S2PQ_relational[],MATCH(Checklist4813[[#This Row],[PIGUID&amp;NO]],S2PQ_relational[PIGUID &amp; "NO"],0),2))</f>
        <v/>
      </c>
      <c r="H194" s="43" t="str">
        <f>Checklist4813[[#This Row],[PIGUID]]&amp;"NO"</f>
        <v>NO</v>
      </c>
      <c r="I194" s="43" t="str">
        <f>IF(Checklist4813[[#This Row],[PIGUID]]="","",INDEX(PIs[NA Exempt],MATCH(Checklist4813[[#This Row],[PIGUID]],PIs[GUID],0),1))</f>
        <v/>
      </c>
      <c r="J19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30.02 Water sources</v>
      </c>
      <c r="K19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94" s="43" t="str">
        <f>IF(Checklist4813[[#This Row],[SGUID]]="",IF(Checklist4813[[#This Row],[SSGUID]]="",INDEX(PIs[[Column1]:[SS]],MATCH(Checklist4813[[#This Row],[PIGUID]],PIs[GUID],0),6),""),"")</f>
        <v/>
      </c>
      <c r="M194" s="43" t="str">
        <f>IF(Checklist4813[[#This Row],[SSGUID]]="",IF(Checklist4813[[#This Row],[PIGUID]]="","",INDEX(PIs[[Column1]:[SS]],MATCH(Checklist4813[[#This Row],[PIGUID]],PIs[GUID],0),8)),"")</f>
        <v/>
      </c>
      <c r="N194" s="63"/>
      <c r="O194" s="63"/>
      <c r="P194" s="43" t="str">
        <f>IF(Checklist4813[[#This Row],[ifna]]="NA","",IF(Checklist4813[[#This Row],[RelatedPQ]]=0,"",IF(Checklist4813[[#This Row],[RelatedPQ]]="","",IF((INDEX(S2PQ_relational[],MATCH(Checklist4813[[#This Row],[PIGUID&amp;NO]],S2PQ_relational[PIGUID &amp; "NO"],0),1))=Checklist4813[[#This Row],[PIGUID]],"Not applicable",""))))</f>
        <v/>
      </c>
      <c r="Q194" s="43" t="str">
        <f>IF(Checklist4813[[#This Row],[N/A]]="Not Applicable",INDEX(S2PQ[[Step 2 questions]:[Justification]],MATCH(Checklist4813[[#This Row],[RelatedPQ]],S2PQ[S2PQGUID],0),3),"")</f>
        <v/>
      </c>
      <c r="R194" s="63"/>
    </row>
    <row r="195" spans="2:18" s="42" customFormat="1" ht="191.25" x14ac:dyDescent="0.25">
      <c r="B195" s="43"/>
      <c r="C195" s="43"/>
      <c r="D195" s="42">
        <f>IF(Checklist4813[[#This Row],[SGUID]]="",IF(Checklist4813[[#This Row],[SSGUID]]="",0,1),1)</f>
        <v>0</v>
      </c>
      <c r="E195" s="43" t="s">
        <v>1235</v>
      </c>
      <c r="F195" s="43" t="str">
        <f>_xlfn.IFNA(Checklist4813[[#This Row],[RelatedPQ]],"NA")</f>
        <v>NA</v>
      </c>
      <c r="G195" s="43" t="e">
        <f>IF(Checklist4813[[#This Row],[PIGUID]]="","",INDEX(S2PQ_relational[],MATCH(Checklist4813[[#This Row],[PIGUID&amp;NO]],S2PQ_relational[PIGUID &amp; "NO"],0),2))</f>
        <v>#N/A</v>
      </c>
      <c r="H195" s="43" t="str">
        <f>Checklist4813[[#This Row],[PIGUID]]&amp;"NO"</f>
        <v>6iUFFK6Mb6jElcvXPhYqc4NO</v>
      </c>
      <c r="I195" s="43" t="b">
        <f>IF(Checklist4813[[#This Row],[PIGUID]]="","",INDEX(PIs[NA Exempt],MATCH(Checklist4813[[#This Row],[PIGUID]],PIs[GUID],0),1))</f>
        <v>0</v>
      </c>
      <c r="J19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30.02.01</v>
      </c>
      <c r="K19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Water use at farm level has valid permits/licenses where legally required.</v>
      </c>
      <c r="L195" s="43" t="str">
        <f>IF(Checklist4813[[#This Row],[SGUID]]="",IF(Checklist4813[[#This Row],[SSGUID]]="",INDEX(PIs[[Column1]:[SS]],MATCH(Checklist4813[[#This Row],[PIGUID]],PIs[GUID],0),6),""),"")</f>
        <v>Valid permits/licenses issued by the competent authority shall be available for all of the following:
- Farm water extraction
- Water storage infrastructure
- On-farm water usage including but not limited to irrigation, product washing, and flotation processes
- Water discharge into river courses or other environmentally sensitive areas, where legally required
These permits/licenses shall be available for the certification body (CB) audit and have valid dates.
If these are not available where required, there shall be evidence that the producer has actively applied for the permit(s), the approval is in process, and there is no clear evidence of an official prohibition for using the relevant water source(s).</v>
      </c>
      <c r="M195" s="43" t="str">
        <f>IF(Checklist4813[[#This Row],[SSGUID]]="",IF(Checklist4813[[#This Row],[PIGUID]]="","",INDEX(PIs[[Column1]:[SS]],MATCH(Checklist4813[[#This Row],[PIGUID]],PIs[GUID],0),8)),"")</f>
        <v>Major Must</v>
      </c>
      <c r="N195" s="63"/>
      <c r="O195" s="63"/>
      <c r="P195" s="43" t="str">
        <f>IF(Checklist4813[[#This Row],[ifna]]="NA","",IF(Checklist4813[[#This Row],[RelatedPQ]]=0,"",IF(Checklist4813[[#This Row],[RelatedPQ]]="","",IF((INDEX(S2PQ_relational[],MATCH(Checklist4813[[#This Row],[PIGUID&amp;NO]],S2PQ_relational[PIGUID &amp; "NO"],0),1))=Checklist4813[[#This Row],[PIGUID]],"Not applicable",""))))</f>
        <v/>
      </c>
      <c r="Q195" s="43" t="str">
        <f>IF(Checklist4813[[#This Row],[N/A]]="Not Applicable",INDEX(S2PQ[[Step 2 questions]:[Justification]],MATCH(Checklist4813[[#This Row],[RelatedPQ]],S2PQ[S2PQGUID],0),3),"")</f>
        <v/>
      </c>
      <c r="R195" s="63"/>
    </row>
    <row r="196" spans="2:18" s="42" customFormat="1" ht="90" x14ac:dyDescent="0.25">
      <c r="B196" s="43"/>
      <c r="C196" s="43"/>
      <c r="D196" s="42">
        <f>IF(Checklist4813[[#This Row],[SGUID]]="",IF(Checklist4813[[#This Row],[SSGUID]]="",0,1),1)</f>
        <v>0</v>
      </c>
      <c r="E196" s="43" t="s">
        <v>1228</v>
      </c>
      <c r="F196" s="43" t="str">
        <f>_xlfn.IFNA(Checklist4813[[#This Row],[RelatedPQ]],"NA")</f>
        <v>NA</v>
      </c>
      <c r="G196" s="43" t="e">
        <f>IF(Checklist4813[[#This Row],[PIGUID]]="","",INDEX(S2PQ_relational[],MATCH(Checklist4813[[#This Row],[PIGUID&amp;NO]],S2PQ_relational[PIGUID &amp; "NO"],0),2))</f>
        <v>#N/A</v>
      </c>
      <c r="H196" s="43" t="str">
        <f>Checklist4813[[#This Row],[PIGUID]]&amp;"NO"</f>
        <v>4fNRywx2WxuNR6BIWgR80oNO</v>
      </c>
      <c r="I196" s="43" t="b">
        <f>IF(Checklist4813[[#This Row],[PIGUID]]="","",INDEX(PIs[NA Exempt],MATCH(Checklist4813[[#This Row],[PIGUID]],PIs[GUID],0),1))</f>
        <v>0</v>
      </c>
      <c r="J19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30.02.02</v>
      </c>
      <c r="K19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Restrictions indicated in water permits/licenses are complied with.</v>
      </c>
      <c r="L196" s="43" t="str">
        <f>IF(Checklist4813[[#This Row],[SGUID]]="",IF(Checklist4813[[#This Row],[SSGUID]]="",INDEX(PIs[[Column1]:[SS]],MATCH(Checklist4813[[#This Row],[PIGUID]],PIs[GUID],0),6),""),"")</f>
        <v>It is not unusual for specific conditions to be set in the permits/licenses, such as hourly, daily, weekly, monthly, or yearly extraction volumes or usage rates.
Equipment used for monitoring extraction volumes shall be in the correct location to provide accurate readings.
Records shall be maintained and available to demonstrate that these conditions are being met.</v>
      </c>
      <c r="M196" s="43" t="str">
        <f>IF(Checklist4813[[#This Row],[SSGUID]]="",IF(Checklist4813[[#This Row],[PIGUID]]="","",INDEX(PIs[[Column1]:[SS]],MATCH(Checklist4813[[#This Row],[PIGUID]],PIs[GUID],0),8)),"")</f>
        <v>Major Must</v>
      </c>
      <c r="N196" s="63"/>
      <c r="O196" s="63"/>
      <c r="P196" s="43" t="str">
        <f>IF(Checklist4813[[#This Row],[ifna]]="NA","",IF(Checklist4813[[#This Row],[RelatedPQ]]=0,"",IF(Checklist4813[[#This Row],[RelatedPQ]]="","",IF((INDEX(S2PQ_relational[],MATCH(Checklist4813[[#This Row],[PIGUID&amp;NO]],S2PQ_relational[PIGUID &amp; "NO"],0),1))=Checklist4813[[#This Row],[PIGUID]],"Not applicable",""))))</f>
        <v/>
      </c>
      <c r="Q196" s="43" t="str">
        <f>IF(Checklist4813[[#This Row],[N/A]]="Not Applicable",INDEX(S2PQ[[Step 2 questions]:[Justification]],MATCH(Checklist4813[[#This Row],[RelatedPQ]],S2PQ[S2PQGUID],0),3),"")</f>
        <v/>
      </c>
      <c r="R196" s="63"/>
    </row>
    <row r="197" spans="2:18" s="42" customFormat="1" ht="33.75" x14ac:dyDescent="0.25">
      <c r="B197" s="43"/>
      <c r="C197" s="43" t="s">
        <v>1123</v>
      </c>
      <c r="D197" s="42">
        <f>IF(Checklist4813[[#This Row],[SGUID]]="",IF(Checklist4813[[#This Row],[SSGUID]]="",0,1),1)</f>
        <v>1</v>
      </c>
      <c r="E197" s="43"/>
      <c r="F197" s="43" t="str">
        <f>_xlfn.IFNA(Checklist4813[[#This Row],[RelatedPQ]],"NA")</f>
        <v/>
      </c>
      <c r="G197" s="43" t="str">
        <f>IF(Checklist4813[[#This Row],[PIGUID]]="","",INDEX(S2PQ_relational[],MATCH(Checklist4813[[#This Row],[PIGUID&amp;NO]],S2PQ_relational[PIGUID &amp; "NO"],0),2))</f>
        <v/>
      </c>
      <c r="H197" s="43" t="str">
        <f>Checklist4813[[#This Row],[PIGUID]]&amp;"NO"</f>
        <v>NO</v>
      </c>
      <c r="I197" s="43" t="str">
        <f>IF(Checklist4813[[#This Row],[PIGUID]]="","",INDEX(PIs[NA Exempt],MATCH(Checklist4813[[#This Row],[PIGUID]],PIs[GUID],0),1))</f>
        <v/>
      </c>
      <c r="J19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30.03 Efficient water use on the farm</v>
      </c>
      <c r="K19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97" s="43" t="str">
        <f>IF(Checklist4813[[#This Row],[SGUID]]="",IF(Checklist4813[[#This Row],[SSGUID]]="",INDEX(PIs[[Column1]:[SS]],MATCH(Checklist4813[[#This Row],[PIGUID]],PIs[GUID],0),6),""),"")</f>
        <v/>
      </c>
      <c r="M197" s="43" t="str">
        <f>IF(Checklist4813[[#This Row],[SSGUID]]="",IF(Checklist4813[[#This Row],[PIGUID]]="","",INDEX(PIs[[Column1]:[SS]],MATCH(Checklist4813[[#This Row],[PIGUID]],PIs[GUID],0),8)),"")</f>
        <v/>
      </c>
      <c r="N197" s="63"/>
      <c r="O197" s="63"/>
      <c r="P197" s="43" t="str">
        <f>IF(Checklist4813[[#This Row],[ifna]]="NA","",IF(Checklist4813[[#This Row],[RelatedPQ]]=0,"",IF(Checklist4813[[#This Row],[RelatedPQ]]="","",IF((INDEX(S2PQ_relational[],MATCH(Checklist4813[[#This Row],[PIGUID&amp;NO]],S2PQ_relational[PIGUID &amp; "NO"],0),1))=Checklist4813[[#This Row],[PIGUID]],"Not applicable",""))))</f>
        <v/>
      </c>
      <c r="Q197" s="43" t="str">
        <f>IF(Checklist4813[[#This Row],[N/A]]="Not Applicable",INDEX(S2PQ[[Step 2 questions]:[Justification]],MATCH(Checklist4813[[#This Row],[RelatedPQ]],S2PQ[S2PQGUID],0),3),"")</f>
        <v/>
      </c>
      <c r="R197" s="63"/>
    </row>
    <row r="198" spans="2:18" s="42" customFormat="1" ht="67.5" x14ac:dyDescent="0.25">
      <c r="B198" s="43"/>
      <c r="C198" s="43"/>
      <c r="D198" s="42">
        <f>IF(Checklist4813[[#This Row],[SGUID]]="",IF(Checklist4813[[#This Row],[SSGUID]]="",0,1),1)</f>
        <v>0</v>
      </c>
      <c r="E198" s="43" t="s">
        <v>1117</v>
      </c>
      <c r="F198" s="43" t="str">
        <f>_xlfn.IFNA(Checklist4813[[#This Row],[RelatedPQ]],"NA")</f>
        <v>NA</v>
      </c>
      <c r="G198" s="43" t="e">
        <f>IF(Checklist4813[[#This Row],[PIGUID]]="","",INDEX(S2PQ_relational[],MATCH(Checklist4813[[#This Row],[PIGUID&amp;NO]],S2PQ_relational[PIGUID &amp; "NO"],0),2))</f>
        <v>#N/A</v>
      </c>
      <c r="H198" s="43" t="str">
        <f>Checklist4813[[#This Row],[PIGUID]]&amp;"NO"</f>
        <v>5VEolD3pXTKXiCv8kF7BD8NO</v>
      </c>
      <c r="I198" s="43" t="b">
        <f>IF(Checklist4813[[#This Row],[PIGUID]]="","",INDEX(PIs[NA Exempt],MATCH(Checklist4813[[#This Row],[PIGUID]],PIs[GUID],0),1))</f>
        <v>0</v>
      </c>
      <c r="J19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30.03.01</v>
      </c>
      <c r="K19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Where feasible, measures have been implemented to collect water and, where appropriate, to recycle.</v>
      </c>
      <c r="L198" s="43" t="str">
        <f>IF(Checklist4813[[#This Row],[SGUID]]="",IF(Checklist4813[[#This Row],[SSGUID]]="",INDEX(PIs[[Column1]:[SS]],MATCH(Checklist4813[[#This Row],[PIGUID]],PIs[GUID],0),6),""),"")</f>
        <v>Water collection and/or recycling shall be implemented where economically and practically feasible (from building roofs, greenhouses, etc.).
Water collection or recycling does not refer only to rainwater. Collection from watercourses is not encouraged.</v>
      </c>
      <c r="M198" s="43" t="str">
        <f>IF(Checklist4813[[#This Row],[SSGUID]]="",IF(Checklist4813[[#This Row],[PIGUID]]="","",INDEX(PIs[[Column1]:[SS]],MATCH(Checklist4813[[#This Row],[PIGUID]],PIs[GUID],0),8)),"")</f>
        <v>Minor Must</v>
      </c>
      <c r="N198" s="63"/>
      <c r="O198" s="63"/>
      <c r="P198" s="43" t="str">
        <f>IF(Checklist4813[[#This Row],[ifna]]="NA","",IF(Checklist4813[[#This Row],[RelatedPQ]]=0,"",IF(Checklist4813[[#This Row],[RelatedPQ]]="","",IF((INDEX(S2PQ_relational[],MATCH(Checklist4813[[#This Row],[PIGUID&amp;NO]],S2PQ_relational[PIGUID &amp; "NO"],0),1))=Checklist4813[[#This Row],[PIGUID]],"Not applicable",""))))</f>
        <v/>
      </c>
      <c r="Q198" s="43" t="str">
        <f>IF(Checklist4813[[#This Row],[N/A]]="Not Applicable",INDEX(S2PQ[[Step 2 questions]:[Justification]],MATCH(Checklist4813[[#This Row],[RelatedPQ]],S2PQ[S2PQGUID],0),3),"")</f>
        <v/>
      </c>
      <c r="R198" s="63"/>
    </row>
    <row r="199" spans="2:18" s="42" customFormat="1" ht="33.75" x14ac:dyDescent="0.25">
      <c r="B199" s="43"/>
      <c r="C199" s="43" t="s">
        <v>1073</v>
      </c>
      <c r="D199" s="42">
        <f>IF(Checklist4813[[#This Row],[SGUID]]="",IF(Checklist4813[[#This Row],[SSGUID]]="",0,1),1)</f>
        <v>1</v>
      </c>
      <c r="E199" s="43"/>
      <c r="F199" s="43" t="str">
        <f>_xlfn.IFNA(Checklist4813[[#This Row],[RelatedPQ]],"NA")</f>
        <v/>
      </c>
      <c r="G199" s="43" t="str">
        <f>IF(Checklist4813[[#This Row],[PIGUID]]="","",INDEX(S2PQ_relational[],MATCH(Checklist4813[[#This Row],[PIGUID&amp;NO]],S2PQ_relational[PIGUID &amp; "NO"],0),2))</f>
        <v/>
      </c>
      <c r="H199" s="43" t="str">
        <f>Checklist4813[[#This Row],[PIGUID]]&amp;"NO"</f>
        <v>NO</v>
      </c>
      <c r="I199" s="43" t="str">
        <f>IF(Checklist4813[[#This Row],[PIGUID]]="","",INDEX(PIs[NA Exempt],MATCH(Checklist4813[[#This Row],[PIGUID]],PIs[GUID],0),1))</f>
        <v/>
      </c>
      <c r="J19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30.04 Water storage</v>
      </c>
      <c r="K19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199" s="43" t="str">
        <f>IF(Checklist4813[[#This Row],[SGUID]]="",IF(Checklist4813[[#This Row],[SSGUID]]="",INDEX(PIs[[Column1]:[SS]],MATCH(Checklist4813[[#This Row],[PIGUID]],PIs[GUID],0),6),""),"")</f>
        <v/>
      </c>
      <c r="M199" s="43" t="str">
        <f>IF(Checklist4813[[#This Row],[SSGUID]]="",IF(Checklist4813[[#This Row],[PIGUID]]="","",INDEX(PIs[[Column1]:[SS]],MATCH(Checklist4813[[#This Row],[PIGUID]],PIs[GUID],0),8)),"")</f>
        <v/>
      </c>
      <c r="N199" s="63"/>
      <c r="O199" s="63"/>
      <c r="P199" s="43" t="str">
        <f>IF(Checklist4813[[#This Row],[ifna]]="NA","",IF(Checklist4813[[#This Row],[RelatedPQ]]=0,"",IF(Checklist4813[[#This Row],[RelatedPQ]]="","",IF((INDEX(S2PQ_relational[],MATCH(Checklist4813[[#This Row],[PIGUID&amp;NO]],S2PQ_relational[PIGUID &amp; "NO"],0),1))=Checklist4813[[#This Row],[PIGUID]],"Not applicable",""))))</f>
        <v/>
      </c>
      <c r="Q199" s="43" t="str">
        <f>IF(Checklist4813[[#This Row],[N/A]]="Not Applicable",INDEX(S2PQ[[Step 2 questions]:[Justification]],MATCH(Checklist4813[[#This Row],[RelatedPQ]],S2PQ[S2PQGUID],0),3),"")</f>
        <v/>
      </c>
      <c r="R199" s="63"/>
    </row>
    <row r="200" spans="2:18" s="42" customFormat="1" ht="56.25" x14ac:dyDescent="0.25">
      <c r="B200" s="43"/>
      <c r="C200" s="43"/>
      <c r="D200" s="42">
        <f>IF(Checklist4813[[#This Row],[SGUID]]="",IF(Checklist4813[[#This Row],[SSGUID]]="",0,1),1)</f>
        <v>0</v>
      </c>
      <c r="E200" s="43" t="s">
        <v>1222</v>
      </c>
      <c r="F200" s="43" t="str">
        <f>_xlfn.IFNA(Checklist4813[[#This Row],[RelatedPQ]],"NA")</f>
        <v>NA</v>
      </c>
      <c r="G200" s="43" t="e">
        <f>IF(Checklist4813[[#This Row],[PIGUID]]="","",INDEX(S2PQ_relational[],MATCH(Checklist4813[[#This Row],[PIGUID&amp;NO]],S2PQ_relational[PIGUID &amp; "NO"],0),2))</f>
        <v>#N/A</v>
      </c>
      <c r="H200" s="43" t="str">
        <f>Checklist4813[[#This Row],[PIGUID]]&amp;"NO"</f>
        <v>6Ax16N8PtorGrxHH3hlDVANO</v>
      </c>
      <c r="I200" s="43" t="b">
        <f>IF(Checklist4813[[#This Row],[PIGUID]]="","",INDEX(PIs[NA Exempt],MATCH(Checklist4813[[#This Row],[PIGUID]],PIs[GUID],0),1))</f>
        <v>0</v>
      </c>
      <c r="J20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30.04.01</v>
      </c>
      <c r="K20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Water storage facilities are present and well maintained to take advantage of periods of maximum water availability.</v>
      </c>
      <c r="L200" s="43" t="str">
        <f>IF(Checklist4813[[#This Row],[SGUID]]="",IF(Checklist4813[[#This Row],[SSGUID]]="",INDEX(PIs[[Column1]:[SS]],MATCH(Checklist4813[[#This Row],[PIGUID]],PIs[GUID],0),6),""),"")</f>
        <v>Where the farm is located in areas of seasonal water availability, there should be water storage facilities for water use during periods when water availability is low. These should be in a good state of repair and appropriately fenced/secured to prevent accidents.</v>
      </c>
      <c r="M200" s="43" t="str">
        <f>IF(Checklist4813[[#This Row],[SSGUID]]="",IF(Checklist4813[[#This Row],[PIGUID]]="","",INDEX(PIs[[Column1]:[SS]],MATCH(Checklist4813[[#This Row],[PIGUID]],PIs[GUID],0),8)),"")</f>
        <v>Recom.</v>
      </c>
      <c r="N200" s="63"/>
      <c r="O200" s="63"/>
      <c r="P200" s="43" t="str">
        <f>IF(Checklist4813[[#This Row],[ifna]]="NA","",IF(Checklist4813[[#This Row],[RelatedPQ]]=0,"",IF(Checklist4813[[#This Row],[RelatedPQ]]="","",IF((INDEX(S2PQ_relational[],MATCH(Checklist4813[[#This Row],[PIGUID&amp;NO]],S2PQ_relational[PIGUID &amp; "NO"],0),1))=Checklist4813[[#This Row],[PIGUID]],"Not applicable",""))))</f>
        <v/>
      </c>
      <c r="Q200" s="43" t="str">
        <f>IF(Checklist4813[[#This Row],[N/A]]="Not Applicable",INDEX(S2PQ[[Step 2 questions]:[Justification]],MATCH(Checklist4813[[#This Row],[RelatedPQ]],S2PQ[S2PQGUID],0),3),"")</f>
        <v/>
      </c>
      <c r="R200" s="63"/>
    </row>
    <row r="201" spans="2:18" s="42" customFormat="1" ht="90" x14ac:dyDescent="0.25">
      <c r="B201" s="43"/>
      <c r="C201" s="43"/>
      <c r="D201" s="42">
        <f>IF(Checklist4813[[#This Row],[SGUID]]="",IF(Checklist4813[[#This Row],[SSGUID]]="",0,1),1)</f>
        <v>0</v>
      </c>
      <c r="E201" s="43" t="s">
        <v>1067</v>
      </c>
      <c r="F201" s="43" t="str">
        <f>_xlfn.IFNA(Checklist4813[[#This Row],[RelatedPQ]],"NA")</f>
        <v>NA</v>
      </c>
      <c r="G201" s="43" t="e">
        <f>IF(Checklist4813[[#This Row],[PIGUID]]="","",INDEX(S2PQ_relational[],MATCH(Checklist4813[[#This Row],[PIGUID&amp;NO]],S2PQ_relational[PIGUID &amp; "NO"],0),2))</f>
        <v>#N/A</v>
      </c>
      <c r="H201" s="43" t="str">
        <f>Checklist4813[[#This Row],[PIGUID]]&amp;"NO"</f>
        <v>1xFHArepy1OParxXI8mFBUNO</v>
      </c>
      <c r="I201" s="43" t="b">
        <f>IF(Checklist4813[[#This Row],[PIGUID]]="","",INDEX(PIs[NA Exempt],MATCH(Checklist4813[[#This Row],[PIGUID]],PIs[GUID],0),1))</f>
        <v>0</v>
      </c>
      <c r="J20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30.04.02</v>
      </c>
      <c r="K20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Storage of water does not pose any food safety risks.</v>
      </c>
      <c r="L201" s="43" t="str">
        <f>IF(Checklist4813[[#This Row],[SGUID]]="",IF(Checklist4813[[#This Row],[SSGUID]]="",INDEX(PIs[[Column1]:[SS]],MATCH(Checklist4813[[#This Row],[PIGUID]],PIs[GUID],0),6),""),"")</f>
        <v>If tanks, cisterns, or other containers are used to store water, risks to stored water or products shall be identified. If water storage containers are open to the air, the possibility of contamination shall be addressed. The container shall not be a source of contamination for the water, and the quality of the water held within it shall be appropriate for the intended use.</v>
      </c>
      <c r="M201" s="43" t="str">
        <f>IF(Checklist4813[[#This Row],[SSGUID]]="",IF(Checklist4813[[#This Row],[PIGUID]]="","",INDEX(PIs[[Column1]:[SS]],MATCH(Checklist4813[[#This Row],[PIGUID]],PIs[GUID],0),8)),"")</f>
        <v>Major Must</v>
      </c>
      <c r="N201" s="63"/>
      <c r="O201" s="63"/>
      <c r="P201" s="43" t="str">
        <f>IF(Checklist4813[[#This Row],[ifna]]="NA","",IF(Checklist4813[[#This Row],[RelatedPQ]]=0,"",IF(Checklist4813[[#This Row],[RelatedPQ]]="","",IF((INDEX(S2PQ_relational[],MATCH(Checklist4813[[#This Row],[PIGUID&amp;NO]],S2PQ_relational[PIGUID &amp; "NO"],0),1))=Checklist4813[[#This Row],[PIGUID]],"Not applicable",""))))</f>
        <v/>
      </c>
      <c r="Q201" s="43" t="str">
        <f>IF(Checklist4813[[#This Row],[N/A]]="Not Applicable",INDEX(S2PQ[[Step 2 questions]:[Justification]],MATCH(Checklist4813[[#This Row],[RelatedPQ]],S2PQ[S2PQGUID],0),3),"")</f>
        <v/>
      </c>
      <c r="R201" s="63"/>
    </row>
    <row r="202" spans="2:18" s="42" customFormat="1" ht="33.75" x14ac:dyDescent="0.25">
      <c r="B202" s="43"/>
      <c r="C202" s="43" t="s">
        <v>1087</v>
      </c>
      <c r="D202" s="42">
        <f>IF(Checklist4813[[#This Row],[SGUID]]="",IF(Checklist4813[[#This Row],[SSGUID]]="",0,1),1)</f>
        <v>1</v>
      </c>
      <c r="E202" s="43"/>
      <c r="F202" s="43" t="str">
        <f>_xlfn.IFNA(Checklist4813[[#This Row],[RelatedPQ]],"NA")</f>
        <v/>
      </c>
      <c r="G202" s="43" t="str">
        <f>IF(Checklist4813[[#This Row],[PIGUID]]="","",INDEX(S2PQ_relational[],MATCH(Checklist4813[[#This Row],[PIGUID&amp;NO]],S2PQ_relational[PIGUID &amp; "NO"],0),2))</f>
        <v/>
      </c>
      <c r="H202" s="43" t="str">
        <f>Checklist4813[[#This Row],[PIGUID]]&amp;"NO"</f>
        <v>NO</v>
      </c>
      <c r="I202" s="43" t="str">
        <f>IF(Checklist4813[[#This Row],[PIGUID]]="","",INDEX(PIs[NA Exempt],MATCH(Checklist4813[[#This Row],[PIGUID]],PIs[GUID],0),1))</f>
        <v/>
      </c>
      <c r="J20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30.05 Water quality</v>
      </c>
      <c r="K20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02" s="43" t="str">
        <f>IF(Checklist4813[[#This Row],[SGUID]]="",IF(Checklist4813[[#This Row],[SSGUID]]="",INDEX(PIs[[Column1]:[SS]],MATCH(Checklist4813[[#This Row],[PIGUID]],PIs[GUID],0),6),""),"")</f>
        <v/>
      </c>
      <c r="M202" s="43" t="str">
        <f>IF(Checklist4813[[#This Row],[SSGUID]]="",IF(Checklist4813[[#This Row],[PIGUID]]="","",INDEX(PIs[[Column1]:[SS]],MATCH(Checklist4813[[#This Row],[PIGUID]],PIs[GUID],0),8)),"")</f>
        <v/>
      </c>
      <c r="N202" s="63"/>
      <c r="O202" s="63"/>
      <c r="P202" s="43" t="str">
        <f>IF(Checklist4813[[#This Row],[ifna]]="NA","",IF(Checklist4813[[#This Row],[RelatedPQ]]=0,"",IF(Checklist4813[[#This Row],[RelatedPQ]]="","",IF((INDEX(S2PQ_relational[],MATCH(Checklist4813[[#This Row],[PIGUID&amp;NO]],S2PQ_relational[PIGUID &amp; "NO"],0),1))=Checklist4813[[#This Row],[PIGUID]],"Not applicable",""))))</f>
        <v/>
      </c>
      <c r="Q202" s="43" t="str">
        <f>IF(Checklist4813[[#This Row],[N/A]]="Not Applicable",INDEX(S2PQ[[Step 2 questions]:[Justification]],MATCH(Checklist4813[[#This Row],[RelatedPQ]],S2PQ[S2PQGUID],0),3),"")</f>
        <v/>
      </c>
      <c r="R202" s="63"/>
    </row>
    <row r="203" spans="2:18" s="42" customFormat="1" ht="409.5" x14ac:dyDescent="0.25">
      <c r="B203" s="43"/>
      <c r="C203" s="43"/>
      <c r="D203" s="42">
        <f>IF(Checklist4813[[#This Row],[SGUID]]="",IF(Checklist4813[[#This Row],[SSGUID]]="",0,1),1)</f>
        <v>0</v>
      </c>
      <c r="E203" s="43" t="s">
        <v>1088</v>
      </c>
      <c r="F203" s="43" t="str">
        <f>_xlfn.IFNA(Checklist4813[[#This Row],[RelatedPQ]],"NA")</f>
        <v>NA</v>
      </c>
      <c r="G203" s="43" t="e">
        <f>IF(Checklist4813[[#This Row],[PIGUID]]="","",INDEX(S2PQ_relational[],MATCH(Checklist4813[[#This Row],[PIGUID&amp;NO]],S2PQ_relational[PIGUID &amp; "NO"],0),2))</f>
        <v>#N/A</v>
      </c>
      <c r="H203" s="43" t="str">
        <f>Checklist4813[[#This Row],[PIGUID]]&amp;"NO"</f>
        <v>2gtRPHX41pHO6QFDWfcerWNO</v>
      </c>
      <c r="I203" s="43" t="b">
        <f>IF(Checklist4813[[#This Row],[PIGUID]]="","",INDEX(PIs[NA Exempt],MATCH(Checklist4813[[#This Row],[PIGUID]],PIs[GUID],0),1))</f>
        <v>0</v>
      </c>
      <c r="J20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30.05.01</v>
      </c>
      <c r="K20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Water is analyzed for food safety, in accordance with the risk assessment.</v>
      </c>
      <c r="L203" s="43" t="str">
        <f>IF(Checklist4813[[#This Row],[SGUID]]="",IF(Checklist4813[[#This Row],[SSGUID]]="",INDEX(PIs[[Column1]:[SS]],MATCH(Checklist4813[[#This Row],[PIGUID]],PIs[GUID],0),6),""),"")</f>
        <v>Water shall be analyzed for food safety at a frequency consistent with the risk assessment and current sector-specific standards or relevant regulations. Water analysis shall be part of the water management plan and completed at least once per year, or more frequently if required by the risk assessment (e.g., in controlled environment agriculture (CEA) production).
A minimum of one analysis per season or certification cycle shall be required on water that comes into contact with products during postharvest processing, with samples taken as near the point of application as possible. A minimum of one analysis shall be required even when using municipal water sources.
The water analysis shall reflect the nature and extent of the water system, the scope of production (type of product, applications, harvesting, handling, water sources, etc.). Where different water sources are used, they shall each be sampled.
Samples shall be taken from locations that are representative of the water source, usually as close to the point of application as possible.
Analysis shall be performed during the time of water use on products and during the period of highest risk.
There shall be a documented procedure for water analysis, including:
- Frequency of sampling
- Person responsible for sampling
- Method of sample collection
- Laboratory analyzing the samples
- Location sampled
Records of all analysis shall be maintained.</v>
      </c>
      <c r="M203" s="43" t="str">
        <f>IF(Checklist4813[[#This Row],[SSGUID]]="",IF(Checklist4813[[#This Row],[PIGUID]]="","",INDEX(PIs[[Column1]:[SS]],MATCH(Checklist4813[[#This Row],[PIGUID]],PIs[GUID],0),8)),"")</f>
        <v>Major Must</v>
      </c>
      <c r="N203" s="63"/>
      <c r="O203" s="63"/>
      <c r="P203" s="43" t="str">
        <f>IF(Checklist4813[[#This Row],[ifna]]="NA","",IF(Checklist4813[[#This Row],[RelatedPQ]]=0,"",IF(Checklist4813[[#This Row],[RelatedPQ]]="","",IF((INDEX(S2PQ_relational[],MATCH(Checklist4813[[#This Row],[PIGUID&amp;NO]],S2PQ_relational[PIGUID &amp; "NO"],0),1))=Checklist4813[[#This Row],[PIGUID]],"Not applicable",""))))</f>
        <v/>
      </c>
      <c r="Q203" s="43" t="str">
        <f>IF(Checklist4813[[#This Row],[N/A]]="Not Applicable",INDEX(S2PQ[[Step 2 questions]:[Justification]],MATCH(Checklist4813[[#This Row],[RelatedPQ]],S2PQ[S2PQGUID],0),3),"")</f>
        <v/>
      </c>
      <c r="R203" s="63"/>
    </row>
    <row r="204" spans="2:18" s="42" customFormat="1" ht="202.5" x14ac:dyDescent="0.25">
      <c r="B204" s="43"/>
      <c r="C204" s="43"/>
      <c r="D204" s="42">
        <f>IF(Checklist4813[[#This Row],[SGUID]]="",IF(Checklist4813[[#This Row],[SSGUID]]="",0,1),1)</f>
        <v>0</v>
      </c>
      <c r="E204" s="43" t="s">
        <v>1081</v>
      </c>
      <c r="F204" s="43" t="str">
        <f>_xlfn.IFNA(Checklist4813[[#This Row],[RelatedPQ]],"NA")</f>
        <v>NA</v>
      </c>
      <c r="G204" s="43" t="e">
        <f>IF(Checklist4813[[#This Row],[PIGUID]]="","",INDEX(S2PQ_relational[],MATCH(Checklist4813[[#This Row],[PIGUID&amp;NO]],S2PQ_relational[PIGUID &amp; "NO"],0),2))</f>
        <v>#N/A</v>
      </c>
      <c r="H204" s="43" t="str">
        <f>Checklist4813[[#This Row],[PIGUID]]&amp;"NO"</f>
        <v>2uvyi4xXezIfuSwNUADFHGNO</v>
      </c>
      <c r="I204" s="43" t="b">
        <f>IF(Checklist4813[[#This Row],[PIGUID]]="","",INDEX(PIs[NA Exempt],MATCH(Checklist4813[[#This Row],[PIGUID]],PIs[GUID],0),1))</f>
        <v>0</v>
      </c>
      <c r="J20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30.05.02</v>
      </c>
      <c r="K20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Corrective actions are taken based on results from the risk assessment and results of the water analysis.</v>
      </c>
      <c r="L204" s="43" t="str">
        <f>IF(Checklist4813[[#This Row],[SGUID]]="",IF(Checklist4813[[#This Row],[SSGUID]]="",INDEX(PIs[[Column1]:[SS]],MATCH(Checklist4813[[#This Row],[PIGUID]],PIs[GUID],0),6),""),"")</f>
        <v>There shall be available documentation of corrective actions as identified and required by the water risk assessment and current sector-specific standards or relevant regulations. Action shall be taken based upon the level of the risk.
Possible strategies to reduce the risk of product contamination arising from water use include, but are not limited to:
- Treating water before use
- Preventing water coming into contact with the harvestable portion of the crop
- Reducing the vulnerability of the water supply
- Allowing sufficient time between application and harvest to ensure decline in pathogen concentrations
Producers implementing these strategies shall verify that the risk of product contamination is addressed.</v>
      </c>
      <c r="M204" s="43" t="str">
        <f>IF(Checklist4813[[#This Row],[SSGUID]]="",IF(Checklist4813[[#This Row],[PIGUID]]="","",INDEX(PIs[[Column1]:[SS]],MATCH(Checklist4813[[#This Row],[PIGUID]],PIs[GUID],0),8)),"")</f>
        <v>Major Must</v>
      </c>
      <c r="N204" s="63"/>
      <c r="O204" s="63"/>
      <c r="P204" s="43" t="str">
        <f>IF(Checklist4813[[#This Row],[ifna]]="NA","",IF(Checklist4813[[#This Row],[RelatedPQ]]=0,"",IF(Checklist4813[[#This Row],[RelatedPQ]]="","",IF((INDEX(S2PQ_relational[],MATCH(Checklist4813[[#This Row],[PIGUID&amp;NO]],S2PQ_relational[PIGUID &amp; "NO"],0),1))=Checklist4813[[#This Row],[PIGUID]],"Not applicable",""))))</f>
        <v/>
      </c>
      <c r="Q204" s="43" t="str">
        <f>IF(Checklist4813[[#This Row],[N/A]]="Not Applicable",INDEX(S2PQ[[Step 2 questions]:[Justification]],MATCH(Checklist4813[[#This Row],[RelatedPQ]],S2PQ[S2PQGUID],0),3),"")</f>
        <v/>
      </c>
      <c r="R204" s="63"/>
    </row>
    <row r="205" spans="2:18" s="42" customFormat="1" ht="409.5" x14ac:dyDescent="0.25">
      <c r="B205" s="43"/>
      <c r="C205" s="43"/>
      <c r="D205" s="42">
        <f>IF(Checklist4813[[#This Row],[SGUID]]="",IF(Checklist4813[[#This Row],[SSGUID]]="",0,1),1)</f>
        <v>0</v>
      </c>
      <c r="E205" s="43" t="s">
        <v>1094</v>
      </c>
      <c r="F205" s="43" t="str">
        <f>_xlfn.IFNA(Checklist4813[[#This Row],[RelatedPQ]],"NA")</f>
        <v>NA</v>
      </c>
      <c r="G205" s="43" t="e">
        <f>IF(Checklist4813[[#This Row],[PIGUID]]="","",INDEX(S2PQ_relational[],MATCH(Checklist4813[[#This Row],[PIGUID&amp;NO]],S2PQ_relational[PIGUID &amp; "NO"],0),2))</f>
        <v>#N/A</v>
      </c>
      <c r="H205" s="43" t="str">
        <f>Checklist4813[[#This Row],[PIGUID]]&amp;"NO"</f>
        <v>5sGMWlAcHjLcu4fVkhfDRWNO</v>
      </c>
      <c r="I205" s="43" t="b">
        <f>IF(Checklist4813[[#This Row],[PIGUID]]="","",INDEX(PIs[NA Exempt],MATCH(Checklist4813[[#This Row],[PIGUID]],PIs[GUID],0),1))</f>
        <v>0</v>
      </c>
      <c r="J20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30.05.03</v>
      </c>
      <c r="K20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use of treated sewage water does not pose a food safety risk.</v>
      </c>
      <c r="L205" s="43" t="str">
        <f>IF(Checklist4813[[#This Row],[SGUID]]="",IF(Checklist4813[[#This Row],[SSGUID]]="",INDEX(PIs[[Column1]:[SS]],MATCH(Checklist4813[[#This Row],[PIGUID]],PIs[GUID],0),6),""),"")</f>
        <v>Treated sewage water shall only be used when the risks have been identified and effectively mitigated. The type of crop, growth aspect, and contact with edible portions of the crop shall be considered. Analysis of water shall occur at appropriate intervals to verify that the treatment is consistently effective.
Where treated sewage or reclaimed water is used, water quality shall comply with prevailing regulations or the World Health Organization (WHO-) published “Guidelines for the safe use of wastewater, excreta and greywater” (2006) where no prevailing regulations exist.
Guidelines for minimum verification monitoring of microbial performance targets for wastewater treatment have been referenced in Table 4.5 (Volume 2, 2006) and Table 2.9 (Volume 1, 2006) of the WHO “Guidelines for the safe use of wastewater, excreta and greywater.” Water quality shall be assessed by measuring the quantity of indicator organisms. Escherichia coli (E. coli) is recommended for this purpose, but other prevailing regulations and industry standards may reference total fecal coliforms. When more restrictive prevailing regulations do not exist, the verification level established by the WHO of ≤ 1000 E. coli per 100ml treated wastewater shall be adopted for monitoring purposes. Many prevailing regulations require recreational, reclaimed, and irrigation water to be held to a more restrictive quality requirement, so target water quality thresholds shall be addressed in risk assessments and supporting documentation.
If water has the potential to be polluted (e.g., upstream contamination source), the producer shall demonstrate through analysis that the water complies with prevailing regulations and requirements, or with the WHO guideline requirements where no prevailing regulations exist.
Untreated sewage water shall never be used on crops.
“N/A” if treated sewage water is not used.</v>
      </c>
      <c r="M205" s="43" t="str">
        <f>IF(Checklist4813[[#This Row],[SSGUID]]="",IF(Checklist4813[[#This Row],[PIGUID]]="","",INDEX(PIs[[Column1]:[SS]],MATCH(Checklist4813[[#This Row],[PIGUID]],PIs[GUID],0),8)),"")</f>
        <v>Major Must</v>
      </c>
      <c r="N205" s="63"/>
      <c r="O205" s="63"/>
      <c r="P205" s="43" t="str">
        <f>IF(Checklist4813[[#This Row],[ifna]]="NA","",IF(Checklist4813[[#This Row],[RelatedPQ]]=0,"",IF(Checklist4813[[#This Row],[RelatedPQ]]="","",IF((INDEX(S2PQ_relational[],MATCH(Checklist4813[[#This Row],[PIGUID&amp;NO]],S2PQ_relational[PIGUID &amp; "NO"],0),1))=Checklist4813[[#This Row],[PIGUID]],"Not applicable",""))))</f>
        <v/>
      </c>
      <c r="Q205" s="43" t="str">
        <f>IF(Checklist4813[[#This Row],[N/A]]="Not Applicable",INDEX(S2PQ[[Step 2 questions]:[Justification]],MATCH(Checklist4813[[#This Row],[RelatedPQ]],S2PQ[S2PQGUID],0),3),"")</f>
        <v/>
      </c>
      <c r="R205" s="63"/>
    </row>
    <row r="206" spans="2:18" s="42" customFormat="1" ht="101.25" x14ac:dyDescent="0.25">
      <c r="B206" s="43"/>
      <c r="C206" s="43"/>
      <c r="D206" s="42">
        <f>IF(Checklist4813[[#This Row],[SGUID]]="",IF(Checklist4813[[#This Row],[SSGUID]]="",0,1),1)</f>
        <v>0</v>
      </c>
      <c r="E206" s="43" t="s">
        <v>1099</v>
      </c>
      <c r="F206" s="43" t="str">
        <f>_xlfn.IFNA(Checklist4813[[#This Row],[RelatedPQ]],"NA")</f>
        <v>NA</v>
      </c>
      <c r="G206" s="43" t="e">
        <f>IF(Checklist4813[[#This Row],[PIGUID]]="","",INDEX(S2PQ_relational[],MATCH(Checklist4813[[#This Row],[PIGUID&amp;NO]],S2PQ_relational[PIGUID &amp; "NO"],0),2))</f>
        <v>#N/A</v>
      </c>
      <c r="H206" s="43" t="str">
        <f>Checklist4813[[#This Row],[PIGUID]]&amp;"NO"</f>
        <v>6rtHWgLr1wRNeI1oCBqzPoNO</v>
      </c>
      <c r="I206" s="43" t="b">
        <f>IF(Checklist4813[[#This Row],[PIGUID]]="","",INDEX(PIs[NA Exempt],MATCH(Checklist4813[[#This Row],[PIGUID]],PIs[GUID],0),1))</f>
        <v>0</v>
      </c>
      <c r="J20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30.05.04</v>
      </c>
      <c r="K20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Water that comes into contact with products during harvest and postharvest meets the microbial standard for drinking water.</v>
      </c>
      <c r="L206" s="43" t="str">
        <f>IF(Checklist4813[[#This Row],[SGUID]]="",IF(Checklist4813[[#This Row],[SSGUID]]="",INDEX(PIs[[Column1]:[SS]],MATCH(Checklist4813[[#This Row],[PIGUID]],PIs[GUID],0),6),""),"")</f>
        <v>Water (including ice) used during harvest and postharvest activities (cooling, transport, washing, etc.) shall meet the microbial standards for drinking water and shall be handled so as to prevent product contamination.
The only exception are flood-harvested cranberry fields, where analysis shall confirm that the water is not a source of microbial contamination for the product.</v>
      </c>
      <c r="M206" s="43" t="str">
        <f>IF(Checklist4813[[#This Row],[SSGUID]]="",IF(Checklist4813[[#This Row],[PIGUID]]="","",INDEX(PIs[[Column1]:[SS]],MATCH(Checklist4813[[#This Row],[PIGUID]],PIs[GUID],0),8)),"")</f>
        <v>Major Must</v>
      </c>
      <c r="N206" s="63"/>
      <c r="O206" s="63"/>
      <c r="P206" s="43" t="str">
        <f>IF(Checklist4813[[#This Row],[ifna]]="NA","",IF(Checklist4813[[#This Row],[RelatedPQ]]=0,"",IF(Checklist4813[[#This Row],[RelatedPQ]]="","",IF((INDEX(S2PQ_relational[],MATCH(Checklist4813[[#This Row],[PIGUID&amp;NO]],S2PQ_relational[PIGUID &amp; "NO"],0),1))=Checklist4813[[#This Row],[PIGUID]],"Not applicable",""))))</f>
        <v/>
      </c>
      <c r="Q206" s="43" t="str">
        <f>IF(Checklist4813[[#This Row],[N/A]]="Not Applicable",INDEX(S2PQ[[Step 2 questions]:[Justification]],MATCH(Checklist4813[[#This Row],[RelatedPQ]],S2PQ[S2PQGUID],0),3),"")</f>
        <v/>
      </c>
      <c r="R206" s="63"/>
    </row>
    <row r="207" spans="2:18" s="42" customFormat="1" ht="78.75" x14ac:dyDescent="0.25">
      <c r="B207" s="43"/>
      <c r="C207" s="43"/>
      <c r="D207" s="42">
        <f>IF(Checklist4813[[#This Row],[SGUID]]="",IF(Checklist4813[[#This Row],[SSGUID]]="",0,1),1)</f>
        <v>0</v>
      </c>
      <c r="E207" s="43" t="s">
        <v>1111</v>
      </c>
      <c r="F207" s="43" t="str">
        <f>_xlfn.IFNA(Checklist4813[[#This Row],[RelatedPQ]],"NA")</f>
        <v>NA</v>
      </c>
      <c r="G207" s="43" t="e">
        <f>IF(Checklist4813[[#This Row],[PIGUID]]="","",INDEX(S2PQ_relational[],MATCH(Checklist4813[[#This Row],[PIGUID&amp;NO]],S2PQ_relational[PIGUID &amp; "NO"],0),2))</f>
        <v>#N/A</v>
      </c>
      <c r="H207" s="43" t="str">
        <f>Checklist4813[[#This Row],[PIGUID]]&amp;"NO"</f>
        <v>5ILg7oug7iTClvMlMZjhAQNO</v>
      </c>
      <c r="I207" s="43" t="b">
        <f>IF(Checklist4813[[#This Row],[PIGUID]]="","",INDEX(PIs[NA Exempt],MATCH(Checklist4813[[#This Row],[PIGUID]],PIs[GUID],0),1))</f>
        <v>0</v>
      </c>
      <c r="J20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30.05.05</v>
      </c>
      <c r="K20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Recirculated water used during production, harvest, and postharvest is changed or replenished at an appropriate frequency.</v>
      </c>
      <c r="L207" s="43" t="str">
        <f>IF(Checklist4813[[#This Row],[SGUID]]="",IF(Checklist4813[[#This Row],[SSGUID]]="",INDEX(PIs[[Column1]:[SS]],MATCH(Checklist4813[[#This Row],[PIGUID]],PIs[GUID],0),6),""),"")</f>
        <v>If water used during production, harvest, and postharvest activities is recirculated, an appropriate frequency for changing the water shall have been established based on applicable parameters (pH, efficacy of antimicrobial water additives, turbidity, visual evaluation, etc.).
“N/A” if recirculated water is not used.</v>
      </c>
      <c r="M207" s="43" t="str">
        <f>IF(Checklist4813[[#This Row],[SSGUID]]="",IF(Checklist4813[[#This Row],[PIGUID]]="","",INDEX(PIs[[Column1]:[SS]],MATCH(Checklist4813[[#This Row],[PIGUID]],PIs[GUID],0),8)),"")</f>
        <v>Major Must</v>
      </c>
      <c r="N207" s="63"/>
      <c r="O207" s="63"/>
      <c r="P207" s="43" t="str">
        <f>IF(Checklist4813[[#This Row],[ifna]]="NA","",IF(Checklist4813[[#This Row],[RelatedPQ]]=0,"",IF(Checklist4813[[#This Row],[RelatedPQ]]="","",IF((INDEX(S2PQ_relational[],MATCH(Checklist4813[[#This Row],[PIGUID&amp;NO]],S2PQ_relational[PIGUID &amp; "NO"],0),1))=Checklist4813[[#This Row],[PIGUID]],"Not applicable",""))))</f>
        <v/>
      </c>
      <c r="Q207" s="43" t="str">
        <f>IF(Checklist4813[[#This Row],[N/A]]="Not Applicable",INDEX(S2PQ[[Step 2 questions]:[Justification]],MATCH(Checklist4813[[#This Row],[RelatedPQ]],S2PQ[S2PQGUID],0),3),"")</f>
        <v/>
      </c>
      <c r="R207" s="63"/>
    </row>
    <row r="208" spans="2:18" s="42" customFormat="1" ht="123.75" x14ac:dyDescent="0.25">
      <c r="B208" s="43"/>
      <c r="C208" s="43"/>
      <c r="D208" s="42">
        <f>IF(Checklist4813[[#This Row],[SGUID]]="",IF(Checklist4813[[#This Row],[SSGUID]]="",0,1),1)</f>
        <v>0</v>
      </c>
      <c r="E208" s="43" t="s">
        <v>1105</v>
      </c>
      <c r="F208" s="43" t="str">
        <f>_xlfn.IFNA(Checklist4813[[#This Row],[RelatedPQ]],"NA")</f>
        <v>NA</v>
      </c>
      <c r="G208" s="43" t="e">
        <f>IF(Checklist4813[[#This Row],[PIGUID]]="","",INDEX(S2PQ_relational[],MATCH(Checklist4813[[#This Row],[PIGUID&amp;NO]],S2PQ_relational[PIGUID &amp; "NO"],0),2))</f>
        <v>#N/A</v>
      </c>
      <c r="H208" s="43" t="str">
        <f>Checklist4813[[#This Row],[PIGUID]]&amp;"NO"</f>
        <v>6VDJXyqyq366fxaTRQIzMrNO</v>
      </c>
      <c r="I208" s="43" t="b">
        <f>IF(Checklist4813[[#This Row],[PIGUID]]="","",INDEX(PIs[NA Exempt],MATCH(Checklist4813[[#This Row],[PIGUID]],PIs[GUID],0),1))</f>
        <v>0</v>
      </c>
      <c r="J20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30.05.06</v>
      </c>
      <c r="K20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Treated water used during harvest or postharvest is monitored appropriately.</v>
      </c>
      <c r="L208" s="43" t="str">
        <f>IF(Checklist4813[[#This Row],[SGUID]]="",IF(Checklist4813[[#This Row],[SSGUID]]="",INDEX(PIs[[Column1]:[SS]],MATCH(Checklist4813[[#This Row],[PIGUID]],PIs[GUID],0),6),""),"")</f>
        <v>Treated water (antimicrobial water additives, ozone, etc.) used during harvest and postharvest activities (e.g., cooling) shall adhere to a documented monitoring system for the treatment process and routine verification of acceptable parameters. Monitoring shall be executed at a frequency established according to a risk assessment. The values measured during monitoring shall be compared to the established allowable parameters. Corrective actions shall be taken for analysis results outside of the allowable thresholds.</v>
      </c>
      <c r="M208" s="43" t="str">
        <f>IF(Checklist4813[[#This Row],[SSGUID]]="",IF(Checklist4813[[#This Row],[PIGUID]]="","",INDEX(PIs[[Column1]:[SS]],MATCH(Checklist4813[[#This Row],[PIGUID]],PIs[GUID],0),8)),"")</f>
        <v>Major Must</v>
      </c>
      <c r="N208" s="63"/>
      <c r="O208" s="63"/>
      <c r="P208" s="43" t="str">
        <f>IF(Checklist4813[[#This Row],[ifna]]="NA","",IF(Checklist4813[[#This Row],[RelatedPQ]]=0,"",IF(Checklist4813[[#This Row],[RelatedPQ]]="","",IF((INDEX(S2PQ_relational[],MATCH(Checklist4813[[#This Row],[PIGUID&amp;NO]],S2PQ_relational[PIGUID &amp; "NO"],0),1))=Checklist4813[[#This Row],[PIGUID]],"Not applicable",""))))</f>
        <v/>
      </c>
      <c r="Q208" s="43" t="str">
        <f>IF(Checklist4813[[#This Row],[N/A]]="Not Applicable",INDEX(S2PQ[[Step 2 questions]:[Justification]],MATCH(Checklist4813[[#This Row],[RelatedPQ]],S2PQ[S2PQGUID],0),3),"")</f>
        <v/>
      </c>
      <c r="R208" s="63"/>
    </row>
    <row r="209" spans="2:18" s="42" customFormat="1" ht="45" x14ac:dyDescent="0.25">
      <c r="B209" s="43"/>
      <c r="C209" s="43" t="s">
        <v>1080</v>
      </c>
      <c r="D209" s="42">
        <f>IF(Checklist4813[[#This Row],[SGUID]]="",IF(Checklist4813[[#This Row],[SSGUID]]="",0,1),1)</f>
        <v>1</v>
      </c>
      <c r="E209" s="43"/>
      <c r="F209" s="43" t="str">
        <f>_xlfn.IFNA(Checklist4813[[#This Row],[RelatedPQ]],"NA")</f>
        <v/>
      </c>
      <c r="G209" s="43" t="str">
        <f>IF(Checklist4813[[#This Row],[PIGUID]]="","",INDEX(S2PQ_relational[],MATCH(Checklist4813[[#This Row],[PIGUID&amp;NO]],S2PQ_relational[PIGUID &amp; "NO"],0),2))</f>
        <v/>
      </c>
      <c r="H209" s="43" t="str">
        <f>Checklist4813[[#This Row],[PIGUID]]&amp;"NO"</f>
        <v>NO</v>
      </c>
      <c r="I209" s="43" t="str">
        <f>IF(Checklist4813[[#This Row],[PIGUID]]="","",INDEX(PIs[NA Exempt],MATCH(Checklist4813[[#This Row],[PIGUID]],PIs[GUID],0),1))</f>
        <v/>
      </c>
      <c r="J20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30.06 Irrigation predictions and record keeping</v>
      </c>
      <c r="K20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09" s="43" t="str">
        <f>IF(Checklist4813[[#This Row],[SGUID]]="",IF(Checklist4813[[#This Row],[SSGUID]]="",INDEX(PIs[[Column1]:[SS]],MATCH(Checklist4813[[#This Row],[PIGUID]],PIs[GUID],0),6),""),"")</f>
        <v/>
      </c>
      <c r="M209" s="43" t="str">
        <f>IF(Checklist4813[[#This Row],[SSGUID]]="",IF(Checklist4813[[#This Row],[PIGUID]]="","",INDEX(PIs[[Column1]:[SS]],MATCH(Checklist4813[[#This Row],[PIGUID]],PIs[GUID],0),8)),"")</f>
        <v/>
      </c>
      <c r="N209" s="63"/>
      <c r="O209" s="63"/>
      <c r="P209" s="43" t="str">
        <f>IF(Checklist4813[[#This Row],[ifna]]="NA","",IF(Checklist4813[[#This Row],[RelatedPQ]]=0,"",IF(Checklist4813[[#This Row],[RelatedPQ]]="","",IF((INDEX(S2PQ_relational[],MATCH(Checklist4813[[#This Row],[PIGUID&amp;NO]],S2PQ_relational[PIGUID &amp; "NO"],0),1))=Checklist4813[[#This Row],[PIGUID]],"Not applicable",""))))</f>
        <v/>
      </c>
      <c r="Q209" s="43" t="str">
        <f>IF(Checklist4813[[#This Row],[N/A]]="Not Applicable",INDEX(S2PQ[[Step 2 questions]:[Justification]],MATCH(Checklist4813[[#This Row],[RelatedPQ]],S2PQ[S2PQGUID],0),3),"")</f>
        <v/>
      </c>
      <c r="R209" s="63"/>
    </row>
    <row r="210" spans="2:18" s="42" customFormat="1" ht="112.5" x14ac:dyDescent="0.25">
      <c r="B210" s="43"/>
      <c r="C210" s="43"/>
      <c r="D210" s="42">
        <f>IF(Checklist4813[[#This Row],[SGUID]]="",IF(Checklist4813[[#This Row],[SSGUID]]="",0,1),1)</f>
        <v>0</v>
      </c>
      <c r="E210" s="43" t="s">
        <v>1074</v>
      </c>
      <c r="F210" s="43" t="str">
        <f>_xlfn.IFNA(Checklist4813[[#This Row],[RelatedPQ]],"NA")</f>
        <v>NA</v>
      </c>
      <c r="G210" s="43" t="e">
        <f>IF(Checklist4813[[#This Row],[PIGUID]]="","",INDEX(S2PQ_relational[],MATCH(Checklist4813[[#This Row],[PIGUID&amp;NO]],S2PQ_relational[PIGUID &amp; "NO"],0),2))</f>
        <v>#N/A</v>
      </c>
      <c r="H210" s="43" t="str">
        <f>Checklist4813[[#This Row],[PIGUID]]&amp;"NO"</f>
        <v>2PJlZjNP2CxZBTHI3Yo72lNO</v>
      </c>
      <c r="I210" s="43" t="b">
        <f>IF(Checklist4813[[#This Row],[PIGUID]]="","",INDEX(PIs[NA Exempt],MATCH(Checklist4813[[#This Row],[PIGUID]],PIs[GUID],0),1))</f>
        <v>0</v>
      </c>
      <c r="J21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30.06.01</v>
      </c>
      <c r="K21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Tools are routinely used to calculate and optimize crop irrigation.</v>
      </c>
      <c r="L210" s="43" t="str">
        <f>IF(Checklist4813[[#This Row],[SGUID]]="",IF(Checklist4813[[#This Row],[SSGUID]]="",INDEX(PIs[[Column1]:[SS]],MATCH(Checklist4813[[#This Row],[PIGUID]],PIs[GUID],0),6),""),"")</f>
        <v>The producer shall be able to demonstrate that crop irrigation requirements are calculated based on data (local agricultural institute data, farm rain gauges, drainage trays for substrate growing, evaporation meters, water tension meters for the percentage of soil moisture content, etc.). 
Where on-farm tools are in place, these shall be maintained to ensure that they are effective and in a good state of repair.
“N/A” only for rain-fed crops.</v>
      </c>
      <c r="M210" s="43" t="str">
        <f>IF(Checklist4813[[#This Row],[SSGUID]]="",IF(Checklist4813[[#This Row],[PIGUID]]="","",INDEX(PIs[[Column1]:[SS]],MATCH(Checklist4813[[#This Row],[PIGUID]],PIs[GUID],0),8)),"")</f>
        <v>Minor Must</v>
      </c>
      <c r="N210" s="63"/>
      <c r="O210" s="63"/>
      <c r="P210" s="43" t="str">
        <f>IF(Checklist4813[[#This Row],[ifna]]="NA","",IF(Checklist4813[[#This Row],[RelatedPQ]]=0,"",IF(Checklist4813[[#This Row],[RelatedPQ]]="","",IF((INDEX(S2PQ_relational[],MATCH(Checklist4813[[#This Row],[PIGUID&amp;NO]],S2PQ_relational[PIGUID &amp; "NO"],0),1))=Checklist4813[[#This Row],[PIGUID]],"Not applicable",""))))</f>
        <v/>
      </c>
      <c r="Q210" s="43" t="str">
        <f>IF(Checklist4813[[#This Row],[N/A]]="Not Applicable",INDEX(S2PQ[[Step 2 questions]:[Justification]],MATCH(Checklist4813[[#This Row],[RelatedPQ]],S2PQ[S2PQGUID],0),3),"")</f>
        <v/>
      </c>
      <c r="R210" s="63"/>
    </row>
    <row r="211" spans="2:18" s="42" customFormat="1" ht="78.75" x14ac:dyDescent="0.25">
      <c r="B211" s="43"/>
      <c r="C211" s="43"/>
      <c r="D211" s="42">
        <f>IF(Checklist4813[[#This Row],[SGUID]]="",IF(Checklist4813[[#This Row],[SSGUID]]="",0,1),1)</f>
        <v>0</v>
      </c>
      <c r="E211" s="43" t="s">
        <v>1247</v>
      </c>
      <c r="F211" s="43" t="str">
        <f>_xlfn.IFNA(Checklist4813[[#This Row],[RelatedPQ]],"NA")</f>
        <v>NA</v>
      </c>
      <c r="G211" s="43" t="e">
        <f>IF(Checklist4813[[#This Row],[PIGUID]]="","",INDEX(S2PQ_relational[],MATCH(Checklist4813[[#This Row],[PIGUID&amp;NO]],S2PQ_relational[PIGUID &amp; "NO"],0),2))</f>
        <v>#N/A</v>
      </c>
      <c r="H211" s="43" t="str">
        <f>Checklist4813[[#This Row],[PIGUID]]&amp;"NO"</f>
        <v>iB5PMMMmXldy6uUryrwf2NO</v>
      </c>
      <c r="I211" s="43" t="b">
        <f>IF(Checklist4813[[#This Row],[PIGUID]]="","",INDEX(PIs[NA Exempt],MATCH(Checklist4813[[#This Row],[PIGUID]],PIs[GUID],0),1))</f>
        <v>0</v>
      </c>
      <c r="J21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30.06.02</v>
      </c>
      <c r="K21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Measures are taken to understand the amount of water used and actions identified for how to increase water use efficiency.</v>
      </c>
      <c r="L211" s="43" t="str">
        <f>IF(Checklist4813[[#This Row],[SGUID]]="",IF(Checklist4813[[#This Row],[SSGUID]]="",INDEX(PIs[[Column1]:[SS]],MATCH(Checklist4813[[#This Row],[PIGUID]],PIs[GUID],0),6),""),"")</f>
        <v>Records of the use of crop irrigation/fertigation water shall be kept, offering estimates of the amount of water needed to support their production. Where possible, ways to increase water efficiency shall be identified.
In Option 2 producer groups, evidence at quality management system (QMS) level is acceptable.</v>
      </c>
      <c r="M211" s="43" t="str">
        <f>IF(Checklist4813[[#This Row],[SSGUID]]="",IF(Checklist4813[[#This Row],[PIGUID]]="","",INDEX(PIs[[Column1]:[SS]],MATCH(Checklist4813[[#This Row],[PIGUID]],PIs[GUID],0),8)),"")</f>
        <v>Major Must</v>
      </c>
      <c r="N211" s="63"/>
      <c r="O211" s="63"/>
      <c r="P211" s="43" t="str">
        <f>IF(Checklist4813[[#This Row],[ifna]]="NA","",IF(Checklist4813[[#This Row],[RelatedPQ]]=0,"",IF(Checklist4813[[#This Row],[RelatedPQ]]="","",IF((INDEX(S2PQ_relational[],MATCH(Checklist4813[[#This Row],[PIGUID&amp;NO]],S2PQ_relational[PIGUID &amp; "NO"],0),1))=Checklist4813[[#This Row],[PIGUID]],"Not applicable",""))))</f>
        <v/>
      </c>
      <c r="Q211" s="43" t="str">
        <f>IF(Checklist4813[[#This Row],[N/A]]="Not Applicable",INDEX(S2PQ[[Step 2 questions]:[Justification]],MATCH(Checklist4813[[#This Row],[RelatedPQ]],S2PQ[S2PQGUID],0),3),"")</f>
        <v/>
      </c>
      <c r="R211" s="63"/>
    </row>
    <row r="212" spans="2:18" s="42" customFormat="1" ht="180" x14ac:dyDescent="0.25">
      <c r="B212" s="43"/>
      <c r="C212" s="43"/>
      <c r="D212" s="42">
        <f>IF(Checklist4813[[#This Row],[SGUID]]="",IF(Checklist4813[[#This Row],[SSGUID]]="",0,1),1)</f>
        <v>0</v>
      </c>
      <c r="E212" s="43" t="s">
        <v>1241</v>
      </c>
      <c r="F212" s="43" t="str">
        <f>_xlfn.IFNA(Checklist4813[[#This Row],[RelatedPQ]],"NA")</f>
        <v>NA</v>
      </c>
      <c r="G212" s="43" t="e">
        <f>IF(Checklist4813[[#This Row],[PIGUID]]="","",INDEX(S2PQ_relational[],MATCH(Checklist4813[[#This Row],[PIGUID&amp;NO]],S2PQ_relational[PIGUID &amp; "NO"],0),2))</f>
        <v>#N/A</v>
      </c>
      <c r="H212" s="43" t="str">
        <f>Checklist4813[[#This Row],[PIGUID]]&amp;"NO"</f>
        <v>4YbENZo3egueuxDEDlR76yNO</v>
      </c>
      <c r="I212" s="43" t="b">
        <f>IF(Checklist4813[[#This Row],[PIGUID]]="","",INDEX(PIs[NA Exempt],MATCH(Checklist4813[[#This Row],[PIGUID]],PIs[GUID],0),1))</f>
        <v>0</v>
      </c>
      <c r="J21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30.06.03</v>
      </c>
      <c r="K21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Management of water is supported with metrics.</v>
      </c>
      <c r="L212" s="43" t="str">
        <f>IF(Checklist4813[[#This Row],[SGUID]]="",IF(Checklist4813[[#This Row],[SSGUID]]="",INDEX(PIs[[Column1]:[SS]],MATCH(Checklist4813[[#This Row],[PIGUID]],PIs[GUID],0),6),""),"")</f>
        <v>Acceptable metrics allow calculating the following:
At minimum, the total monthly amount of water used on the farm in agricultural production (in m3/site/month). The amount of water abstracted from specific sources should also be listed.
Additional metrics may include, for example:
- The monthly amount of water used in irrigation/ha.
Indicators should refer to water sources (excluding rainwater), units of time (e.g., growing cycle), and the amounts of water used per kg of product and ha of production.
In Option 2 producer groups, evidence at quality management system (QMS) level is acceptable. Results (data) on metrics at producer group and farm level should be available to indicate compliance.</v>
      </c>
      <c r="M212" s="43" t="str">
        <f>IF(Checklist4813[[#This Row],[SSGUID]]="",IF(Checklist4813[[#This Row],[PIGUID]]="","",INDEX(PIs[[Column1]:[SS]],MATCH(Checklist4813[[#This Row],[PIGUID]],PIs[GUID],0),8)),"")</f>
        <v>Recom.</v>
      </c>
      <c r="N212" s="63"/>
      <c r="O212" s="63"/>
      <c r="P212" s="43" t="str">
        <f>IF(Checklist4813[[#This Row],[ifna]]="NA","",IF(Checklist4813[[#This Row],[RelatedPQ]]=0,"",IF(Checklist4813[[#This Row],[RelatedPQ]]="","",IF((INDEX(S2PQ_relational[],MATCH(Checklist4813[[#This Row],[PIGUID&amp;NO]],S2PQ_relational[PIGUID &amp; "NO"],0),1))=Checklist4813[[#This Row],[PIGUID]],"Not applicable",""))))</f>
        <v/>
      </c>
      <c r="Q212" s="43" t="str">
        <f>IF(Checklist4813[[#This Row],[N/A]]="Not Applicable",INDEX(S2PQ[[Step 2 questions]:[Justification]],MATCH(Checklist4813[[#This Row],[RelatedPQ]],S2PQ[S2PQGUID],0),3),"")</f>
        <v/>
      </c>
      <c r="R212" s="63"/>
    </row>
    <row r="213" spans="2:18" s="42" customFormat="1" ht="56.25" x14ac:dyDescent="0.25">
      <c r="B213" s="43" t="s">
        <v>744</v>
      </c>
      <c r="C213" s="43"/>
      <c r="D213" s="42">
        <f>IF(Checklist4813[[#This Row],[SGUID]]="",IF(Checklist4813[[#This Row],[SSGUID]]="",0,1),1)</f>
        <v>1</v>
      </c>
      <c r="E213" s="43"/>
      <c r="F213" s="43" t="str">
        <f>_xlfn.IFNA(Checklist4813[[#This Row],[RelatedPQ]],"NA")</f>
        <v/>
      </c>
      <c r="G213" s="43" t="str">
        <f>IF(Checklist4813[[#This Row],[PIGUID]]="","",INDEX(S2PQ_relational[],MATCH(Checklist4813[[#This Row],[PIGUID&amp;NO]],S2PQ_relational[PIGUID &amp; "NO"],0),2))</f>
        <v/>
      </c>
      <c r="H213" s="43" t="str">
        <f>Checklist4813[[#This Row],[PIGUID]]&amp;"NO"</f>
        <v>NO</v>
      </c>
      <c r="I213" s="43" t="str">
        <f>IF(Checklist4813[[#This Row],[PIGUID]]="","",INDEX(PIs[NA Exempt],MATCH(Checklist4813[[#This Row],[PIGUID]],PIs[GUID],0),1))</f>
        <v/>
      </c>
      <c r="J21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31 INTEGRATED PEST MANAGEMENT</v>
      </c>
      <c r="K21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13" s="43" t="str">
        <f>IF(Checklist4813[[#This Row],[SGUID]]="",IF(Checklist4813[[#This Row],[SSGUID]]="",INDEX(PIs[[Column1]:[SS]],MATCH(Checklist4813[[#This Row],[PIGUID]],PIs[GUID],0),6),""),"")</f>
        <v/>
      </c>
      <c r="M213" s="43" t="str">
        <f>IF(Checklist4813[[#This Row],[SSGUID]]="",IF(Checklist4813[[#This Row],[PIGUID]]="","",INDEX(PIs[[Column1]:[SS]],MATCH(Checklist4813[[#This Row],[PIGUID]],PIs[GUID],0),8)),"")</f>
        <v/>
      </c>
      <c r="N213" s="63"/>
      <c r="O213" s="63"/>
      <c r="P213" s="43" t="str">
        <f>IF(Checklist4813[[#This Row],[ifna]]="NA","",IF(Checklist4813[[#This Row],[RelatedPQ]]=0,"",IF(Checklist4813[[#This Row],[RelatedPQ]]="","",IF((INDEX(S2PQ_relational[],MATCH(Checklist4813[[#This Row],[PIGUID&amp;NO]],S2PQ_relational[PIGUID &amp; "NO"],0),1))=Checklist4813[[#This Row],[PIGUID]],"Not applicable",""))))</f>
        <v/>
      </c>
      <c r="Q213" s="43" t="str">
        <f>IF(Checklist4813[[#This Row],[N/A]]="Not Applicable",INDEX(S2PQ[[Step 2 questions]:[Justification]],MATCH(Checklist4813[[#This Row],[RelatedPQ]],S2PQ[S2PQGUID],0),3),"")</f>
        <v/>
      </c>
      <c r="R213" s="63"/>
    </row>
    <row r="214" spans="2:18" s="42" customFormat="1" ht="33.75" hidden="1" x14ac:dyDescent="0.25">
      <c r="B214" s="43"/>
      <c r="C214" s="43" t="s">
        <v>50</v>
      </c>
      <c r="D214" s="42">
        <f>IF(Checklist4813[[#This Row],[SGUID]]="",IF(Checklist4813[[#This Row],[SSGUID]]="",0,1),1)</f>
        <v>1</v>
      </c>
      <c r="E214" s="43"/>
      <c r="F214" s="43" t="str">
        <f>_xlfn.IFNA(Checklist4813[[#This Row],[RelatedPQ]],"NA")</f>
        <v/>
      </c>
      <c r="G214" s="43" t="str">
        <f>IF(Checklist4813[[#This Row],[PIGUID]]="","",INDEX(S2PQ_relational[],MATCH(Checklist4813[[#This Row],[PIGUID&amp;NO]],S2PQ_relational[PIGUID &amp; "NO"],0),2))</f>
        <v/>
      </c>
      <c r="H214" s="43" t="str">
        <f>Checklist4813[[#This Row],[PIGUID]]&amp;"NO"</f>
        <v>NO</v>
      </c>
      <c r="I214" s="43" t="str">
        <f>IF(Checklist4813[[#This Row],[PIGUID]]="","",INDEX(PIs[NA Exempt],MATCH(Checklist4813[[#This Row],[PIGUID]],PIs[GUID],0),1))</f>
        <v/>
      </c>
      <c r="J214" s="43" t="str">
        <f>IF(Checklist4813[[#This Row],[SGUID]]="",IF(Checklist4813[[#This Row],[SSGUID]]="",IF(Checklist4813[[#This Row],[PIGUID]]="","",INDEX(PIs[[Column1]:[SS]],MATCH(Checklist4813[[#This Row],[PIGUID]],PIs[GUID],0),2)),INDEX(PIs[[Column1]:[SS]],MATCH(Checklist4813[[#This Row],[SSGUID]],PIs[SSGUID],0),18)),INDEX(PIs[[Column1]:[SS]],MATCH(Checklist4813[[#This Row],[SGUID]],PIs[SGUID],0),14))</f>
        <v>-</v>
      </c>
      <c r="K21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14" s="43" t="str">
        <f>IF(Checklist4813[[#This Row],[SGUID]]="",IF(Checklist4813[[#This Row],[SSGUID]]="",INDEX(PIs[[Column1]:[SS]],MATCH(Checklist4813[[#This Row],[PIGUID]],PIs[GUID],0),6),""),"")</f>
        <v/>
      </c>
      <c r="M214" s="43" t="str">
        <f>IF(Checklist4813[[#This Row],[SSGUID]]="",IF(Checklist4813[[#This Row],[PIGUID]]="","",INDEX(PIs[[Column1]:[SS]],MATCH(Checklist4813[[#This Row],[PIGUID]],PIs[GUID],0),8)),"")</f>
        <v/>
      </c>
      <c r="N214" s="63"/>
      <c r="O214" s="63"/>
      <c r="P214" s="43" t="str">
        <f>IF(Checklist4813[[#This Row],[ifna]]="NA","",IF(Checklist4813[[#This Row],[RelatedPQ]]=0,"",IF(Checklist4813[[#This Row],[RelatedPQ]]="","",IF((INDEX(S2PQ_relational[],MATCH(Checklist4813[[#This Row],[PIGUID&amp;NO]],S2PQ_relational[PIGUID &amp; "NO"],0),1))=Checklist4813[[#This Row],[PIGUID]],"Not applicable",""))))</f>
        <v/>
      </c>
      <c r="Q214" s="43" t="str">
        <f>IF(Checklist4813[[#This Row],[N/A]]="Not Applicable",INDEX(S2PQ[[Step 2 questions]:[Justification]],MATCH(Checklist4813[[#This Row],[RelatedPQ]],S2PQ[S2PQGUID],0),3),"")</f>
        <v/>
      </c>
      <c r="R214" s="63"/>
    </row>
    <row r="215" spans="2:18" s="42" customFormat="1" ht="135" x14ac:dyDescent="0.25">
      <c r="B215" s="43"/>
      <c r="C215" s="43"/>
      <c r="D215" s="42">
        <f>IF(Checklist4813[[#This Row],[SGUID]]="",IF(Checklist4813[[#This Row],[SSGUID]]="",0,1),1)</f>
        <v>0</v>
      </c>
      <c r="E215" s="43" t="s">
        <v>769</v>
      </c>
      <c r="F215" s="43" t="str">
        <f>_xlfn.IFNA(Checklist4813[[#This Row],[RelatedPQ]],"NA")</f>
        <v>NA</v>
      </c>
      <c r="G215" s="43" t="e">
        <f>IF(Checklist4813[[#This Row],[PIGUID]]="","",INDEX(S2PQ_relational[],MATCH(Checklist4813[[#This Row],[PIGUID&amp;NO]],S2PQ_relational[PIGUID &amp; "NO"],0),2))</f>
        <v>#N/A</v>
      </c>
      <c r="H215" s="43" t="str">
        <f>Checklist4813[[#This Row],[PIGUID]]&amp;"NO"</f>
        <v>2wQ9IQYf3XfsjO0wFC8rcuNO</v>
      </c>
      <c r="I215" s="43" t="b">
        <f>IF(Checklist4813[[#This Row],[PIGUID]]="","",INDEX(PIs[NA Exempt],MATCH(Checklist4813[[#This Row],[PIGUID]],PIs[GUID],0),1))</f>
        <v>0</v>
      </c>
      <c r="J21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31.01</v>
      </c>
      <c r="K21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Implementation of integrated pest management (IPM) is assisted through training or advice.</v>
      </c>
      <c r="L215" s="43" t="str">
        <f>IF(Checklist4813[[#This Row],[SGUID]]="",IF(Checklist4813[[#This Row],[SSGUID]]="",INDEX(PIs[[Column1]:[SS]],MATCH(Checklist4813[[#This Row],[PIGUID]],PIs[GUID],0),6),""),"")</f>
        <v>Where the technically responsible person is the producer, experience shall be complemented by technical knowledge (access to IPM technical literature, specific training attendance, etc.) or the use of tools (software, on-farm detection methods, etc.).
Where an external adviser has provided assistance, training and technical competence shall be demonstrated via official qualifications, specific training, etc., unless this person has been employed for that purpose by a competent organization.
In Option 2 producer groups, evidence at quality management system (QMS) level is acceptable.</v>
      </c>
      <c r="M215" s="43" t="str">
        <f>IF(Checklist4813[[#This Row],[SSGUID]]="",IF(Checklist4813[[#This Row],[PIGUID]]="","",INDEX(PIs[[Column1]:[SS]],MATCH(Checklist4813[[#This Row],[PIGUID]],PIs[GUID],0),8)),"")</f>
        <v>Minor Must</v>
      </c>
      <c r="N215" s="63"/>
      <c r="O215" s="63"/>
      <c r="P215" s="43" t="str">
        <f>IF(Checklist4813[[#This Row],[ifna]]="NA","",IF(Checklist4813[[#This Row],[RelatedPQ]]=0,"",IF(Checklist4813[[#This Row],[RelatedPQ]]="","",IF((INDEX(S2PQ_relational[],MATCH(Checklist4813[[#This Row],[PIGUID&amp;NO]],S2PQ_relational[PIGUID &amp; "NO"],0),1))=Checklist4813[[#This Row],[PIGUID]],"Not applicable",""))))</f>
        <v/>
      </c>
      <c r="Q215" s="43" t="str">
        <f>IF(Checklist4813[[#This Row],[N/A]]="Not Applicable",INDEX(S2PQ[[Step 2 questions]:[Justification]],MATCH(Checklist4813[[#This Row],[RelatedPQ]],S2PQ[S2PQGUID],0),3),"")</f>
        <v/>
      </c>
      <c r="R215" s="63"/>
    </row>
    <row r="216" spans="2:18" s="42" customFormat="1" ht="123.75" x14ac:dyDescent="0.25">
      <c r="B216" s="43"/>
      <c r="C216" s="43"/>
      <c r="D216" s="42">
        <f>IF(Checklist4813[[#This Row],[SGUID]]="",IF(Checklist4813[[#This Row],[SSGUID]]="",0,1),1)</f>
        <v>0</v>
      </c>
      <c r="E216" s="43" t="s">
        <v>781</v>
      </c>
      <c r="F216" s="43" t="str">
        <f>_xlfn.IFNA(Checklist4813[[#This Row],[RelatedPQ]],"NA")</f>
        <v>NA</v>
      </c>
      <c r="G216" s="43" t="e">
        <f>IF(Checklist4813[[#This Row],[PIGUID]]="","",INDEX(S2PQ_relational[],MATCH(Checklist4813[[#This Row],[PIGUID&amp;NO]],S2PQ_relational[PIGUID &amp; "NO"],0),2))</f>
        <v>#N/A</v>
      </c>
      <c r="H216" s="43" t="str">
        <f>Checklist4813[[#This Row],[PIGUID]]&amp;"NO"</f>
        <v>6jzijhg2MqRQBXkXYAkbBDNO</v>
      </c>
      <c r="I216" s="43" t="b">
        <f>IF(Checklist4813[[#This Row],[PIGUID]]="","",INDEX(PIs[NA Exempt],MATCH(Checklist4813[[#This Row],[PIGUID]],PIs[GUID],0),1))</f>
        <v>0</v>
      </c>
      <c r="J21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31.02</v>
      </c>
      <c r="K21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is informed about the relevant pests, diseases, and weeds that affect their registered crops.</v>
      </c>
      <c r="L216" s="43" t="str">
        <f>IF(Checklist4813[[#This Row],[SGUID]]="",IF(Checklist4813[[#This Row],[SSGUID]]="",INDEX(PIs[[Column1]:[SS]],MATCH(Checklist4813[[#This Row],[PIGUID]],PIs[GUID],0),6),""),"")</f>
        <v>The producer shall offer a verbal demonstration of their knowledge on identifying the presence and potential damage of the relevant pests, diseases, and weeds that affect the registered crops. This demonstration can take place in the field, or the producer can explain how they train the corresponding workers on the relevant pests, diseases, and weeds that affect the main registered crop(s).
In Option 2 producer groups, evidence at quality management system (QMS) level is acceptable.</v>
      </c>
      <c r="M216" s="43" t="str">
        <f>IF(Checklist4813[[#This Row],[SSGUID]]="",IF(Checklist4813[[#This Row],[PIGUID]]="","",INDEX(PIs[[Column1]:[SS]],MATCH(Checklist4813[[#This Row],[PIGUID]],PIs[GUID],0),8)),"")</f>
        <v>Major Must</v>
      </c>
      <c r="N216" s="63"/>
      <c r="O216" s="63"/>
      <c r="P216" s="43" t="str">
        <f>IF(Checklist4813[[#This Row],[ifna]]="NA","",IF(Checklist4813[[#This Row],[RelatedPQ]]=0,"",IF(Checklist4813[[#This Row],[RelatedPQ]]="","",IF((INDEX(S2PQ_relational[],MATCH(Checklist4813[[#This Row],[PIGUID&amp;NO]],S2PQ_relational[PIGUID &amp; "NO"],0),1))=Checklist4813[[#This Row],[PIGUID]],"Not applicable",""))))</f>
        <v/>
      </c>
      <c r="Q216" s="43" t="str">
        <f>IF(Checklist4813[[#This Row],[N/A]]="Not Applicable",INDEX(S2PQ[[Step 2 questions]:[Justification]],MATCH(Checklist4813[[#This Row],[RelatedPQ]],S2PQ[S2PQGUID],0),3),"")</f>
        <v/>
      </c>
      <c r="R216" s="63"/>
    </row>
    <row r="217" spans="2:18" s="42" customFormat="1" ht="157.5" x14ac:dyDescent="0.25">
      <c r="B217" s="43"/>
      <c r="C217" s="43"/>
      <c r="D217" s="42">
        <f>IF(Checklist4813[[#This Row],[SGUID]]="",IF(Checklist4813[[#This Row],[SSGUID]]="",0,1),1)</f>
        <v>0</v>
      </c>
      <c r="E217" s="43" t="s">
        <v>745</v>
      </c>
      <c r="F217" s="43" t="str">
        <f>_xlfn.IFNA(Checklist4813[[#This Row],[RelatedPQ]],"NA")</f>
        <v>NA</v>
      </c>
      <c r="G217" s="43" t="e">
        <f>IF(Checklist4813[[#This Row],[PIGUID]]="","",INDEX(S2PQ_relational[],MATCH(Checklist4813[[#This Row],[PIGUID&amp;NO]],S2PQ_relational[PIGUID &amp; "NO"],0),2))</f>
        <v>#N/A</v>
      </c>
      <c r="H217" s="43" t="str">
        <f>Checklist4813[[#This Row],[PIGUID]]&amp;"NO"</f>
        <v>4o7AdogyhlEY6F6WSnUEwdNO</v>
      </c>
      <c r="I217" s="43" t="b">
        <f>IF(Checklist4813[[#This Row],[PIGUID]]="","",INDEX(PIs[NA Exempt],MATCH(Checklist4813[[#This Row],[PIGUID]],PIs[GUID],0),1))</f>
        <v>0</v>
      </c>
      <c r="J21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31.03</v>
      </c>
      <c r="K21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There is an integrated pest management (IPM) plan describing the measures used at farm level to manage the relevant pests, diseases, and weeds that affect the registered crop(s).</v>
      </c>
      <c r="L217" s="43" t="str">
        <f>IF(Checklist4813[[#This Row],[SGUID]]="",IF(Checklist4813[[#This Row],[SSGUID]]="",INDEX(PIs[[Column1]:[SS]],MATCH(Checklist4813[[#This Row],[PIGUID]],PIs[GUID],0),6),""),"")</f>
        <v>The IPM plan shall describe the measures the producer uses or would consider using to manage the pests, diseases, and weeds relevant to the registered crop(s). It shall include:
- A stepwise approach based on the preventive, nonchemical, and chemical methods which shall be applied depending on the crop and the specific situation as per judgement of the producer or expert adviser
- Monitoring of pests, diseases, and weeds to determine whether interventions are needed, with action thresholds defined by the producer
In Option 2 producer groups, evidence at quality management system (QMS) level is acceptable.</v>
      </c>
      <c r="M217" s="43" t="str">
        <f>IF(Checklist4813[[#This Row],[SSGUID]]="",IF(Checklist4813[[#This Row],[PIGUID]]="","",INDEX(PIs[[Column1]:[SS]],MATCH(Checklist4813[[#This Row],[PIGUID]],PIs[GUID],0),8)),"")</f>
        <v>Minor Must</v>
      </c>
      <c r="N217" s="63"/>
      <c r="O217" s="63"/>
      <c r="P217" s="43" t="str">
        <f>IF(Checklist4813[[#This Row],[ifna]]="NA","",IF(Checklist4813[[#This Row],[RelatedPQ]]=0,"",IF(Checklist4813[[#This Row],[RelatedPQ]]="","",IF((INDEX(S2PQ_relational[],MATCH(Checklist4813[[#This Row],[PIGUID&amp;NO]],S2PQ_relational[PIGUID &amp; "NO"],0),1))=Checklist4813[[#This Row],[PIGUID]],"Not applicable",""))))</f>
        <v/>
      </c>
      <c r="Q217" s="43" t="str">
        <f>IF(Checklist4813[[#This Row],[N/A]]="Not Applicable",INDEX(S2PQ[[Step 2 questions]:[Justification]],MATCH(Checklist4813[[#This Row],[RelatedPQ]],S2PQ[S2PQGUID],0),3),"")</f>
        <v/>
      </c>
      <c r="R217" s="63"/>
    </row>
    <row r="218" spans="2:18" s="42" customFormat="1" ht="78.75" x14ac:dyDescent="0.25">
      <c r="B218" s="43"/>
      <c r="C218" s="43"/>
      <c r="D218" s="42">
        <f>IF(Checklist4813[[#This Row],[SGUID]]="",IF(Checklist4813[[#This Row],[SSGUID]]="",0,1),1)</f>
        <v>0</v>
      </c>
      <c r="E218" s="43" t="s">
        <v>738</v>
      </c>
      <c r="F218" s="43" t="str">
        <f>_xlfn.IFNA(Checklist4813[[#This Row],[RelatedPQ]],"NA")</f>
        <v>NA</v>
      </c>
      <c r="G218" s="43" t="e">
        <f>IF(Checklist4813[[#This Row],[PIGUID]]="","",INDEX(S2PQ_relational[],MATCH(Checklist4813[[#This Row],[PIGUID&amp;NO]],S2PQ_relational[PIGUID &amp; "NO"],0),2))</f>
        <v>#N/A</v>
      </c>
      <c r="H218" s="43" t="str">
        <f>Checklist4813[[#This Row],[PIGUID]]&amp;"NO"</f>
        <v>5DyIfj5SzNIxU35nVp2k4YNO</v>
      </c>
      <c r="I218" s="43" t="b">
        <f>IF(Checklist4813[[#This Row],[PIGUID]]="","",INDEX(PIs[NA Exempt],MATCH(Checklist4813[[#This Row],[PIGUID]],PIs[GUID],0),1))</f>
        <v>0</v>
      </c>
      <c r="J21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31.04</v>
      </c>
      <c r="K21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implements prevention measures.</v>
      </c>
      <c r="L218" s="43" t="str">
        <f>IF(Checklist4813[[#This Row],[SGUID]]="",IF(Checklist4813[[#This Row],[SSGUID]]="",INDEX(PIs[[Column1]:[SS]],MATCH(Checklist4813[[#This Row],[PIGUID]],PIs[GUID],0),6),""),"")</f>
        <v>The producer shall show evidence of implementing at least two activities for the registered crops (individually or per group of crops) that include the adoption of production practices which maintain the vitality of the crops and could reduce the incidence and intensity of pest attacks, thereby reducing the need for intervention.</v>
      </c>
      <c r="M218" s="43" t="str">
        <f>IF(Checklist4813[[#This Row],[SSGUID]]="",IF(Checklist4813[[#This Row],[PIGUID]]="","",INDEX(PIs[[Column1]:[SS]],MATCH(Checklist4813[[#This Row],[PIGUID]],PIs[GUID],0),8)),"")</f>
        <v>Major Must</v>
      </c>
      <c r="N218" s="63"/>
      <c r="O218" s="63"/>
      <c r="P218" s="43" t="str">
        <f>IF(Checklist4813[[#This Row],[ifna]]="NA","",IF(Checklist4813[[#This Row],[RelatedPQ]]=0,"",IF(Checklist4813[[#This Row],[RelatedPQ]]="","",IF((INDEX(S2PQ_relational[],MATCH(Checklist4813[[#This Row],[PIGUID&amp;NO]],S2PQ_relational[PIGUID &amp; "NO"],0),1))=Checklist4813[[#This Row],[PIGUID]],"Not applicable",""))))</f>
        <v/>
      </c>
      <c r="Q218" s="43" t="str">
        <f>IF(Checklist4813[[#This Row],[N/A]]="Not Applicable",INDEX(S2PQ[[Step 2 questions]:[Justification]],MATCH(Checklist4813[[#This Row],[RelatedPQ]],S2PQ[S2PQGUID],0),3),"")</f>
        <v/>
      </c>
      <c r="R218" s="63"/>
    </row>
    <row r="219" spans="2:18" s="42" customFormat="1" ht="67.5" x14ac:dyDescent="0.25">
      <c r="B219" s="43"/>
      <c r="C219" s="43"/>
      <c r="D219" s="42">
        <f>IF(Checklist4813[[#This Row],[SGUID]]="",IF(Checklist4813[[#This Row],[SSGUID]]="",0,1),1)</f>
        <v>0</v>
      </c>
      <c r="E219" s="43" t="s">
        <v>775</v>
      </c>
      <c r="F219" s="43" t="str">
        <f>_xlfn.IFNA(Checklist4813[[#This Row],[RelatedPQ]],"NA")</f>
        <v>NA</v>
      </c>
      <c r="G219" s="43" t="e">
        <f>IF(Checklist4813[[#This Row],[PIGUID]]="","",INDEX(S2PQ_relational[],MATCH(Checklist4813[[#This Row],[PIGUID&amp;NO]],S2PQ_relational[PIGUID &amp; "NO"],0),2))</f>
        <v>#N/A</v>
      </c>
      <c r="H219" s="43" t="str">
        <f>Checklist4813[[#This Row],[PIGUID]]&amp;"NO"</f>
        <v>2Zm8EsCtX7S3L1geR531daNO</v>
      </c>
      <c r="I219" s="43" t="b">
        <f>IF(Checklist4813[[#This Row],[PIGUID]]="","",INDEX(PIs[NA Exempt],MATCH(Checklist4813[[#This Row],[PIGUID]],PIs[GUID],0),1))</f>
        <v>0</v>
      </c>
      <c r="J21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31.05</v>
      </c>
      <c r="K21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practices monitoring of their registered crops to plan pest and disease management.</v>
      </c>
      <c r="L219" s="43" t="str">
        <f>IF(Checklist4813[[#This Row],[SGUID]]="",IF(Checklist4813[[#This Row],[SSGUID]]="",INDEX(PIs[[Column1]:[SS]],MATCH(Checklist4813[[#This Row],[PIGUID]],PIs[GUID],0),6),""),"")</f>
        <v>The producer shall show evidence of implementing at least two activities for the registered crops that will determine when and to what extent pests and their natural enemies are present, and using this information to plan what pest management techniques are required.</v>
      </c>
      <c r="M219" s="43" t="str">
        <f>IF(Checklist4813[[#This Row],[SSGUID]]="",IF(Checklist4813[[#This Row],[PIGUID]]="","",INDEX(PIs[[Column1]:[SS]],MATCH(Checklist4813[[#This Row],[PIGUID]],PIs[GUID],0),8)),"")</f>
        <v>Major Must</v>
      </c>
      <c r="N219" s="63"/>
      <c r="O219" s="63"/>
      <c r="P219" s="43" t="str">
        <f>IF(Checklist4813[[#This Row],[ifna]]="NA","",IF(Checklist4813[[#This Row],[RelatedPQ]]=0,"",IF(Checklist4813[[#This Row],[RelatedPQ]]="","",IF((INDEX(S2PQ_relational[],MATCH(Checklist4813[[#This Row],[PIGUID&amp;NO]],S2PQ_relational[PIGUID &amp; "NO"],0),1))=Checklist4813[[#This Row],[PIGUID]],"Not applicable",""))))</f>
        <v/>
      </c>
      <c r="Q219" s="43" t="str">
        <f>IF(Checklist4813[[#This Row],[N/A]]="Not Applicable",INDEX(S2PQ[[Step 2 questions]:[Justification]],MATCH(Checklist4813[[#This Row],[RelatedPQ]],S2PQ[S2PQGUID],0),3),"")</f>
        <v/>
      </c>
      <c r="R219" s="63"/>
    </row>
    <row r="220" spans="2:18" s="42" customFormat="1" ht="78.75" x14ac:dyDescent="0.25">
      <c r="B220" s="43"/>
      <c r="C220" s="43"/>
      <c r="D220" s="42">
        <f>IF(Checklist4813[[#This Row],[SGUID]]="",IF(Checklist4813[[#This Row],[SSGUID]]="",0,1),1)</f>
        <v>0</v>
      </c>
      <c r="E220" s="43" t="s">
        <v>757</v>
      </c>
      <c r="F220" s="43" t="str">
        <f>_xlfn.IFNA(Checklist4813[[#This Row],[RelatedPQ]],"NA")</f>
        <v>NA</v>
      </c>
      <c r="G220" s="43" t="e">
        <f>IF(Checklist4813[[#This Row],[PIGUID]]="","",INDEX(S2PQ_relational[],MATCH(Checklist4813[[#This Row],[PIGUID&amp;NO]],S2PQ_relational[PIGUID &amp; "NO"],0),2))</f>
        <v>#N/A</v>
      </c>
      <c r="H220" s="43" t="str">
        <f>Checklist4813[[#This Row],[PIGUID]]&amp;"NO"</f>
        <v>fn3Ib8Gr3hxmqYRhAEkDINO</v>
      </c>
      <c r="I220" s="43" t="b">
        <f>IF(Checklist4813[[#This Row],[PIGUID]]="","",INDEX(PIs[NA Exempt],MATCH(Checklist4813[[#This Row],[PIGUID]],PIs[GUID],0),1))</f>
        <v>0</v>
      </c>
      <c r="J22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31.06</v>
      </c>
      <c r="K22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makes interventions to manage pests.</v>
      </c>
      <c r="L220" s="43" t="str">
        <f>IF(Checklist4813[[#This Row],[SGUID]]="",IF(Checklist4813[[#This Row],[SSGUID]]="",INDEX(PIs[[Column1]:[SS]],MATCH(Checklist4813[[#This Row],[PIGUID]],PIs[GUID],0),6),""),"")</f>
        <v>The producer shall show evidence for situations in which specific interventions were made against pests adversely affecting the economic value of a crop. The producer may elect to take no action against the pest and incur the economic loss. Where possible, nonchemical approaches shall be considered.
“N/A” if the producer did not intervene.</v>
      </c>
      <c r="M220" s="43" t="str">
        <f>IF(Checklist4813[[#This Row],[SSGUID]]="",IF(Checklist4813[[#This Row],[PIGUID]]="","",INDEX(PIs[[Column1]:[SS]],MATCH(Checklist4813[[#This Row],[PIGUID]],PIs[GUID],0),8)),"")</f>
        <v>Major Must</v>
      </c>
      <c r="N220" s="63"/>
      <c r="O220" s="63"/>
      <c r="P220" s="43" t="str">
        <f>IF(Checklist4813[[#This Row],[ifna]]="NA","",IF(Checklist4813[[#This Row],[RelatedPQ]]=0,"",IF(Checklist4813[[#This Row],[RelatedPQ]]="","",IF((INDEX(S2PQ_relational[],MATCH(Checklist4813[[#This Row],[PIGUID&amp;NO]],S2PQ_relational[PIGUID &amp; "NO"],0),1))=Checklist4813[[#This Row],[PIGUID]],"Not applicable",""))))</f>
        <v/>
      </c>
      <c r="Q220" s="43" t="str">
        <f>IF(Checklist4813[[#This Row],[N/A]]="Not Applicable",INDEX(S2PQ[[Step 2 questions]:[Justification]],MATCH(Checklist4813[[#This Row],[RelatedPQ]],S2PQ[S2PQGUID],0),3),"")</f>
        <v/>
      </c>
      <c r="R220" s="63"/>
    </row>
    <row r="221" spans="2:18" s="42" customFormat="1" ht="213.75" x14ac:dyDescent="0.25">
      <c r="B221" s="43"/>
      <c r="C221" s="43"/>
      <c r="D221" s="42">
        <f>IF(Checklist4813[[#This Row],[SGUID]]="",IF(Checklist4813[[#This Row],[SSGUID]]="",0,1),1)</f>
        <v>0</v>
      </c>
      <c r="E221" s="43" t="s">
        <v>751</v>
      </c>
      <c r="F221" s="43" t="str">
        <f>_xlfn.IFNA(Checklist4813[[#This Row],[RelatedPQ]],"NA")</f>
        <v>NA</v>
      </c>
      <c r="G221" s="43" t="e">
        <f>IF(Checklist4813[[#This Row],[PIGUID]]="","",INDEX(S2PQ_relational[],MATCH(Checklist4813[[#This Row],[PIGUID&amp;NO]],S2PQ_relational[PIGUID &amp; "NO"],0),2))</f>
        <v>#N/A</v>
      </c>
      <c r="H221" s="43" t="str">
        <f>Checklist4813[[#This Row],[PIGUID]]&amp;"NO"</f>
        <v>74rWhrngZ93L1knuxjoL6MNO</v>
      </c>
      <c r="I221" s="43" t="b">
        <f>IF(Checklist4813[[#This Row],[PIGUID]]="","",INDEX(PIs[NA Exempt],MATCH(Checklist4813[[#This Row],[PIGUID]],PIs[GUID],0),1))</f>
        <v>0</v>
      </c>
      <c r="J22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31.07</v>
      </c>
      <c r="K22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Anti-resistance recommendations have been followed to maintain the effectiveness of available plant protection products (PPPs).</v>
      </c>
      <c r="L221" s="43" t="str">
        <f>IF(Checklist4813[[#This Row],[SGUID]]="",IF(Checklist4813[[#This Row],[SSGUID]]="",INDEX(PIs[[Column1]:[SS]],MATCH(Checklist4813[[#This Row],[PIGUID]],PIs[GUID],0),6),""),"")</f>
        <v>If the level of a pest, disease, or weed requires repeated controls in the crops, there shall be evidence that anti-resistance recommendations either on the label or from other sources (where available) are followed. If only one chemical mode-of-action or class of PPP exists or is permitted for use in the country of production or country of export, rotation of product types may not be possible due to lack of availability of suitable alternatives.
The resistance management strategy shall be documented and consider the following points:
- Always follow the recommendations on the product label.
- Avoid lower dose rates to ensure optimal application quality.
- Use rotation programs and mixtures of PPPs with different modes of action that are effective against the target, where available.</v>
      </c>
      <c r="M221" s="43" t="str">
        <f>IF(Checklist4813[[#This Row],[SSGUID]]="",IF(Checklist4813[[#This Row],[PIGUID]]="","",INDEX(PIs[[Column1]:[SS]],MATCH(Checklist4813[[#This Row],[PIGUID]],PIs[GUID],0),8)),"")</f>
        <v>Minor Must</v>
      </c>
      <c r="N221" s="63"/>
      <c r="O221" s="63"/>
      <c r="P221" s="43" t="str">
        <f>IF(Checklist4813[[#This Row],[ifna]]="NA","",IF(Checklist4813[[#This Row],[RelatedPQ]]=0,"",IF(Checklist4813[[#This Row],[RelatedPQ]]="","",IF((INDEX(S2PQ_relational[],MATCH(Checklist4813[[#This Row],[PIGUID&amp;NO]],S2PQ_relational[PIGUID &amp; "NO"],0),1))=Checklist4813[[#This Row],[PIGUID]],"Not applicable",""))))</f>
        <v/>
      </c>
      <c r="Q221" s="43" t="str">
        <f>IF(Checklist4813[[#This Row],[N/A]]="Not Applicable",INDEX(S2PQ[[Step 2 questions]:[Justification]],MATCH(Checklist4813[[#This Row],[RelatedPQ]],S2PQ[S2PQGUID],0),3),"")</f>
        <v/>
      </c>
      <c r="R221" s="63"/>
    </row>
    <row r="222" spans="2:18" s="42" customFormat="1" ht="56.25" x14ac:dyDescent="0.25">
      <c r="B222" s="43"/>
      <c r="C222" s="43"/>
      <c r="D222" s="42">
        <f>IF(Checklist4813[[#This Row],[SGUID]]="",IF(Checklist4813[[#This Row],[SSGUID]]="",0,1),1)</f>
        <v>0</v>
      </c>
      <c r="E222" s="43" t="s">
        <v>856</v>
      </c>
      <c r="F222" s="43" t="str">
        <f>_xlfn.IFNA(Checklist4813[[#This Row],[RelatedPQ]],"NA")</f>
        <v>NA</v>
      </c>
      <c r="G222" s="43" t="e">
        <f>IF(Checklist4813[[#This Row],[PIGUID]]="","",INDEX(S2PQ_relational[],MATCH(Checklist4813[[#This Row],[PIGUID&amp;NO]],S2PQ_relational[PIGUID &amp; "NO"],0),2))</f>
        <v>#N/A</v>
      </c>
      <c r="H222" s="43" t="str">
        <f>Checklist4813[[#This Row],[PIGUID]]&amp;"NO"</f>
        <v>4GqxsZoNDOR1W87uRzBY3ZNO</v>
      </c>
      <c r="I222" s="43" t="b">
        <f>IF(Checklist4813[[#This Row],[PIGUID]]="","",INDEX(PIs[NA Exempt],MATCH(Checklist4813[[#This Row],[PIGUID]],PIs[GUID],0),1))</f>
        <v>0</v>
      </c>
      <c r="J22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31.08</v>
      </c>
      <c r="K22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uses the results of integrated pest management (IPM) to learn and to improve the IPM plan.</v>
      </c>
      <c r="L222" s="43" t="str">
        <f>IF(Checklist4813[[#This Row],[SGUID]]="",IF(Checklist4813[[#This Row],[SSGUID]]="",INDEX(PIs[[Column1]:[SS]],MATCH(Checklist4813[[#This Row],[PIGUID]],PIs[GUID],0),6),""),"")</f>
        <v>There shall be evidence that the producer evaluates the IPM plan on a yearly basis and introduces improvements if these were identified as necessary.
In Option 2 producer groups, evidence at quality management system (QMS) level is acceptable.</v>
      </c>
      <c r="M222" s="43" t="str">
        <f>IF(Checklist4813[[#This Row],[SSGUID]]="",IF(Checklist4813[[#This Row],[PIGUID]]="","",INDEX(PIs[[Column1]:[SS]],MATCH(Checklist4813[[#This Row],[PIGUID]],PIs[GUID],0),8)),"")</f>
        <v>Minor Must</v>
      </c>
      <c r="N222" s="63"/>
      <c r="O222" s="63"/>
      <c r="P222" s="43" t="str">
        <f>IF(Checklist4813[[#This Row],[ifna]]="NA","",IF(Checklist4813[[#This Row],[RelatedPQ]]=0,"",IF(Checklist4813[[#This Row],[RelatedPQ]]="","",IF((INDEX(S2PQ_relational[],MATCH(Checklist4813[[#This Row],[PIGUID&amp;NO]],S2PQ_relational[PIGUID &amp; "NO"],0),1))=Checklist4813[[#This Row],[PIGUID]],"Not applicable",""))))</f>
        <v/>
      </c>
      <c r="Q222" s="43" t="str">
        <f>IF(Checklist4813[[#This Row],[N/A]]="Not Applicable",INDEX(S2PQ[[Step 2 questions]:[Justification]],MATCH(Checklist4813[[#This Row],[RelatedPQ]],S2PQ[S2PQGUID],0),3),"")</f>
        <v/>
      </c>
      <c r="R222" s="63"/>
    </row>
    <row r="223" spans="2:18" s="42" customFormat="1" ht="33.75" x14ac:dyDescent="0.25">
      <c r="B223" s="43" t="s">
        <v>115</v>
      </c>
      <c r="C223" s="43"/>
      <c r="D223" s="42">
        <f>IF(Checklist4813[[#This Row],[SGUID]]="",IF(Checklist4813[[#This Row],[SSGUID]]="",0,1),1)</f>
        <v>1</v>
      </c>
      <c r="E223" s="43"/>
      <c r="F223" s="43" t="str">
        <f>_xlfn.IFNA(Checklist4813[[#This Row],[RelatedPQ]],"NA")</f>
        <v/>
      </c>
      <c r="G223" s="43" t="str">
        <f>IF(Checklist4813[[#This Row],[PIGUID]]="","",INDEX(S2PQ_relational[],MATCH(Checklist4813[[#This Row],[PIGUID&amp;NO]],S2PQ_relational[PIGUID &amp; "NO"],0),2))</f>
        <v/>
      </c>
      <c r="H223" s="43" t="str">
        <f>Checklist4813[[#This Row],[PIGUID]]&amp;"NO"</f>
        <v>NO</v>
      </c>
      <c r="I223" s="43" t="str">
        <f>IF(Checklist4813[[#This Row],[PIGUID]]="","",INDEX(PIs[NA Exempt],MATCH(Checklist4813[[#This Row],[PIGUID]],PIs[GUID],0),1))</f>
        <v/>
      </c>
      <c r="J22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 PLANT PROTECTION PRODUCTS</v>
      </c>
      <c r="K22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23" s="43" t="str">
        <f>IF(Checklist4813[[#This Row],[SGUID]]="",IF(Checklist4813[[#This Row],[SSGUID]]="",INDEX(PIs[[Column1]:[SS]],MATCH(Checklist4813[[#This Row],[PIGUID]],PIs[GUID],0),6),""),"")</f>
        <v/>
      </c>
      <c r="M223" s="43" t="str">
        <f>IF(Checklist4813[[#This Row],[SSGUID]]="",IF(Checklist4813[[#This Row],[PIGUID]]="","",INDEX(PIs[[Column1]:[SS]],MATCH(Checklist4813[[#This Row],[PIGUID]],PIs[GUID],0),8)),"")</f>
        <v/>
      </c>
      <c r="N223" s="63"/>
      <c r="O223" s="63"/>
      <c r="P223" s="43" t="str">
        <f>IF(Checklist4813[[#This Row],[ifna]]="NA","",IF(Checklist4813[[#This Row],[RelatedPQ]]=0,"",IF(Checklist4813[[#This Row],[RelatedPQ]]="","",IF((INDEX(S2PQ_relational[],MATCH(Checklist4813[[#This Row],[PIGUID&amp;NO]],S2PQ_relational[PIGUID &amp; "NO"],0),1))=Checklist4813[[#This Row],[PIGUID]],"Not applicable",""))))</f>
        <v/>
      </c>
      <c r="Q223" s="43" t="str">
        <f>IF(Checklist4813[[#This Row],[N/A]]="Not Applicable",INDEX(S2PQ[[Step 2 questions]:[Justification]],MATCH(Checklist4813[[#This Row],[RelatedPQ]],S2PQ[S2PQGUID],0),3),"")</f>
        <v/>
      </c>
      <c r="R223" s="63"/>
    </row>
    <row r="224" spans="2:18" s="42" customFormat="1" ht="45" x14ac:dyDescent="0.25">
      <c r="B224" s="43"/>
      <c r="C224" s="43" t="s">
        <v>151</v>
      </c>
      <c r="D224" s="42">
        <f>IF(Checklist4813[[#This Row],[SGUID]]="",IF(Checklist4813[[#This Row],[SSGUID]]="",0,1),1)</f>
        <v>1</v>
      </c>
      <c r="E224" s="43"/>
      <c r="F224" s="43" t="str">
        <f>_xlfn.IFNA(Checklist4813[[#This Row],[RelatedPQ]],"NA")</f>
        <v/>
      </c>
      <c r="G224" s="43" t="str">
        <f>IF(Checklist4813[[#This Row],[PIGUID]]="","",INDEX(S2PQ_relational[],MATCH(Checklist4813[[#This Row],[PIGUID&amp;NO]],S2PQ_relational[PIGUID &amp; "NO"],0),2))</f>
        <v/>
      </c>
      <c r="H224" s="43" t="str">
        <f>Checklist4813[[#This Row],[PIGUID]]&amp;"NO"</f>
        <v>NO</v>
      </c>
      <c r="I224" s="43" t="str">
        <f>IF(Checklist4813[[#This Row],[PIGUID]]="","",INDEX(PIs[NA Exempt],MATCH(Checklist4813[[#This Row],[PIGUID]],PIs[GUID],0),1))</f>
        <v/>
      </c>
      <c r="J22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32.01 Plant protection product management</v>
      </c>
      <c r="K22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24" s="43" t="str">
        <f>IF(Checklist4813[[#This Row],[SGUID]]="",IF(Checklist4813[[#This Row],[SSGUID]]="",INDEX(PIs[[Column1]:[SS]],MATCH(Checklist4813[[#This Row],[PIGUID]],PIs[GUID],0),6),""),"")</f>
        <v/>
      </c>
      <c r="M224" s="43" t="str">
        <f>IF(Checklist4813[[#This Row],[SSGUID]]="",IF(Checklist4813[[#This Row],[PIGUID]]="","",INDEX(PIs[[Column1]:[SS]],MATCH(Checklist4813[[#This Row],[PIGUID]],PIs[GUID],0),8)),"")</f>
        <v/>
      </c>
      <c r="N224" s="63"/>
      <c r="O224" s="63"/>
      <c r="P224" s="43" t="str">
        <f>IF(Checklist4813[[#This Row],[ifna]]="NA","",IF(Checklist4813[[#This Row],[RelatedPQ]]=0,"",IF(Checklist4813[[#This Row],[RelatedPQ]]="","",IF((INDEX(S2PQ_relational[],MATCH(Checklist4813[[#This Row],[PIGUID&amp;NO]],S2PQ_relational[PIGUID &amp; "NO"],0),1))=Checklist4813[[#This Row],[PIGUID]],"Not applicable",""))))</f>
        <v/>
      </c>
      <c r="Q224" s="43" t="str">
        <f>IF(Checklist4813[[#This Row],[N/A]]="Not Applicable",INDEX(S2PQ[[Step 2 questions]:[Justification]],MATCH(Checklist4813[[#This Row],[RelatedPQ]],S2PQ[S2PQGUID],0),3),"")</f>
        <v/>
      </c>
      <c r="R224" s="63"/>
    </row>
    <row r="225" spans="2:18" s="42" customFormat="1" ht="213.75" x14ac:dyDescent="0.25">
      <c r="B225" s="43"/>
      <c r="C225" s="43"/>
      <c r="D225" s="42">
        <f>IF(Checklist4813[[#This Row],[SGUID]]="",IF(Checklist4813[[#This Row],[SSGUID]]="",0,1),1)</f>
        <v>0</v>
      </c>
      <c r="E225" s="43" t="s">
        <v>159</v>
      </c>
      <c r="F225" s="43" t="str">
        <f>_xlfn.IFNA(Checklist4813[[#This Row],[RelatedPQ]],"NA")</f>
        <v>NA</v>
      </c>
      <c r="G225" s="43" t="e">
        <f>IF(Checklist4813[[#This Row],[PIGUID]]="","",INDEX(S2PQ_relational[],MATCH(Checklist4813[[#This Row],[PIGUID&amp;NO]],S2PQ_relational[PIGUID &amp; "NO"],0),2))</f>
        <v>#N/A</v>
      </c>
      <c r="H225" s="43" t="str">
        <f>Checklist4813[[#This Row],[PIGUID]]&amp;"NO"</f>
        <v>5XMLpcjxwMVd0swERj19FINO</v>
      </c>
      <c r="I225" s="43" t="b">
        <f>IF(Checklist4813[[#This Row],[PIGUID]]="","",INDEX(PIs[NA Exempt],MATCH(Checklist4813[[#This Row],[PIGUID]],PIs[GUID],0),1))</f>
        <v>0</v>
      </c>
      <c r="J22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32.01.01</v>
      </c>
      <c r="K22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Only treatments with plant protection products (PPPs) authorized for the country of production are used.</v>
      </c>
      <c r="L225" s="43" t="str">
        <f>IF(Checklist4813[[#This Row],[SGUID]]="",IF(Checklist4813[[#This Row],[SSGUID]]="",INDEX(PIs[[Column1]:[SS]],MATCH(Checklist4813[[#This Row],[PIGUID]],PIs[GUID],0),6),""),"")</f>
        <v>A system shall be in place to ensure that PPPs are used as authorized for the country of production.
Evidence may take the form of reference lists (online acceptable), product labels, or descriptions of prevailing regulations. Where no official registration scheme exists in the country of production, the producer shall refer to “International Code of Conduct on the Distribution and Use of Pesticides” of the Food and Agriculture Organization (FAO).
Extrapolated PPP use is allowed as per local registration scheme (see guideline).
An up-to-date documented list that takes into account any change in local and national legislation for biocides, waxes, and postharvest PPPs shall be available for commercial brand products (including any active ingredient compositions) used.</v>
      </c>
      <c r="M225" s="43" t="str">
        <f>IF(Checklist4813[[#This Row],[SSGUID]]="",IF(Checklist4813[[#This Row],[PIGUID]]="","",INDEX(PIs[[Column1]:[SS]],MATCH(Checklist4813[[#This Row],[PIGUID]],PIs[GUID],0),8)),"")</f>
        <v>Major Must</v>
      </c>
      <c r="N225" s="63"/>
      <c r="O225" s="63"/>
      <c r="P225" s="43" t="str">
        <f>IF(Checklist4813[[#This Row],[ifna]]="NA","",IF(Checklist4813[[#This Row],[RelatedPQ]]=0,"",IF(Checklist4813[[#This Row],[RelatedPQ]]="","",IF((INDEX(S2PQ_relational[],MATCH(Checklist4813[[#This Row],[PIGUID&amp;NO]],S2PQ_relational[PIGUID &amp; "NO"],0),1))=Checklist4813[[#This Row],[PIGUID]],"Not applicable",""))))</f>
        <v/>
      </c>
      <c r="Q225" s="43" t="str">
        <f>IF(Checklist4813[[#This Row],[N/A]]="Not Applicable",INDEX(S2PQ[[Step 2 questions]:[Justification]],MATCH(Checklist4813[[#This Row],[RelatedPQ]],S2PQ[S2PQGUID],0),3),"")</f>
        <v/>
      </c>
      <c r="R225" s="63"/>
    </row>
    <row r="226" spans="2:18" s="42" customFormat="1" ht="112.5" x14ac:dyDescent="0.25">
      <c r="B226" s="43"/>
      <c r="C226" s="43"/>
      <c r="D226" s="42">
        <f>IF(Checklist4813[[#This Row],[SGUID]]="",IF(Checklist4813[[#This Row],[SSGUID]]="",0,1),1)</f>
        <v>0</v>
      </c>
      <c r="E226" s="43" t="s">
        <v>145</v>
      </c>
      <c r="F226" s="43" t="str">
        <f>_xlfn.IFNA(Checklist4813[[#This Row],[RelatedPQ]],"NA")</f>
        <v>NA</v>
      </c>
      <c r="G226" s="43" t="e">
        <f>IF(Checklist4813[[#This Row],[PIGUID]]="","",INDEX(S2PQ_relational[],MATCH(Checklist4813[[#This Row],[PIGUID&amp;NO]],S2PQ_relational[PIGUID &amp; "NO"],0),2))</f>
        <v>#N/A</v>
      </c>
      <c r="H226" s="43" t="str">
        <f>Checklist4813[[#This Row],[PIGUID]]&amp;"NO"</f>
        <v>1pKykTCeSrkEE4AWwugwUBNO</v>
      </c>
      <c r="I226" s="43" t="b">
        <f>IF(Checklist4813[[#This Row],[PIGUID]]="","",INDEX(PIs[NA Exempt],MATCH(Checklist4813[[#This Row],[PIGUID]],PIs[GUID],0),1))</f>
        <v>0</v>
      </c>
      <c r="J22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32.01.02</v>
      </c>
      <c r="K22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Plant protection products (PPPs) and other treatments are applied appropriately and as recommended on the product label.</v>
      </c>
      <c r="L226" s="43" t="str">
        <f>IF(Checklist4813[[#This Row],[SGUID]]="",IF(Checklist4813[[#This Row],[SSGUID]]="",INDEX(PIs[[Column1]:[SS]],MATCH(Checklist4813[[#This Row],[PIGUID]],PIs[GUID],0),6),""),"")</f>
        <v>A system shall be in place to ensure that PPPs, including biocontrol agents, are used as authorized for the specific crop and intended purpose (i.e., for the pest, disease, weed, or target of the intervention) and as per label recommendation or official registration body publication.
If the producer uses an off-label PPP, there shall be evidence of official approval for use of that PPP on that crop in that country.
All PPPs shall be correctly and properly labeled.</v>
      </c>
      <c r="M226" s="43" t="str">
        <f>IF(Checklist4813[[#This Row],[SSGUID]]="",IF(Checklist4813[[#This Row],[PIGUID]]="","",INDEX(PIs[[Column1]:[SS]],MATCH(Checklist4813[[#This Row],[PIGUID]],PIs[GUID],0),8)),"")</f>
        <v>Major Must</v>
      </c>
      <c r="N226" s="63"/>
      <c r="O226" s="63"/>
      <c r="P226" s="43" t="str">
        <f>IF(Checklist4813[[#This Row],[ifna]]="NA","",IF(Checklist4813[[#This Row],[RelatedPQ]]=0,"",IF(Checklist4813[[#This Row],[RelatedPQ]]="","",IF((INDEX(S2PQ_relational[],MATCH(Checklist4813[[#This Row],[PIGUID&amp;NO]],S2PQ_relational[PIGUID &amp; "NO"],0),1))=Checklist4813[[#This Row],[PIGUID]],"Not applicable",""))))</f>
        <v/>
      </c>
      <c r="Q226" s="43" t="str">
        <f>IF(Checklist4813[[#This Row],[N/A]]="Not Applicable",INDEX(S2PQ[[Step 2 questions]:[Justification]],MATCH(Checklist4813[[#This Row],[RelatedPQ]],S2PQ[S2PQGUID],0),3),"")</f>
        <v/>
      </c>
      <c r="R226" s="63"/>
    </row>
    <row r="227" spans="2:18" s="42" customFormat="1" ht="67.5" x14ac:dyDescent="0.25">
      <c r="B227" s="43"/>
      <c r="C227" s="43"/>
      <c r="D227" s="42">
        <f>IF(Checklist4813[[#This Row],[SGUID]]="",IF(Checklist4813[[#This Row],[SSGUID]]="",0,1),1)</f>
        <v>0</v>
      </c>
      <c r="E227" s="43" t="s">
        <v>245</v>
      </c>
      <c r="F227" s="43" t="str">
        <f>_xlfn.IFNA(Checklist4813[[#This Row],[RelatedPQ]],"NA")</f>
        <v>NA</v>
      </c>
      <c r="G227" s="43" t="e">
        <f>IF(Checklist4813[[#This Row],[PIGUID]]="","",INDEX(S2PQ_relational[],MATCH(Checklist4813[[#This Row],[PIGUID&amp;NO]],S2PQ_relational[PIGUID &amp; "NO"],0),2))</f>
        <v>#N/A</v>
      </c>
      <c r="H227" s="43" t="str">
        <f>Checklist4813[[#This Row],[PIGUID]]&amp;"NO"</f>
        <v>2xWtkK3f4uPpBQwoJOwYtNNO</v>
      </c>
      <c r="I227" s="43" t="b">
        <f>IF(Checklist4813[[#This Row],[PIGUID]]="","",INDEX(PIs[NA Exempt],MATCH(Checklist4813[[#This Row],[PIGUID]],PIs[GUID],0),1))</f>
        <v>0</v>
      </c>
      <c r="J22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32.01.03</v>
      </c>
      <c r="K22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takes active measures to prevent plant protection product (PPP) drift to neighboring plots.</v>
      </c>
      <c r="L227" s="43" t="str">
        <f>IF(Checklist4813[[#This Row],[SGUID]]="",IF(Checklist4813[[#This Row],[SSGUID]]="",INDEX(PIs[[Column1]:[SS]],MATCH(Checklist4813[[#This Row],[PIGUID]],PIs[GUID],0),6),""),"")</f>
        <v>The producer shall take active measures to avoid the risk of PPP drift from own plots to neighboring production areas. This may include, but is not limited to, knowledge of what neighbors are growing, planting living fences, maintenance of spray equipment, etc.</v>
      </c>
      <c r="M227" s="43" t="str">
        <f>IF(Checklist4813[[#This Row],[SSGUID]]="",IF(Checklist4813[[#This Row],[PIGUID]]="","",INDEX(PIs[[Column1]:[SS]],MATCH(Checklist4813[[#This Row],[PIGUID]],PIs[GUID],0),8)),"")</f>
        <v>Major Must</v>
      </c>
      <c r="N227" s="63"/>
      <c r="O227" s="63"/>
      <c r="P227" s="43" t="str">
        <f>IF(Checklist4813[[#This Row],[ifna]]="NA","",IF(Checklist4813[[#This Row],[RelatedPQ]]=0,"",IF(Checklist4813[[#This Row],[RelatedPQ]]="","",IF((INDEX(S2PQ_relational[],MATCH(Checklist4813[[#This Row],[PIGUID&amp;NO]],S2PQ_relational[PIGUID &amp; "NO"],0),1))=Checklist4813[[#This Row],[PIGUID]],"Not applicable",""))))</f>
        <v/>
      </c>
      <c r="Q227" s="43" t="str">
        <f>IF(Checklist4813[[#This Row],[N/A]]="Not Applicable",INDEX(S2PQ[[Step 2 questions]:[Justification]],MATCH(Checklist4813[[#This Row],[RelatedPQ]],S2PQ[S2PQGUID],0),3),"")</f>
        <v/>
      </c>
      <c r="R227" s="63"/>
    </row>
    <row r="228" spans="2:18" s="42" customFormat="1" ht="78.75" x14ac:dyDescent="0.25">
      <c r="B228" s="43"/>
      <c r="C228" s="43"/>
      <c r="D228" s="42">
        <f>IF(Checklist4813[[#This Row],[SGUID]]="",IF(Checklist4813[[#This Row],[SSGUID]]="",0,1),1)</f>
        <v>0</v>
      </c>
      <c r="E228" s="43" t="s">
        <v>239</v>
      </c>
      <c r="F228" s="43" t="str">
        <f>_xlfn.IFNA(Checklist4813[[#This Row],[RelatedPQ]],"NA")</f>
        <v>NA</v>
      </c>
      <c r="G228" s="43" t="e">
        <f>IF(Checklist4813[[#This Row],[PIGUID]]="","",INDEX(S2PQ_relational[],MATCH(Checklist4813[[#This Row],[PIGUID&amp;NO]],S2PQ_relational[PIGUID &amp; "NO"],0),2))</f>
        <v>#N/A</v>
      </c>
      <c r="H228" s="43" t="str">
        <f>Checklist4813[[#This Row],[PIGUID]]&amp;"NO"</f>
        <v>6PPb4EImP8JrD9iouBcWhQNO</v>
      </c>
      <c r="I228" s="43" t="b">
        <f>IF(Checklist4813[[#This Row],[PIGUID]]="","",INDEX(PIs[NA Exempt],MATCH(Checklist4813[[#This Row],[PIGUID]],PIs[GUID],0),1))</f>
        <v>0</v>
      </c>
      <c r="J22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32.01.04</v>
      </c>
      <c r="K22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producer takes active measures to prevent plant protection product (PPP) drift from neighboring plots.</v>
      </c>
      <c r="L228" s="43" t="str">
        <f>IF(Checklist4813[[#This Row],[SGUID]]="",IF(Checklist4813[[#This Row],[SSGUID]]="",INDEX(PIs[[Column1]:[SS]],MATCH(Checklist4813[[#This Row],[PIGUID]],PIs[GUID],0),6),""),"")</f>
        <v>The producer should take active measures to avoid the risk of PPP drift from adjacent plots e.g., by making agreements and organizing communication with producers from neighboring plots in order to eliminate the risk of undesired PPP drift, by planting vegetative buffers at the edges of cropped fields, and by increasing PPP sampling on such fields.</v>
      </c>
      <c r="M228" s="43" t="str">
        <f>IF(Checklist4813[[#This Row],[SSGUID]]="",IF(Checklist4813[[#This Row],[PIGUID]]="","",INDEX(PIs[[Column1]:[SS]],MATCH(Checklist4813[[#This Row],[PIGUID]],PIs[GUID],0),8)),"")</f>
        <v>Recom.</v>
      </c>
      <c r="N228" s="63"/>
      <c r="O228" s="63"/>
      <c r="P228" s="43" t="str">
        <f>IF(Checklist4813[[#This Row],[ifna]]="NA","",IF(Checklist4813[[#This Row],[RelatedPQ]]=0,"",IF(Checklist4813[[#This Row],[RelatedPQ]]="","",IF((INDEX(S2PQ_relational[],MATCH(Checklist4813[[#This Row],[PIGUID&amp;NO]],S2PQ_relational[PIGUID &amp; "NO"],0),1))=Checklist4813[[#This Row],[PIGUID]],"Not applicable",""))))</f>
        <v/>
      </c>
      <c r="Q228" s="43" t="str">
        <f>IF(Checklist4813[[#This Row],[N/A]]="Not Applicable",INDEX(S2PQ[[Step 2 questions]:[Justification]],MATCH(Checklist4813[[#This Row],[RelatedPQ]],S2PQ[S2PQGUID],0),3),"")</f>
        <v/>
      </c>
      <c r="R228" s="63"/>
    </row>
    <row r="229" spans="2:18" s="42" customFormat="1" ht="33.75" x14ac:dyDescent="0.25">
      <c r="B229" s="43"/>
      <c r="C229" s="43" t="s">
        <v>158</v>
      </c>
      <c r="D229" s="42">
        <f>IF(Checklist4813[[#This Row],[SGUID]]="",IF(Checklist4813[[#This Row],[SSGUID]]="",0,1),1)</f>
        <v>1</v>
      </c>
      <c r="E229" s="43"/>
      <c r="F229" s="43" t="str">
        <f>_xlfn.IFNA(Checklist4813[[#This Row],[RelatedPQ]],"NA")</f>
        <v/>
      </c>
      <c r="G229" s="43" t="str">
        <f>IF(Checklist4813[[#This Row],[PIGUID]]="","",INDEX(S2PQ_relational[],MATCH(Checklist4813[[#This Row],[PIGUID&amp;NO]],S2PQ_relational[PIGUID &amp; "NO"],0),2))</f>
        <v/>
      </c>
      <c r="H229" s="43" t="str">
        <f>Checklist4813[[#This Row],[PIGUID]]&amp;"NO"</f>
        <v>NO</v>
      </c>
      <c r="I229" s="43" t="str">
        <f>IF(Checklist4813[[#This Row],[PIGUID]]="","",INDEX(PIs[NA Exempt],MATCH(Checklist4813[[#This Row],[PIGUID]],PIs[GUID],0),1))</f>
        <v/>
      </c>
      <c r="J22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32.02 Application records</v>
      </c>
      <c r="K22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29" s="43" t="str">
        <f>IF(Checklist4813[[#This Row],[SGUID]]="",IF(Checklist4813[[#This Row],[SSGUID]]="",INDEX(PIs[[Column1]:[SS]],MATCH(Checklist4813[[#This Row],[PIGUID]],PIs[GUID],0),6),""),"")</f>
        <v/>
      </c>
      <c r="M229" s="43" t="str">
        <f>IF(Checklist4813[[#This Row],[SSGUID]]="",IF(Checklist4813[[#This Row],[PIGUID]]="","",INDEX(PIs[[Column1]:[SS]],MATCH(Checklist4813[[#This Row],[PIGUID]],PIs[GUID],0),8)),"")</f>
        <v/>
      </c>
      <c r="N229" s="63"/>
      <c r="O229" s="63"/>
      <c r="P229" s="43" t="str">
        <f>IF(Checklist4813[[#This Row],[ifna]]="NA","",IF(Checklist4813[[#This Row],[RelatedPQ]]=0,"",IF(Checklist4813[[#This Row],[RelatedPQ]]="","",IF((INDEX(S2PQ_relational[],MATCH(Checklist4813[[#This Row],[PIGUID&amp;NO]],S2PQ_relational[PIGUID &amp; "NO"],0),1))=Checklist4813[[#This Row],[PIGUID]],"Not applicable",""))))</f>
        <v/>
      </c>
      <c r="Q229" s="43" t="str">
        <f>IF(Checklist4813[[#This Row],[N/A]]="Not Applicable",INDEX(S2PQ[[Step 2 questions]:[Justification]],MATCH(Checklist4813[[#This Row],[RelatedPQ]],S2PQ[S2PQGUID],0),3),"")</f>
        <v/>
      </c>
      <c r="R229" s="63"/>
    </row>
    <row r="230" spans="2:18" s="42" customFormat="1" ht="326.25" x14ac:dyDescent="0.25">
      <c r="B230" s="43"/>
      <c r="C230" s="43"/>
      <c r="D230" s="42">
        <f>IF(Checklist4813[[#This Row],[SGUID]]="",IF(Checklist4813[[#This Row],[SSGUID]]="",0,1),1)</f>
        <v>0</v>
      </c>
      <c r="E230" s="43" t="s">
        <v>152</v>
      </c>
      <c r="F230" s="43" t="str">
        <f>_xlfn.IFNA(Checklist4813[[#This Row],[RelatedPQ]],"NA")</f>
        <v>NA</v>
      </c>
      <c r="G230" s="43" t="e">
        <f>IF(Checklist4813[[#This Row],[PIGUID]]="","",INDEX(S2PQ_relational[],MATCH(Checklist4813[[#This Row],[PIGUID&amp;NO]],S2PQ_relational[PIGUID &amp; "NO"],0),2))</f>
        <v>#N/A</v>
      </c>
      <c r="H230" s="43" t="str">
        <f>Checklist4813[[#This Row],[PIGUID]]&amp;"NO"</f>
        <v>ZYU3P2HISVaXuEvVwpr52NO</v>
      </c>
      <c r="I230" s="43" t="b">
        <f>IF(Checklist4813[[#This Row],[PIGUID]]="","",INDEX(PIs[NA Exempt],MATCH(Checklist4813[[#This Row],[PIGUID]],PIs[GUID],0),1))</f>
        <v>0</v>
      </c>
      <c r="J23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32.02.01</v>
      </c>
      <c r="K23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Records of plant protection product (PPP) applications are kept.</v>
      </c>
      <c r="L230" s="43" t="str">
        <f>IF(Checklist4813[[#This Row],[SGUID]]="",IF(Checklist4813[[#This Row],[SSGUID]]="",INDEX(PIs[[Column1]:[SS]],MATCH(Checklist4813[[#This Row],[PIGUID]],PIs[GUID],0),6),""),"")</f>
        <v>Records shall be kept for all applications of PPPs, biocontrol agents, and postharvest treatments and shall specify the following:
- Crop and/or variety treated
- Application location (geographical area, the name or reference of the farm, and the field, orchard, greenhouse, or facility where the crop is located)
- Exact dates (day/month/year) from start to end (The producer need not record end times, but shall always record end dates. By doing so, it shall be considered that reentry intervals are calculated using the start of the next calendar day.)
- Registered trade name and active ingredient or beneficial organism with scientific name
- Preharvest interval as per the product label or, if not on the label, as stated by an official source
- Amount of product applied (weight or volume) and concentration or rate
- Type of machinery or application equipment used (backpack sprayer, aerial application, chemigation, etc.)
- Reason for application (target pest, disease, weed, condition, etc.)
- Full name of the applicator (person applying)
- Full name of the person technically responsible for decision-making and authorization of treatment applications (if single individual authorizes all applications, person’s details need be recorded only once)</v>
      </c>
      <c r="M230" s="43" t="str">
        <f>IF(Checklist4813[[#This Row],[SSGUID]]="",IF(Checklist4813[[#This Row],[PIGUID]]="","",INDEX(PIs[[Column1]:[SS]],MATCH(Checklist4813[[#This Row],[PIGUID]],PIs[GUID],0),8)),"")</f>
        <v>Major Must</v>
      </c>
      <c r="N230" s="63"/>
      <c r="O230" s="63"/>
      <c r="P230" s="43" t="str">
        <f>IF(Checklist4813[[#This Row],[ifna]]="NA","",IF(Checklist4813[[#This Row],[RelatedPQ]]=0,"",IF(Checklist4813[[#This Row],[RelatedPQ]]="","",IF((INDEX(S2PQ_relational[],MATCH(Checklist4813[[#This Row],[PIGUID&amp;NO]],S2PQ_relational[PIGUID &amp; "NO"],0),1))=Checklist4813[[#This Row],[PIGUID]],"Not applicable",""))))</f>
        <v/>
      </c>
      <c r="Q230" s="43" t="str">
        <f>IF(Checklist4813[[#This Row],[N/A]]="Not Applicable",INDEX(S2PQ[[Step 2 questions]:[Justification]],MATCH(Checklist4813[[#This Row],[RelatedPQ]],S2PQ[S2PQGUID],0),3),"")</f>
        <v/>
      </c>
      <c r="R230" s="63"/>
    </row>
    <row r="231" spans="2:18" s="42" customFormat="1" ht="78.75" x14ac:dyDescent="0.25">
      <c r="B231" s="43"/>
      <c r="C231" s="43"/>
      <c r="D231" s="42">
        <f>IF(Checklist4813[[#This Row],[SGUID]]="",IF(Checklist4813[[#This Row],[SSGUID]]="",0,1),1)</f>
        <v>0</v>
      </c>
      <c r="E231" s="43" t="s">
        <v>264</v>
      </c>
      <c r="F231" s="43" t="str">
        <f>_xlfn.IFNA(Checklist4813[[#This Row],[RelatedPQ]],"NA")</f>
        <v>NA</v>
      </c>
      <c r="G231" s="43" t="e">
        <f>IF(Checklist4813[[#This Row],[PIGUID]]="","",INDEX(S2PQ_relational[],MATCH(Checklist4813[[#This Row],[PIGUID&amp;NO]],S2PQ_relational[PIGUID &amp; "NO"],0),2))</f>
        <v>#N/A</v>
      </c>
      <c r="H231" s="43" t="str">
        <f>Checklist4813[[#This Row],[PIGUID]]&amp;"NO"</f>
        <v>2YSirzbeAjyTWH1ctHRk1CNO</v>
      </c>
      <c r="I231" s="43" t="b">
        <f>IF(Checklist4813[[#This Row],[PIGUID]]="","",INDEX(PIs[NA Exempt],MATCH(Checklist4813[[#This Row],[PIGUID]],PIs[GUID],0),1))</f>
        <v>0</v>
      </c>
      <c r="J23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32.02.02</v>
      </c>
      <c r="K23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Weather conditions at time of application are recorded.</v>
      </c>
      <c r="L231" s="43" t="str">
        <f>IF(Checklist4813[[#This Row],[SGUID]]="",IF(Checklist4813[[#This Row],[SSGUID]]="",INDEX(PIs[[Column1]:[SS]],MATCH(Checklist4813[[#This Row],[PIGUID]],PIs[GUID],0),6),""),"")</f>
        <v>Local weather conditions (wind, sunny/overcast, humidity, etc.) affecting effectiveness of treatment or drift to neighboring crops shall be recorded for all plant protection product (PPP) applications. This may be in the form of pictograms with tick boxes, text information, or another viable system on the record.
“N/A” for covered crops.</v>
      </c>
      <c r="M231" s="43" t="str">
        <f>IF(Checklist4813[[#This Row],[SSGUID]]="",IF(Checklist4813[[#This Row],[PIGUID]]="","",INDEX(PIs[[Column1]:[SS]],MATCH(Checklist4813[[#This Row],[PIGUID]],PIs[GUID],0),8)),"")</f>
        <v>Major Must</v>
      </c>
      <c r="N231" s="63"/>
      <c r="O231" s="63"/>
      <c r="P231" s="43" t="str">
        <f>IF(Checklist4813[[#This Row],[ifna]]="NA","",IF(Checklist4813[[#This Row],[RelatedPQ]]=0,"",IF(Checklist4813[[#This Row],[RelatedPQ]]="","",IF((INDEX(S2PQ_relational[],MATCH(Checklist4813[[#This Row],[PIGUID&amp;NO]],S2PQ_relational[PIGUID &amp; "NO"],0),1))=Checklist4813[[#This Row],[PIGUID]],"Not applicable",""))))</f>
        <v/>
      </c>
      <c r="Q231" s="43" t="str">
        <f>IF(Checklist4813[[#This Row],[N/A]]="Not Applicable",INDEX(S2PQ[[Step 2 questions]:[Justification]],MATCH(Checklist4813[[#This Row],[RelatedPQ]],S2PQ[S2PQGUID],0),3),"")</f>
        <v/>
      </c>
      <c r="R231" s="63"/>
    </row>
    <row r="232" spans="2:18" s="42" customFormat="1" ht="157.5" x14ac:dyDescent="0.25">
      <c r="B232" s="43"/>
      <c r="C232" s="43"/>
      <c r="D232" s="42">
        <f>IF(Checklist4813[[#This Row],[SGUID]]="",IF(Checklist4813[[#This Row],[SSGUID]]="",0,1),1)</f>
        <v>0</v>
      </c>
      <c r="E232" s="43" t="s">
        <v>251</v>
      </c>
      <c r="F232" s="43" t="str">
        <f>_xlfn.IFNA(Checklist4813[[#This Row],[RelatedPQ]],"NA")</f>
        <v>NA</v>
      </c>
      <c r="G232" s="43" t="e">
        <f>IF(Checklist4813[[#This Row],[PIGUID]]="","",INDEX(S2PQ_relational[],MATCH(Checklist4813[[#This Row],[PIGUID&amp;NO]],S2PQ_relational[PIGUID &amp; "NO"],0),2))</f>
        <v>#N/A</v>
      </c>
      <c r="H232" s="43" t="str">
        <f>Checklist4813[[#This Row],[PIGUID]]&amp;"NO"</f>
        <v>7sa1pBLjSG8Pp5qg7WPDWzNO</v>
      </c>
      <c r="I232" s="43" t="b">
        <f>IF(Checklist4813[[#This Row],[PIGUID]]="","",INDEX(PIs[NA Exempt],MATCH(Checklist4813[[#This Row],[PIGUID]],PIs[GUID],0),1))</f>
        <v>0</v>
      </c>
      <c r="J23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32.02.03</v>
      </c>
      <c r="K23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Management of plant protection products (PPPs) is supported with metrics.</v>
      </c>
      <c r="L232" s="43" t="str">
        <f>IF(Checklist4813[[#This Row],[SGUID]]="",IF(Checklist4813[[#This Row],[SSGUID]]="",INDEX(PIs[[Column1]:[SS]],MATCH(Checklist4813[[#This Row],[PIGUID]],PIs[GUID],0),6),""),"")</f>
        <v>Acceptable metrics allow calculating the following:
- List of active ingredients used
- The total amount of active ingredients applied (in kg/crop, kg/month, and kg/ha/month)
Metrics should refer to the farm’s various production sites, units of time (e.g., growing cycles), and the active ingredient amounts per kg of product and ha of production.
In Option 2 producer groups, evidence at quality management system (QMS) level is acceptable. Results (data) on metrics at producer group and farm level should be available to indicate compliance.</v>
      </c>
      <c r="M232" s="43" t="str">
        <f>IF(Checklist4813[[#This Row],[SSGUID]]="",IF(Checklist4813[[#This Row],[PIGUID]]="","",INDEX(PIs[[Column1]:[SS]],MATCH(Checklist4813[[#This Row],[PIGUID]],PIs[GUID],0),8)),"")</f>
        <v>Recom.</v>
      </c>
      <c r="N232" s="63"/>
      <c r="O232" s="63"/>
      <c r="P232" s="43" t="str">
        <f>IF(Checklist4813[[#This Row],[ifna]]="NA","",IF(Checklist4813[[#This Row],[RelatedPQ]]=0,"",IF(Checklist4813[[#This Row],[RelatedPQ]]="","",IF((INDEX(S2PQ_relational[],MATCH(Checklist4813[[#This Row],[PIGUID&amp;NO]],S2PQ_relational[PIGUID &amp; "NO"],0),1))=Checklist4813[[#This Row],[PIGUID]],"Not applicable",""))))</f>
        <v/>
      </c>
      <c r="Q232" s="43" t="str">
        <f>IF(Checklist4813[[#This Row],[N/A]]="Not Applicable",INDEX(S2PQ[[Step 2 questions]:[Justification]],MATCH(Checklist4813[[#This Row],[RelatedPQ]],S2PQ[S2PQGUID],0),3),"")</f>
        <v/>
      </c>
      <c r="R232" s="63"/>
    </row>
    <row r="233" spans="2:18" s="42" customFormat="1" ht="56.25" x14ac:dyDescent="0.25">
      <c r="B233" s="43"/>
      <c r="C233" s="43" t="s">
        <v>263</v>
      </c>
      <c r="D233" s="42">
        <f>IF(Checklist4813[[#This Row],[SGUID]]="",IF(Checklist4813[[#This Row],[SSGUID]]="",0,1),1)</f>
        <v>1</v>
      </c>
      <c r="E233" s="43"/>
      <c r="F233" s="43" t="str">
        <f>_xlfn.IFNA(Checklist4813[[#This Row],[RelatedPQ]],"NA")</f>
        <v/>
      </c>
      <c r="G233" s="43" t="str">
        <f>IF(Checklist4813[[#This Row],[PIGUID]]="","",INDEX(S2PQ_relational[],MATCH(Checklist4813[[#This Row],[PIGUID&amp;NO]],S2PQ_relational[PIGUID &amp; "NO"],0),2))</f>
        <v/>
      </c>
      <c r="H233" s="43" t="str">
        <f>Checklist4813[[#This Row],[PIGUID]]&amp;"NO"</f>
        <v>NO</v>
      </c>
      <c r="I233" s="43" t="str">
        <f>IF(Checklist4813[[#This Row],[PIGUID]]="","",INDEX(PIs[NA Exempt],MATCH(Checklist4813[[#This Row],[PIGUID]],PIs[GUID],0),1))</f>
        <v/>
      </c>
      <c r="J23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32.03 Plant protection product preharvest intervals</v>
      </c>
      <c r="K23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33" s="43" t="str">
        <f>IF(Checklist4813[[#This Row],[SGUID]]="",IF(Checklist4813[[#This Row],[SSGUID]]="",INDEX(PIs[[Column1]:[SS]],MATCH(Checklist4813[[#This Row],[PIGUID]],PIs[GUID],0),6),""),"")</f>
        <v/>
      </c>
      <c r="M233" s="43" t="str">
        <f>IF(Checklist4813[[#This Row],[SSGUID]]="",IF(Checklist4813[[#This Row],[PIGUID]]="","",INDEX(PIs[[Column1]:[SS]],MATCH(Checklist4813[[#This Row],[PIGUID]],PIs[GUID],0),8)),"")</f>
        <v/>
      </c>
      <c r="N233" s="63"/>
      <c r="O233" s="63"/>
      <c r="P233" s="43" t="str">
        <f>IF(Checklist4813[[#This Row],[ifna]]="NA","",IF(Checklist4813[[#This Row],[RelatedPQ]]=0,"",IF(Checklist4813[[#This Row],[RelatedPQ]]="","",IF((INDEX(S2PQ_relational[],MATCH(Checklist4813[[#This Row],[PIGUID&amp;NO]],S2PQ_relational[PIGUID &amp; "NO"],0),1))=Checklist4813[[#This Row],[PIGUID]],"Not applicable",""))))</f>
        <v/>
      </c>
      <c r="Q233" s="43" t="str">
        <f>IF(Checklist4813[[#This Row],[N/A]]="Not Applicable",INDEX(S2PQ[[Step 2 questions]:[Justification]],MATCH(Checklist4813[[#This Row],[RelatedPQ]],S2PQ[S2PQGUID],0),3),"")</f>
        <v/>
      </c>
      <c r="R233" s="63"/>
    </row>
    <row r="234" spans="2:18" s="42" customFormat="1" ht="101.25" x14ac:dyDescent="0.25">
      <c r="B234" s="43"/>
      <c r="C234" s="43"/>
      <c r="D234" s="42">
        <f>IF(Checklist4813[[#This Row],[SGUID]]="",IF(Checklist4813[[#This Row],[SSGUID]]="",0,1),1)</f>
        <v>0</v>
      </c>
      <c r="E234" s="43" t="s">
        <v>257</v>
      </c>
      <c r="F234" s="43" t="str">
        <f>_xlfn.IFNA(Checklist4813[[#This Row],[RelatedPQ]],"NA")</f>
        <v>NA</v>
      </c>
      <c r="G234" s="43" t="e">
        <f>IF(Checklist4813[[#This Row],[PIGUID]]="","",INDEX(S2PQ_relational[],MATCH(Checklist4813[[#This Row],[PIGUID&amp;NO]],S2PQ_relational[PIGUID &amp; "NO"],0),2))</f>
        <v>#N/A</v>
      </c>
      <c r="H234" s="43" t="str">
        <f>Checklist4813[[#This Row],[PIGUID]]&amp;"NO"</f>
        <v>5Wj2aUBoqbLeFTleXHhFBMNO</v>
      </c>
      <c r="I234" s="43" t="b">
        <f>IF(Checklist4813[[#This Row],[PIGUID]]="","",INDEX(PIs[NA Exempt],MATCH(Checklist4813[[#This Row],[PIGUID]],PIs[GUID],0),1))</f>
        <v>0</v>
      </c>
      <c r="J23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32.03.01</v>
      </c>
      <c r="K23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There is evidence that the registered preharvest intervals have been complied with.</v>
      </c>
      <c r="L234" s="43" t="str">
        <f>IF(Checklist4813[[#This Row],[SGUID]]="",IF(Checklist4813[[#This Row],[SSGUID]]="",INDEX(PIs[[Column1]:[SS]],MATCH(Checklist4813[[#This Row],[PIGUID]],PIs[GUID],0),6),""),"")</f>
        <v>The producer shall be able to demonstrate, through the use of records such as plant protection product (PPP) application records and crop harvest dates, that preharvest intervals have been complied with for PPPs applied to crops. Specifically, in continuous harvesting situations, systems shall be in place in the field, orchard, or greenhouse (warning signs, time of application, etc.) to ensure compliance with all preharvest intervals.</v>
      </c>
      <c r="M234" s="43" t="str">
        <f>IF(Checklist4813[[#This Row],[SSGUID]]="",IF(Checklist4813[[#This Row],[PIGUID]]="","",INDEX(PIs[[Column1]:[SS]],MATCH(Checklist4813[[#This Row],[PIGUID]],PIs[GUID],0),8)),"")</f>
        <v>Major Must</v>
      </c>
      <c r="N234" s="63"/>
      <c r="O234" s="63"/>
      <c r="P234" s="43" t="str">
        <f>IF(Checklist4813[[#This Row],[ifna]]="NA","",IF(Checklist4813[[#This Row],[RelatedPQ]]=0,"",IF(Checklist4813[[#This Row],[RelatedPQ]]="","",IF((INDEX(S2PQ_relational[],MATCH(Checklist4813[[#This Row],[PIGUID&amp;NO]],S2PQ_relational[PIGUID &amp; "NO"],0),1))=Checklist4813[[#This Row],[PIGUID]],"Not applicable",""))))</f>
        <v/>
      </c>
      <c r="Q234" s="43" t="str">
        <f>IF(Checklist4813[[#This Row],[N/A]]="Not Applicable",INDEX(S2PQ[[Step 2 questions]:[Justification]],MATCH(Checklist4813[[#This Row],[RelatedPQ]],S2PQ[S2PQGUID],0),3),"")</f>
        <v/>
      </c>
      <c r="R234" s="63"/>
    </row>
    <row r="235" spans="2:18" s="42" customFormat="1" ht="33.75" x14ac:dyDescent="0.25">
      <c r="B235" s="43"/>
      <c r="C235" s="43" t="s">
        <v>116</v>
      </c>
      <c r="D235" s="42">
        <f>IF(Checklist4813[[#This Row],[SGUID]]="",IF(Checklist4813[[#This Row],[SSGUID]]="",0,1),1)</f>
        <v>1</v>
      </c>
      <c r="E235" s="43"/>
      <c r="F235" s="43" t="str">
        <f>_xlfn.IFNA(Checklist4813[[#This Row],[RelatedPQ]],"NA")</f>
        <v/>
      </c>
      <c r="G235" s="43" t="str">
        <f>IF(Checklist4813[[#This Row],[PIGUID]]="","",INDEX(S2PQ_relational[],MATCH(Checklist4813[[#This Row],[PIGUID&amp;NO]],S2PQ_relational[PIGUID &amp; "NO"],0),2))</f>
        <v/>
      </c>
      <c r="H235" s="43" t="str">
        <f>Checklist4813[[#This Row],[PIGUID]]&amp;"NO"</f>
        <v>NO</v>
      </c>
      <c r="I235" s="43" t="str">
        <f>IF(Checklist4813[[#This Row],[PIGUID]]="","",INDEX(PIs[NA Exempt],MATCH(Checklist4813[[#This Row],[PIGUID]],PIs[GUID],0),1))</f>
        <v/>
      </c>
      <c r="J23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32.04 Empty containers</v>
      </c>
      <c r="K23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35" s="43" t="str">
        <f>IF(Checklist4813[[#This Row],[SGUID]]="",IF(Checklist4813[[#This Row],[SSGUID]]="",INDEX(PIs[[Column1]:[SS]],MATCH(Checklist4813[[#This Row],[PIGUID]],PIs[GUID],0),6),""),"")</f>
        <v/>
      </c>
      <c r="M235" s="43" t="str">
        <f>IF(Checklist4813[[#This Row],[SSGUID]]="",IF(Checklist4813[[#This Row],[PIGUID]]="","",INDEX(PIs[[Column1]:[SS]],MATCH(Checklist4813[[#This Row],[PIGUID]],PIs[GUID],0),8)),"")</f>
        <v/>
      </c>
      <c r="N235" s="63"/>
      <c r="O235" s="63"/>
      <c r="P235" s="43" t="str">
        <f>IF(Checklist4813[[#This Row],[ifna]]="NA","",IF(Checklist4813[[#This Row],[RelatedPQ]]=0,"",IF(Checklist4813[[#This Row],[RelatedPQ]]="","",IF((INDEX(S2PQ_relational[],MATCH(Checklist4813[[#This Row],[PIGUID&amp;NO]],S2PQ_relational[PIGUID &amp; "NO"],0),1))=Checklist4813[[#This Row],[PIGUID]],"Not applicable",""))))</f>
        <v/>
      </c>
      <c r="Q235" s="43" t="str">
        <f>IF(Checklist4813[[#This Row],[N/A]]="Not Applicable",INDEX(S2PQ[[Step 2 questions]:[Justification]],MATCH(Checklist4813[[#This Row],[RelatedPQ]],S2PQ[S2PQGUID],0),3),"")</f>
        <v/>
      </c>
      <c r="R235" s="63"/>
    </row>
    <row r="236" spans="2:18" s="42" customFormat="1" ht="146.25" x14ac:dyDescent="0.25">
      <c r="B236" s="43"/>
      <c r="C236" s="43"/>
      <c r="D236" s="42">
        <f>IF(Checklist4813[[#This Row],[SGUID]]="",IF(Checklist4813[[#This Row],[SSGUID]]="",0,1),1)</f>
        <v>0</v>
      </c>
      <c r="E236" s="43" t="s">
        <v>177</v>
      </c>
      <c r="F236" s="43" t="str">
        <f>_xlfn.IFNA(Checklist4813[[#This Row],[RelatedPQ]],"NA")</f>
        <v>NA</v>
      </c>
      <c r="G236" s="43" t="e">
        <f>IF(Checklist4813[[#This Row],[PIGUID]]="","",INDEX(S2PQ_relational[],MATCH(Checklist4813[[#This Row],[PIGUID&amp;NO]],S2PQ_relational[PIGUID &amp; "NO"],0),2))</f>
        <v>#N/A</v>
      </c>
      <c r="H236" s="43" t="str">
        <f>Checklist4813[[#This Row],[PIGUID]]&amp;"NO"</f>
        <v>7DyKpxWGj5goGwyBPim7pINO</v>
      </c>
      <c r="I236" s="43" t="b">
        <f>IF(Checklist4813[[#This Row],[PIGUID]]="","",INDEX(PIs[NA Exempt],MATCH(Checklist4813[[#This Row],[PIGUID]],PIs[GUID],0),1))</f>
        <v>0</v>
      </c>
      <c r="J23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32.04.01</v>
      </c>
      <c r="K23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Empty plant protection product (PPP) containers are triple rinsed with water before storage and disposal, and the rinsate is disposed of in such a way as to mitigate the risk to the environment.</v>
      </c>
      <c r="L236" s="43" t="str">
        <f>IF(Checklist4813[[#This Row],[SGUID]]="",IF(Checklist4813[[#This Row],[SSGUID]]="",INDEX(PIs[[Column1]:[SS]],MATCH(Checklist4813[[#This Row],[PIGUID]],PIs[GUID],0),6),""),"")</f>
        <v xml:space="preserve">Pressure-rinsing equipment for PPP containers shall be installed on the PPP application machinery, or there shall be documented instructions to rinse each container at least three times prior to its disposal.
Either via the use of a container-handling device or according to a documented procedure for the application equipment operators, the rinsate from the empty PPP containers shall always be put back into the application equipment tank when mixing or disposed of in a manner that compromises neither food safety nor the environment.
</v>
      </c>
      <c r="M236" s="43" t="str">
        <f>IF(Checklist4813[[#This Row],[SSGUID]]="",IF(Checklist4813[[#This Row],[PIGUID]]="","",INDEX(PIs[[Column1]:[SS]],MATCH(Checklist4813[[#This Row],[PIGUID]],PIs[GUID],0),8)),"")</f>
        <v>Major Must</v>
      </c>
      <c r="N236" s="63"/>
      <c r="O236" s="63"/>
      <c r="P236" s="43" t="str">
        <f>IF(Checklist4813[[#This Row],[ifna]]="NA","",IF(Checklist4813[[#This Row],[RelatedPQ]]=0,"",IF(Checklist4813[[#This Row],[RelatedPQ]]="","",IF((INDEX(S2PQ_relational[],MATCH(Checklist4813[[#This Row],[PIGUID&amp;NO]],S2PQ_relational[PIGUID &amp; "NO"],0),1))=Checklist4813[[#This Row],[PIGUID]],"Not applicable",""))))</f>
        <v/>
      </c>
      <c r="Q236" s="43" t="str">
        <f>IF(Checklist4813[[#This Row],[N/A]]="Not Applicable",INDEX(S2PQ[[Step 2 questions]:[Justification]],MATCH(Checklist4813[[#This Row],[RelatedPQ]],S2PQ[S2PQGUID],0),3),"")</f>
        <v/>
      </c>
      <c r="R236" s="63"/>
    </row>
    <row r="237" spans="2:18" s="42" customFormat="1" ht="78.75" x14ac:dyDescent="0.25">
      <c r="B237" s="43"/>
      <c r="C237" s="43"/>
      <c r="D237" s="42">
        <f>IF(Checklist4813[[#This Row],[SGUID]]="",IF(Checklist4813[[#This Row],[SSGUID]]="",0,1),1)</f>
        <v>0</v>
      </c>
      <c r="E237" s="43" t="s">
        <v>196</v>
      </c>
      <c r="F237" s="43" t="str">
        <f>_xlfn.IFNA(Checklist4813[[#This Row],[RelatedPQ]],"NA")</f>
        <v>NA</v>
      </c>
      <c r="G237" s="43" t="e">
        <f>IF(Checklist4813[[#This Row],[PIGUID]]="","",INDEX(S2PQ_relational[],MATCH(Checklist4813[[#This Row],[PIGUID&amp;NO]],S2PQ_relational[PIGUID &amp; "NO"],0),2))</f>
        <v>#N/A</v>
      </c>
      <c r="H237" s="43" t="str">
        <f>Checklist4813[[#This Row],[PIGUID]]&amp;"NO"</f>
        <v>CxoVhQbDEeBla327lo6XiNO</v>
      </c>
      <c r="I237" s="43" t="b">
        <f>IF(Checklist4813[[#This Row],[PIGUID]]="","",INDEX(PIs[NA Exempt],MATCH(Checklist4813[[#This Row],[PIGUID]],PIs[GUID],0),1))</f>
        <v>0</v>
      </c>
      <c r="J23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32.04.02</v>
      </c>
      <c r="K23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reuse of empty plant protection product (PPP) containers for purposes other than containing and transporting identical products is avoided.</v>
      </c>
      <c r="L237" s="43" t="str">
        <f>IF(Checklist4813[[#This Row],[SGUID]]="",IF(Checklist4813[[#This Row],[SSGUID]]="",INDEX(PIs[[Column1]:[SS]],MATCH(Checklist4813[[#This Row],[PIGUID]],PIs[GUID],0),6),""),"")</f>
        <v>There shall be evidence that empty PPP containers have not been and currently are not being reused for anything other than containing and transporting identical products as stated on the original label. In regions where there is a risk that the container could be used to carry drinking water, containers shall be punctured prior to disposal.</v>
      </c>
      <c r="M237" s="43" t="str">
        <f>IF(Checklist4813[[#This Row],[SSGUID]]="",IF(Checklist4813[[#This Row],[PIGUID]]="","",INDEX(PIs[[Column1]:[SS]],MATCH(Checklist4813[[#This Row],[PIGUID]],PIs[GUID],0),8)),"")</f>
        <v>Major Must</v>
      </c>
      <c r="N237" s="63"/>
      <c r="O237" s="63"/>
      <c r="P237" s="43" t="str">
        <f>IF(Checklist4813[[#This Row],[ifna]]="NA","",IF(Checklist4813[[#This Row],[RelatedPQ]]=0,"",IF(Checklist4813[[#This Row],[RelatedPQ]]="","",IF((INDEX(S2PQ_relational[],MATCH(Checklist4813[[#This Row],[PIGUID&amp;NO]],S2PQ_relational[PIGUID &amp; "NO"],0),1))=Checklist4813[[#This Row],[PIGUID]],"Not applicable",""))))</f>
        <v/>
      </c>
      <c r="Q237" s="43" t="str">
        <f>IF(Checklist4813[[#This Row],[N/A]]="Not Applicable",INDEX(S2PQ[[Step 2 questions]:[Justification]],MATCH(Checklist4813[[#This Row],[RelatedPQ]],S2PQ[S2PQGUID],0),3),"")</f>
        <v/>
      </c>
      <c r="R237" s="63"/>
    </row>
    <row r="238" spans="2:18" s="42" customFormat="1" ht="67.5" x14ac:dyDescent="0.25">
      <c r="B238" s="43"/>
      <c r="C238" s="43"/>
      <c r="D238" s="42">
        <f>IF(Checklist4813[[#This Row],[SGUID]]="",IF(Checklist4813[[#This Row],[SSGUID]]="",0,1),1)</f>
        <v>0</v>
      </c>
      <c r="E238" s="43" t="s">
        <v>109</v>
      </c>
      <c r="F238" s="43" t="str">
        <f>_xlfn.IFNA(Checklist4813[[#This Row],[RelatedPQ]],"NA")</f>
        <v>NA</v>
      </c>
      <c r="G238" s="43" t="e">
        <f>IF(Checklist4813[[#This Row],[PIGUID]]="","",INDEX(S2PQ_relational[],MATCH(Checklist4813[[#This Row],[PIGUID&amp;NO]],S2PQ_relational[PIGUID &amp; "NO"],0),2))</f>
        <v>#N/A</v>
      </c>
      <c r="H238" s="43" t="str">
        <f>Checklist4813[[#This Row],[PIGUID]]&amp;"NO"</f>
        <v>3NImmxaPT7SDOWf4wiv7q3NO</v>
      </c>
      <c r="I238" s="43" t="b">
        <f>IF(Checklist4813[[#This Row],[PIGUID]]="","",INDEX(PIs[NA Exempt],MATCH(Checklist4813[[#This Row],[PIGUID]],PIs[GUID],0),1))</f>
        <v>0</v>
      </c>
      <c r="J23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32.04.03</v>
      </c>
      <c r="K23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Empty containers are kept secure until disposal is possible.</v>
      </c>
      <c r="L238" s="43" t="str">
        <f>IF(Checklist4813[[#This Row],[SGUID]]="",IF(Checklist4813[[#This Row],[SSGUID]]="",INDEX(PIs[[Column1]:[SS]],MATCH(Checklist4813[[#This Row],[PIGUID]],PIs[GUID],0),6),""),"")</f>
        <v>There shall be a designated secure storage point for all empty plant protection product (PPP) containers prior to disposal that is isolated from the crop and packaging materials (e.g., permanently marked via signage) with physically restricted access for persons and fauna.</v>
      </c>
      <c r="M238" s="43" t="str">
        <f>IF(Checklist4813[[#This Row],[SSGUID]]="",IF(Checklist4813[[#This Row],[PIGUID]]="","",INDEX(PIs[[Column1]:[SS]],MATCH(Checklist4813[[#This Row],[PIGUID]],PIs[GUID],0),8)),"")</f>
        <v>Minor Must</v>
      </c>
      <c r="N238" s="63"/>
      <c r="O238" s="63"/>
      <c r="P238" s="43" t="str">
        <f>IF(Checklist4813[[#This Row],[ifna]]="NA","",IF(Checklist4813[[#This Row],[RelatedPQ]]=0,"",IF(Checklist4813[[#This Row],[RelatedPQ]]="","",IF((INDEX(S2PQ_relational[],MATCH(Checklist4813[[#This Row],[PIGUID&amp;NO]],S2PQ_relational[PIGUID &amp; "NO"],0),1))=Checklist4813[[#This Row],[PIGUID]],"Not applicable",""))))</f>
        <v/>
      </c>
      <c r="Q238" s="43" t="str">
        <f>IF(Checklist4813[[#This Row],[N/A]]="Not Applicable",INDEX(S2PQ[[Step 2 questions]:[Justification]],MATCH(Checklist4813[[#This Row],[RelatedPQ]],S2PQ[S2PQGUID],0),3),"")</f>
        <v/>
      </c>
      <c r="R238" s="63"/>
    </row>
    <row r="239" spans="2:18" s="42" customFormat="1" ht="56.25" x14ac:dyDescent="0.25">
      <c r="B239" s="43"/>
      <c r="C239" s="43"/>
      <c r="D239" s="42">
        <f>IF(Checklist4813[[#This Row],[SGUID]]="",IF(Checklist4813[[#This Row],[SSGUID]]="",0,1),1)</f>
        <v>0</v>
      </c>
      <c r="E239" s="43" t="s">
        <v>171</v>
      </c>
      <c r="F239" s="43" t="str">
        <f>_xlfn.IFNA(Checklist4813[[#This Row],[RelatedPQ]],"NA")</f>
        <v>NA</v>
      </c>
      <c r="G239" s="43" t="e">
        <f>IF(Checklist4813[[#This Row],[PIGUID]]="","",INDEX(S2PQ_relational[],MATCH(Checklist4813[[#This Row],[PIGUID&amp;NO]],S2PQ_relational[PIGUID &amp; "NO"],0),2))</f>
        <v>#N/A</v>
      </c>
      <c r="H239" s="43" t="str">
        <f>Checklist4813[[#This Row],[PIGUID]]&amp;"NO"</f>
        <v>5cwiVd7HtVG08xWOCrcEoDNO</v>
      </c>
      <c r="I239" s="43" t="b">
        <f>IF(Checklist4813[[#This Row],[PIGUID]]="","",INDEX(PIs[NA Exempt],MATCH(Checklist4813[[#This Row],[PIGUID]],PIs[GUID],0),1))</f>
        <v>0</v>
      </c>
      <c r="J23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32.04.04</v>
      </c>
      <c r="K23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Empty plant protection product (PPP) containers are disposed of in such a way as to mitigate the risk to humans and the environment.</v>
      </c>
      <c r="L239" s="43" t="str">
        <f>IF(Checklist4813[[#This Row],[SGUID]]="",IF(Checklist4813[[#This Row],[SSGUID]]="",INDEX(PIs[[Column1]:[SS]],MATCH(Checklist4813[[#This Row],[PIGUID]],PIs[GUID],0),6),""),"")</f>
        <v>The producer shall dispose of empty PPP containers using a safe handling system prior to the disposal, and a disposal method that avoids exposing people to the contents and avoids contamination of the environment (watercourses, flora, and fauna).</v>
      </c>
      <c r="M239" s="43" t="str">
        <f>IF(Checklist4813[[#This Row],[SSGUID]]="",IF(Checklist4813[[#This Row],[PIGUID]]="","",INDEX(PIs[[Column1]:[SS]],MATCH(Checklist4813[[#This Row],[PIGUID]],PIs[GUID],0),8)),"")</f>
        <v>Minor Must</v>
      </c>
      <c r="N239" s="63"/>
      <c r="O239" s="63"/>
      <c r="P239" s="43" t="str">
        <f>IF(Checklist4813[[#This Row],[ifna]]="NA","",IF(Checklist4813[[#This Row],[RelatedPQ]]=0,"",IF(Checklist4813[[#This Row],[RelatedPQ]]="","",IF((INDEX(S2PQ_relational[],MATCH(Checklist4813[[#This Row],[PIGUID&amp;NO]],S2PQ_relational[PIGUID &amp; "NO"],0),1))=Checklist4813[[#This Row],[PIGUID]],"Not applicable",""))))</f>
        <v/>
      </c>
      <c r="Q239" s="43" t="str">
        <f>IF(Checklist4813[[#This Row],[N/A]]="Not Applicable",INDEX(S2PQ[[Step 2 questions]:[Justification]],MATCH(Checklist4813[[#This Row],[RelatedPQ]],S2PQ[S2PQGUID],0),3),"")</f>
        <v/>
      </c>
      <c r="R239" s="63"/>
    </row>
    <row r="240" spans="2:18" s="42" customFormat="1" ht="78.75" x14ac:dyDescent="0.25">
      <c r="B240" s="43"/>
      <c r="C240" s="43"/>
      <c r="D240" s="42">
        <f>IF(Checklist4813[[#This Row],[SGUID]]="",IF(Checklist4813[[#This Row],[SSGUID]]="",0,1),1)</f>
        <v>0</v>
      </c>
      <c r="E240" s="43" t="s">
        <v>165</v>
      </c>
      <c r="F240" s="43" t="str">
        <f>_xlfn.IFNA(Checklist4813[[#This Row],[RelatedPQ]],"NA")</f>
        <v>NA</v>
      </c>
      <c r="G240" s="43" t="e">
        <f>IF(Checklist4813[[#This Row],[PIGUID]]="","",INDEX(S2PQ_relational[],MATCH(Checklist4813[[#This Row],[PIGUID&amp;NO]],S2PQ_relational[PIGUID &amp; "NO"],0),2))</f>
        <v>#N/A</v>
      </c>
      <c r="H240" s="43" t="str">
        <f>Checklist4813[[#This Row],[PIGUID]]&amp;"NO"</f>
        <v>6IaRWWLLwEjiebgODuBcQ9NO</v>
      </c>
      <c r="I240" s="43" t="b">
        <f>IF(Checklist4813[[#This Row],[PIGUID]]="","",INDEX(PIs[NA Exempt],MATCH(Checklist4813[[#This Row],[PIGUID]],PIs[GUID],0),1))</f>
        <v>0</v>
      </c>
      <c r="J24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32.04.05</v>
      </c>
      <c r="K24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Official collection and disposal systems are used, when available, and the empty containers are then adequately stored, labeled, and handled according to the rules of that collection system.</v>
      </c>
      <c r="L240" s="43" t="str">
        <f>IF(Checklist4813[[#This Row],[SGUID]]="",IF(Checklist4813[[#This Row],[SSGUID]]="",INDEX(PIs[[Column1]:[SS]],MATCH(Checklist4813[[#This Row],[PIGUID]],PIs[GUID],0),6),""),"")</f>
        <v>Where official collection and disposal systems exist, there shall be records of participation by the producer. All empty plant protection product (PPP) containers, once emptied, shall be adequately stored, labeled, handled, and disposed of according to the requirements of the official collection and disposal schemes, where applicable.</v>
      </c>
      <c r="M240" s="43" t="str">
        <f>IF(Checklist4813[[#This Row],[SSGUID]]="",IF(Checklist4813[[#This Row],[PIGUID]]="","",INDEX(PIs[[Column1]:[SS]],MATCH(Checklist4813[[#This Row],[PIGUID]],PIs[GUID],0),8)),"")</f>
        <v>Minor Must</v>
      </c>
      <c r="N240" s="63"/>
      <c r="O240" s="63"/>
      <c r="P240" s="43" t="str">
        <f>IF(Checklist4813[[#This Row],[ifna]]="NA","",IF(Checklist4813[[#This Row],[RelatedPQ]]=0,"",IF(Checklist4813[[#This Row],[RelatedPQ]]="","",IF((INDEX(S2PQ_relational[],MATCH(Checklist4813[[#This Row],[PIGUID&amp;NO]],S2PQ_relational[PIGUID &amp; "NO"],0),1))=Checklist4813[[#This Row],[PIGUID]],"Not applicable",""))))</f>
        <v/>
      </c>
      <c r="Q240" s="43" t="str">
        <f>IF(Checklist4813[[#This Row],[N/A]]="Not Applicable",INDEX(S2PQ[[Step 2 questions]:[Justification]],MATCH(Checklist4813[[#This Row],[RelatedPQ]],S2PQ[S2PQGUID],0),3),"")</f>
        <v/>
      </c>
      <c r="R240" s="63"/>
    </row>
    <row r="241" spans="2:18" s="42" customFormat="1" ht="33.75" x14ac:dyDescent="0.25">
      <c r="B241" s="43"/>
      <c r="C241" s="43"/>
      <c r="D241" s="42">
        <f>IF(Checklist4813[[#This Row],[SGUID]]="",IF(Checklist4813[[#This Row],[SSGUID]]="",0,1),1)</f>
        <v>0</v>
      </c>
      <c r="E241" s="43" t="s">
        <v>410</v>
      </c>
      <c r="F241" s="43" t="str">
        <f>_xlfn.IFNA(Checklist4813[[#This Row],[RelatedPQ]],"NA")</f>
        <v>NA</v>
      </c>
      <c r="G241" s="43" t="e">
        <f>IF(Checklist4813[[#This Row],[PIGUID]]="","",INDEX(S2PQ_relational[],MATCH(Checklist4813[[#This Row],[PIGUID&amp;NO]],S2PQ_relational[PIGUID &amp; "NO"],0),2))</f>
        <v>#N/A</v>
      </c>
      <c r="H241" s="43" t="str">
        <f>Checklist4813[[#This Row],[PIGUID]]&amp;"NO"</f>
        <v>4Jb2xHztv4wCf1ku5L2lC7NO</v>
      </c>
      <c r="I241" s="43" t="b">
        <f>IF(Checklist4813[[#This Row],[PIGUID]]="","",INDEX(PIs[NA Exempt],MATCH(Checklist4813[[#This Row],[PIGUID]],PIs[GUID],0),1))</f>
        <v>0</v>
      </c>
      <c r="J24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32.04.06</v>
      </c>
      <c r="K24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All local regulations regarding disposal or destruction of plant protection product (PPP) containers are complied with.</v>
      </c>
      <c r="L241" s="43" t="str">
        <f>IF(Checklist4813[[#This Row],[SGUID]]="",IF(Checklist4813[[#This Row],[SSGUID]]="",INDEX(PIs[[Column1]:[SS]],MATCH(Checklist4813[[#This Row],[PIGUID]],PIs[GUID],0),6),""),"")</f>
        <v>All the relevant national, regional, and local regulations and legislation, if such exist, shall have been complied with regarding the disposal of empty PPP containers.</v>
      </c>
      <c r="M241" s="43" t="str">
        <f>IF(Checklist4813[[#This Row],[SSGUID]]="",IF(Checklist4813[[#This Row],[PIGUID]]="","",INDEX(PIs[[Column1]:[SS]],MATCH(Checklist4813[[#This Row],[PIGUID]],PIs[GUID],0),8)),"")</f>
        <v>Major Must</v>
      </c>
      <c r="N241" s="63"/>
      <c r="O241" s="63"/>
      <c r="P241" s="43" t="str">
        <f>IF(Checklist4813[[#This Row],[ifna]]="NA","",IF(Checklist4813[[#This Row],[RelatedPQ]]=0,"",IF(Checklist4813[[#This Row],[RelatedPQ]]="","",IF((INDEX(S2PQ_relational[],MATCH(Checklist4813[[#This Row],[PIGUID&amp;NO]],S2PQ_relational[PIGUID &amp; "NO"],0),1))=Checklist4813[[#This Row],[PIGUID]],"Not applicable",""))))</f>
        <v/>
      </c>
      <c r="Q241" s="43" t="str">
        <f>IF(Checklist4813[[#This Row],[N/A]]="Not Applicable",INDEX(S2PQ[[Step 2 questions]:[Justification]],MATCH(Checklist4813[[#This Row],[RelatedPQ]],S2PQ[S2PQGUID],0),3),"")</f>
        <v/>
      </c>
      <c r="R241" s="63"/>
    </row>
    <row r="242" spans="2:18" s="42" customFormat="1" ht="45" x14ac:dyDescent="0.25">
      <c r="B242" s="43"/>
      <c r="C242" s="43" t="s">
        <v>422</v>
      </c>
      <c r="D242" s="42">
        <f>IF(Checklist4813[[#This Row],[SGUID]]="",IF(Checklist4813[[#This Row],[SSGUID]]="",0,1),1)</f>
        <v>1</v>
      </c>
      <c r="E242" s="43"/>
      <c r="F242" s="43" t="str">
        <f>_xlfn.IFNA(Checklist4813[[#This Row],[RelatedPQ]],"NA")</f>
        <v/>
      </c>
      <c r="G242" s="43" t="str">
        <f>IF(Checklist4813[[#This Row],[PIGUID]]="","",INDEX(S2PQ_relational[],MATCH(Checklist4813[[#This Row],[PIGUID&amp;NO]],S2PQ_relational[PIGUID &amp; "NO"],0),2))</f>
        <v/>
      </c>
      <c r="H242" s="43" t="str">
        <f>Checklist4813[[#This Row],[PIGUID]]&amp;"NO"</f>
        <v>NO</v>
      </c>
      <c r="I242" s="43" t="str">
        <f>IF(Checklist4813[[#This Row],[PIGUID]]="","",INDEX(PIs[NA Exempt],MATCH(Checklist4813[[#This Row],[PIGUID]],PIs[GUID],0),1))</f>
        <v/>
      </c>
      <c r="J24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32.05 Obsolete plant protection products</v>
      </c>
      <c r="K24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42" s="43" t="str">
        <f>IF(Checklist4813[[#This Row],[SGUID]]="",IF(Checklist4813[[#This Row],[SSGUID]]="",INDEX(PIs[[Column1]:[SS]],MATCH(Checklist4813[[#This Row],[PIGUID]],PIs[GUID],0),6),""),"")</f>
        <v/>
      </c>
      <c r="M242" s="43" t="str">
        <f>IF(Checklist4813[[#This Row],[SSGUID]]="",IF(Checklist4813[[#This Row],[PIGUID]]="","",INDEX(PIs[[Column1]:[SS]],MATCH(Checklist4813[[#This Row],[PIGUID]],PIs[GUID],0),8)),"")</f>
        <v/>
      </c>
      <c r="N242" s="63"/>
      <c r="O242" s="63"/>
      <c r="P242" s="43" t="str">
        <f>IF(Checklist4813[[#This Row],[ifna]]="NA","",IF(Checklist4813[[#This Row],[RelatedPQ]]=0,"",IF(Checklist4813[[#This Row],[RelatedPQ]]="","",IF((INDEX(S2PQ_relational[],MATCH(Checklist4813[[#This Row],[PIGUID&amp;NO]],S2PQ_relational[PIGUID &amp; "NO"],0),1))=Checklist4813[[#This Row],[PIGUID]],"Not applicable",""))))</f>
        <v/>
      </c>
      <c r="Q242" s="43" t="str">
        <f>IF(Checklist4813[[#This Row],[N/A]]="Not Applicable",INDEX(S2PQ[[Step 2 questions]:[Justification]],MATCH(Checklist4813[[#This Row],[RelatedPQ]],S2PQ[S2PQGUID],0),3),"")</f>
        <v/>
      </c>
      <c r="R242" s="63"/>
    </row>
    <row r="243" spans="2:18" s="42" customFormat="1" ht="45" x14ac:dyDescent="0.25">
      <c r="B243" s="43"/>
      <c r="C243" s="43"/>
      <c r="D243" s="42">
        <f>IF(Checklist4813[[#This Row],[SGUID]]="",IF(Checklist4813[[#This Row],[SSGUID]]="",0,1),1)</f>
        <v>0</v>
      </c>
      <c r="E243" s="43" t="s">
        <v>416</v>
      </c>
      <c r="F243" s="43" t="str">
        <f>_xlfn.IFNA(Checklist4813[[#This Row],[RelatedPQ]],"NA")</f>
        <v>NA</v>
      </c>
      <c r="G243" s="43" t="e">
        <f>IF(Checklist4813[[#This Row],[PIGUID]]="","",INDEX(S2PQ_relational[],MATCH(Checklist4813[[#This Row],[PIGUID&amp;NO]],S2PQ_relational[PIGUID &amp; "NO"],0),2))</f>
        <v>#N/A</v>
      </c>
      <c r="H243" s="43" t="str">
        <f>Checklist4813[[#This Row],[PIGUID]]&amp;"NO"</f>
        <v>3yD2eXWicQtUTBS1nmtdmyNO</v>
      </c>
      <c r="I243" s="43" t="b">
        <f>IF(Checklist4813[[#This Row],[PIGUID]]="","",INDEX(PIs[NA Exempt],MATCH(Checklist4813[[#This Row],[PIGUID]],PIs[GUID],0),1))</f>
        <v>0</v>
      </c>
      <c r="J24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32.05.01</v>
      </c>
      <c r="K24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Obsolete plant protection products (PPPs) are securely maintained, identified, and disposed of via authorized or approved channels.</v>
      </c>
      <c r="L243" s="43" t="str">
        <f>IF(Checklist4813[[#This Row],[SGUID]]="",IF(Checklist4813[[#This Row],[SSGUID]]="",INDEX(PIs[[Column1]:[SS]],MATCH(Checklist4813[[#This Row],[PIGUID]],PIs[GUID],0),6),""),"")</f>
        <v>There shall be records indicating that obsolete PPPs have been disposed of via officially authorized channels. If this is not possible, obsolete PPPs shall be securely maintained and identifiable.</v>
      </c>
      <c r="M243" s="43" t="str">
        <f>IF(Checklist4813[[#This Row],[SSGUID]]="",IF(Checklist4813[[#This Row],[PIGUID]]="","",INDEX(PIs[[Column1]:[SS]],MATCH(Checklist4813[[#This Row],[PIGUID]],PIs[GUID],0),8)),"")</f>
        <v>Minor Must</v>
      </c>
      <c r="N243" s="63"/>
      <c r="O243" s="63"/>
      <c r="P243" s="43" t="str">
        <f>IF(Checklist4813[[#This Row],[ifna]]="NA","",IF(Checklist4813[[#This Row],[RelatedPQ]]=0,"",IF(Checklist4813[[#This Row],[RelatedPQ]]="","",IF((INDEX(S2PQ_relational[],MATCH(Checklist4813[[#This Row],[PIGUID&amp;NO]],S2PQ_relational[PIGUID &amp; "NO"],0),1))=Checklist4813[[#This Row],[PIGUID]],"Not applicable",""))))</f>
        <v/>
      </c>
      <c r="Q243" s="43" t="str">
        <f>IF(Checklist4813[[#This Row],[N/A]]="Not Applicable",INDEX(S2PQ[[Step 2 questions]:[Justification]],MATCH(Checklist4813[[#This Row],[RelatedPQ]],S2PQ[S2PQGUID],0),3),"")</f>
        <v/>
      </c>
      <c r="R243" s="63"/>
    </row>
    <row r="244" spans="2:18" s="42" customFormat="1" ht="45" x14ac:dyDescent="0.25">
      <c r="B244" s="43"/>
      <c r="C244" s="43" t="s">
        <v>429</v>
      </c>
      <c r="D244" s="42">
        <f>IF(Checklist4813[[#This Row],[SGUID]]="",IF(Checklist4813[[#This Row],[SSGUID]]="",0,1),1)</f>
        <v>1</v>
      </c>
      <c r="E244" s="43"/>
      <c r="F244" s="43" t="str">
        <f>_xlfn.IFNA(Checklist4813[[#This Row],[RelatedPQ]],"NA")</f>
        <v/>
      </c>
      <c r="G244" s="43" t="str">
        <f>IF(Checklist4813[[#This Row],[PIGUID]]="","",INDEX(S2PQ_relational[],MATCH(Checklist4813[[#This Row],[PIGUID&amp;NO]],S2PQ_relational[PIGUID &amp; "NO"],0),2))</f>
        <v/>
      </c>
      <c r="H244" s="43" t="str">
        <f>Checklist4813[[#This Row],[PIGUID]]&amp;"NO"</f>
        <v>NO</v>
      </c>
      <c r="I244" s="43" t="str">
        <f>IF(Checklist4813[[#This Row],[PIGUID]]="","",INDEX(PIs[NA Exempt],MATCH(Checklist4813[[#This Row],[PIGUID]],PIs[GUID],0),1))</f>
        <v/>
      </c>
      <c r="J24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32.06 Disposal of surplus application mix</v>
      </c>
      <c r="K24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44" s="43" t="str">
        <f>IF(Checklist4813[[#This Row],[SGUID]]="",IF(Checklist4813[[#This Row],[SSGUID]]="",INDEX(PIs[[Column1]:[SS]],MATCH(Checklist4813[[#This Row],[PIGUID]],PIs[GUID],0),6),""),"")</f>
        <v/>
      </c>
      <c r="M244" s="43" t="str">
        <f>IF(Checklist4813[[#This Row],[SSGUID]]="",IF(Checklist4813[[#This Row],[PIGUID]]="","",INDEX(PIs[[Column1]:[SS]],MATCH(Checklist4813[[#This Row],[PIGUID]],PIs[GUID],0),8)),"")</f>
        <v/>
      </c>
      <c r="N244" s="63"/>
      <c r="O244" s="63"/>
      <c r="P244" s="43" t="str">
        <f>IF(Checklist4813[[#This Row],[ifna]]="NA","",IF(Checklist4813[[#This Row],[RelatedPQ]]=0,"",IF(Checklist4813[[#This Row],[RelatedPQ]]="","",IF((INDEX(S2PQ_relational[],MATCH(Checklist4813[[#This Row],[PIGUID&amp;NO]],S2PQ_relational[PIGUID &amp; "NO"],0),1))=Checklist4813[[#This Row],[PIGUID]],"Not applicable",""))))</f>
        <v/>
      </c>
      <c r="Q244" s="43" t="str">
        <f>IF(Checklist4813[[#This Row],[N/A]]="Not Applicable",INDEX(S2PQ[[Step 2 questions]:[Justification]],MATCH(Checklist4813[[#This Row],[RelatedPQ]],S2PQ[S2PQGUID],0),3),"")</f>
        <v/>
      </c>
      <c r="R244" s="63"/>
    </row>
    <row r="245" spans="2:18" s="42" customFormat="1" ht="90" x14ac:dyDescent="0.25">
      <c r="B245" s="43"/>
      <c r="C245" s="43"/>
      <c r="D245" s="42">
        <f>IF(Checklist4813[[#This Row],[SGUID]]="",IF(Checklist4813[[#This Row],[SSGUID]]="",0,1),1)</f>
        <v>0</v>
      </c>
      <c r="E245" s="43" t="s">
        <v>423</v>
      </c>
      <c r="F245" s="43" t="str">
        <f>_xlfn.IFNA(Checklist4813[[#This Row],[RelatedPQ]],"NA")</f>
        <v>NA</v>
      </c>
      <c r="G245" s="43" t="e">
        <f>IF(Checklist4813[[#This Row],[PIGUID]]="","",INDEX(S2PQ_relational[],MATCH(Checklist4813[[#This Row],[PIGUID&amp;NO]],S2PQ_relational[PIGUID &amp; "NO"],0),2))</f>
        <v>#N/A</v>
      </c>
      <c r="H245" s="43" t="str">
        <f>Checklist4813[[#This Row],[PIGUID]]&amp;"NO"</f>
        <v>F0JgdnPzgyET8cEUcFcODNO</v>
      </c>
      <c r="I245" s="43" t="b">
        <f>IF(Checklist4813[[#This Row],[PIGUID]]="","",INDEX(PIs[NA Exempt],MATCH(Checklist4813[[#This Row],[PIGUID]],PIs[GUID],0),1))</f>
        <v>0</v>
      </c>
      <c r="J24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32.06.01</v>
      </c>
      <c r="K24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Surplus application mixes or tank washings are disposed of responsibly.</v>
      </c>
      <c r="L245" s="43" t="str">
        <f>IF(Checklist4813[[#This Row],[SGUID]]="",IF(Checklist4813[[#This Row],[SSGUID]]="",INDEX(PIs[[Column1]:[SS]],MATCH(Checklist4813[[#This Row],[PIGUID]],PIs[GUID],0),6),""),"")</f>
        <v>Applying surplus spray and tank washings to the crop shall be the first method of disposal, providing that the overall label dose rate is not exceeded. Surplus mix or tank washings shall be disposed of in a manner that does not pose a risk to the environment.
No agrochemical wastewater shall be released into the open environment.
Records shall be kept.</v>
      </c>
      <c r="M245" s="43" t="str">
        <f>IF(Checklist4813[[#This Row],[SSGUID]]="",IF(Checklist4813[[#This Row],[PIGUID]]="","",INDEX(PIs[[Column1]:[SS]],MATCH(Checklist4813[[#This Row],[PIGUID]],PIs[GUID],0),8)),"")</f>
        <v>Minor Must</v>
      </c>
      <c r="N245" s="63"/>
      <c r="O245" s="63"/>
      <c r="P245" s="43" t="str">
        <f>IF(Checklist4813[[#This Row],[ifna]]="NA","",IF(Checklist4813[[#This Row],[RelatedPQ]]=0,"",IF(Checklist4813[[#This Row],[RelatedPQ]]="","",IF((INDEX(S2PQ_relational[],MATCH(Checklist4813[[#This Row],[PIGUID&amp;NO]],S2PQ_relational[PIGUID &amp; "NO"],0),1))=Checklist4813[[#This Row],[PIGUID]],"Not applicable",""))))</f>
        <v/>
      </c>
      <c r="Q245" s="43" t="str">
        <f>IF(Checklist4813[[#This Row],[N/A]]="Not Applicable",INDEX(S2PQ[[Step 2 questions]:[Justification]],MATCH(Checklist4813[[#This Row],[RelatedPQ]],S2PQ[S2PQGUID],0),3),"")</f>
        <v/>
      </c>
      <c r="R245" s="63"/>
    </row>
    <row r="246" spans="2:18" s="42" customFormat="1" ht="33.75" x14ac:dyDescent="0.25">
      <c r="B246" s="43"/>
      <c r="C246" s="43" t="s">
        <v>1022</v>
      </c>
      <c r="D246" s="42">
        <f>IF(Checklist4813[[#This Row],[SGUID]]="",IF(Checklist4813[[#This Row],[SSGUID]]="",0,1),1)</f>
        <v>1</v>
      </c>
      <c r="E246" s="43"/>
      <c r="F246" s="43" t="str">
        <f>_xlfn.IFNA(Checklist4813[[#This Row],[RelatedPQ]],"NA")</f>
        <v/>
      </c>
      <c r="G246" s="43" t="str">
        <f>IF(Checklist4813[[#This Row],[PIGUID]]="","",INDEX(S2PQ_relational[],MATCH(Checklist4813[[#This Row],[PIGUID&amp;NO]],S2PQ_relational[PIGUID &amp; "NO"],0),2))</f>
        <v/>
      </c>
      <c r="H246" s="43" t="str">
        <f>Checklist4813[[#This Row],[PIGUID]]&amp;"NO"</f>
        <v>NO</v>
      </c>
      <c r="I246" s="43" t="str">
        <f>IF(Checklist4813[[#This Row],[PIGUID]]="","",INDEX(PIs[NA Exempt],MATCH(Checklist4813[[#This Row],[PIGUID]],PIs[GUID],0),1))</f>
        <v/>
      </c>
      <c r="J24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32.07 Residue analysis</v>
      </c>
      <c r="K24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46" s="43" t="str">
        <f>IF(Checklist4813[[#This Row],[SGUID]]="",IF(Checklist4813[[#This Row],[SSGUID]]="",INDEX(PIs[[Column1]:[SS]],MATCH(Checklist4813[[#This Row],[PIGUID]],PIs[GUID],0),6),""),"")</f>
        <v/>
      </c>
      <c r="M246" s="43" t="str">
        <f>IF(Checklist4813[[#This Row],[SSGUID]]="",IF(Checklist4813[[#This Row],[PIGUID]]="","",INDEX(PIs[[Column1]:[SS]],MATCH(Checklist4813[[#This Row],[PIGUID]],PIs[GUID],0),8)),"")</f>
        <v/>
      </c>
      <c r="N246" s="63"/>
      <c r="O246" s="63"/>
      <c r="P246" s="43" t="str">
        <f>IF(Checklist4813[[#This Row],[ifna]]="NA","",IF(Checklist4813[[#This Row],[RelatedPQ]]=0,"",IF(Checklist4813[[#This Row],[RelatedPQ]]="","",IF((INDEX(S2PQ_relational[],MATCH(Checklist4813[[#This Row],[PIGUID&amp;NO]],S2PQ_relational[PIGUID &amp; "NO"],0),1))=Checklist4813[[#This Row],[PIGUID]],"Not applicable",""))))</f>
        <v/>
      </c>
      <c r="Q246" s="43" t="str">
        <f>IF(Checklist4813[[#This Row],[N/A]]="Not Applicable",INDEX(S2PQ[[Step 2 questions]:[Justification]],MATCH(Checklist4813[[#This Row],[RelatedPQ]],S2PQ[S2PQGUID],0),3),"")</f>
        <v/>
      </c>
      <c r="R246" s="63"/>
    </row>
    <row r="247" spans="2:18" s="42" customFormat="1" ht="90" x14ac:dyDescent="0.25">
      <c r="B247" s="43"/>
      <c r="C247" s="43"/>
      <c r="D247" s="42">
        <f>IF(Checklist4813[[#This Row],[SGUID]]="",IF(Checklist4813[[#This Row],[SSGUID]]="",0,1),1)</f>
        <v>0</v>
      </c>
      <c r="E247" s="43" t="s">
        <v>1016</v>
      </c>
      <c r="F247" s="43" t="str">
        <f>_xlfn.IFNA(Checklist4813[[#This Row],[RelatedPQ]],"NA")</f>
        <v>NA</v>
      </c>
      <c r="G247" s="43" t="e">
        <f>IF(Checklist4813[[#This Row],[PIGUID]]="","",INDEX(S2PQ_relational[],MATCH(Checklist4813[[#This Row],[PIGUID&amp;NO]],S2PQ_relational[PIGUID &amp; "NO"],0),2))</f>
        <v>#N/A</v>
      </c>
      <c r="H247" s="43" t="str">
        <f>Checklist4813[[#This Row],[PIGUID]]&amp;"NO"</f>
        <v>2rs7emlkTZPjsg71faiAd9NO</v>
      </c>
      <c r="I247" s="43" t="b">
        <f>IF(Checklist4813[[#This Row],[PIGUID]]="","",INDEX(PIs[NA Exempt],MATCH(Checklist4813[[#This Row],[PIGUID]],PIs[GUID],0),1))</f>
        <v>0</v>
      </c>
      <c r="J24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32.07.01</v>
      </c>
      <c r="K24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Information regarding maximum residue levels (MRLs) is available for the destination markets in which products will be traded.</v>
      </c>
      <c r="L247" s="43" t="str">
        <f>IF(Checklist4813[[#This Row],[SGUID]]="",IF(Checklist4813[[#This Row],[SSGUID]]="",INDEX(PIs[[Column1]:[SS]],MATCH(Checklist4813[[#This Row],[PIGUID]],PIs[GUID],0),6),""),"")</f>
        <v>The producer or the producer’s customer shall have a list of currently applicable MRLs for all markets in which products are intended to be traded (domestic and/or international). The MRLs shall be identified by either demonstrating communication with clients confirming the intended markets or by selecting the specific country or countries in which products are intended to be traded.</v>
      </c>
      <c r="M247" s="43" t="str">
        <f>IF(Checklist4813[[#This Row],[SSGUID]]="",IF(Checklist4813[[#This Row],[PIGUID]]="","",INDEX(PIs[[Column1]:[SS]],MATCH(Checklist4813[[#This Row],[PIGUID]],PIs[GUID],0),8)),"")</f>
        <v>Major Must</v>
      </c>
      <c r="N247" s="63"/>
      <c r="O247" s="63"/>
      <c r="P247" s="43" t="str">
        <f>IF(Checklist4813[[#This Row],[ifna]]="NA","",IF(Checklist4813[[#This Row],[RelatedPQ]]=0,"",IF(Checklist4813[[#This Row],[RelatedPQ]]="","",IF((INDEX(S2PQ_relational[],MATCH(Checklist4813[[#This Row],[PIGUID&amp;NO]],S2PQ_relational[PIGUID &amp; "NO"],0),1))=Checklist4813[[#This Row],[PIGUID]],"Not applicable",""))))</f>
        <v/>
      </c>
      <c r="Q247" s="43" t="str">
        <f>IF(Checklist4813[[#This Row],[N/A]]="Not Applicable",INDEX(S2PQ[[Step 2 questions]:[Justification]],MATCH(Checklist4813[[#This Row],[RelatedPQ]],S2PQ[S2PQGUID],0),3),"")</f>
        <v/>
      </c>
      <c r="R247" s="63"/>
    </row>
    <row r="248" spans="2:18" s="42" customFormat="1" ht="409.5" x14ac:dyDescent="0.25">
      <c r="B248" s="43"/>
      <c r="C248" s="43"/>
      <c r="D248" s="42">
        <f>IF(Checklist4813[[#This Row],[SGUID]]="",IF(Checklist4813[[#This Row],[SSGUID]]="",0,1),1)</f>
        <v>0</v>
      </c>
      <c r="E248" s="43" t="s">
        <v>1029</v>
      </c>
      <c r="F248" s="43" t="str">
        <f>_xlfn.IFNA(Checklist4813[[#This Row],[RelatedPQ]],"NA")</f>
        <v>NA</v>
      </c>
      <c r="G248" s="43" t="e">
        <f>IF(Checklist4813[[#This Row],[PIGUID]]="","",INDEX(S2PQ_relational[],MATCH(Checklist4813[[#This Row],[PIGUID&amp;NO]],S2PQ_relational[PIGUID &amp; "NO"],0),2))</f>
        <v>#N/A</v>
      </c>
      <c r="H248" s="43" t="str">
        <f>Checklist4813[[#This Row],[PIGUID]]&amp;"NO"</f>
        <v>2IDQsAx2EXaefk5yiXFxEYNO</v>
      </c>
      <c r="I248" s="43" t="b">
        <f>IF(Checklist4813[[#This Row],[PIGUID]]="","",INDEX(PIs[NA Exempt],MATCH(Checklist4813[[#This Row],[PIGUID]],PIs[GUID],0),1))</f>
        <v>0</v>
      </c>
      <c r="J24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32.07.02</v>
      </c>
      <c r="K24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risk assessment for all registered products has been completed and the maximum residue level (MRL) requirements of the applicable market(s) are met.</v>
      </c>
      <c r="L248" s="43" t="str">
        <f>IF(Checklist4813[[#This Row],[SGUID]]="",IF(Checklist4813[[#This Row],[SSGUID]]="",INDEX(PIs[[Column1]:[SS]],MATCH(Checklist4813[[#This Row],[PIGUID]],PIs[GUID],0),6),""),"")</f>
        <v>The risk assessment shall cover all registered crops and the potential risk of MRL exceedance based on plant protection product (PPP) usage.
Residues of agricultural chemicals shall not exceed levels established by applicable and prevailing legislation (in both countries of production and intended sale), or by the Codex Alimentarius Commission.
Risk assessment may conclude that analyses are not required when all of the following conditions are met:
- No use of PPPs during the production season or during postharvest handling
- Evidence of residue testing by the customer (processor or other)
- A risk assessment validated by an independent third party (e.g., certification body (CB) auditor) or the customer
Where the risk assessment concludes an analysis is required, the number, type, location, and frequency of sampling shall be recorded.
Complying with MRL thresholds in the country of production is required, regardless of whether the product is exported to other countries. If MRLs of the market of intended export are stricter than those of the country of production, documentation exists that these MRLs have been addressed. Documentation shall support export decisions based upon PPP use and MRL analysis results to maintain compliance with country-of-destination regulations.
Where brokers are responsible for all shipments and the country-of-destination is outside of the producer’s control, compliance with the MRLs in the country of production shall be verified.
The producer may delegate the risk assessment and sampling to a third party managed PPP residue monitoring system (RMS) that is assessed by a GLOBALG.A.P. approved CB.</v>
      </c>
      <c r="M248" s="43" t="str">
        <f>IF(Checklist4813[[#This Row],[SSGUID]]="",IF(Checklist4813[[#This Row],[PIGUID]]="","",INDEX(PIs[[Column1]:[SS]],MATCH(Checklist4813[[#This Row],[PIGUID]],PIs[GUID],0),8)),"")</f>
        <v>Major Must</v>
      </c>
      <c r="N248" s="63"/>
      <c r="O248" s="63"/>
      <c r="P248" s="43" t="str">
        <f>IF(Checklist4813[[#This Row],[ifna]]="NA","",IF(Checklist4813[[#This Row],[RelatedPQ]]=0,"",IF(Checklist4813[[#This Row],[RelatedPQ]]="","",IF((INDEX(S2PQ_relational[],MATCH(Checklist4813[[#This Row],[PIGUID&amp;NO]],S2PQ_relational[PIGUID &amp; "NO"],0),1))=Checklist4813[[#This Row],[PIGUID]],"Not applicable",""))))</f>
        <v/>
      </c>
      <c r="Q248" s="43" t="str">
        <f>IF(Checklist4813[[#This Row],[N/A]]="Not Applicable",INDEX(S2PQ[[Step 2 questions]:[Justification]],MATCH(Checklist4813[[#This Row],[RelatedPQ]],S2PQ[S2PQGUID],0),3),"")</f>
        <v/>
      </c>
      <c r="R248" s="63"/>
    </row>
    <row r="249" spans="2:18" s="42" customFormat="1" ht="33.75" x14ac:dyDescent="0.25">
      <c r="B249" s="43"/>
      <c r="C249" s="43"/>
      <c r="D249" s="42">
        <f>IF(Checklist4813[[#This Row],[SGUID]]="",IF(Checklist4813[[#This Row],[SSGUID]]="",0,1),1)</f>
        <v>0</v>
      </c>
      <c r="E249" s="43" t="s">
        <v>1023</v>
      </c>
      <c r="F249" s="43" t="str">
        <f>_xlfn.IFNA(Checklist4813[[#This Row],[RelatedPQ]],"NA")</f>
        <v>NA</v>
      </c>
      <c r="G249" s="43" t="e">
        <f>IF(Checklist4813[[#This Row],[PIGUID]]="","",INDEX(S2PQ_relational[],MATCH(Checklist4813[[#This Row],[PIGUID&amp;NO]],S2PQ_relational[PIGUID &amp; "NO"],0),2))</f>
        <v>#N/A</v>
      </c>
      <c r="H249" s="43" t="str">
        <f>Checklist4813[[#This Row],[PIGUID]]&amp;"NO"</f>
        <v>4dLhdu5ncpzXM6bVq21fZgNO</v>
      </c>
      <c r="I249" s="43" t="b">
        <f>IF(Checklist4813[[#This Row],[PIGUID]]="","",INDEX(PIs[NA Exempt],MATCH(Checklist4813[[#This Row],[PIGUID]],PIs[GUID],0),1))</f>
        <v>0</v>
      </c>
      <c r="J24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32.07.03</v>
      </c>
      <c r="K24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correct maximum residue level (MRL) sampling and testing procedures are followed.</v>
      </c>
      <c r="L249" s="43" t="str">
        <f>IF(Checklist4813[[#This Row],[SGUID]]="",IF(Checklist4813[[#This Row],[SSGUID]]="",INDEX(PIs[[Column1]:[SS]],MATCH(Checklist4813[[#This Row],[PIGUID]],PIs[GUID],0),6),""),"")</f>
        <v>Documented evidence shall be available demonstrating compliance with applicable sampling procedures.</v>
      </c>
      <c r="M249" s="43" t="str">
        <f>IF(Checklist4813[[#This Row],[SSGUID]]="",IF(Checklist4813[[#This Row],[PIGUID]]="","",INDEX(PIs[[Column1]:[SS]],MATCH(Checklist4813[[#This Row],[PIGUID]],PIs[GUID],0),8)),"")</f>
        <v>Major Must</v>
      </c>
      <c r="N249" s="63"/>
      <c r="O249" s="63"/>
      <c r="P249" s="43" t="str">
        <f>IF(Checklist4813[[#This Row],[ifna]]="NA","",IF(Checklist4813[[#This Row],[RelatedPQ]]=0,"",IF(Checklist4813[[#This Row],[RelatedPQ]]="","",IF((INDEX(S2PQ_relational[],MATCH(Checklist4813[[#This Row],[PIGUID&amp;NO]],S2PQ_relational[PIGUID &amp; "NO"],0),1))=Checklist4813[[#This Row],[PIGUID]],"Not applicable",""))))</f>
        <v/>
      </c>
      <c r="Q249" s="43" t="str">
        <f>IF(Checklist4813[[#This Row],[N/A]]="Not Applicable",INDEX(S2PQ[[Step 2 questions]:[Justification]],MATCH(Checklist4813[[#This Row],[RelatedPQ]],S2PQ[S2PQGUID],0),3),"")</f>
        <v/>
      </c>
      <c r="R249" s="63"/>
    </row>
    <row r="250" spans="2:18" s="42" customFormat="1" ht="101.25" x14ac:dyDescent="0.25">
      <c r="B250" s="43"/>
      <c r="C250" s="43"/>
      <c r="D250" s="42">
        <f>IF(Checklist4813[[#This Row],[SGUID]]="",IF(Checklist4813[[#This Row],[SSGUID]]="",0,1),1)</f>
        <v>0</v>
      </c>
      <c r="E250" s="43" t="s">
        <v>1035</v>
      </c>
      <c r="F250" s="43" t="str">
        <f>_xlfn.IFNA(Checklist4813[[#This Row],[RelatedPQ]],"NA")</f>
        <v>NA</v>
      </c>
      <c r="G250" s="43" t="e">
        <f>IF(Checklist4813[[#This Row],[PIGUID]]="","",INDEX(S2PQ_relational[],MATCH(Checklist4813[[#This Row],[PIGUID&amp;NO]],S2PQ_relational[PIGUID &amp; "NO"],0),2))</f>
        <v>#N/A</v>
      </c>
      <c r="H250" s="43" t="str">
        <f>Checklist4813[[#This Row],[PIGUID]]&amp;"NO"</f>
        <v>73VD9GspDVUmgPNihgM0beNO</v>
      </c>
      <c r="I250" s="43" t="b">
        <f>IF(Checklist4813[[#This Row],[PIGUID]]="","",INDEX(PIs[NA Exempt],MATCH(Checklist4813[[#This Row],[PIGUID]],PIs[GUID],0),1))</f>
        <v>0</v>
      </c>
      <c r="J25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32.07.04</v>
      </c>
      <c r="K25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documented action plan is available that describes the steps to be taken if an unauthorized plant protection product (PPP) is detected in the maximum residue level (MRL) sampling.</v>
      </c>
      <c r="L250" s="43" t="str">
        <f>IF(Checklist4813[[#This Row],[SGUID]]="",IF(Checklist4813[[#This Row],[SSGUID]]="",INDEX(PIs[[Column1]:[SS]],MATCH(Checklist4813[[#This Row],[PIGUID]],PIs[GUID],0),6),""),"")</f>
        <v>A documented action plan shall be available that describes the steps to be taken in the event that the MRL analysis detects the presence of a PPP that is not authorized for use on the product (not registered in the country of production, not labeled for use on the product, etc.).
The plan shall detail the steps taken to investigate the cause, to ensure all food safety risks are mitigated, and to arrange for disposal of the product, if needed.</v>
      </c>
      <c r="M250" s="43" t="str">
        <f>IF(Checklist4813[[#This Row],[SSGUID]]="",IF(Checklist4813[[#This Row],[PIGUID]]="","",INDEX(PIs[[Column1]:[SS]],MATCH(Checklist4813[[#This Row],[PIGUID]],PIs[GUID],0),8)),"")</f>
        <v>Major Must</v>
      </c>
      <c r="N250" s="63"/>
      <c r="O250" s="63"/>
      <c r="P250" s="43" t="str">
        <f>IF(Checklist4813[[#This Row],[ifna]]="NA","",IF(Checklist4813[[#This Row],[RelatedPQ]]=0,"",IF(Checklist4813[[#This Row],[RelatedPQ]]="","",IF((INDEX(S2PQ_relational[],MATCH(Checklist4813[[#This Row],[PIGUID&amp;NO]],S2PQ_relational[PIGUID &amp; "NO"],0),1))=Checklist4813[[#This Row],[PIGUID]],"Not applicable",""))))</f>
        <v/>
      </c>
      <c r="Q250" s="43" t="str">
        <f>IF(Checklist4813[[#This Row],[N/A]]="Not Applicable",INDEX(S2PQ[[Step 2 questions]:[Justification]],MATCH(Checklist4813[[#This Row],[RelatedPQ]],S2PQ[S2PQGUID],0),3),"")</f>
        <v/>
      </c>
      <c r="R250" s="63"/>
    </row>
    <row r="251" spans="2:18" s="42" customFormat="1" ht="90" x14ac:dyDescent="0.25">
      <c r="B251" s="43"/>
      <c r="C251" s="43"/>
      <c r="D251" s="42">
        <f>IF(Checklist4813[[#This Row],[SGUID]]="",IF(Checklist4813[[#This Row],[SSGUID]]="",0,1),1)</f>
        <v>0</v>
      </c>
      <c r="E251" s="43" t="s">
        <v>1049</v>
      </c>
      <c r="F251" s="43" t="str">
        <f>_xlfn.IFNA(Checklist4813[[#This Row],[RelatedPQ]],"NA")</f>
        <v>NA</v>
      </c>
      <c r="G251" s="43" t="e">
        <f>IF(Checklist4813[[#This Row],[PIGUID]]="","",INDEX(S2PQ_relational[],MATCH(Checklist4813[[#This Row],[PIGUID&amp;NO]],S2PQ_relational[PIGUID &amp; "NO"],0),2))</f>
        <v>#N/A</v>
      </c>
      <c r="H251" s="43" t="str">
        <f>Checklist4813[[#This Row],[PIGUID]]&amp;"NO"</f>
        <v>2hpse8sizXbJhkuBL9OBfWNO</v>
      </c>
      <c r="I251" s="43" t="b">
        <f>IF(Checklist4813[[#This Row],[PIGUID]]="","",INDEX(PIs[NA Exempt],MATCH(Checklist4813[[#This Row],[PIGUID]],PIs[GUID],0),1))</f>
        <v>0</v>
      </c>
      <c r="J25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32.07.05</v>
      </c>
      <c r="K25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documented action plan is available that describes the steps to be taken if a maximum residue level (MRL) is exceeded.</v>
      </c>
      <c r="L251" s="43" t="str">
        <f>IF(Checklist4813[[#This Row],[SGUID]]="",IF(Checklist4813[[#This Row],[SSGUID]]="",INDEX(PIs[[Column1]:[SS]],MATCH(Checklist4813[[#This Row],[PIGUID]],PIs[GUID],0),6),""),"")</f>
        <v>A documented action plan shall be available that describes the steps and actions to be taken in the event that a plant protection product residue analysis indicates a MRL has been exceeded (MRL of both country of production and countries of destination, if different). The action plan shall include communication to customers and may be part of the recall and withdrawal procedure.</v>
      </c>
      <c r="M251" s="43" t="str">
        <f>IF(Checklist4813[[#This Row],[SSGUID]]="",IF(Checklist4813[[#This Row],[PIGUID]]="","",INDEX(PIs[[Column1]:[SS]],MATCH(Checklist4813[[#This Row],[PIGUID]],PIs[GUID],0),8)),"")</f>
        <v>Major Must</v>
      </c>
      <c r="N251" s="63"/>
      <c r="O251" s="63"/>
      <c r="P251" s="43" t="str">
        <f>IF(Checklist4813[[#This Row],[ifna]]="NA","",IF(Checklist4813[[#This Row],[RelatedPQ]]=0,"",IF(Checklist4813[[#This Row],[RelatedPQ]]="","",IF((INDEX(S2PQ_relational[],MATCH(Checklist4813[[#This Row],[PIGUID&amp;NO]],S2PQ_relational[PIGUID &amp; "NO"],0),1))=Checklist4813[[#This Row],[PIGUID]],"Not applicable",""))))</f>
        <v/>
      </c>
      <c r="Q251" s="43" t="str">
        <f>IF(Checklist4813[[#This Row],[N/A]]="Not Applicable",INDEX(S2PQ[[Step 2 questions]:[Justification]],MATCH(Checklist4813[[#This Row],[RelatedPQ]],S2PQ[S2PQGUID],0),3),"")</f>
        <v/>
      </c>
      <c r="R251" s="63"/>
    </row>
    <row r="252" spans="2:18" s="42" customFormat="1" ht="45" x14ac:dyDescent="0.25">
      <c r="B252" s="43"/>
      <c r="C252" s="43" t="s">
        <v>232</v>
      </c>
      <c r="D252" s="42">
        <f>IF(Checklist4813[[#This Row],[SGUID]]="",IF(Checklist4813[[#This Row],[SSGUID]]="",0,1),1)</f>
        <v>1</v>
      </c>
      <c r="E252" s="43"/>
      <c r="F252" s="43" t="str">
        <f>_xlfn.IFNA(Checklist4813[[#This Row],[RelatedPQ]],"NA")</f>
        <v/>
      </c>
      <c r="G252" s="43" t="str">
        <f>IF(Checklist4813[[#This Row],[PIGUID]]="","",INDEX(S2PQ_relational[],MATCH(Checklist4813[[#This Row],[PIGUID&amp;NO]],S2PQ_relational[PIGUID &amp; "NO"],0),2))</f>
        <v/>
      </c>
      <c r="H252" s="43" t="str">
        <f>Checklist4813[[#This Row],[PIGUID]]&amp;"NO"</f>
        <v>NO</v>
      </c>
      <c r="I252" s="43" t="str">
        <f>IF(Checklist4813[[#This Row],[PIGUID]]="","",INDEX(PIs[NA Exempt],MATCH(Checklist4813[[#This Row],[PIGUID]],PIs[GUID],0),1))</f>
        <v/>
      </c>
      <c r="J25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32.08 Application of other substances</v>
      </c>
      <c r="K25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52" s="43" t="str">
        <f>IF(Checklist4813[[#This Row],[SGUID]]="",IF(Checklist4813[[#This Row],[SSGUID]]="",INDEX(PIs[[Column1]:[SS]],MATCH(Checklist4813[[#This Row],[PIGUID]],PIs[GUID],0),6),""),"")</f>
        <v/>
      </c>
      <c r="M252" s="43" t="str">
        <f>IF(Checklist4813[[#This Row],[SSGUID]]="",IF(Checklist4813[[#This Row],[PIGUID]]="","",INDEX(PIs[[Column1]:[SS]],MATCH(Checklist4813[[#This Row],[PIGUID]],PIs[GUID],0),8)),"")</f>
        <v/>
      </c>
      <c r="N252" s="63"/>
      <c r="O252" s="63"/>
      <c r="P252" s="43" t="str">
        <f>IF(Checklist4813[[#This Row],[ifna]]="NA","",IF(Checklist4813[[#This Row],[RelatedPQ]]=0,"",IF(Checklist4813[[#This Row],[RelatedPQ]]="","",IF((INDEX(S2PQ_relational[],MATCH(Checklist4813[[#This Row],[PIGUID&amp;NO]],S2PQ_relational[PIGUID &amp; "NO"],0),1))=Checklist4813[[#This Row],[PIGUID]],"Not applicable",""))))</f>
        <v/>
      </c>
      <c r="Q252" s="43" t="str">
        <f>IF(Checklist4813[[#This Row],[N/A]]="Not Applicable",INDEX(S2PQ[[Step 2 questions]:[Justification]],MATCH(Checklist4813[[#This Row],[RelatedPQ]],S2PQ[S2PQGUID],0),3),"")</f>
        <v/>
      </c>
      <c r="R252" s="63"/>
    </row>
    <row r="253" spans="2:18" s="42" customFormat="1" ht="213.75" x14ac:dyDescent="0.25">
      <c r="B253" s="43"/>
      <c r="C253" s="43"/>
      <c r="D253" s="42">
        <f>IF(Checklist4813[[#This Row],[SGUID]]="",IF(Checklist4813[[#This Row],[SSGUID]]="",0,1),1)</f>
        <v>0</v>
      </c>
      <c r="E253" s="43" t="s">
        <v>226</v>
      </c>
      <c r="F253" s="43" t="str">
        <f>_xlfn.IFNA(Checklist4813[[#This Row],[RelatedPQ]],"NA")</f>
        <v>NA</v>
      </c>
      <c r="G253" s="43" t="e">
        <f>IF(Checklist4813[[#This Row],[PIGUID]]="","",INDEX(S2PQ_relational[],MATCH(Checklist4813[[#This Row],[PIGUID&amp;NO]],S2PQ_relational[PIGUID &amp; "NO"],0),2))</f>
        <v>#N/A</v>
      </c>
      <c r="H253" s="43" t="str">
        <f>Checklist4813[[#This Row],[PIGUID]]&amp;"NO"</f>
        <v>3L0LSU3fpPKpOXDdBXnVA6NO</v>
      </c>
      <c r="I253" s="43" t="b">
        <f>IF(Checklist4813[[#This Row],[PIGUID]]="","",INDEX(PIs[NA Exempt],MATCH(Checklist4813[[#This Row],[PIGUID]],PIs[GUID],0),1))</f>
        <v>0</v>
      </c>
      <c r="J25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32.08.01</v>
      </c>
      <c r="K25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Up-to-date application records are kept of all other substances not covered under any of the sections.</v>
      </c>
      <c r="L253" s="43" t="str">
        <f>IF(Checklist4813[[#This Row],[SGUID]]="",IF(Checklist4813[[#This Row],[SSGUID]]="",INDEX(PIs[[Column1]:[SS]],MATCH(Checklist4813[[#This Row],[PIGUID]],PIs[GUID],0),6),""),"")</f>
        <v>Records of other substances applied to water, soil, and hydroponic/fertigation systems (plant growth promotors, soil conditioners, pH adjusters, homemade and purchased remedies, etc.) shall be kept. Records shall contain the name of the substance, the crop, the field, the date, and the amount applied. In the case of purchased products, the trade or commercial name, where applicable, and the active substance or ingredient, or the main source (plant, algae, mineral, etc.) shall be recorded. If a registration scheme for this substance(s) exists in the country of production, the substance shall be approved.
Where the substances do not require authorization for use in the country of production, the producer shall ensure use does not compromise food safety.
Records shall contain information about the ingredients, where available.</v>
      </c>
      <c r="M253" s="43" t="str">
        <f>IF(Checklist4813[[#This Row],[SSGUID]]="",IF(Checklist4813[[#This Row],[PIGUID]]="","",INDEX(PIs[[Column1]:[SS]],MATCH(Checklist4813[[#This Row],[PIGUID]],PIs[GUID],0),8)),"")</f>
        <v>Minor Must</v>
      </c>
      <c r="N253" s="63"/>
      <c r="O253" s="63"/>
      <c r="P253" s="43" t="str">
        <f>IF(Checklist4813[[#This Row],[ifna]]="NA","",IF(Checklist4813[[#This Row],[RelatedPQ]]=0,"",IF(Checklist4813[[#This Row],[RelatedPQ]]="","",IF((INDEX(S2PQ_relational[],MATCH(Checklist4813[[#This Row],[PIGUID&amp;NO]],S2PQ_relational[PIGUID &amp; "NO"],0),1))=Checklist4813[[#This Row],[PIGUID]],"Not applicable",""))))</f>
        <v/>
      </c>
      <c r="Q253" s="43" t="str">
        <f>IF(Checklist4813[[#This Row],[N/A]]="Not Applicable",INDEX(S2PQ[[Step 2 questions]:[Justification]],MATCH(Checklist4813[[#This Row],[RelatedPQ]],S2PQ[S2PQGUID],0),3),"")</f>
        <v/>
      </c>
      <c r="R253" s="63"/>
    </row>
    <row r="254" spans="2:18" s="42" customFormat="1" ht="78.75" x14ac:dyDescent="0.25">
      <c r="B254" s="43"/>
      <c r="C254" s="43" t="s">
        <v>189</v>
      </c>
      <c r="D254" s="42">
        <f>IF(Checklist4813[[#This Row],[SGUID]]="",IF(Checklist4813[[#This Row],[SSGUID]]="",0,1),1)</f>
        <v>1</v>
      </c>
      <c r="E254" s="43"/>
      <c r="F254" s="43" t="str">
        <f>_xlfn.IFNA(Checklist4813[[#This Row],[RelatedPQ]],"NA")</f>
        <v/>
      </c>
      <c r="G254" s="43" t="str">
        <f>IF(Checklist4813[[#This Row],[PIGUID]]="","",INDEX(S2PQ_relational[],MATCH(Checklist4813[[#This Row],[PIGUID&amp;NO]],S2PQ_relational[PIGUID &amp; "NO"],0),2))</f>
        <v/>
      </c>
      <c r="H254" s="43" t="str">
        <f>Checklist4813[[#This Row],[PIGUID]]&amp;"NO"</f>
        <v>NO</v>
      </c>
      <c r="I254" s="43" t="str">
        <f>IF(Checklist4813[[#This Row],[PIGUID]]="","",INDEX(PIs[NA Exempt],MATCH(Checklist4813[[#This Row],[PIGUID]],PIs[GUID],0),1))</f>
        <v/>
      </c>
      <c r="J25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32.09 Plant protection product and postharvest treatment product storage</v>
      </c>
      <c r="K25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54" s="43" t="str">
        <f>IF(Checklist4813[[#This Row],[SGUID]]="",IF(Checklist4813[[#This Row],[SSGUID]]="",INDEX(PIs[[Column1]:[SS]],MATCH(Checklist4813[[#This Row],[PIGUID]],PIs[GUID],0),6),""),"")</f>
        <v/>
      </c>
      <c r="M254" s="43" t="str">
        <f>IF(Checklist4813[[#This Row],[SSGUID]]="",IF(Checklist4813[[#This Row],[PIGUID]]="","",INDEX(PIs[[Column1]:[SS]],MATCH(Checklist4813[[#This Row],[PIGUID]],PIs[GUID],0),8)),"")</f>
        <v/>
      </c>
      <c r="N254" s="63"/>
      <c r="O254" s="63"/>
      <c r="P254" s="43" t="str">
        <f>IF(Checklist4813[[#This Row],[ifna]]="NA","",IF(Checklist4813[[#This Row],[RelatedPQ]]=0,"",IF(Checklist4813[[#This Row],[RelatedPQ]]="","",IF((INDEX(S2PQ_relational[],MATCH(Checklist4813[[#This Row],[PIGUID&amp;NO]],S2PQ_relational[PIGUID &amp; "NO"],0),1))=Checklist4813[[#This Row],[PIGUID]],"Not applicable",""))))</f>
        <v/>
      </c>
      <c r="Q254" s="43" t="str">
        <f>IF(Checklist4813[[#This Row],[N/A]]="Not Applicable",INDEX(S2PQ[[Step 2 questions]:[Justification]],MATCH(Checklist4813[[#This Row],[RelatedPQ]],S2PQ[S2PQGUID],0),3),"")</f>
        <v/>
      </c>
      <c r="R254" s="63"/>
    </row>
    <row r="255" spans="2:18" s="42" customFormat="1" ht="281.25" x14ac:dyDescent="0.25">
      <c r="B255" s="43"/>
      <c r="C255" s="43"/>
      <c r="D255" s="42">
        <f>IF(Checklist4813[[#This Row],[SGUID]]="",IF(Checklist4813[[#This Row],[SSGUID]]="",0,1),1)</f>
        <v>0</v>
      </c>
      <c r="E255" s="43" t="s">
        <v>220</v>
      </c>
      <c r="F255" s="43" t="str">
        <f>_xlfn.IFNA(Checklist4813[[#This Row],[RelatedPQ]],"NA")</f>
        <v>NA</v>
      </c>
      <c r="G255" s="43" t="e">
        <f>IF(Checklist4813[[#This Row],[PIGUID]]="","",INDEX(S2PQ_relational[],MATCH(Checklist4813[[#This Row],[PIGUID&amp;NO]],S2PQ_relational[PIGUID &amp; "NO"],0),2))</f>
        <v>#N/A</v>
      </c>
      <c r="H255" s="43" t="str">
        <f>Checklist4813[[#This Row],[PIGUID]]&amp;"NO"</f>
        <v>4YSAEbzKXUQeyg4M4d6vrLNO</v>
      </c>
      <c r="I255" s="43" t="b">
        <f>IF(Checklist4813[[#This Row],[PIGUID]]="","",INDEX(PIs[NA Exempt],MATCH(Checklist4813[[#This Row],[PIGUID]],PIs[GUID],0),1))</f>
        <v>0</v>
      </c>
      <c r="J25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32.09.01</v>
      </c>
      <c r="K25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Plant protection products (PPPs), biocontrol agents, and any other treatment products are stored in a manner that ensures the associated risks are managed.</v>
      </c>
      <c r="L255" s="43" t="str">
        <f>IF(Checklist4813[[#This Row],[SGUID]]="",IF(Checklist4813[[#This Row],[SSGUID]]="",INDEX(PIs[[Column1]:[SS]],MATCH(Checklist4813[[#This Row],[PIGUID]],PIs[GUID],0),6),""),"")</f>
        <v>The PPP storage shall:
- Comply with all the appropriate current national, regional, and local legislation and regulations
- Be located away from production areas, packaging storage areas, living areas, and harvested products to prevent cross contamination
- Be kept secure and locked when not in use
- Be accessible only to people with formal training in handling PPPs
- Be properly ventilated
- Have measuring equipment to support the accuracy of mixtures, including containers with graduation demarcations and calibrated scales
- Be equipped with utensils (buckets, water supply point, etc.), which shall be kept clean for the safe and efficient handling of all PPPs that can be applied (This last also applies to the filling/mixing area, if this is different.)
- Ensure all PPPs used on registered crops are stored separately from those used on nonregistered crops (e.g., garden chemicals)
- Contain the PPPs in their original containers and packages (In the case of breakage only, the new package shall contain all the information of the original label.)</v>
      </c>
      <c r="M255" s="43" t="str">
        <f>IF(Checklist4813[[#This Row],[SSGUID]]="",IF(Checklist4813[[#This Row],[PIGUID]]="","",INDEX(PIs[[Column1]:[SS]],MATCH(Checklist4813[[#This Row],[PIGUID]],PIs[GUID],0),8)),"")</f>
        <v>Major Must</v>
      </c>
      <c r="N255" s="63"/>
      <c r="O255" s="63"/>
      <c r="P255" s="43" t="str">
        <f>IF(Checklist4813[[#This Row],[ifna]]="NA","",IF(Checklist4813[[#This Row],[RelatedPQ]]=0,"",IF(Checklist4813[[#This Row],[RelatedPQ]]="","",IF((INDEX(S2PQ_relational[],MATCH(Checklist4813[[#This Row],[PIGUID&amp;NO]],S2PQ_relational[PIGUID &amp; "NO"],0),1))=Checklist4813[[#This Row],[PIGUID]],"Not applicable",""))))</f>
        <v/>
      </c>
      <c r="Q255" s="43" t="str">
        <f>IF(Checklist4813[[#This Row],[N/A]]="Not Applicable",INDEX(S2PQ[[Step 2 questions]:[Justification]],MATCH(Checklist4813[[#This Row],[RelatedPQ]],S2PQ[S2PQGUID],0),3),"")</f>
        <v/>
      </c>
      <c r="R255" s="63"/>
    </row>
    <row r="256" spans="2:18" s="42" customFormat="1" ht="33.75" x14ac:dyDescent="0.25">
      <c r="B256" s="43"/>
      <c r="C256" s="43"/>
      <c r="D256" s="42">
        <f>IF(Checklist4813[[#This Row],[SGUID]]="",IF(Checklist4813[[#This Row],[SSGUID]]="",0,1),1)</f>
        <v>0</v>
      </c>
      <c r="E256" s="43" t="s">
        <v>214</v>
      </c>
      <c r="F256" s="43" t="str">
        <f>_xlfn.IFNA(Checklist4813[[#This Row],[RelatedPQ]],"NA")</f>
        <v>NA</v>
      </c>
      <c r="G256" s="43" t="e">
        <f>IF(Checklist4813[[#This Row],[PIGUID]]="","",INDEX(S2PQ_relational[],MATCH(Checklist4813[[#This Row],[PIGUID&amp;NO]],S2PQ_relational[PIGUID &amp; "NO"],0),2))</f>
        <v>#N/A</v>
      </c>
      <c r="H256" s="43" t="str">
        <f>Checklist4813[[#This Row],[PIGUID]]&amp;"NO"</f>
        <v>6B9xhtFhisW8O4ZBiiKz7VNO</v>
      </c>
      <c r="I256" s="43" t="b">
        <f>IF(Checklist4813[[#This Row],[PIGUID]]="","",INDEX(PIs[NA Exempt],MATCH(Checklist4813[[#This Row],[PIGUID]],PIs[GUID],0),1))</f>
        <v>0</v>
      </c>
      <c r="J25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32.09.02</v>
      </c>
      <c r="K25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plant protection product (PPP) storage is structurally sound and robust.</v>
      </c>
      <c r="L256" s="43" t="str">
        <f>IF(Checklist4813[[#This Row],[SGUID]]="",IF(Checklist4813[[#This Row],[SSGUID]]="",INDEX(PIs[[Column1]:[SS]],MATCH(Checklist4813[[#This Row],[PIGUID]],PIs[GUID],0),6),""),"")</f>
        <v>Storage capacity shall be sufficient to contain all PPPs during the peak application season. The storage space shall be sturdy.</v>
      </c>
      <c r="M256" s="43" t="str">
        <f>IF(Checklist4813[[#This Row],[SSGUID]]="",IF(Checklist4813[[#This Row],[PIGUID]]="","",INDEX(PIs[[Column1]:[SS]],MATCH(Checklist4813[[#This Row],[PIGUID]],PIs[GUID],0),8)),"")</f>
        <v>Minor Must</v>
      </c>
      <c r="N256" s="63"/>
      <c r="O256" s="63"/>
      <c r="P256" s="43" t="str">
        <f>IF(Checklist4813[[#This Row],[ifna]]="NA","",IF(Checklist4813[[#This Row],[RelatedPQ]]=0,"",IF(Checklist4813[[#This Row],[RelatedPQ]]="","",IF((INDEX(S2PQ_relational[],MATCH(Checklist4813[[#This Row],[PIGUID&amp;NO]],S2PQ_relational[PIGUID &amp; "NO"],0),1))=Checklist4813[[#This Row],[PIGUID]],"Not applicable",""))))</f>
        <v/>
      </c>
      <c r="Q256" s="43" t="str">
        <f>IF(Checklist4813[[#This Row],[N/A]]="Not Applicable",INDEX(S2PQ[[Step 2 questions]:[Justification]],MATCH(Checklist4813[[#This Row],[RelatedPQ]],S2PQ[S2PQGUID],0),3),"")</f>
        <v/>
      </c>
      <c r="R256" s="63"/>
    </row>
    <row r="257" spans="2:18" s="42" customFormat="1" ht="67.5" x14ac:dyDescent="0.25">
      <c r="B257" s="43"/>
      <c r="C257" s="43"/>
      <c r="D257" s="42">
        <f>IF(Checklist4813[[#This Row],[SGUID]]="",IF(Checklist4813[[#This Row],[SSGUID]]="",0,1),1)</f>
        <v>0</v>
      </c>
      <c r="E257" s="43" t="s">
        <v>208</v>
      </c>
      <c r="F257" s="43" t="str">
        <f>_xlfn.IFNA(Checklist4813[[#This Row],[RelatedPQ]],"NA")</f>
        <v>NA</v>
      </c>
      <c r="G257" s="43" t="e">
        <f>IF(Checklist4813[[#This Row],[PIGUID]]="","",INDEX(S2PQ_relational[],MATCH(Checklist4813[[#This Row],[PIGUID&amp;NO]],S2PQ_relational[PIGUID &amp; "NO"],0),2))</f>
        <v>#N/A</v>
      </c>
      <c r="H257" s="43" t="str">
        <f>Checklist4813[[#This Row],[PIGUID]]&amp;"NO"</f>
        <v>1aGuGlyREYFQBIe7s0g0MiNO</v>
      </c>
      <c r="I257" s="43" t="b">
        <f>IF(Checklist4813[[#This Row],[PIGUID]]="","",INDEX(PIs[NA Exempt],MATCH(Checklist4813[[#This Row],[PIGUID]],PIs[GUID],0),1))</f>
        <v>0</v>
      </c>
      <c r="J25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32.09.03</v>
      </c>
      <c r="K25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Plant protection product (PPP) storage does not pose a risk to workers or create opportunities for cross contamination.</v>
      </c>
      <c r="L257" s="43" t="str">
        <f>IF(Checklist4813[[#This Row],[SGUID]]="",IF(Checklist4813[[#This Row],[SSGUID]]="",INDEX(PIs[[Column1]:[SS]],MATCH(Checklist4813[[#This Row],[PIGUID]],PIs[GUID],0),6),""),"")</f>
        <v>The PPPs and postharvest treatment product storage shall mitigate health and safety risks to workers and the risk of cross contamination.
Liquids shall never be stored above powders or granular formulations.</v>
      </c>
      <c r="M257" s="43" t="str">
        <f>IF(Checklist4813[[#This Row],[SSGUID]]="",IF(Checklist4813[[#This Row],[PIGUID]]="","",INDEX(PIs[[Column1]:[SS]],MATCH(Checklist4813[[#This Row],[PIGUID]],PIs[GUID],0),8)),"")</f>
        <v>Minor Must</v>
      </c>
      <c r="N257" s="63"/>
      <c r="O257" s="63"/>
      <c r="P257" s="43" t="str">
        <f>IF(Checklist4813[[#This Row],[ifna]]="NA","",IF(Checklist4813[[#This Row],[RelatedPQ]]=0,"",IF(Checklist4813[[#This Row],[RelatedPQ]]="","",IF((INDEX(S2PQ_relational[],MATCH(Checklist4813[[#This Row],[PIGUID&amp;NO]],S2PQ_relational[PIGUID &amp; "NO"],0),1))=Checklist4813[[#This Row],[PIGUID]],"Not applicable",""))))</f>
        <v/>
      </c>
      <c r="Q257" s="43" t="str">
        <f>IF(Checklist4813[[#This Row],[N/A]]="Not Applicable",INDEX(S2PQ[[Step 2 questions]:[Justification]],MATCH(Checklist4813[[#This Row],[RelatedPQ]],S2PQ[S2PQGUID],0),3),"")</f>
        <v/>
      </c>
      <c r="R257" s="63"/>
    </row>
    <row r="258" spans="2:18" s="42" customFormat="1" ht="33.75" x14ac:dyDescent="0.25">
      <c r="B258" s="43"/>
      <c r="C258" s="43"/>
      <c r="D258" s="42">
        <f>IF(Checklist4813[[#This Row],[SGUID]]="",IF(Checklist4813[[#This Row],[SSGUID]]="",0,1),1)</f>
        <v>0</v>
      </c>
      <c r="E258" s="43" t="s">
        <v>202</v>
      </c>
      <c r="F258" s="43" t="str">
        <f>_xlfn.IFNA(Checklist4813[[#This Row],[RelatedPQ]],"NA")</f>
        <v>NA</v>
      </c>
      <c r="G258" s="43" t="e">
        <f>IF(Checklist4813[[#This Row],[PIGUID]]="","",INDEX(S2PQ_relational[],MATCH(Checklist4813[[#This Row],[PIGUID&amp;NO]],S2PQ_relational[PIGUID &amp; "NO"],0),2))</f>
        <v>#N/A</v>
      </c>
      <c r="H258" s="43" t="str">
        <f>Checklist4813[[#This Row],[PIGUID]]&amp;"NO"</f>
        <v>18t4NX55Jpw11353WNweZANO</v>
      </c>
      <c r="I258" s="43" t="b">
        <f>IF(Checklist4813[[#This Row],[PIGUID]]="","",INDEX(PIs[NA Exempt],MATCH(Checklist4813[[#This Row],[PIGUID]],PIs[GUID],0),1))</f>
        <v>0</v>
      </c>
      <c r="J25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32.09.04</v>
      </c>
      <c r="K25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Plant protection products (PPPs) are stored at appropriate temperatures.</v>
      </c>
      <c r="L258" s="43" t="str">
        <f>IF(Checklist4813[[#This Row],[SGUID]]="",IF(Checklist4813[[#This Row],[SSGUID]]="",INDEX(PIs[[Column1]:[SS]],MATCH(Checklist4813[[#This Row],[PIGUID]],PIs[GUID],0),6),""),"")</f>
        <v>Storage temperatures shall be in accordance with label requirements.</v>
      </c>
      <c r="M258" s="43" t="str">
        <f>IF(Checklist4813[[#This Row],[SSGUID]]="",IF(Checklist4813[[#This Row],[PIGUID]]="","",INDEX(PIs[[Column1]:[SS]],MATCH(Checklist4813[[#This Row],[PIGUID]],PIs[GUID],0),8)),"")</f>
        <v>Minor Must</v>
      </c>
      <c r="N258" s="63"/>
      <c r="O258" s="63"/>
      <c r="P258" s="43" t="str">
        <f>IF(Checklist4813[[#This Row],[ifna]]="NA","",IF(Checklist4813[[#This Row],[RelatedPQ]]=0,"",IF(Checklist4813[[#This Row],[RelatedPQ]]="","",IF((INDEX(S2PQ_relational[],MATCH(Checklist4813[[#This Row],[PIGUID&amp;NO]],S2PQ_relational[PIGUID &amp; "NO"],0),1))=Checklist4813[[#This Row],[PIGUID]],"Not applicable",""))))</f>
        <v/>
      </c>
      <c r="Q258" s="43" t="str">
        <f>IF(Checklist4813[[#This Row],[N/A]]="Not Applicable",INDEX(S2PQ[[Step 2 questions]:[Justification]],MATCH(Checklist4813[[#This Row],[RelatedPQ]],S2PQ[S2PQGUID],0),3),"")</f>
        <v/>
      </c>
      <c r="R258" s="63"/>
    </row>
    <row r="259" spans="2:18" s="42" customFormat="1" ht="33.75" x14ac:dyDescent="0.25">
      <c r="B259" s="43"/>
      <c r="C259" s="43"/>
      <c r="D259" s="42">
        <f>IF(Checklist4813[[#This Row],[SGUID]]="",IF(Checklist4813[[#This Row],[SSGUID]]="",0,1),1)</f>
        <v>0</v>
      </c>
      <c r="E259" s="43" t="s">
        <v>190</v>
      </c>
      <c r="F259" s="43" t="str">
        <f>_xlfn.IFNA(Checklist4813[[#This Row],[RelatedPQ]],"NA")</f>
        <v>NA</v>
      </c>
      <c r="G259" s="43" t="e">
        <f>IF(Checklist4813[[#This Row],[PIGUID]]="","",INDEX(S2PQ_relational[],MATCH(Checklist4813[[#This Row],[PIGUID&amp;NO]],S2PQ_relational[PIGUID &amp; "NO"],0),2))</f>
        <v>#N/A</v>
      </c>
      <c r="H259" s="43" t="str">
        <f>Checklist4813[[#This Row],[PIGUID]]&amp;"NO"</f>
        <v>4u5vwwF27FEVa6jfBV8HJANO</v>
      </c>
      <c r="I259" s="43" t="b">
        <f>IF(Checklist4813[[#This Row],[PIGUID]]="","",INDEX(PIs[NA Exempt],MATCH(Checklist4813[[#This Row],[PIGUID]],PIs[GUID],0),1))</f>
        <v>0</v>
      </c>
      <c r="J25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32.09.05</v>
      </c>
      <c r="K25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Plant protection product (PPP) storage is illuminated.</v>
      </c>
      <c r="L259" s="43" t="str">
        <f>IF(Checklist4813[[#This Row],[SGUID]]="",IF(Checklist4813[[#This Row],[SSGUID]]="",INDEX(PIs[[Column1]:[SS]],MATCH(Checklist4813[[#This Row],[PIGUID]],PIs[GUID],0),6),""),"")</f>
        <v>The storage shall be sufficiently illuminated by natural or artificial lighting to ensure that all product labels can be easily read.</v>
      </c>
      <c r="M259" s="43" t="str">
        <f>IF(Checklist4813[[#This Row],[SSGUID]]="",IF(Checklist4813[[#This Row],[PIGUID]]="","",INDEX(PIs[[Column1]:[SS]],MATCH(Checklist4813[[#This Row],[PIGUID]],PIs[GUID],0),8)),"")</f>
        <v>Minor Must</v>
      </c>
      <c r="N259" s="63"/>
      <c r="O259" s="63"/>
      <c r="P259" s="43" t="str">
        <f>IF(Checklist4813[[#This Row],[ifna]]="NA","",IF(Checklist4813[[#This Row],[RelatedPQ]]=0,"",IF(Checklist4813[[#This Row],[RelatedPQ]]="","",IF((INDEX(S2PQ_relational[],MATCH(Checklist4813[[#This Row],[PIGUID&amp;NO]],S2PQ_relational[PIGUID &amp; "NO"],0),1))=Checklist4813[[#This Row],[PIGUID]],"Not applicable",""))))</f>
        <v/>
      </c>
      <c r="Q259" s="43" t="str">
        <f>IF(Checklist4813[[#This Row],[N/A]]="Not Applicable",INDEX(S2PQ[[Step 2 questions]:[Justification]],MATCH(Checklist4813[[#This Row],[RelatedPQ]],S2PQ[S2PQGUID],0),3),"")</f>
        <v/>
      </c>
      <c r="R259" s="63"/>
    </row>
    <row r="260" spans="2:18" s="42" customFormat="1" ht="135" x14ac:dyDescent="0.25">
      <c r="B260" s="43"/>
      <c r="C260" s="43"/>
      <c r="D260" s="42">
        <f>IF(Checklist4813[[#This Row],[SGUID]]="",IF(Checklist4813[[#This Row],[SSGUID]]="",0,1),1)</f>
        <v>0</v>
      </c>
      <c r="E260" s="43" t="s">
        <v>183</v>
      </c>
      <c r="F260" s="43" t="str">
        <f>_xlfn.IFNA(Checklist4813[[#This Row],[RelatedPQ]],"NA")</f>
        <v>NA</v>
      </c>
      <c r="G260" s="43" t="e">
        <f>IF(Checklist4813[[#This Row],[PIGUID]]="","",INDEX(S2PQ_relational[],MATCH(Checklist4813[[#This Row],[PIGUID&amp;NO]],S2PQ_relational[PIGUID &amp; "NO"],0),2))</f>
        <v>#N/A</v>
      </c>
      <c r="H260" s="43" t="str">
        <f>Checklist4813[[#This Row],[PIGUID]]&amp;"NO"</f>
        <v>6cUv8oCVNH4sv4JR44JZ6bNO</v>
      </c>
      <c r="I260" s="43" t="b">
        <f>IF(Checklist4813[[#This Row],[PIGUID]]="","",INDEX(PIs[NA Exempt],MATCH(Checklist4813[[#This Row],[PIGUID]],PIs[GUID],0),1))</f>
        <v>0</v>
      </c>
      <c r="J26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32.09.06</v>
      </c>
      <c r="K26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plant protection product (PPP) storage is able to retain and manage spillage.</v>
      </c>
      <c r="L260" s="43" t="str">
        <f>IF(Checklist4813[[#This Row],[SGUID]]="",IF(Checklist4813[[#This Row],[SSGUID]]="",INDEX(PIs[[Column1]:[SS]],MATCH(Checklist4813[[#This Row],[PIGUID]],PIs[GUID],0),6),""),"")</f>
        <v>Shelving shall not be absorbent in case of spillage (metal, rigid plastic, or covered with impermeable liner, etc.).
The PPP storage shall have retaining tanks or shall be bunded to 110% of the volume of the largest container of stored liquid to ensure that there cannot be any leakage, seepage, or contamination to the exterior of the storage. Materials and tools such as sand, floor brush and dustpan, and plastic bags shall be available and in a fixed location to be used exclusively in case of spillage of PPPs.</v>
      </c>
      <c r="M260" s="43" t="str">
        <f>IF(Checklist4813[[#This Row],[SSGUID]]="",IF(Checklist4813[[#This Row],[PIGUID]]="","",INDEX(PIs[[Column1]:[SS]],MATCH(Checklist4813[[#This Row],[PIGUID]],PIs[GUID],0),8)),"")</f>
        <v>Minor Must</v>
      </c>
      <c r="N260" s="63"/>
      <c r="O260" s="63"/>
      <c r="P260" s="43" t="str">
        <f>IF(Checklist4813[[#This Row],[ifna]]="NA","",IF(Checklist4813[[#This Row],[RelatedPQ]]=0,"",IF(Checklist4813[[#This Row],[RelatedPQ]]="","",IF((INDEX(S2PQ_relational[],MATCH(Checklist4813[[#This Row],[PIGUID&amp;NO]],S2PQ_relational[PIGUID &amp; "NO"],0),1))=Checklist4813[[#This Row],[PIGUID]],"Not applicable",""))))</f>
        <v/>
      </c>
      <c r="Q260" s="43" t="str">
        <f>IF(Checklist4813[[#This Row],[N/A]]="Not Applicable",INDEX(S2PQ[[Step 2 questions]:[Justification]],MATCH(Checklist4813[[#This Row],[RelatedPQ]],S2PQ[S2PQGUID],0),3),"")</f>
        <v/>
      </c>
      <c r="R260" s="63"/>
    </row>
    <row r="261" spans="2:18" s="42" customFormat="1" ht="33.75" x14ac:dyDescent="0.25">
      <c r="B261" s="43"/>
      <c r="C261" s="43" t="s">
        <v>449</v>
      </c>
      <c r="D261" s="42">
        <f>IF(Checklist4813[[#This Row],[SGUID]]="",IF(Checklist4813[[#This Row],[SSGUID]]="",0,1),1)</f>
        <v>1</v>
      </c>
      <c r="E261" s="43"/>
      <c r="F261" s="43" t="str">
        <f>_xlfn.IFNA(Checklist4813[[#This Row],[RelatedPQ]],"NA")</f>
        <v/>
      </c>
      <c r="G261" s="43" t="str">
        <f>IF(Checklist4813[[#This Row],[PIGUID]]="","",INDEX(S2PQ_relational[],MATCH(Checklist4813[[#This Row],[PIGUID&amp;NO]],S2PQ_relational[PIGUID &amp; "NO"],0),2))</f>
        <v/>
      </c>
      <c r="H261" s="43" t="str">
        <f>Checklist4813[[#This Row],[PIGUID]]&amp;"NO"</f>
        <v>NO</v>
      </c>
      <c r="I261" s="43" t="str">
        <f>IF(Checklist4813[[#This Row],[PIGUID]]="","",INDEX(PIs[NA Exempt],MATCH(Checklist4813[[#This Row],[PIGUID]],PIs[GUID],0),1))</f>
        <v/>
      </c>
      <c r="J26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32.10 Mixing and handling</v>
      </c>
      <c r="K26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61" s="43" t="str">
        <f>IF(Checklist4813[[#This Row],[SGUID]]="",IF(Checklist4813[[#This Row],[SSGUID]]="",INDEX(PIs[[Column1]:[SS]],MATCH(Checklist4813[[#This Row],[PIGUID]],PIs[GUID],0),6),""),"")</f>
        <v/>
      </c>
      <c r="M261" s="43" t="str">
        <f>IF(Checklist4813[[#This Row],[SSGUID]]="",IF(Checklist4813[[#This Row],[PIGUID]]="","",INDEX(PIs[[Column1]:[SS]],MATCH(Checklist4813[[#This Row],[PIGUID]],PIs[GUID],0),8)),"")</f>
        <v/>
      </c>
      <c r="N261" s="63"/>
      <c r="O261" s="63"/>
      <c r="P261" s="43" t="str">
        <f>IF(Checklist4813[[#This Row],[ifna]]="NA","",IF(Checklist4813[[#This Row],[RelatedPQ]]=0,"",IF(Checklist4813[[#This Row],[RelatedPQ]]="","",IF((INDEX(S2PQ_relational[],MATCH(Checklist4813[[#This Row],[PIGUID&amp;NO]],S2PQ_relational[PIGUID &amp; "NO"],0),1))=Checklist4813[[#This Row],[PIGUID]],"Not applicable",""))))</f>
        <v/>
      </c>
      <c r="Q261" s="43" t="str">
        <f>IF(Checklist4813[[#This Row],[N/A]]="Not Applicable",INDEX(S2PQ[[Step 2 questions]:[Justification]],MATCH(Checklist4813[[#This Row],[RelatedPQ]],S2PQ[S2PQGUID],0),3),"")</f>
        <v/>
      </c>
      <c r="R261" s="63"/>
    </row>
    <row r="262" spans="2:18" s="42" customFormat="1" ht="146.25" x14ac:dyDescent="0.25">
      <c r="B262" s="43"/>
      <c r="C262" s="43"/>
      <c r="D262" s="42">
        <f>IF(Checklist4813[[#This Row],[SGUID]]="",IF(Checklist4813[[#This Row],[SSGUID]]="",0,1),1)</f>
        <v>0</v>
      </c>
      <c r="E262" s="43" t="s">
        <v>457</v>
      </c>
      <c r="F262" s="43" t="str">
        <f>_xlfn.IFNA(Checklist4813[[#This Row],[RelatedPQ]],"NA")</f>
        <v>NA</v>
      </c>
      <c r="G262" s="43" t="e">
        <f>IF(Checklist4813[[#This Row],[PIGUID]]="","",INDEX(S2PQ_relational[],MATCH(Checklist4813[[#This Row],[PIGUID&amp;NO]],S2PQ_relational[PIGUID &amp; "NO"],0),2))</f>
        <v>#N/A</v>
      </c>
      <c r="H262" s="43" t="str">
        <f>Checklist4813[[#This Row],[PIGUID]]&amp;"NO"</f>
        <v>1ms1NuJdZOHABl8zQTvHb0NO</v>
      </c>
      <c r="I262" s="43" t="b">
        <f>IF(Checklist4813[[#This Row],[PIGUID]]="","",INDEX(PIs[NA Exempt],MATCH(Checklist4813[[#This Row],[PIGUID]],PIs[GUID],0),1))</f>
        <v>0</v>
      </c>
      <c r="J26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32.10.01</v>
      </c>
      <c r="K26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Access to health checks is available to workers with exposure to applicable plant protection products (PPPs) according to the risk assessment or exposure and toxicity of products.</v>
      </c>
      <c r="L262" s="43" t="str">
        <f>IF(Checklist4813[[#This Row],[SGUID]]="",IF(Checklist4813[[#This Row],[SSGUID]]="",INDEX(PIs[[Column1]:[SS]],MATCH(Checklist4813[[#This Row],[PIGUID]],PIs[GUID],0),6),""),"")</f>
        <v>The producer shall provide workers who come into contact with PPPs the option of receiving health checks annually or according to the workers’ health and safety risk assessment. The health checks shall honor the privacy of personal information. The risk assessment shall identify the specific chemical exposure that would warrant the health check. Where health checks exist through government farm worker programs or other systems, these may be used as justification in the risk assessment that health care for high-exposure workers is readily available. Workers shall be informed of how to access these health services.</v>
      </c>
      <c r="M262" s="43" t="str">
        <f>IF(Checklist4813[[#This Row],[SSGUID]]="",IF(Checklist4813[[#This Row],[PIGUID]]="","",INDEX(PIs[[Column1]:[SS]],MATCH(Checklist4813[[#This Row],[PIGUID]],PIs[GUID],0),8)),"")</f>
        <v>Minor Must</v>
      </c>
      <c r="N262" s="63"/>
      <c r="O262" s="63"/>
      <c r="P262" s="43" t="str">
        <f>IF(Checklist4813[[#This Row],[ifna]]="NA","",IF(Checklist4813[[#This Row],[RelatedPQ]]=0,"",IF(Checklist4813[[#This Row],[RelatedPQ]]="","",IF((INDEX(S2PQ_relational[],MATCH(Checklist4813[[#This Row],[PIGUID&amp;NO]],S2PQ_relational[PIGUID &amp; "NO"],0),1))=Checklist4813[[#This Row],[PIGUID]],"Not applicable",""))))</f>
        <v/>
      </c>
      <c r="Q262" s="43" t="str">
        <f>IF(Checklist4813[[#This Row],[N/A]]="Not Applicable",INDEX(S2PQ[[Step 2 questions]:[Justification]],MATCH(Checklist4813[[#This Row],[RelatedPQ]],S2PQ[S2PQGUID],0),3),"")</f>
        <v/>
      </c>
      <c r="R262" s="63"/>
    </row>
    <row r="263" spans="2:18" s="42" customFormat="1" ht="33.75" x14ac:dyDescent="0.25">
      <c r="B263" s="43"/>
      <c r="C263" s="43"/>
      <c r="D263" s="42">
        <f>IF(Checklist4813[[#This Row],[SGUID]]="",IF(Checklist4813[[#This Row],[SSGUID]]="",0,1),1)</f>
        <v>0</v>
      </c>
      <c r="E263" s="43" t="s">
        <v>581</v>
      </c>
      <c r="F263" s="43" t="str">
        <f>_xlfn.IFNA(Checklist4813[[#This Row],[RelatedPQ]],"NA")</f>
        <v>NA</v>
      </c>
      <c r="G263" s="43" t="e">
        <f>IF(Checklist4813[[#This Row],[PIGUID]]="","",INDEX(S2PQ_relational[],MATCH(Checklist4813[[#This Row],[PIGUID&amp;NO]],S2PQ_relational[PIGUID &amp; "NO"],0),2))</f>
        <v>#N/A</v>
      </c>
      <c r="H263" s="43" t="str">
        <f>Checklist4813[[#This Row],[PIGUID]]&amp;"NO"</f>
        <v>7kuMRXkFdkVvKiAjgVItGkNO</v>
      </c>
      <c r="I263" s="43" t="b">
        <f>IF(Checklist4813[[#This Row],[PIGUID]]="","",INDEX(PIs[NA Exempt],MATCH(Checklist4813[[#This Row],[PIGUID]],PIs[GUID],0),1))</f>
        <v>0</v>
      </c>
      <c r="J26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32.10.02</v>
      </c>
      <c r="K26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Plant protection products (PPPs) are mixed and handled according to label requirements.</v>
      </c>
      <c r="L263" s="43" t="str">
        <f>IF(Checklist4813[[#This Row],[SGUID]]="",IF(Checklist4813[[#This Row],[SSGUID]]="",INDEX(PIs[[Column1]:[SS]],MATCH(Checklist4813[[#This Row],[PIGUID]],PIs[GUID],0),6),""),"")</f>
        <v>Appropriate measuring equipment shall be adequate for mixing PPPs, and the correct handling and filling procedures shall be followed.</v>
      </c>
      <c r="M263" s="43" t="str">
        <f>IF(Checklist4813[[#This Row],[SSGUID]]="",IF(Checklist4813[[#This Row],[PIGUID]]="","",INDEX(PIs[[Column1]:[SS]],MATCH(Checklist4813[[#This Row],[PIGUID]],PIs[GUID],0),8)),"")</f>
        <v>Major Must</v>
      </c>
      <c r="N263" s="63"/>
      <c r="O263" s="63"/>
      <c r="P263" s="43" t="str">
        <f>IF(Checklist4813[[#This Row],[ifna]]="NA","",IF(Checklist4813[[#This Row],[RelatedPQ]]=0,"",IF(Checklist4813[[#This Row],[RelatedPQ]]="","",IF((INDEX(S2PQ_relational[],MATCH(Checklist4813[[#This Row],[PIGUID&amp;NO]],S2PQ_relational[PIGUID &amp; "NO"],0),1))=Checklist4813[[#This Row],[PIGUID]],"Not applicable",""))))</f>
        <v/>
      </c>
      <c r="Q263" s="43" t="str">
        <f>IF(Checklist4813[[#This Row],[N/A]]="Not Applicable",INDEX(S2PQ[[Step 2 questions]:[Justification]],MATCH(Checklist4813[[#This Row],[RelatedPQ]],S2PQ[S2PQGUID],0),3),"")</f>
        <v/>
      </c>
      <c r="R263" s="63"/>
    </row>
    <row r="264" spans="2:18" s="42" customFormat="1" ht="78.75" x14ac:dyDescent="0.25">
      <c r="B264" s="43"/>
      <c r="C264" s="43"/>
      <c r="D264" s="42">
        <f>IF(Checklist4813[[#This Row],[SGUID]]="",IF(Checklist4813[[#This Row],[SSGUID]]="",0,1),1)</f>
        <v>0</v>
      </c>
      <c r="E264" s="43" t="s">
        <v>463</v>
      </c>
      <c r="F264" s="43" t="str">
        <f>_xlfn.IFNA(Checklist4813[[#This Row],[RelatedPQ]],"NA")</f>
        <v>NA</v>
      </c>
      <c r="G264" s="43" t="e">
        <f>IF(Checklist4813[[#This Row],[PIGUID]]="","",INDEX(S2PQ_relational[],MATCH(Checklist4813[[#This Row],[PIGUID&amp;NO]],S2PQ_relational[PIGUID &amp; "NO"],0),2))</f>
        <v>#N/A</v>
      </c>
      <c r="H264" s="43" t="str">
        <f>Checklist4813[[#This Row],[PIGUID]]&amp;"NO"</f>
        <v>7G3feqcNJrmgHttkJ7kotuNO</v>
      </c>
      <c r="I264" s="43" t="b">
        <f>IF(Checklist4813[[#This Row],[PIGUID]]="","",INDEX(PIs[NA Exempt],MATCH(Checklist4813[[#This Row],[PIGUID]],PIs[GUID],0),1))</f>
        <v>0</v>
      </c>
      <c r="J26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32.10.03</v>
      </c>
      <c r="K26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An accident procedure is available near the plant protection product (PPP)/chemical storage.</v>
      </c>
      <c r="L264" s="43" t="str">
        <f>IF(Checklist4813[[#This Row],[SGUID]]="",IF(Checklist4813[[#This Row],[SSGUID]]="",INDEX(PIs[[Column1]:[SS]],MATCH(Checklist4813[[#This Row],[PIGUID]],PIs[GUID],0),6),""),"")</f>
        <v>An accident procedure containing all appropriate information and emergency contact telephone numbers shall be present and display the basic steps of primary accident care. The procedure shall be accessible by all persons working near the PPP/chemical storage(s) and designated mixing area(s).</v>
      </c>
      <c r="M264" s="43" t="str">
        <f>IF(Checklist4813[[#This Row],[SSGUID]]="",IF(Checklist4813[[#This Row],[PIGUID]]="","",INDEX(PIs[[Column1]:[SS]],MATCH(Checklist4813[[#This Row],[PIGUID]],PIs[GUID],0),8)),"")</f>
        <v>Minor Must</v>
      </c>
      <c r="N264" s="63"/>
      <c r="O264" s="63"/>
      <c r="P264" s="43" t="str">
        <f>IF(Checklist4813[[#This Row],[ifna]]="NA","",IF(Checklist4813[[#This Row],[RelatedPQ]]=0,"",IF(Checklist4813[[#This Row],[RelatedPQ]]="","",IF((INDEX(S2PQ_relational[],MATCH(Checklist4813[[#This Row],[PIGUID&amp;NO]],S2PQ_relational[PIGUID &amp; "NO"],0),1))=Checklist4813[[#This Row],[PIGUID]],"Not applicable",""))))</f>
        <v/>
      </c>
      <c r="Q264" s="43" t="str">
        <f>IF(Checklist4813[[#This Row],[N/A]]="Not Applicable",INDEX(S2PQ[[Step 2 questions]:[Justification]],MATCH(Checklist4813[[#This Row],[RelatedPQ]],S2PQ[S2PQGUID],0),3),"")</f>
        <v/>
      </c>
      <c r="R264" s="63"/>
    </row>
    <row r="265" spans="2:18" s="42" customFormat="1" ht="56.25" x14ac:dyDescent="0.25">
      <c r="B265" s="43"/>
      <c r="C265" s="43"/>
      <c r="D265" s="42">
        <f>IF(Checklist4813[[#This Row],[SGUID]]="",IF(Checklist4813[[#This Row],[SSGUID]]="",0,1),1)</f>
        <v>0</v>
      </c>
      <c r="E265" s="43" t="s">
        <v>443</v>
      </c>
      <c r="F265" s="43" t="str">
        <f>_xlfn.IFNA(Checklist4813[[#This Row],[RelatedPQ]],"NA")</f>
        <v>NA</v>
      </c>
      <c r="G265" s="43" t="e">
        <f>IF(Checklist4813[[#This Row],[PIGUID]]="","",INDEX(S2PQ_relational[],MATCH(Checklist4813[[#This Row],[PIGUID&amp;NO]],S2PQ_relational[PIGUID &amp; "NO"],0),2))</f>
        <v>#N/A</v>
      </c>
      <c r="H265" s="43" t="str">
        <f>Checklist4813[[#This Row],[PIGUID]]&amp;"NO"</f>
        <v>48eSc6ufL32LYTn170VfMDNO</v>
      </c>
      <c r="I265" s="43" t="b">
        <f>IF(Checklist4813[[#This Row],[PIGUID]]="","",INDEX(PIs[NA Exempt],MATCH(Checklist4813[[#This Row],[PIGUID]],PIs[GUID],0),1))</f>
        <v>0</v>
      </c>
      <c r="J26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32.10.04</v>
      </c>
      <c r="K26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Facilities are available to deal with operator contamination.</v>
      </c>
      <c r="L265" s="43" t="str">
        <f>IF(Checklist4813[[#This Row],[SGUID]]="",IF(Checklist4813[[#This Row],[SSGUID]]="",INDEX(PIs[[Column1]:[SS]],MATCH(Checklist4813[[#This Row],[PIGUID]],PIs[GUID],0),6),""),"")</f>
        <v>All plant protection product (PPP)/chemical storage and filling/mixing areas present on the farm shall have eyewash amenities, a source of clean water near the work area, and a first aid kit containing the relevant first aid material.</v>
      </c>
      <c r="M265" s="43" t="str">
        <f>IF(Checklist4813[[#This Row],[SSGUID]]="",IF(Checklist4813[[#This Row],[PIGUID]]="","",INDEX(PIs[[Column1]:[SS]],MATCH(Checklist4813[[#This Row],[PIGUID]],PIs[GUID],0),8)),"")</f>
        <v>Minor Must</v>
      </c>
      <c r="N265" s="63"/>
      <c r="O265" s="63"/>
      <c r="P265" s="43" t="str">
        <f>IF(Checklist4813[[#This Row],[ifna]]="NA","",IF(Checklist4813[[#This Row],[RelatedPQ]]=0,"",IF(Checklist4813[[#This Row],[RelatedPQ]]="","",IF((INDEX(S2PQ_relational[],MATCH(Checklist4813[[#This Row],[PIGUID&amp;NO]],S2PQ_relational[PIGUID &amp; "NO"],0),1))=Checklist4813[[#This Row],[PIGUID]],"Not applicable",""))))</f>
        <v/>
      </c>
      <c r="Q265" s="43" t="str">
        <f>IF(Checklist4813[[#This Row],[N/A]]="Not Applicable",INDEX(S2PQ[[Step 2 questions]:[Justification]],MATCH(Checklist4813[[#This Row],[RelatedPQ]],S2PQ[S2PQGUID],0),3),"")</f>
        <v/>
      </c>
      <c r="R265" s="63"/>
    </row>
    <row r="266" spans="2:18" s="42" customFormat="1" ht="45" x14ac:dyDescent="0.25">
      <c r="B266" s="43"/>
      <c r="C266" s="43"/>
      <c r="D266" s="42">
        <f>IF(Checklist4813[[#This Row],[SGUID]]="",IF(Checklist4813[[#This Row],[SSGUID]]="",0,1),1)</f>
        <v>0</v>
      </c>
      <c r="E266" s="43" t="s">
        <v>569</v>
      </c>
      <c r="F266" s="43" t="str">
        <f>_xlfn.IFNA(Checklist4813[[#This Row],[RelatedPQ]],"NA")</f>
        <v>NA</v>
      </c>
      <c r="G266" s="43" t="e">
        <f>IF(Checklist4813[[#This Row],[PIGUID]]="","",INDEX(S2PQ_relational[],MATCH(Checklist4813[[#This Row],[PIGUID&amp;NO]],S2PQ_relational[PIGUID &amp; "NO"],0),2))</f>
        <v>#N/A</v>
      </c>
      <c r="H266" s="43" t="str">
        <f>Checklist4813[[#This Row],[PIGUID]]&amp;"NO"</f>
        <v>qcO5NtTmObhid6DnfpGp3NO</v>
      </c>
      <c r="I266" s="43" t="b">
        <f>IF(Checklist4813[[#This Row],[PIGUID]]="","",INDEX(PIs[NA Exempt],MATCH(Checklist4813[[#This Row],[PIGUID]],PIs[GUID],0),1))</f>
        <v>0</v>
      </c>
      <c r="J26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32.10.05</v>
      </c>
      <c r="K26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Plant protection products (PPPs) are transported between production sites in a safe and secure manner.</v>
      </c>
      <c r="L266" s="43" t="str">
        <f>IF(Checklist4813[[#This Row],[SGUID]]="",IF(Checklist4813[[#This Row],[SSGUID]]="",INDEX(PIs[[Column1]:[SS]],MATCH(Checklist4813[[#This Row],[PIGUID]],PIs[GUID],0),6),""),"")</f>
        <v>The producer shall ensure that the PPPs are transported in a way that mitigates risk to the environment or the health of the worker(s) and shall follow best industry practices.</v>
      </c>
      <c r="M266" s="43" t="str">
        <f>IF(Checklist4813[[#This Row],[SSGUID]]="",IF(Checklist4813[[#This Row],[PIGUID]]="","",INDEX(PIs[[Column1]:[SS]],MATCH(Checklist4813[[#This Row],[PIGUID]],PIs[GUID],0),8)),"")</f>
        <v>Minor Must</v>
      </c>
      <c r="N266" s="63"/>
      <c r="O266" s="63"/>
      <c r="P266" s="43" t="str">
        <f>IF(Checklist4813[[#This Row],[ifna]]="NA","",IF(Checklist4813[[#This Row],[RelatedPQ]]=0,"",IF(Checklist4813[[#This Row],[RelatedPQ]]="","",IF((INDEX(S2PQ_relational[],MATCH(Checklist4813[[#This Row],[PIGUID&amp;NO]],S2PQ_relational[PIGUID &amp; "NO"],0),1))=Checklist4813[[#This Row],[PIGUID]],"Not applicable",""))))</f>
        <v/>
      </c>
      <c r="Q266" s="43" t="str">
        <f>IF(Checklist4813[[#This Row],[N/A]]="Not Applicable",INDEX(S2PQ[[Step 2 questions]:[Justification]],MATCH(Checklist4813[[#This Row],[RelatedPQ]],S2PQ[S2PQGUID],0),3),"")</f>
        <v/>
      </c>
      <c r="R266" s="63"/>
    </row>
    <row r="267" spans="2:18" s="42" customFormat="1" ht="123.75" x14ac:dyDescent="0.25">
      <c r="B267" s="43"/>
      <c r="C267" s="43"/>
      <c r="D267" s="42">
        <f>IF(Checklist4813[[#This Row],[SGUID]]="",IF(Checklist4813[[#This Row],[SSGUID]]="",0,1),1)</f>
        <v>0</v>
      </c>
      <c r="E267" s="43" t="s">
        <v>575</v>
      </c>
      <c r="F267" s="43" t="str">
        <f>_xlfn.IFNA(Checklist4813[[#This Row],[RelatedPQ]],"NA")</f>
        <v>NA</v>
      </c>
      <c r="G267" s="43" t="e">
        <f>IF(Checklist4813[[#This Row],[PIGUID]]="","",INDEX(S2PQ_relational[],MATCH(Checklist4813[[#This Row],[PIGUID&amp;NO]],S2PQ_relational[PIGUID &amp; "NO"],0),2))</f>
        <v>#N/A</v>
      </c>
      <c r="H267" s="43" t="str">
        <f>Checklist4813[[#This Row],[PIGUID]]&amp;"NO"</f>
        <v>a1O6I8NAxFcdYJHOBaLwANO</v>
      </c>
      <c r="I267" s="43" t="b">
        <f>IF(Checklist4813[[#This Row],[PIGUID]]="","",INDEX(PIs[NA Exempt],MATCH(Checklist4813[[#This Row],[PIGUID]],PIs[GUID],0),1))</f>
        <v>0</v>
      </c>
      <c r="J26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32.10.06</v>
      </c>
      <c r="K26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The farm has documented procedures addressing re-entry times after plant protection product (PPP) application.</v>
      </c>
      <c r="L267" s="43" t="str">
        <f>IF(Checklist4813[[#This Row],[SGUID]]="",IF(Checklist4813[[#This Row],[SSGUID]]="",INDEX(PIs[[Column1]:[SS]],MATCH(Checklist4813[[#This Row],[PIGUID]],PIs[GUID],0),6),""),"")</f>
        <v>Based on the PPP label instructions there shall be clear, documented procedures that regulate re-entry intervals for PPPs applied to crops (standard operating procedure when intervals start and end, time of interval or signs to enter, how to enter, exceptions to entering during interval, and equipment and time in the field required, etc.). Special attention shall be paid to workers at greater risk.
Where no re-entry period is stated, re-entry shall not be allowed until the chemical has dried on the crop.</v>
      </c>
      <c r="M267" s="43" t="str">
        <f>IF(Checklist4813[[#This Row],[SSGUID]]="",IF(Checklist4813[[#This Row],[PIGUID]]="","",INDEX(PIs[[Column1]:[SS]],MATCH(Checklist4813[[#This Row],[PIGUID]],PIs[GUID],0),8)),"")</f>
        <v>Major Must</v>
      </c>
      <c r="N267" s="63"/>
      <c r="O267" s="63"/>
      <c r="P267" s="43" t="str">
        <f>IF(Checklist4813[[#This Row],[ifna]]="NA","",IF(Checklist4813[[#This Row],[RelatedPQ]]=0,"",IF(Checklist4813[[#This Row],[RelatedPQ]]="","",IF((INDEX(S2PQ_relational[],MATCH(Checklist4813[[#This Row],[PIGUID&amp;NO]],S2PQ_relational[PIGUID &amp; "NO"],0),1))=Checklist4813[[#This Row],[PIGUID]],"Not applicable",""))))</f>
        <v/>
      </c>
      <c r="Q267" s="43" t="str">
        <f>IF(Checklist4813[[#This Row],[N/A]]="Not Applicable",INDEX(S2PQ[[Step 2 questions]:[Justification]],MATCH(Checklist4813[[#This Row],[RelatedPQ]],S2PQ[S2PQGUID],0),3),"")</f>
        <v/>
      </c>
      <c r="R267" s="63"/>
    </row>
    <row r="268" spans="2:18" s="42" customFormat="1" ht="45" x14ac:dyDescent="0.25">
      <c r="B268" s="43"/>
      <c r="C268" s="43" t="s">
        <v>442</v>
      </c>
      <c r="D268" s="42">
        <f>IF(Checklist4813[[#This Row],[SGUID]]="",IF(Checklist4813[[#This Row],[SSGUID]]="",0,1),1)</f>
        <v>1</v>
      </c>
      <c r="E268" s="43"/>
      <c r="F268" s="43" t="str">
        <f>_xlfn.IFNA(Checklist4813[[#This Row],[RelatedPQ]],"NA")</f>
        <v/>
      </c>
      <c r="G268" s="43" t="str">
        <f>IF(Checklist4813[[#This Row],[PIGUID]]="","",INDEX(S2PQ_relational[],MATCH(Checklist4813[[#This Row],[PIGUID&amp;NO]],S2PQ_relational[PIGUID &amp; "NO"],0),2))</f>
        <v/>
      </c>
      <c r="H268" s="43" t="str">
        <f>Checklist4813[[#This Row],[PIGUID]]&amp;"NO"</f>
        <v>NO</v>
      </c>
      <c r="I268" s="43" t="str">
        <f>IF(Checklist4813[[#This Row],[PIGUID]]="","",INDEX(PIs[NA Exempt],MATCH(Checklist4813[[#This Row],[PIGUID]],PIs[GUID],0),1))</f>
        <v/>
      </c>
      <c r="J26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32.11 Invoices and procurement documentation</v>
      </c>
      <c r="K26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68" s="43" t="str">
        <f>IF(Checklist4813[[#This Row],[SGUID]]="",IF(Checklist4813[[#This Row],[SSGUID]]="",INDEX(PIs[[Column1]:[SS]],MATCH(Checklist4813[[#This Row],[PIGUID]],PIs[GUID],0),6),""),"")</f>
        <v/>
      </c>
      <c r="M268" s="43" t="str">
        <f>IF(Checklist4813[[#This Row],[SSGUID]]="",IF(Checklist4813[[#This Row],[PIGUID]]="","",INDEX(PIs[[Column1]:[SS]],MATCH(Checklist4813[[#This Row],[PIGUID]],PIs[GUID],0),8)),"")</f>
        <v/>
      </c>
      <c r="N268" s="63"/>
      <c r="O268" s="63"/>
      <c r="P268" s="43" t="str">
        <f>IF(Checklist4813[[#This Row],[ifna]]="NA","",IF(Checklist4813[[#This Row],[RelatedPQ]]=0,"",IF(Checklist4813[[#This Row],[RelatedPQ]]="","",IF((INDEX(S2PQ_relational[],MATCH(Checklist4813[[#This Row],[PIGUID&amp;NO]],S2PQ_relational[PIGUID &amp; "NO"],0),1))=Checklist4813[[#This Row],[PIGUID]],"Not applicable",""))))</f>
        <v/>
      </c>
      <c r="Q268" s="43" t="str">
        <f>IF(Checklist4813[[#This Row],[N/A]]="Not Applicable",INDEX(S2PQ[[Step 2 questions]:[Justification]],MATCH(Checklist4813[[#This Row],[RelatedPQ]],S2PQ[S2PQGUID],0),3),"")</f>
        <v/>
      </c>
      <c r="R268" s="63"/>
    </row>
    <row r="269" spans="2:18" s="42" customFormat="1" ht="45" x14ac:dyDescent="0.25">
      <c r="B269" s="43"/>
      <c r="C269" s="43"/>
      <c r="D269" s="42">
        <f>IF(Checklist4813[[#This Row],[SGUID]]="",IF(Checklist4813[[#This Row],[SSGUID]]="",0,1),1)</f>
        <v>0</v>
      </c>
      <c r="E269" s="43" t="s">
        <v>436</v>
      </c>
      <c r="F269" s="43" t="str">
        <f>_xlfn.IFNA(Checklist4813[[#This Row],[RelatedPQ]],"NA")</f>
        <v>NA</v>
      </c>
      <c r="G269" s="43" t="e">
        <f>IF(Checklist4813[[#This Row],[PIGUID]]="","",INDEX(S2PQ_relational[],MATCH(Checklist4813[[#This Row],[PIGUID&amp;NO]],S2PQ_relational[PIGUID &amp; "NO"],0),2))</f>
        <v>#N/A</v>
      </c>
      <c r="H269" s="43" t="str">
        <f>Checklist4813[[#This Row],[PIGUID]]&amp;"NO"</f>
        <v>2DVcFtrO0rIYVKA7tnvXTONO</v>
      </c>
      <c r="I269" s="43" t="b">
        <f>IF(Checklist4813[[#This Row],[PIGUID]]="","",INDEX(PIs[NA Exempt],MATCH(Checklist4813[[#This Row],[PIGUID]],PIs[GUID],0),1))</f>
        <v>0</v>
      </c>
      <c r="J26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32.11.01</v>
      </c>
      <c r="K26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Invoices and/or procurement documentation of all plant protection products (PPPs) and postharvest treatments are kept.</v>
      </c>
      <c r="L269" s="43" t="str">
        <f>IF(Checklist4813[[#This Row],[SGUID]]="",IF(Checklist4813[[#This Row],[SSGUID]]="",INDEX(PIs[[Column1]:[SS]],MATCH(Checklist4813[[#This Row],[PIGUID]],PIs[GUID],0),6),""),"")</f>
        <v>Efforts shall be made to avoid illegal and counterfeit PPPs.
Invoices, procurement documentation, or packing slips of all PPPs used and/or stored shall be retained.</v>
      </c>
      <c r="M269" s="43" t="str">
        <f>IF(Checklist4813[[#This Row],[SSGUID]]="",IF(Checklist4813[[#This Row],[PIGUID]]="","",INDEX(PIs[[Column1]:[SS]],MATCH(Checklist4813[[#This Row],[PIGUID]],PIs[GUID],0),8)),"")</f>
        <v>Major Must</v>
      </c>
      <c r="N269" s="63"/>
      <c r="O269" s="63"/>
      <c r="P269" s="43" t="str">
        <f>IF(Checklist4813[[#This Row],[ifna]]="NA","",IF(Checklist4813[[#This Row],[RelatedPQ]]=0,"",IF(Checklist4813[[#This Row],[RelatedPQ]]="","",IF((INDEX(S2PQ_relational[],MATCH(Checklist4813[[#This Row],[PIGUID&amp;NO]],S2PQ_relational[PIGUID &amp; "NO"],0),1))=Checklist4813[[#This Row],[PIGUID]],"Not applicable",""))))</f>
        <v/>
      </c>
      <c r="Q269" s="43" t="str">
        <f>IF(Checklist4813[[#This Row],[N/A]]="Not Applicable",INDEX(S2PQ[[Step 2 questions]:[Justification]],MATCH(Checklist4813[[#This Row],[RelatedPQ]],S2PQ[S2PQGUID],0),3),"")</f>
        <v/>
      </c>
      <c r="R269" s="63"/>
    </row>
    <row r="270" spans="2:18" s="42" customFormat="1" ht="33.75" x14ac:dyDescent="0.25">
      <c r="B270" s="43" t="s">
        <v>1130</v>
      </c>
      <c r="C270" s="43"/>
      <c r="D270" s="42">
        <f>IF(Checklist4813[[#This Row],[SGUID]]="",IF(Checklist4813[[#This Row],[SSGUID]]="",0,1),1)</f>
        <v>1</v>
      </c>
      <c r="E270" s="43"/>
      <c r="F270" s="43" t="str">
        <f>_xlfn.IFNA(Checklist4813[[#This Row],[RelatedPQ]],"NA")</f>
        <v/>
      </c>
      <c r="G270" s="43" t="str">
        <f>IF(Checklist4813[[#This Row],[PIGUID]]="","",INDEX(S2PQ_relational[],MATCH(Checklist4813[[#This Row],[PIGUID&amp;NO]],S2PQ_relational[PIGUID &amp; "NO"],0),2))</f>
        <v/>
      </c>
      <c r="H270" s="43" t="str">
        <f>Checklist4813[[#This Row],[PIGUID]]&amp;"NO"</f>
        <v>NO</v>
      </c>
      <c r="I270" s="43" t="str">
        <f>IF(Checklist4813[[#This Row],[PIGUID]]="","",INDEX(PIs[NA Exempt],MATCH(Checklist4813[[#This Row],[PIGUID]],PIs[GUID],0),1))</f>
        <v/>
      </c>
      <c r="J27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33 POSTHARVEST HANDLING</v>
      </c>
      <c r="K27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70" s="43" t="str">
        <f>IF(Checklist4813[[#This Row],[SGUID]]="",IF(Checklist4813[[#This Row],[SSGUID]]="",INDEX(PIs[[Column1]:[SS]],MATCH(Checklist4813[[#This Row],[PIGUID]],PIs[GUID],0),6),""),"")</f>
        <v/>
      </c>
      <c r="M270" s="43" t="str">
        <f>IF(Checklist4813[[#This Row],[SSGUID]]="",IF(Checklist4813[[#This Row],[PIGUID]]="","",INDEX(PIs[[Column1]:[SS]],MATCH(Checklist4813[[#This Row],[PIGUID]],PIs[GUID],0),8)),"")</f>
        <v/>
      </c>
      <c r="N270" s="63"/>
      <c r="O270" s="63"/>
      <c r="P270" s="43" t="str">
        <f>IF(Checklist4813[[#This Row],[ifna]]="NA","",IF(Checklist4813[[#This Row],[RelatedPQ]]=0,"",IF(Checklist4813[[#This Row],[RelatedPQ]]="","",IF((INDEX(S2PQ_relational[],MATCH(Checklist4813[[#This Row],[PIGUID&amp;NO]],S2PQ_relational[PIGUID &amp; "NO"],0),1))=Checklist4813[[#This Row],[PIGUID]],"Not applicable",""))))</f>
        <v/>
      </c>
      <c r="Q270" s="43" t="str">
        <f>IF(Checklist4813[[#This Row],[N/A]]="Not Applicable",INDEX(S2PQ[[Step 2 questions]:[Justification]],MATCH(Checklist4813[[#This Row],[RelatedPQ]],S2PQ[S2PQGUID],0),3),"")</f>
        <v/>
      </c>
      <c r="R270" s="63"/>
    </row>
    <row r="271" spans="2:18" s="42" customFormat="1" ht="45" x14ac:dyDescent="0.25">
      <c r="B271" s="43"/>
      <c r="C271" s="43" t="s">
        <v>1185</v>
      </c>
      <c r="D271" s="42">
        <f>IF(Checklist4813[[#This Row],[SGUID]]="",IF(Checklist4813[[#This Row],[SSGUID]]="",0,1),1)</f>
        <v>1</v>
      </c>
      <c r="E271" s="43"/>
      <c r="F271" s="43" t="str">
        <f>_xlfn.IFNA(Checklist4813[[#This Row],[RelatedPQ]],"NA")</f>
        <v/>
      </c>
      <c r="G271" s="43" t="str">
        <f>IF(Checklist4813[[#This Row],[PIGUID]]="","",INDEX(S2PQ_relational[],MATCH(Checklist4813[[#This Row],[PIGUID&amp;NO]],S2PQ_relational[PIGUID &amp; "NO"],0),2))</f>
        <v/>
      </c>
      <c r="H271" s="43" t="str">
        <f>Checklist4813[[#This Row],[PIGUID]]&amp;"NO"</f>
        <v>NO</v>
      </c>
      <c r="I271" s="43" t="str">
        <f>IF(Checklist4813[[#This Row],[PIGUID]]="","",INDEX(PIs[NA Exempt],MATCH(Checklist4813[[#This Row],[PIGUID]],PIs[GUID],0),1))</f>
        <v/>
      </c>
      <c r="J27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33.01 Packing (in-field or facility) and storage areas</v>
      </c>
      <c r="K27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71" s="43" t="str">
        <f>IF(Checklist4813[[#This Row],[SGUID]]="",IF(Checklist4813[[#This Row],[SSGUID]]="",INDEX(PIs[[Column1]:[SS]],MATCH(Checklist4813[[#This Row],[PIGUID]],PIs[GUID],0),6),""),"")</f>
        <v/>
      </c>
      <c r="M271" s="43" t="str">
        <f>IF(Checklist4813[[#This Row],[SSGUID]]="",IF(Checklist4813[[#This Row],[PIGUID]]="","",INDEX(PIs[[Column1]:[SS]],MATCH(Checklist4813[[#This Row],[PIGUID]],PIs[GUID],0),8)),"")</f>
        <v/>
      </c>
      <c r="N271" s="63"/>
      <c r="O271" s="63"/>
      <c r="P271" s="43" t="str">
        <f>IF(Checklist4813[[#This Row],[ifna]]="NA","",IF(Checklist4813[[#This Row],[RelatedPQ]]=0,"",IF(Checklist4813[[#This Row],[RelatedPQ]]="","",IF((INDEX(S2PQ_relational[],MATCH(Checklist4813[[#This Row],[PIGUID&amp;NO]],S2PQ_relational[PIGUID &amp; "NO"],0),1))=Checklist4813[[#This Row],[PIGUID]],"Not applicable",""))))</f>
        <v/>
      </c>
      <c r="Q271" s="43" t="str">
        <f>IF(Checklist4813[[#This Row],[N/A]]="Not Applicable",INDEX(S2PQ[[Step 2 questions]:[Justification]],MATCH(Checklist4813[[#This Row],[RelatedPQ]],S2PQ[S2PQGUID],0),3),"")</f>
        <v/>
      </c>
      <c r="R271" s="63"/>
    </row>
    <row r="272" spans="2:18" s="42" customFormat="1" ht="33.75" x14ac:dyDescent="0.25">
      <c r="B272" s="43"/>
      <c r="C272" s="43"/>
      <c r="D272" s="42">
        <f>IF(Checklist4813[[#This Row],[SGUID]]="",IF(Checklist4813[[#This Row],[SSGUID]]="",0,1),1)</f>
        <v>0</v>
      </c>
      <c r="E272" s="43" t="s">
        <v>1198</v>
      </c>
      <c r="F272" s="43" t="str">
        <f>_xlfn.IFNA(Checklist4813[[#This Row],[RelatedPQ]],"NA")</f>
        <v>NA</v>
      </c>
      <c r="G272" s="43" t="e">
        <f>IF(Checklist4813[[#This Row],[PIGUID]]="","",INDEX(S2PQ_relational[],MATCH(Checklist4813[[#This Row],[PIGUID&amp;NO]],S2PQ_relational[PIGUID &amp; "NO"],0),2))</f>
        <v>#N/A</v>
      </c>
      <c r="H272" s="43" t="str">
        <f>Checklist4813[[#This Row],[PIGUID]]&amp;"NO"</f>
        <v>4WYx7HFMmvtmz47Y7M3HG3NO</v>
      </c>
      <c r="I272" s="43" t="b">
        <f>IF(Checklist4813[[#This Row],[PIGUID]]="","",INDEX(PIs[NA Exempt],MATCH(Checklist4813[[#This Row],[PIGUID]],PIs[GUID],0),1))</f>
        <v>0</v>
      </c>
      <c r="J27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33.01.01</v>
      </c>
      <c r="K27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Harvested and packed products are stored to minimize food safety risks.</v>
      </c>
      <c r="L272" s="43" t="str">
        <f>IF(Checklist4813[[#This Row],[SGUID]]="",IF(Checklist4813[[#This Row],[SSGUID]]="",INDEX(PIs[[Column1]:[SS]],MATCH(Checklist4813[[#This Row],[PIGUID]],PIs[GUID],0),6),""),"")</f>
        <v>All harvested products (packed products, bulk) are stored appropriately and protected from contamination in accordance with the hygiene risk assessment.</v>
      </c>
      <c r="M272" s="43" t="str">
        <f>IF(Checklist4813[[#This Row],[SSGUID]]="",IF(Checklist4813[[#This Row],[PIGUID]]="","",INDEX(PIs[[Column1]:[SS]],MATCH(Checklist4813[[#This Row],[PIGUID]],PIs[GUID],0),8)),"")</f>
        <v>Major Must</v>
      </c>
      <c r="N272" s="63"/>
      <c r="O272" s="63"/>
      <c r="P272" s="43" t="str">
        <f>IF(Checklist4813[[#This Row],[ifna]]="NA","",IF(Checklist4813[[#This Row],[RelatedPQ]]=0,"",IF(Checklist4813[[#This Row],[RelatedPQ]]="","",IF((INDEX(S2PQ_relational[],MATCH(Checklist4813[[#This Row],[PIGUID&amp;NO]],S2PQ_relational[PIGUID &amp; "NO"],0),1))=Checklist4813[[#This Row],[PIGUID]],"Not applicable",""))))</f>
        <v/>
      </c>
      <c r="Q272" s="43" t="str">
        <f>IF(Checklist4813[[#This Row],[N/A]]="Not Applicable",INDEX(S2PQ[[Step 2 questions]:[Justification]],MATCH(Checklist4813[[#This Row],[RelatedPQ]],S2PQ[S2PQGUID],0),3),"")</f>
        <v/>
      </c>
      <c r="R272" s="63"/>
    </row>
    <row r="273" spans="2:18" s="42" customFormat="1" ht="78.75" x14ac:dyDescent="0.25">
      <c r="B273" s="43"/>
      <c r="C273" s="43"/>
      <c r="D273" s="42">
        <f>IF(Checklist4813[[#This Row],[SGUID]]="",IF(Checklist4813[[#This Row],[SSGUID]]="",0,1),1)</f>
        <v>0</v>
      </c>
      <c r="E273" s="43" t="s">
        <v>1192</v>
      </c>
      <c r="F273" s="43" t="str">
        <f>_xlfn.IFNA(Checklist4813[[#This Row],[RelatedPQ]],"NA")</f>
        <v>NA</v>
      </c>
      <c r="G273" s="43" t="e">
        <f>IF(Checklist4813[[#This Row],[PIGUID]]="","",INDEX(S2PQ_relational[],MATCH(Checklist4813[[#This Row],[PIGUID&amp;NO]],S2PQ_relational[PIGUID &amp; "NO"],0),2))</f>
        <v>#N/A</v>
      </c>
      <c r="H273" s="43" t="str">
        <f>Checklist4813[[#This Row],[PIGUID]]&amp;"NO"</f>
        <v>4jmMeYGPtKdXO8Ibg2kVnKNO</v>
      </c>
      <c r="I273" s="43" t="b">
        <f>IF(Checklist4813[[#This Row],[PIGUID]]="","",INDEX(PIs[NA Exempt],MATCH(Checklist4813[[#This Row],[PIGUID]],PIs[GUID],0),1))</f>
        <v>0</v>
      </c>
      <c r="J27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33.01.02</v>
      </c>
      <c r="K27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All locations for collection, storage, and distribution of packed products are cleaned and maintained.</v>
      </c>
      <c r="L273" s="43" t="str">
        <f>IF(Checklist4813[[#This Row],[SGUID]]="",IF(Checklist4813[[#This Row],[SSGUID]]="",INDEX(PIs[[Column1]:[SS]],MATCH(Checklist4813[[#This Row],[PIGUID]],PIs[GUID],0),6),""),"")</f>
        <v>All product handling and storage facilities and equipment (walls, floors, conveyance lines, machinery, etc.) shall be cleaned and maintained with a defined frequency according to a documented cleaning and maintenance schedule. Maintenance shall not introduce food safety risks. Records of cleaning and maintenance shall be kept.</v>
      </c>
      <c r="M273" s="43" t="str">
        <f>IF(Checklist4813[[#This Row],[SSGUID]]="",IF(Checklist4813[[#This Row],[PIGUID]]="","",INDEX(PIs[[Column1]:[SS]],MATCH(Checklist4813[[#This Row],[PIGUID]],PIs[GUID],0),8)),"")</f>
        <v>Major Must</v>
      </c>
      <c r="N273" s="63"/>
      <c r="O273" s="63"/>
      <c r="P273" s="43" t="str">
        <f>IF(Checklist4813[[#This Row],[ifna]]="NA","",IF(Checklist4813[[#This Row],[RelatedPQ]]=0,"",IF(Checklist4813[[#This Row],[RelatedPQ]]="","",IF((INDEX(S2PQ_relational[],MATCH(Checklist4813[[#This Row],[PIGUID&amp;NO]],S2PQ_relational[PIGUID &amp; "NO"],0),1))=Checklist4813[[#This Row],[PIGUID]],"Not applicable",""))))</f>
        <v/>
      </c>
      <c r="Q273" s="43" t="str">
        <f>IF(Checklist4813[[#This Row],[N/A]]="Not Applicable",INDEX(S2PQ[[Step 2 questions]:[Justification]],MATCH(Checklist4813[[#This Row],[RelatedPQ]],S2PQ[S2PQGUID],0),3),"")</f>
        <v/>
      </c>
      <c r="R273" s="63"/>
    </row>
    <row r="274" spans="2:18" s="42" customFormat="1" ht="78.75" x14ac:dyDescent="0.25">
      <c r="B274" s="43"/>
      <c r="C274" s="43"/>
      <c r="D274" s="42">
        <f>IF(Checklist4813[[#This Row],[SGUID]]="",IF(Checklist4813[[#This Row],[SSGUID]]="",0,1),1)</f>
        <v>0</v>
      </c>
      <c r="E274" s="43" t="s">
        <v>1186</v>
      </c>
      <c r="F274" s="43" t="str">
        <f>_xlfn.IFNA(Checklist4813[[#This Row],[RelatedPQ]],"NA")</f>
        <v>NA</v>
      </c>
      <c r="G274" s="43" t="e">
        <f>IF(Checklist4813[[#This Row],[PIGUID]]="","",INDEX(S2PQ_relational[],MATCH(Checklist4813[[#This Row],[PIGUID&amp;NO]],S2PQ_relational[PIGUID &amp; "NO"],0),2))</f>
        <v>#N/A</v>
      </c>
      <c r="H274" s="43" t="str">
        <f>Checklist4813[[#This Row],[PIGUID]]&amp;"NO"</f>
        <v>22l3UtO73ZM5X3unimZhNHNO</v>
      </c>
      <c r="I274" s="43" t="b">
        <f>IF(Checklist4813[[#This Row],[PIGUID]]="","",INDEX(PIs[NA Exempt],MATCH(Checklist4813[[#This Row],[PIGUID]],PIs[GUID],0),1))</f>
        <v>0</v>
      </c>
      <c r="J27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33.01.03</v>
      </c>
      <c r="K27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Packaging materials are appropriate for their intended use and stored under conditions that protect the materials from contamination.</v>
      </c>
      <c r="L274" s="43" t="str">
        <f>IF(Checklist4813[[#This Row],[SGUID]]="",IF(Checklist4813[[#This Row],[SSGUID]]="",INDEX(PIs[[Column1]:[SS]],MATCH(Checklist4813[[#This Row],[PIGUID]],PIs[GUID],0),6),""),"")</f>
        <v>Packaging materials (including reusable crates) shall be appropriate for their intended use and stored under conditions that protect the materials from contamination and deterioration. Packaging materials may be stored outside, providing risks of contamination have been addressed (e.g., packaging materials sealed in plastic covers).</v>
      </c>
      <c r="M274" s="43" t="str">
        <f>IF(Checklist4813[[#This Row],[SSGUID]]="",IF(Checklist4813[[#This Row],[PIGUID]]="","",INDEX(PIs[[Column1]:[SS]],MATCH(Checklist4813[[#This Row],[PIGUID]],PIs[GUID],0),8)),"")</f>
        <v>Major Must</v>
      </c>
      <c r="N274" s="63"/>
      <c r="O274" s="63"/>
      <c r="P274" s="43" t="str">
        <f>IF(Checklist4813[[#This Row],[ifna]]="NA","",IF(Checklist4813[[#This Row],[RelatedPQ]]=0,"",IF(Checklist4813[[#This Row],[RelatedPQ]]="","",IF((INDEX(S2PQ_relational[],MATCH(Checklist4813[[#This Row],[PIGUID&amp;NO]],S2PQ_relational[PIGUID &amp; "NO"],0),1))=Checklist4813[[#This Row],[PIGUID]],"Not applicable",""))))</f>
        <v/>
      </c>
      <c r="Q274" s="43" t="str">
        <f>IF(Checklist4813[[#This Row],[N/A]]="Not Applicable",INDEX(S2PQ[[Step 2 questions]:[Justification]],MATCH(Checklist4813[[#This Row],[RelatedPQ]],S2PQ[S2PQGUID],0),3),"")</f>
        <v/>
      </c>
      <c r="R274" s="63"/>
    </row>
    <row r="275" spans="2:18" s="42" customFormat="1" ht="112.5" x14ac:dyDescent="0.25">
      <c r="B275" s="43"/>
      <c r="C275" s="43"/>
      <c r="D275" s="42">
        <f>IF(Checklist4813[[#This Row],[SGUID]]="",IF(Checklist4813[[#This Row],[SSGUID]]="",0,1),1)</f>
        <v>0</v>
      </c>
      <c r="E275" s="43" t="s">
        <v>1179</v>
      </c>
      <c r="F275" s="43" t="str">
        <f>_xlfn.IFNA(Checklist4813[[#This Row],[RelatedPQ]],"NA")</f>
        <v>NA</v>
      </c>
      <c r="G275" s="43" t="e">
        <f>IF(Checklist4813[[#This Row],[PIGUID]]="","",INDEX(S2PQ_relational[],MATCH(Checklist4813[[#This Row],[PIGUID&amp;NO]],S2PQ_relational[PIGUID &amp; "NO"],0),2))</f>
        <v>#N/A</v>
      </c>
      <c r="H275" s="43" t="str">
        <f>Checklist4813[[#This Row],[PIGUID]]&amp;"NO"</f>
        <v>vTUZ6KQlrq7dspNUGk5KBNO</v>
      </c>
      <c r="I275" s="43" t="b">
        <f>IF(Checklist4813[[#This Row],[PIGUID]]="","",INDEX(PIs[NA Exempt],MATCH(Checklist4813[[#This Row],[PIGUID]],PIs[GUID],0),1))</f>
        <v>0</v>
      </c>
      <c r="J27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33.01.04</v>
      </c>
      <c r="K27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Cleaning equipment, agents, lubricants, etc. are stored and used to prevent chemical contamination of products and are approved for application in the food industry.</v>
      </c>
      <c r="L275" s="43" t="str">
        <f>IF(Checklist4813[[#This Row],[SGUID]]="",IF(Checklist4813[[#This Row],[SSGUID]]="",INDEX(PIs[[Column1]:[SS]],MATCH(Checklist4813[[#This Row],[PIGUID]],PIs[GUID],0),6),""),"")</f>
        <v>To avoid chemical contamination of products, cleaning equipment, agents, lubricants, etc. shall be kept in a designated secure area, away from products.
Documented evidence (specific label mention or technical data sheet) shall exist authorizing use for the food industry of all cleaning agents, lubricants, etc. that may come into contact with products. Chemicals shall be applied according to the product label instructions.</v>
      </c>
      <c r="M275" s="43" t="str">
        <f>IF(Checklist4813[[#This Row],[SSGUID]]="",IF(Checklist4813[[#This Row],[PIGUID]]="","",INDEX(PIs[[Column1]:[SS]],MATCH(Checklist4813[[#This Row],[PIGUID]],PIs[GUID],0),8)),"")</f>
        <v>Major Must</v>
      </c>
      <c r="N275" s="63"/>
      <c r="O275" s="63"/>
      <c r="P275" s="43" t="str">
        <f>IF(Checklist4813[[#This Row],[ifna]]="NA","",IF(Checklist4813[[#This Row],[RelatedPQ]]=0,"",IF(Checklist4813[[#This Row],[RelatedPQ]]="","",IF((INDEX(S2PQ_relational[],MATCH(Checklist4813[[#This Row],[PIGUID&amp;NO]],S2PQ_relational[PIGUID &amp; "NO"],0),1))=Checklist4813[[#This Row],[PIGUID]],"Not applicable",""))))</f>
        <v/>
      </c>
      <c r="Q275" s="43" t="str">
        <f>IF(Checklist4813[[#This Row],[N/A]]="Not Applicable",INDEX(S2PQ[[Step 2 questions]:[Justification]],MATCH(Checklist4813[[#This Row],[RelatedPQ]],S2PQ[S2PQGUID],0),3),"")</f>
        <v/>
      </c>
      <c r="R275" s="63"/>
    </row>
    <row r="276" spans="2:18" s="42" customFormat="1" ht="33.75" x14ac:dyDescent="0.25">
      <c r="B276" s="43"/>
      <c r="C276" s="43" t="s">
        <v>1172</v>
      </c>
      <c r="D276" s="42">
        <f>IF(Checklist4813[[#This Row],[SGUID]]="",IF(Checklist4813[[#This Row],[SSGUID]]="",0,1),1)</f>
        <v>1</v>
      </c>
      <c r="E276" s="43"/>
      <c r="F276" s="43" t="str">
        <f>_xlfn.IFNA(Checklist4813[[#This Row],[RelatedPQ]],"NA")</f>
        <v/>
      </c>
      <c r="G276" s="43" t="str">
        <f>IF(Checklist4813[[#This Row],[PIGUID]]="","",INDEX(S2PQ_relational[],MATCH(Checklist4813[[#This Row],[PIGUID&amp;NO]],S2PQ_relational[PIGUID &amp; "NO"],0),2))</f>
        <v/>
      </c>
      <c r="H276" s="43" t="str">
        <f>Checklist4813[[#This Row],[PIGUID]]&amp;"NO"</f>
        <v>NO</v>
      </c>
      <c r="I276" s="43" t="str">
        <f>IF(Checklist4813[[#This Row],[PIGUID]]="","",INDEX(PIs[NA Exempt],MATCH(Checklist4813[[#This Row],[PIGUID]],PIs[GUID],0),1))</f>
        <v/>
      </c>
      <c r="J27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33.02 Foreign bodies</v>
      </c>
      <c r="K27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76" s="43" t="str">
        <f>IF(Checklist4813[[#This Row],[SGUID]]="",IF(Checklist4813[[#This Row],[SSGUID]]="",INDEX(PIs[[Column1]:[SS]],MATCH(Checklist4813[[#This Row],[PIGUID]],PIs[GUID],0),6),""),"")</f>
        <v/>
      </c>
      <c r="M276" s="43" t="str">
        <f>IF(Checklist4813[[#This Row],[SSGUID]]="",IF(Checklist4813[[#This Row],[PIGUID]]="","",INDEX(PIs[[Column1]:[SS]],MATCH(Checklist4813[[#This Row],[PIGUID]],PIs[GUID],0),8)),"")</f>
        <v/>
      </c>
      <c r="N276" s="63"/>
      <c r="O276" s="63"/>
      <c r="P276" s="43" t="str">
        <f>IF(Checklist4813[[#This Row],[ifna]]="NA","",IF(Checklist4813[[#This Row],[RelatedPQ]]=0,"",IF(Checklist4813[[#This Row],[RelatedPQ]]="","",IF((INDEX(S2PQ_relational[],MATCH(Checklist4813[[#This Row],[PIGUID&amp;NO]],S2PQ_relational[PIGUID &amp; "NO"],0),1))=Checklist4813[[#This Row],[PIGUID]],"Not applicable",""))))</f>
        <v/>
      </c>
      <c r="Q276" s="43" t="str">
        <f>IF(Checklist4813[[#This Row],[N/A]]="Not Applicable",INDEX(S2PQ[[Step 2 questions]:[Justification]],MATCH(Checklist4813[[#This Row],[RelatedPQ]],S2PQ[S2PQGUID],0),3),"")</f>
        <v/>
      </c>
      <c r="R276" s="63"/>
    </row>
    <row r="277" spans="2:18" s="42" customFormat="1" ht="90" x14ac:dyDescent="0.25">
      <c r="B277" s="43"/>
      <c r="C277" s="43"/>
      <c r="D277" s="42">
        <f>IF(Checklist4813[[#This Row],[SGUID]]="",IF(Checklist4813[[#This Row],[SSGUID]]="",0,1),1)</f>
        <v>0</v>
      </c>
      <c r="E277" s="43" t="s">
        <v>1166</v>
      </c>
      <c r="F277" s="43" t="str">
        <f>_xlfn.IFNA(Checklist4813[[#This Row],[RelatedPQ]],"NA")</f>
        <v>NA</v>
      </c>
      <c r="G277" s="43" t="e">
        <f>IF(Checklist4813[[#This Row],[PIGUID]]="","",INDEX(S2PQ_relational[],MATCH(Checklist4813[[#This Row],[PIGUID&amp;NO]],S2PQ_relational[PIGUID &amp; "NO"],0),2))</f>
        <v>#N/A</v>
      </c>
      <c r="H277" s="43" t="str">
        <f>Checklist4813[[#This Row],[PIGUID]]&amp;"NO"</f>
        <v>1Uqyo2Vwo2oCQgKT32PB54NO</v>
      </c>
      <c r="I277" s="43" t="b">
        <f>IF(Checklist4813[[#This Row],[PIGUID]]="","",INDEX(PIs[NA Exempt],MATCH(Checklist4813[[#This Row],[PIGUID]],PIs[GUID],0),1))</f>
        <v>0</v>
      </c>
      <c r="J27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33.02.01</v>
      </c>
      <c r="K27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Systems are in place to ensure that foreign materials do not contaminate products.</v>
      </c>
      <c r="L277" s="43" t="str">
        <f>IF(Checklist4813[[#This Row],[SGUID]]="",IF(Checklist4813[[#This Row],[SSGUID]]="",INDEX(PIs[[Column1]:[SS]],MATCH(Checklist4813[[#This Row],[PIGUID]],PIs[GUID],0),6),""),"")</f>
        <v>Systems shall be in place to ensure that foreign materials, including insects, stones, debris, glass, and hard plastic, do not contaminate products.
Glass, hard plastic, and similar materials (light bulbs, fixtures, etc.) suspended above products or used for product handling shall be of a safety design or protected/shielded.</v>
      </c>
      <c r="M277" s="43" t="str">
        <f>IF(Checklist4813[[#This Row],[SSGUID]]="",IF(Checklist4813[[#This Row],[PIGUID]]="","",INDEX(PIs[[Column1]:[SS]],MATCH(Checklist4813[[#This Row],[PIGUID]],PIs[GUID],0),8)),"")</f>
        <v>Major Must</v>
      </c>
      <c r="N277" s="63"/>
      <c r="O277" s="63"/>
      <c r="P277" s="43" t="str">
        <f>IF(Checklist4813[[#This Row],[ifna]]="NA","",IF(Checklist4813[[#This Row],[RelatedPQ]]=0,"",IF(Checklist4813[[#This Row],[RelatedPQ]]="","",IF((INDEX(S2PQ_relational[],MATCH(Checklist4813[[#This Row],[PIGUID&amp;NO]],S2PQ_relational[PIGUID &amp; "NO"],0),1))=Checklist4813[[#This Row],[PIGUID]],"Not applicable",""))))</f>
        <v/>
      </c>
      <c r="Q277" s="43" t="str">
        <f>IF(Checklist4813[[#This Row],[N/A]]="Not Applicable",INDEX(S2PQ[[Step 2 questions]:[Justification]],MATCH(Checklist4813[[#This Row],[RelatedPQ]],S2PQ[S2PQGUID],0),3),"")</f>
        <v/>
      </c>
      <c r="R277" s="63"/>
    </row>
    <row r="278" spans="2:18" s="42" customFormat="1" ht="45" x14ac:dyDescent="0.25">
      <c r="B278" s="43"/>
      <c r="C278" s="43"/>
      <c r="D278" s="42">
        <f>IF(Checklist4813[[#This Row],[SGUID]]="",IF(Checklist4813[[#This Row],[SSGUID]]="",0,1),1)</f>
        <v>0</v>
      </c>
      <c r="E278" s="43" t="s">
        <v>1173</v>
      </c>
      <c r="F278" s="43" t="str">
        <f>_xlfn.IFNA(Checklist4813[[#This Row],[RelatedPQ]],"NA")</f>
        <v>NA</v>
      </c>
      <c r="G278" s="43" t="e">
        <f>IF(Checklist4813[[#This Row],[PIGUID]]="","",INDEX(S2PQ_relational[],MATCH(Checklist4813[[#This Row],[PIGUID&amp;NO]],S2PQ_relational[PIGUID &amp; "NO"],0),2))</f>
        <v>#N/A</v>
      </c>
      <c r="H278" s="43" t="str">
        <f>Checklist4813[[#This Row],[PIGUID]]&amp;"NO"</f>
        <v>HpwhZNE1Jujf4ntm70XUJNO</v>
      </c>
      <c r="I278" s="43" t="b">
        <f>IF(Checklist4813[[#This Row],[PIGUID]]="","",INDEX(PIs[NA Exempt],MATCH(Checklist4813[[#This Row],[PIGUID]],PIs[GUID],0),1))</f>
        <v>0</v>
      </c>
      <c r="J278"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33.02.02</v>
      </c>
      <c r="K27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procedure is in place for handling foreign material contamination.</v>
      </c>
      <c r="L278" s="43" t="str">
        <f>IF(Checklist4813[[#This Row],[SGUID]]="",IF(Checklist4813[[#This Row],[SSGUID]]="",INDEX(PIs[[Column1]:[SS]],MATCH(Checklist4813[[#This Row],[PIGUID]],PIs[GUID],0),6),""),"")</f>
        <v>A documented procedure for handling foreign material contamination, including glass and hard plastic breakages (in greenhouses, product handling, preparation and storage areas, etc.) shall be in place.</v>
      </c>
      <c r="M278" s="43" t="str">
        <f>IF(Checklist4813[[#This Row],[SSGUID]]="",IF(Checklist4813[[#This Row],[PIGUID]]="","",INDEX(PIs[[Column1]:[SS]],MATCH(Checklist4813[[#This Row],[PIGUID]],PIs[GUID],0),8)),"")</f>
        <v>Major Must</v>
      </c>
      <c r="N278" s="63"/>
      <c r="O278" s="63"/>
      <c r="P278" s="43" t="str">
        <f>IF(Checklist4813[[#This Row],[ifna]]="NA","",IF(Checklist4813[[#This Row],[RelatedPQ]]=0,"",IF(Checklist4813[[#This Row],[RelatedPQ]]="","",IF((INDEX(S2PQ_relational[],MATCH(Checklist4813[[#This Row],[PIGUID&amp;NO]],S2PQ_relational[PIGUID &amp; "NO"],0),1))=Checklist4813[[#This Row],[PIGUID]],"Not applicable",""))))</f>
        <v/>
      </c>
      <c r="Q278" s="43" t="str">
        <f>IF(Checklist4813[[#This Row],[N/A]]="Not Applicable",INDEX(S2PQ[[Step 2 questions]:[Justification]],MATCH(Checklist4813[[#This Row],[RelatedPQ]],S2PQ[S2PQGUID],0),3),"")</f>
        <v/>
      </c>
      <c r="R278" s="63"/>
    </row>
    <row r="279" spans="2:18" s="42" customFormat="1" ht="45" x14ac:dyDescent="0.25">
      <c r="B279" s="43"/>
      <c r="C279" s="43" t="s">
        <v>1165</v>
      </c>
      <c r="D279" s="42">
        <f>IF(Checklist4813[[#This Row],[SGUID]]="",IF(Checklist4813[[#This Row],[SSGUID]]="",0,1),1)</f>
        <v>1</v>
      </c>
      <c r="E279" s="43"/>
      <c r="F279" s="43" t="str">
        <f>_xlfn.IFNA(Checklist4813[[#This Row],[RelatedPQ]],"NA")</f>
        <v/>
      </c>
      <c r="G279" s="43" t="str">
        <f>IF(Checklist4813[[#This Row],[PIGUID]]="","",INDEX(S2PQ_relational[],MATCH(Checklist4813[[#This Row],[PIGUID&amp;NO]],S2PQ_relational[PIGUID &amp; "NO"],0),2))</f>
        <v/>
      </c>
      <c r="H279" s="43" t="str">
        <f>Checklist4813[[#This Row],[PIGUID]]&amp;"NO"</f>
        <v>NO</v>
      </c>
      <c r="I279" s="43" t="str">
        <f>IF(Checklist4813[[#This Row],[PIGUID]]="","",INDEX(PIs[NA Exempt],MATCH(Checklist4813[[#This Row],[PIGUID]],PIs[GUID],0),1))</f>
        <v/>
      </c>
      <c r="J279"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33.03 Temperature and humidity control</v>
      </c>
      <c r="K27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79" s="43" t="str">
        <f>IF(Checklist4813[[#This Row],[SGUID]]="",IF(Checklist4813[[#This Row],[SSGUID]]="",INDEX(PIs[[Column1]:[SS]],MATCH(Checklist4813[[#This Row],[PIGUID]],PIs[GUID],0),6),""),"")</f>
        <v/>
      </c>
      <c r="M279" s="43" t="str">
        <f>IF(Checklist4813[[#This Row],[SSGUID]]="",IF(Checklist4813[[#This Row],[PIGUID]]="","",INDEX(PIs[[Column1]:[SS]],MATCH(Checklist4813[[#This Row],[PIGUID]],PIs[GUID],0),8)),"")</f>
        <v/>
      </c>
      <c r="N279" s="63"/>
      <c r="O279" s="63"/>
      <c r="P279" s="43" t="str">
        <f>IF(Checklist4813[[#This Row],[ifna]]="NA","",IF(Checklist4813[[#This Row],[RelatedPQ]]=0,"",IF(Checklist4813[[#This Row],[RelatedPQ]]="","",IF((INDEX(S2PQ_relational[],MATCH(Checklist4813[[#This Row],[PIGUID&amp;NO]],S2PQ_relational[PIGUID &amp; "NO"],0),1))=Checklist4813[[#This Row],[PIGUID]],"Not applicable",""))))</f>
        <v/>
      </c>
      <c r="Q279" s="43" t="str">
        <f>IF(Checklist4813[[#This Row],[N/A]]="Not Applicable",INDEX(S2PQ[[Step 2 questions]:[Justification]],MATCH(Checklist4813[[#This Row],[RelatedPQ]],S2PQ[S2PQGUID],0),3),"")</f>
        <v/>
      </c>
      <c r="R279" s="63"/>
    </row>
    <row r="280" spans="2:18" s="42" customFormat="1" ht="45" x14ac:dyDescent="0.25">
      <c r="B280" s="43"/>
      <c r="C280" s="43"/>
      <c r="D280" s="42">
        <f>IF(Checklist4813[[#This Row],[SGUID]]="",IF(Checklist4813[[#This Row],[SSGUID]]="",0,1),1)</f>
        <v>0</v>
      </c>
      <c r="E280" s="43" t="s">
        <v>1159</v>
      </c>
      <c r="F280" s="43" t="str">
        <f>_xlfn.IFNA(Checklist4813[[#This Row],[RelatedPQ]],"NA")</f>
        <v>NA</v>
      </c>
      <c r="G280" s="43" t="e">
        <f>IF(Checklist4813[[#This Row],[PIGUID]]="","",INDEX(S2PQ_relational[],MATCH(Checklist4813[[#This Row],[PIGUID&amp;NO]],S2PQ_relational[PIGUID &amp; "NO"],0),2))</f>
        <v>#N/A</v>
      </c>
      <c r="H280" s="43" t="str">
        <f>Checklist4813[[#This Row],[PIGUID]]&amp;"NO"</f>
        <v>7IfmeAiwt7IyOyilrdfU56NO</v>
      </c>
      <c r="I280" s="43" t="b">
        <f>IF(Checklist4813[[#This Row],[PIGUID]]="","",INDEX(PIs[NA Exempt],MATCH(Checklist4813[[#This Row],[PIGUID]],PIs[GUID],0),1))</f>
        <v>0</v>
      </c>
      <c r="J280"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33.03.01</v>
      </c>
      <c r="K280"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Controlled storage conditions are maintained.</v>
      </c>
      <c r="L280" s="43" t="str">
        <f>IF(Checklist4813[[#This Row],[SGUID]]="",IF(Checklist4813[[#This Row],[SSGUID]]="",INDEX(PIs[[Column1]:[SS]],MATCH(Checklist4813[[#This Row],[PIGUID]],PIs[GUID],0),6),""),"")</f>
        <v>Temperature-, humidity- (where relevant), and atmosphere-controlled storage areas shall be monitored and maintained. Records of monitoring shall be kept.</v>
      </c>
      <c r="M280" s="43" t="str">
        <f>IF(Checklist4813[[#This Row],[SSGUID]]="",IF(Checklist4813[[#This Row],[PIGUID]]="","",INDEX(PIs[[Column1]:[SS]],MATCH(Checklist4813[[#This Row],[PIGUID]],PIs[GUID],0),8)),"")</f>
        <v>Major Must</v>
      </c>
      <c r="N280" s="63"/>
      <c r="O280" s="63"/>
      <c r="P280" s="43" t="str">
        <f>IF(Checklist4813[[#This Row],[ifna]]="NA","",IF(Checklist4813[[#This Row],[RelatedPQ]]=0,"",IF(Checklist4813[[#This Row],[RelatedPQ]]="","",IF((INDEX(S2PQ_relational[],MATCH(Checklist4813[[#This Row],[PIGUID&amp;NO]],S2PQ_relational[PIGUID &amp; "NO"],0),1))=Checklist4813[[#This Row],[PIGUID]],"Not applicable",""))))</f>
        <v/>
      </c>
      <c r="Q280" s="43" t="str">
        <f>IF(Checklist4813[[#This Row],[N/A]]="Not Applicable",INDEX(S2PQ[[Step 2 questions]:[Justification]],MATCH(Checklist4813[[#This Row],[RelatedPQ]],S2PQ[S2PQGUID],0),3),"")</f>
        <v/>
      </c>
      <c r="R280" s="63"/>
    </row>
    <row r="281" spans="2:18" s="42" customFormat="1" ht="33.75" x14ac:dyDescent="0.25">
      <c r="B281" s="43"/>
      <c r="C281" s="43" t="s">
        <v>1131</v>
      </c>
      <c r="D281" s="42">
        <f>IF(Checklist4813[[#This Row],[SGUID]]="",IF(Checklist4813[[#This Row],[SSGUID]]="",0,1),1)</f>
        <v>1</v>
      </c>
      <c r="E281" s="43"/>
      <c r="F281" s="43" t="str">
        <f>_xlfn.IFNA(Checklist4813[[#This Row],[RelatedPQ]],"NA")</f>
        <v/>
      </c>
      <c r="G281" s="43" t="str">
        <f>IF(Checklist4813[[#This Row],[PIGUID]]="","",INDEX(S2PQ_relational[],MATCH(Checklist4813[[#This Row],[PIGUID&amp;NO]],S2PQ_relational[PIGUID &amp; "NO"],0),2))</f>
        <v/>
      </c>
      <c r="H281" s="43" t="str">
        <f>Checklist4813[[#This Row],[PIGUID]]&amp;"NO"</f>
        <v>NO</v>
      </c>
      <c r="I281" s="43" t="str">
        <f>IF(Checklist4813[[#This Row],[PIGUID]]="","",INDEX(PIs[NA Exempt],MATCH(Checklist4813[[#This Row],[PIGUID]],PIs[GUID],0),1))</f>
        <v/>
      </c>
      <c r="J281"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33.04 Pest control</v>
      </c>
      <c r="K281"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81" s="43" t="str">
        <f>IF(Checklist4813[[#This Row],[SGUID]]="",IF(Checklist4813[[#This Row],[SSGUID]]="",INDEX(PIs[[Column1]:[SS]],MATCH(Checklist4813[[#This Row],[PIGUID]],PIs[GUID],0),6),""),"")</f>
        <v/>
      </c>
      <c r="M281" s="43" t="str">
        <f>IF(Checklist4813[[#This Row],[SSGUID]]="",IF(Checklist4813[[#This Row],[PIGUID]]="","",INDEX(PIs[[Column1]:[SS]],MATCH(Checklist4813[[#This Row],[PIGUID]],PIs[GUID],0),8)),"")</f>
        <v/>
      </c>
      <c r="N281" s="63"/>
      <c r="O281" s="63"/>
      <c r="P281" s="43" t="str">
        <f>IF(Checklist4813[[#This Row],[ifna]]="NA","",IF(Checklist4813[[#This Row],[RelatedPQ]]=0,"",IF(Checklist4813[[#This Row],[RelatedPQ]]="","",IF((INDEX(S2PQ_relational[],MATCH(Checklist4813[[#This Row],[PIGUID&amp;NO]],S2PQ_relational[PIGUID &amp; "NO"],0),1))=Checklist4813[[#This Row],[PIGUID]],"Not applicable",""))))</f>
        <v/>
      </c>
      <c r="Q281" s="43" t="str">
        <f>IF(Checklist4813[[#This Row],[N/A]]="Not Applicable",INDEX(S2PQ[[Step 2 questions]:[Justification]],MATCH(Checklist4813[[#This Row],[RelatedPQ]],S2PQ[S2PQGUID],0),3),"")</f>
        <v/>
      </c>
      <c r="R281" s="63"/>
    </row>
    <row r="282" spans="2:18" s="42" customFormat="1" ht="56.25" x14ac:dyDescent="0.25">
      <c r="B282" s="43"/>
      <c r="C282" s="43"/>
      <c r="D282" s="42">
        <f>IF(Checklist4813[[#This Row],[SGUID]]="",IF(Checklist4813[[#This Row],[SSGUID]]="",0,1),1)</f>
        <v>0</v>
      </c>
      <c r="E282" s="43" t="s">
        <v>1124</v>
      </c>
      <c r="F282" s="43" t="str">
        <f>_xlfn.IFNA(Checklist4813[[#This Row],[RelatedPQ]],"NA")</f>
        <v>NA</v>
      </c>
      <c r="G282" s="43" t="e">
        <f>IF(Checklist4813[[#This Row],[PIGUID]]="","",INDEX(S2PQ_relational[],MATCH(Checklist4813[[#This Row],[PIGUID&amp;NO]],S2PQ_relational[PIGUID &amp; "NO"],0),2))</f>
        <v>#N/A</v>
      </c>
      <c r="H282" s="43" t="str">
        <f>Checklist4813[[#This Row],[PIGUID]]&amp;"NO"</f>
        <v>4e0hFYl6HltQu7DHCHbcoJNO</v>
      </c>
      <c r="I282" s="43" t="b">
        <f>IF(Checklist4813[[#This Row],[PIGUID]]="","",INDEX(PIs[NA Exempt],MATCH(Checklist4813[[#This Row],[PIGUID]],PIs[GUID],0),1))</f>
        <v>0</v>
      </c>
      <c r="J282"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33.04.01</v>
      </c>
      <c r="K282"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pest management plan is in place and implemented.</v>
      </c>
      <c r="L282" s="43" t="str">
        <f>IF(Checklist4813[[#This Row],[SGUID]]="",IF(Checklist4813[[#This Row],[SSGUID]]="",INDEX(PIs[[Column1]:[SS]],MATCH(Checklist4813[[#This Row],[PIGUID]],PIs[GUID],0),6),""),"")</f>
        <v>A pest management plan for monitoring and control of pests in the packing and storage areas shall be in place.
There shall be visual evidence that the pest monitoring and correcting processes are effective.</v>
      </c>
      <c r="M282" s="43" t="str">
        <f>IF(Checklist4813[[#This Row],[SSGUID]]="",IF(Checklist4813[[#This Row],[PIGUID]]="","",INDEX(PIs[[Column1]:[SS]],MATCH(Checklist4813[[#This Row],[PIGUID]],PIs[GUID],0),8)),"")</f>
        <v>Major Must</v>
      </c>
      <c r="N282" s="63"/>
      <c r="O282" s="63"/>
      <c r="P282" s="43" t="str">
        <f>IF(Checklist4813[[#This Row],[ifna]]="NA","",IF(Checklist4813[[#This Row],[RelatedPQ]]=0,"",IF(Checklist4813[[#This Row],[RelatedPQ]]="","",IF((INDEX(S2PQ_relational[],MATCH(Checklist4813[[#This Row],[PIGUID&amp;NO]],S2PQ_relational[PIGUID &amp; "NO"],0),1))=Checklist4813[[#This Row],[PIGUID]],"Not applicable",""))))</f>
        <v/>
      </c>
      <c r="Q282" s="43" t="str">
        <f>IF(Checklist4813[[#This Row],[N/A]]="Not Applicable",INDEX(S2PQ[[Step 2 questions]:[Justification]],MATCH(Checklist4813[[#This Row],[RelatedPQ]],S2PQ[S2PQGUID],0),3),"")</f>
        <v/>
      </c>
      <c r="R282" s="63"/>
    </row>
    <row r="283" spans="2:18" s="42" customFormat="1" ht="33.75" x14ac:dyDescent="0.25">
      <c r="B283" s="43"/>
      <c r="C283" s="43"/>
      <c r="D283" s="42">
        <f>IF(Checklist4813[[#This Row],[SGUID]]="",IF(Checklist4813[[#This Row],[SSGUID]]="",0,1),1)</f>
        <v>0</v>
      </c>
      <c r="E283" s="43" t="s">
        <v>1139</v>
      </c>
      <c r="F283" s="43" t="str">
        <f>_xlfn.IFNA(Checklist4813[[#This Row],[RelatedPQ]],"NA")</f>
        <v>NA</v>
      </c>
      <c r="G283" s="43" t="e">
        <f>IF(Checklist4813[[#This Row],[PIGUID]]="","",INDEX(S2PQ_relational[],MATCH(Checklist4813[[#This Row],[PIGUID&amp;NO]],S2PQ_relational[PIGUID &amp; "NO"],0),2))</f>
        <v>#N/A</v>
      </c>
      <c r="H283" s="43" t="str">
        <f>Checklist4813[[#This Row],[PIGUID]]&amp;"NO"</f>
        <v>U3pe4S0WIg9qB7vTtaWatNO</v>
      </c>
      <c r="I283" s="43" t="b">
        <f>IF(Checklist4813[[#This Row],[PIGUID]]="","",INDEX(PIs[NA Exempt],MATCH(Checklist4813[[#This Row],[PIGUID]],PIs[GUID],0),1))</f>
        <v>0</v>
      </c>
      <c r="J283"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33.04.02</v>
      </c>
      <c r="K283"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Records are kept of pest control inspections and corrective actions taken.</v>
      </c>
      <c r="L283" s="43" t="str">
        <f>IF(Checklist4813[[#This Row],[SGUID]]="",IF(Checklist4813[[#This Row],[SSGUID]]="",INDEX(PIs[[Column1]:[SS]],MATCH(Checklist4813[[#This Row],[PIGUID]],PIs[GUID],0),6),""),"")</f>
        <v>Monitoring shall take place and records of pest control inspections and follow-up action plan(s) shall be kept.</v>
      </c>
      <c r="M283" s="43" t="str">
        <f>IF(Checklist4813[[#This Row],[SSGUID]]="",IF(Checklist4813[[#This Row],[PIGUID]]="","",INDEX(PIs[[Column1]:[SS]],MATCH(Checklist4813[[#This Row],[PIGUID]],PIs[GUID],0),8)),"")</f>
        <v>Major Must</v>
      </c>
      <c r="N283" s="63"/>
      <c r="O283" s="63"/>
      <c r="P283" s="43" t="str">
        <f>IF(Checklist4813[[#This Row],[ifna]]="NA","",IF(Checklist4813[[#This Row],[RelatedPQ]]=0,"",IF(Checklist4813[[#This Row],[RelatedPQ]]="","",IF((INDEX(S2PQ_relational[],MATCH(Checklist4813[[#This Row],[PIGUID&amp;NO]],S2PQ_relational[PIGUID &amp; "NO"],0),1))=Checklist4813[[#This Row],[PIGUID]],"Not applicable",""))))</f>
        <v/>
      </c>
      <c r="Q283" s="43" t="str">
        <f>IF(Checklist4813[[#This Row],[N/A]]="Not Applicable",INDEX(S2PQ[[Step 2 questions]:[Justification]],MATCH(Checklist4813[[#This Row],[RelatedPQ]],S2PQ[S2PQGUID],0),3),"")</f>
        <v/>
      </c>
      <c r="R283" s="63"/>
    </row>
    <row r="284" spans="2:18" s="42" customFormat="1" ht="33.75" x14ac:dyDescent="0.25">
      <c r="B284" s="43"/>
      <c r="C284" s="43" t="s">
        <v>1158</v>
      </c>
      <c r="D284" s="42">
        <f>IF(Checklist4813[[#This Row],[SGUID]]="",IF(Checklist4813[[#This Row],[SSGUID]]="",0,1),1)</f>
        <v>1</v>
      </c>
      <c r="E284" s="43"/>
      <c r="F284" s="43" t="str">
        <f>_xlfn.IFNA(Checklist4813[[#This Row],[RelatedPQ]],"NA")</f>
        <v/>
      </c>
      <c r="G284" s="43" t="str">
        <f>IF(Checklist4813[[#This Row],[PIGUID]]="","",INDEX(S2PQ_relational[],MATCH(Checklist4813[[#This Row],[PIGUID&amp;NO]],S2PQ_relational[PIGUID &amp; "NO"],0),2))</f>
        <v/>
      </c>
      <c r="H284" s="43" t="str">
        <f>Checklist4813[[#This Row],[PIGUID]]&amp;"NO"</f>
        <v>NO</v>
      </c>
      <c r="I284" s="43" t="str">
        <f>IF(Checklist4813[[#This Row],[PIGUID]]="","",INDEX(PIs[NA Exempt],MATCH(Checklist4813[[#This Row],[PIGUID]],PIs[GUID],0),1))</f>
        <v/>
      </c>
      <c r="J284"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33.05 Product labeling</v>
      </c>
      <c r="K284"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84" s="43" t="str">
        <f>IF(Checklist4813[[#This Row],[SGUID]]="",IF(Checklist4813[[#This Row],[SSGUID]]="",INDEX(PIs[[Column1]:[SS]],MATCH(Checklist4813[[#This Row],[PIGUID]],PIs[GUID],0),6),""),"")</f>
        <v/>
      </c>
      <c r="M284" s="43" t="str">
        <f>IF(Checklist4813[[#This Row],[SSGUID]]="",IF(Checklist4813[[#This Row],[PIGUID]]="","",INDEX(PIs[[Column1]:[SS]],MATCH(Checklist4813[[#This Row],[PIGUID]],PIs[GUID],0),8)),"")</f>
        <v/>
      </c>
      <c r="N284" s="63"/>
      <c r="O284" s="63"/>
      <c r="P284" s="43" t="str">
        <f>IF(Checklist4813[[#This Row],[ifna]]="NA","",IF(Checklist4813[[#This Row],[RelatedPQ]]=0,"",IF(Checklist4813[[#This Row],[RelatedPQ]]="","",IF((INDEX(S2PQ_relational[],MATCH(Checklist4813[[#This Row],[PIGUID&amp;NO]],S2PQ_relational[PIGUID &amp; "NO"],0),1))=Checklist4813[[#This Row],[PIGUID]],"Not applicable",""))))</f>
        <v/>
      </c>
      <c r="Q284" s="43" t="str">
        <f>IF(Checklist4813[[#This Row],[N/A]]="Not Applicable",INDEX(S2PQ[[Step 2 questions]:[Justification]],MATCH(Checklist4813[[#This Row],[RelatedPQ]],S2PQ[S2PQGUID],0),3),"")</f>
        <v/>
      </c>
      <c r="R284" s="63"/>
    </row>
    <row r="285" spans="2:18" s="42" customFormat="1" ht="78.75" x14ac:dyDescent="0.25">
      <c r="B285" s="43"/>
      <c r="C285" s="43"/>
      <c r="D285" s="42">
        <f>IF(Checklist4813[[#This Row],[SGUID]]="",IF(Checklist4813[[#This Row],[SSGUID]]="",0,1),1)</f>
        <v>0</v>
      </c>
      <c r="E285" s="43" t="s">
        <v>1152</v>
      </c>
      <c r="F285" s="43" t="str">
        <f>_xlfn.IFNA(Checklist4813[[#This Row],[RelatedPQ]],"NA")</f>
        <v>NA</v>
      </c>
      <c r="G285" s="43" t="e">
        <f>IF(Checklist4813[[#This Row],[PIGUID]]="","",INDEX(S2PQ_relational[],MATCH(Checklist4813[[#This Row],[PIGUID&amp;NO]],S2PQ_relational[PIGUID &amp; "NO"],0),2))</f>
        <v>#N/A</v>
      </c>
      <c r="H285" s="43" t="str">
        <f>Checklist4813[[#This Row],[PIGUID]]&amp;"NO"</f>
        <v>6yPrLv8HOkMQl4FUElnt8sNO</v>
      </c>
      <c r="I285" s="43" t="b">
        <f>IF(Checklist4813[[#This Row],[PIGUID]]="","",INDEX(PIs[NA Exempt],MATCH(Checklist4813[[#This Row],[PIGUID]],PIs[GUID],0),1))</f>
        <v>0</v>
      </c>
      <c r="J285"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33.05.01</v>
      </c>
      <c r="K285"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Final product labeling is appropriate.</v>
      </c>
      <c r="L285" s="43" t="str">
        <f>IF(Checklist4813[[#This Row],[SGUID]]="",IF(Checklist4813[[#This Row],[SSGUID]]="",INDEX(PIs[[Column1]:[SS]],MATCH(Checklist4813[[#This Row],[PIGUID]],PIs[GUID],0),6),""),"")</f>
        <v>Where final product packing is included in the scope of certification, product labeling shall be done according to applicable prevailing regulations in the country of intended sale and any customer specifications.
Packaging may be provided by the customer, indicating compliance with customer specifications.</v>
      </c>
      <c r="M285" s="43" t="str">
        <f>IF(Checklist4813[[#This Row],[SSGUID]]="",IF(Checklist4813[[#This Row],[PIGUID]]="","",INDEX(PIs[[Column1]:[SS]],MATCH(Checklist4813[[#This Row],[PIGUID]],PIs[GUID],0),8)),"")</f>
        <v>Major Must</v>
      </c>
      <c r="N285" s="63"/>
      <c r="O285" s="63"/>
      <c r="P285" s="43" t="str">
        <f>IF(Checklist4813[[#This Row],[ifna]]="NA","",IF(Checklist4813[[#This Row],[RelatedPQ]]=0,"",IF(Checklist4813[[#This Row],[RelatedPQ]]="","",IF((INDEX(S2PQ_relational[],MATCH(Checklist4813[[#This Row],[PIGUID&amp;NO]],S2PQ_relational[PIGUID &amp; "NO"],0),1))=Checklist4813[[#This Row],[PIGUID]],"Not applicable",""))))</f>
        <v/>
      </c>
      <c r="Q285" s="43" t="str">
        <f>IF(Checklist4813[[#This Row],[N/A]]="Not Applicable",INDEX(S2PQ[[Step 2 questions]:[Justification]],MATCH(Checklist4813[[#This Row],[RelatedPQ]],S2PQ[S2PQGUID],0),3),"")</f>
        <v/>
      </c>
      <c r="R285" s="63"/>
    </row>
    <row r="286" spans="2:18" s="42" customFormat="1" ht="45" x14ac:dyDescent="0.25">
      <c r="B286" s="43"/>
      <c r="C286" s="43" t="s">
        <v>1138</v>
      </c>
      <c r="D286" s="42">
        <f>IF(Checklist4813[[#This Row],[SGUID]]="",IF(Checklist4813[[#This Row],[SSGUID]]="",0,1),1)</f>
        <v>1</v>
      </c>
      <c r="E286" s="43"/>
      <c r="F286" s="43" t="str">
        <f>_xlfn.IFNA(Checklist4813[[#This Row],[RelatedPQ]],"NA")</f>
        <v/>
      </c>
      <c r="G286" s="43" t="str">
        <f>IF(Checklist4813[[#This Row],[PIGUID]]="","",INDEX(S2PQ_relational[],MATCH(Checklist4813[[#This Row],[PIGUID&amp;NO]],S2PQ_relational[PIGUID &amp; "NO"],0),2))</f>
        <v/>
      </c>
      <c r="H286" s="43" t="str">
        <f>Checklist4813[[#This Row],[PIGUID]]&amp;"NO"</f>
        <v>NO</v>
      </c>
      <c r="I286" s="43" t="str">
        <f>IF(Checklist4813[[#This Row],[PIGUID]]="","",INDEX(PIs[NA Exempt],MATCH(Checklist4813[[#This Row],[PIGUID]],PIs[GUID],0),1))</f>
        <v/>
      </c>
      <c r="J286"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 33.06 Environmental monitoring program</v>
      </c>
      <c r="K286"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86" s="43" t="str">
        <f>IF(Checklist4813[[#This Row],[SGUID]]="",IF(Checklist4813[[#This Row],[SSGUID]]="",INDEX(PIs[[Column1]:[SS]],MATCH(Checklist4813[[#This Row],[PIGUID]],PIs[GUID],0),6),""),"")</f>
        <v/>
      </c>
      <c r="M286" s="43" t="str">
        <f>IF(Checklist4813[[#This Row],[SSGUID]]="",IF(Checklist4813[[#This Row],[PIGUID]]="","",INDEX(PIs[[Column1]:[SS]],MATCH(Checklist4813[[#This Row],[PIGUID]],PIs[GUID],0),8)),"")</f>
        <v/>
      </c>
      <c r="N286" s="63"/>
      <c r="O286" s="63"/>
      <c r="P286" s="43" t="str">
        <f>IF(Checklist4813[[#This Row],[ifna]]="NA","",IF(Checklist4813[[#This Row],[RelatedPQ]]=0,"",IF(Checklist4813[[#This Row],[RelatedPQ]]="","",IF((INDEX(S2PQ_relational[],MATCH(Checklist4813[[#This Row],[PIGUID&amp;NO]],S2PQ_relational[PIGUID &amp; "NO"],0),1))=Checklist4813[[#This Row],[PIGUID]],"Not applicable",""))))</f>
        <v/>
      </c>
      <c r="Q286" s="43" t="str">
        <f>IF(Checklist4813[[#This Row],[N/A]]="Not Applicable",INDEX(S2PQ[[Step 2 questions]:[Justification]],MATCH(Checklist4813[[#This Row],[RelatedPQ]],S2PQ[S2PQGUID],0),3),"")</f>
        <v/>
      </c>
      <c r="R286" s="63"/>
    </row>
    <row r="287" spans="2:18" s="42" customFormat="1" ht="180" x14ac:dyDescent="0.25">
      <c r="B287" s="43"/>
      <c r="C287" s="43"/>
      <c r="D287" s="42">
        <f>IF(Checklist4813[[#This Row],[SGUID]]="",IF(Checklist4813[[#This Row],[SSGUID]]="",0,1),1)</f>
        <v>0</v>
      </c>
      <c r="E287" s="43" t="s">
        <v>1132</v>
      </c>
      <c r="F287" s="43" t="str">
        <f>_xlfn.IFNA(Checklist4813[[#This Row],[RelatedPQ]],"NA")</f>
        <v>NA</v>
      </c>
      <c r="G287" s="43" t="e">
        <f>IF(Checklist4813[[#This Row],[PIGUID]]="","",INDEX(S2PQ_relational[],MATCH(Checklist4813[[#This Row],[PIGUID&amp;NO]],S2PQ_relational[PIGUID &amp; "NO"],0),2))</f>
        <v>#N/A</v>
      </c>
      <c r="H287" s="43" t="str">
        <f>Checklist4813[[#This Row],[PIGUID]]&amp;"NO"</f>
        <v>51KdjNCjOC8inVjuDumWQpNO</v>
      </c>
      <c r="I287" s="43" t="b">
        <f>IF(Checklist4813[[#This Row],[PIGUID]]="","",INDEX(PIs[NA Exempt],MATCH(Checklist4813[[#This Row],[PIGUID]],PIs[GUID],0),1))</f>
        <v>0</v>
      </c>
      <c r="J287" s="43"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33.06.01</v>
      </c>
      <c r="K287"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 risk-based microbial environmental monitoring program is in place for product handling areas.</v>
      </c>
      <c r="L287" s="43" t="str">
        <f>IF(Checklist4813[[#This Row],[SGUID]]="",IF(Checklist4813[[#This Row],[SSGUID]]="",INDEX(PIs[[Column1]:[SS]],MATCH(Checklist4813[[#This Row],[PIGUID]],PIs[GUID],0),6),""),"")</f>
        <v>Where postharvest activities are included in an operation, there shall be a risk-based microbial environmental monitoring program in place for the product handling areas. The program shall allow for assessment of effectiveness of cleaning procedures in reducing food safety risks and identify sources of potential contamination (in water, on surfaces, etc.). The risk assessment shall determine the areas of possible contamination (e.g., high traffic or difficult-to-clean locations).
Controlled environment agriculture (CEA) with environmental monitoring programs shall show documentation for applicable production activities and not be limited to product handling.</v>
      </c>
      <c r="M287" s="43" t="str">
        <f>IF(Checklist4813[[#This Row],[SSGUID]]="",IF(Checklist4813[[#This Row],[PIGUID]]="","",INDEX(PIs[[Column1]:[SS]],MATCH(Checklist4813[[#This Row],[PIGUID]],PIs[GUID],0),8)),"")</f>
        <v>Major Must</v>
      </c>
      <c r="N287" s="63"/>
      <c r="O287" s="63"/>
      <c r="P287" s="43" t="str">
        <f>IF(Checklist4813[[#This Row],[ifna]]="NA","",IF(Checklist4813[[#This Row],[RelatedPQ]]=0,"",IF(Checklist4813[[#This Row],[RelatedPQ]]="","",IF((INDEX(S2PQ_relational[],MATCH(Checklist4813[[#This Row],[PIGUID&amp;NO]],S2PQ_relational[PIGUID &amp; "NO"],0),1))=Checklist4813[[#This Row],[PIGUID]],"Not applicable",""))))</f>
        <v/>
      </c>
      <c r="Q287" s="43" t="str">
        <f>IF(Checklist4813[[#This Row],[N/A]]="Not Applicable",INDEX(S2PQ[[Step 2 questions]:[Justification]],MATCH(Checklist4813[[#This Row],[RelatedPQ]],S2PQ[S2PQGUID],0),3),"")</f>
        <v/>
      </c>
      <c r="R287" s="63"/>
    </row>
    <row r="288" spans="2:18" s="42" customFormat="1" ht="45" x14ac:dyDescent="0.25">
      <c r="B288" s="43"/>
      <c r="C288" s="43" t="s">
        <v>1151</v>
      </c>
      <c r="D288" s="42">
        <f>IF(Checklist4813[[#This Row],[SGUID]]="",IF(Checklist4813[[#This Row],[SSGUID]]="",0,1),1)</f>
        <v>1</v>
      </c>
      <c r="E288" s="43"/>
      <c r="F288" s="42" t="str">
        <f>_xlfn.IFNA(Checklist4813[[#This Row],[RelatedPQ]],"NA")</f>
        <v/>
      </c>
      <c r="G288" s="43" t="str">
        <f>IF(Checklist4813[[#This Row],[PIGUID]]="","",INDEX(S2PQ_relational[],MATCH(Checklist4813[[#This Row],[PIGUID&amp;NO]],S2PQ_relational[PIGUID &amp; "NO"],0),2))</f>
        <v/>
      </c>
      <c r="H288" s="42" t="str">
        <f>Checklist4813[[#This Row],[PIGUID]]&amp;"NO"</f>
        <v>NO</v>
      </c>
      <c r="I288" s="42" t="str">
        <f>IF(Checklist4813[[#This Row],[PIGUID]]="","",INDEX(PIs[NA Exempt],MATCH(Checklist4813[[#This Row],[PIGUID]],PIs[GUID],0),1))</f>
        <v/>
      </c>
      <c r="J288" s="42" t="str">
        <f>IF(Checklist4813[[#This Row],[SGUID]]="",IF(Checklist4813[[#This Row],[SSGUID]]="",IF(Checklist4813[[#This Row],[PIGUID]]="","",INDEX(PIs[[Column1]:[SS]],MATCH(Checklist4813[[#This Row],[PIGUID]],PIs[GUID],0),2)),INDEX(PIs[[Column1]:[SS]],MATCH(Checklist4813[[#This Row],[SSGUID]],PIs[SSGUID],0),18)),INDEX(PIs[[Column1]:[SS]],MATCH(Checklist4813[[#This Row],[SGUID]],PIs[SGUID],0),14))</f>
        <v xml:space="preserve">FV 33.07 Air and compressed gases </v>
      </c>
      <c r="K288"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v>
      </c>
      <c r="L288" s="43" t="str">
        <f>IF(Checklist4813[[#This Row],[SGUID]]="",IF(Checklist4813[[#This Row],[SSGUID]]="",INDEX(PIs[[Column1]:[SS]],MATCH(Checklist4813[[#This Row],[PIGUID]],PIs[GUID],0),6),""),"")</f>
        <v/>
      </c>
      <c r="M288" s="43" t="str">
        <f>IF(Checklist4813[[#This Row],[SSGUID]]="",IF(Checklist4813[[#This Row],[PIGUID]]="","",INDEX(PIs[[Column1]:[SS]],MATCH(Checklist4813[[#This Row],[PIGUID]],PIs[GUID],0),8)),"")</f>
        <v/>
      </c>
      <c r="N288" s="63"/>
      <c r="O288" s="63"/>
      <c r="P288" s="43" t="str">
        <f>IF(Checklist4813[[#This Row],[ifna]]="NA","",IF(Checklist4813[[#This Row],[RelatedPQ]]=0,"",IF(Checklist4813[[#This Row],[RelatedPQ]]="","",IF((INDEX(S2PQ_relational[],MATCH(Checklist4813[[#This Row],[PIGUID&amp;NO]],S2PQ_relational[PIGUID &amp; "NO"],0),1))=Checklist4813[[#This Row],[PIGUID]],"Not applicable",""))))</f>
        <v/>
      </c>
      <c r="R288" s="64"/>
    </row>
    <row r="289" spans="2:18" s="42" customFormat="1" ht="112.5" x14ac:dyDescent="0.25">
      <c r="B289" s="43"/>
      <c r="C289" s="43"/>
      <c r="D289" s="42">
        <f>IF(Checklist4813[[#This Row],[SGUID]]="",IF(Checklist4813[[#This Row],[SSGUID]]="",0,1),1)</f>
        <v>0</v>
      </c>
      <c r="E289" s="43" t="s">
        <v>1145</v>
      </c>
      <c r="F289" s="42" t="str">
        <f>_xlfn.IFNA(Checklist4813[[#This Row],[RelatedPQ]],"NA")</f>
        <v>NA</v>
      </c>
      <c r="G289" s="43" t="e">
        <f>IF(Checklist4813[[#This Row],[PIGUID]]="","",INDEX(S2PQ_relational[],MATCH(Checklist4813[[#This Row],[PIGUID&amp;NO]],S2PQ_relational[PIGUID &amp; "NO"],0),2))</f>
        <v>#N/A</v>
      </c>
      <c r="H289" s="42" t="str">
        <f>Checklist4813[[#This Row],[PIGUID]]&amp;"NO"</f>
        <v>OWyjnNy5jO1pN3SxN3tRSNO</v>
      </c>
      <c r="I289" s="42" t="b">
        <f>IF(Checklist4813[[#This Row],[PIGUID]]="","",INDEX(PIs[NA Exempt],MATCH(Checklist4813[[#This Row],[PIGUID]],PIs[GUID],0),1))</f>
        <v>0</v>
      </c>
      <c r="J289" s="42" t="str">
        <f>IF(Checklist4813[[#This Row],[SGUID]]="",IF(Checklist4813[[#This Row],[SSGUID]]="",IF(Checklist4813[[#This Row],[PIGUID]]="","",INDEX(PIs[[Column1]:[SS]],MATCH(Checklist4813[[#This Row],[PIGUID]],PIs[GUID],0),2)),INDEX(PIs[[Column1]:[SS]],MATCH(Checklist4813[[#This Row],[SSGUID]],PIs[SSGUID],0),18)),INDEX(PIs[[Column1]:[SS]],MATCH(Checklist4813[[#This Row],[SGUID]],PIs[SGUID],0),14))</f>
        <v>FV-GFS 33.07.01</v>
      </c>
      <c r="K289" s="43" t="str">
        <f>IF(Checklist4813[[#This Row],[SGUID]]="",IF(Checklist4813[[#This Row],[SSGUID]]="",IF(Checklist4813[[#This Row],[PIGUID]]="","",INDEX(PIs[[Column1]:[SS]],MATCH(Checklist4813[[#This Row],[PIGUID]],PIs[GUID],0),4)),INDEX(PIs[[Column1]:[Ssbody]],MATCH(Checklist4813[[#This Row],[SSGUID]],PIs[SSGUID],0),19)),INDEX(PIs[[Column1]:[SS]],MATCH(Checklist4813[[#This Row],[SGUID]],PIs[SGUID],0),15))</f>
        <v>Air and compressed gases are monitored, stored, and handled so as to minimize food safety risks.</v>
      </c>
      <c r="L289" s="43" t="str">
        <f>IF(Checklist4813[[#This Row],[SGUID]]="",IF(Checklist4813[[#This Row],[SSGUID]]="",INDEX(PIs[[Column1]:[SS]],MATCH(Checklist4813[[#This Row],[PIGUID]],PIs[GUID],0),6),""),"")</f>
        <v>Air and compressed gases used in product handling (e.g., for drying) and which could affect food safety shall be regularly monitored, appropriately stored, and handled so as to minimize the risk of product contamination. Based on a risk assessment, the degree of monitoring appropriate for compressed air that comes into contact with the product shall be defined. Risk mitigation activities may include monitoring of filters and do not necessarily require laboratory analysis of air samples.</v>
      </c>
      <c r="M289" s="43" t="str">
        <f>IF(Checklist4813[[#This Row],[SSGUID]]="",IF(Checklist4813[[#This Row],[PIGUID]]="","",INDEX(PIs[[Column1]:[SS]],MATCH(Checklist4813[[#This Row],[PIGUID]],PIs[GUID],0),8)),"")</f>
        <v>Major Must</v>
      </c>
      <c r="N289" s="63"/>
      <c r="O289" s="63"/>
      <c r="P289" s="43" t="str">
        <f>IF(Checklist4813[[#This Row],[ifna]]="NA","",IF(Checklist4813[[#This Row],[RelatedPQ]]=0,"",IF(Checklist4813[[#This Row],[RelatedPQ]]="","",IF((INDEX(S2PQ_relational[],MATCH(Checklist4813[[#This Row],[PIGUID&amp;NO]],S2PQ_relational[PIGUID &amp; "NO"],0),1))=Checklist4813[[#This Row],[PIGUID]],"Not applicable",""))))</f>
        <v/>
      </c>
      <c r="R289" s="64"/>
    </row>
  </sheetData>
  <sheetProtection algorithmName="SHA-512" hashValue="cD8yPsShS+eseGGoOykbASqrc2/mlMrvBAg5KKCHoweWa/0sDIG1idDhrt3pqyrpAWizbXNAJASVvE/wtTbqbQ==" saltValue="PGeEOUVkOghwrkODyRIH1g==" spinCount="100000" sheet="1" formatCells="0" formatColumns="0" formatRows="0" insertColumns="0" insertRows="0" insertHyperlinks="0" sort="0" autoFilter="0" pivotTables="0"/>
  <phoneticPr fontId="1" type="noConversion"/>
  <conditionalFormatting sqref="J1:O1 N4:O289">
    <cfRule type="expression" dxfId="25" priority="6">
      <formula>$P1="Not Applicable"</formula>
    </cfRule>
  </conditionalFormatting>
  <conditionalFormatting sqref="K2:K289">
    <cfRule type="expression" dxfId="24" priority="2">
      <formula>$D2=1</formula>
    </cfRule>
  </conditionalFormatting>
  <conditionalFormatting sqref="J2:J287">
    <cfRule type="expression" dxfId="23" priority="1">
      <formula>B2&lt;&gt;""</formula>
    </cfRule>
  </conditionalFormatting>
  <conditionalFormatting sqref="J2:O2 N3:O3 J3:M287 K288:M289 K4:K289">
    <cfRule type="expression" dxfId="22" priority="3">
      <formula>$P2="Not Applicable"</formula>
    </cfRule>
  </conditionalFormatting>
  <dataValidations count="1">
    <dataValidation type="list" allowBlank="1" showDropDown="1" showInputMessage="1" showErrorMessage="1" sqref="N2:O289" xr:uid="{F8A28A75-8665-4939-AB9B-B3DB31997A42}">
      <formula1>$A$1</formula1>
    </dataValidation>
  </dataValidations>
  <pageMargins left="0.31496062992125984" right="0.31496062992125984" top="0.86614173228346458" bottom="0.55118110236220474" header="0.15748031496062992" footer="7.874015748031496E-2"/>
  <pageSetup paperSize="9" fitToWidth="0" fitToHeight="0" orientation="landscape" r:id="rId1"/>
  <headerFooter>
    <oddHeader>&amp;R&amp;G</oddHeader>
    <oddFooter>&amp;L&amp;"Arial,Standard"&amp;8Code ref.: IFA GFS checklist for FV; v6.0_Sep22; English version
&amp;A
Page &amp;P of &amp;N&amp;R&amp;"Arial,Standard"&amp;8© GLOBALG.A.P. c/o FoodPLUS GmbH
Spichernstr. 55, 50672 Cologne, Germany 
&amp;K00A039www.globalgap.org</oddFooter>
  </headerFooter>
  <ignoredErrors>
    <ignoredError sqref="K2:K3 L2:L4 M2:M289 K4:K289 L5:L289" calculatedColumn="1"/>
  </ignoredError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FDA-682D-482F-9C59-8B334779D55C}">
  <dimension ref="A1:W192"/>
  <sheetViews>
    <sheetView zoomScale="80" zoomScaleNormal="80" workbookViewId="0">
      <selection activeCell="G168" sqref="G168"/>
    </sheetView>
  </sheetViews>
  <sheetFormatPr defaultColWidth="9.140625" defaultRowHeight="15" x14ac:dyDescent="0.25"/>
  <cols>
    <col min="3" max="3" width="10.7109375" bestFit="1" customWidth="1"/>
    <col min="4" max="4" width="9.28515625" bestFit="1" customWidth="1"/>
    <col min="6" max="6" width="26.5703125" bestFit="1" customWidth="1"/>
    <col min="7" max="7" width="32" customWidth="1"/>
    <col min="9" max="9" width="8.85546875" customWidth="1"/>
    <col min="10" max="10" width="10" bestFit="1" customWidth="1"/>
    <col min="18" max="18" width="10.140625" bestFit="1" customWidth="1"/>
  </cols>
  <sheetData>
    <row r="1" spans="1:23" x14ac:dyDescent="0.25">
      <c r="A1" t="s">
        <v>19</v>
      </c>
      <c r="B1" t="s">
        <v>20</v>
      </c>
      <c r="C1" t="s">
        <v>21</v>
      </c>
      <c r="D1" t="s">
        <v>22</v>
      </c>
      <c r="E1" t="s">
        <v>23</v>
      </c>
      <c r="F1" t="s">
        <v>24</v>
      </c>
      <c r="G1" t="s">
        <v>25</v>
      </c>
      <c r="H1" t="s">
        <v>26</v>
      </c>
      <c r="I1" t="s">
        <v>27</v>
      </c>
      <c r="J1" t="s">
        <v>28</v>
      </c>
      <c r="K1" t="s">
        <v>29</v>
      </c>
      <c r="L1" t="s">
        <v>30</v>
      </c>
      <c r="M1" t="s">
        <v>31</v>
      </c>
      <c r="N1" t="s">
        <v>32</v>
      </c>
      <c r="O1" t="s">
        <v>33</v>
      </c>
      <c r="P1" t="s">
        <v>34</v>
      </c>
      <c r="Q1" t="s">
        <v>35</v>
      </c>
      <c r="R1" t="s">
        <v>36</v>
      </c>
      <c r="S1" t="s">
        <v>37</v>
      </c>
      <c r="T1" t="s">
        <v>38</v>
      </c>
      <c r="U1" t="s">
        <v>39</v>
      </c>
      <c r="V1" t="s">
        <v>40</v>
      </c>
      <c r="W1" t="s">
        <v>41</v>
      </c>
    </row>
    <row r="2" spans="1:23" ht="409.5" hidden="1" x14ac:dyDescent="0.25">
      <c r="A2" t="s">
        <v>42</v>
      </c>
      <c r="C2" t="s">
        <v>43</v>
      </c>
      <c r="D2" t="s">
        <v>44</v>
      </c>
      <c r="E2" t="s">
        <v>45</v>
      </c>
      <c r="F2" t="s">
        <v>46</v>
      </c>
      <c r="G2" s="47" t="s">
        <v>47</v>
      </c>
      <c r="H2" t="s">
        <v>48</v>
      </c>
      <c r="I2" t="str">
        <f>INDEX(Level[Level],MATCH(PIs[[#This Row],[L]],Level[GUID],0),1)</f>
        <v>Major Must</v>
      </c>
      <c r="N2" t="s">
        <v>49</v>
      </c>
      <c r="O2" t="str">
        <f>INDEX(allsections[[S]:[Order]],MATCH(PIs[[#This Row],[SGUID]],allsections[SGUID],0),1)</f>
        <v>FV 10 COMPLAINTS</v>
      </c>
      <c r="P2" t="str">
        <f>INDEX(allsections[[S]:[Order]],MATCH(PIs[[#This Row],[SGUID]],allsections[SGUID],0),2)</f>
        <v>-</v>
      </c>
      <c r="Q2">
        <f>INDEX(allsections[[S]:[Order]],MATCH(PIs[[#This Row],[SGUID]],allsections[SGUID],0),3)</f>
        <v>10</v>
      </c>
      <c r="R2" t="s">
        <v>50</v>
      </c>
      <c r="S2" t="str">
        <f>INDEX(allsections[[S]:[Order]],MATCH(PIs[[#This Row],[SSGUID]],allsections[SGUID],0),1)</f>
        <v>-</v>
      </c>
      <c r="T2" t="str">
        <f>INDEX(allsections[[S]:[Order]],MATCH(PIs[[#This Row],[SSGUID]],allsections[SGUID],0),2)</f>
        <v>-</v>
      </c>
      <c r="U2">
        <f>INDEX(#REF!,MATCH(PIs[[#This Row],[GUID]],#REF!,0),2)</f>
        <v>0</v>
      </c>
      <c r="V2" t="b">
        <v>0</v>
      </c>
    </row>
    <row r="3" spans="1:23" hidden="1" x14ac:dyDescent="0.25">
      <c r="A3" t="s">
        <v>51</v>
      </c>
      <c r="C3" t="s">
        <v>52</v>
      </c>
      <c r="D3" t="s">
        <v>53</v>
      </c>
      <c r="E3" t="s">
        <v>54</v>
      </c>
      <c r="F3" t="s">
        <v>55</v>
      </c>
      <c r="G3" t="s">
        <v>56</v>
      </c>
      <c r="H3" t="s">
        <v>57</v>
      </c>
      <c r="I3" t="str">
        <f>INDEX(Level[Level],MATCH(PIs[[#This Row],[L]],Level[GUID],0),1)</f>
        <v>Minor Must</v>
      </c>
      <c r="N3" t="s">
        <v>58</v>
      </c>
      <c r="O3" t="str">
        <f>INDEX(allsections[[S]:[Order]],MATCH(PIs[[#This Row],[SGUID]],allsections[SGUID],0),1)</f>
        <v>FV 28 SOIL AND SUBSTRATE MANAGEMENT</v>
      </c>
      <c r="P3" t="str">
        <f>INDEX(allsections[[S]:[Order]],MATCH(PIs[[#This Row],[SGUID]],allsections[SGUID],0),2)</f>
        <v>-</v>
      </c>
      <c r="Q3">
        <f>INDEX(allsections[[S]:[Order]],MATCH(PIs[[#This Row],[SGUID]],allsections[SGUID],0),3)</f>
        <v>28</v>
      </c>
      <c r="R3" t="s">
        <v>59</v>
      </c>
      <c r="S3" t="str">
        <f>INDEX(allsections[[S]:[Order]],MATCH(PIs[[#This Row],[SSGUID]],allsections[SGUID],0),1)</f>
        <v>FV 28.01 Soil management and conservation</v>
      </c>
      <c r="T3" t="str">
        <f>INDEX(allsections[[S]:[Order]],MATCH(PIs[[#This Row],[SSGUID]],allsections[SGUID],0),2)</f>
        <v>-</v>
      </c>
      <c r="U3" t="str">
        <f>INDEX(#REF!,MATCH(PIs[[#This Row],[GUID]],#REF!,0),2)</f>
        <v>6AqCIykQ7bAmOkINPq5uCy</v>
      </c>
      <c r="V3" t="b">
        <v>0</v>
      </c>
    </row>
    <row r="4" spans="1:23" ht="390" hidden="1" x14ac:dyDescent="0.25">
      <c r="A4" t="s">
        <v>60</v>
      </c>
      <c r="C4" t="s">
        <v>61</v>
      </c>
      <c r="D4" t="s">
        <v>62</v>
      </c>
      <c r="E4" t="s">
        <v>63</v>
      </c>
      <c r="F4" t="s">
        <v>64</v>
      </c>
      <c r="G4" s="47" t="s">
        <v>65</v>
      </c>
      <c r="H4" t="s">
        <v>48</v>
      </c>
      <c r="I4" t="str">
        <f>INDEX(Level[Level],MATCH(PIs[[#This Row],[L]],Level[GUID],0),1)</f>
        <v>Major Must</v>
      </c>
      <c r="N4" t="s">
        <v>66</v>
      </c>
      <c r="O4" t="str">
        <f>INDEX(allsections[[S]:[Order]],MATCH(PIs[[#This Row],[SGUID]],allsections[SGUID],0),1)</f>
        <v>FV 22 BIODIVERSITY AND HABITATS</v>
      </c>
      <c r="P4" t="str">
        <f>INDEX(allsections[[S]:[Order]],MATCH(PIs[[#This Row],[SGUID]],allsections[SGUID],0),2)</f>
        <v>-</v>
      </c>
      <c r="Q4">
        <f>INDEX(allsections[[S]:[Order]],MATCH(PIs[[#This Row],[SGUID]],allsections[SGUID],0),3)</f>
        <v>22</v>
      </c>
      <c r="R4" t="s">
        <v>67</v>
      </c>
      <c r="S4" t="str">
        <f>INDEX(allsections[[S]:[Order]],MATCH(PIs[[#This Row],[SSGUID]],allsections[SGUID],0),1)</f>
        <v>FV 22.03 Natural ecosystems and habitats are not converted into agricultural areas</v>
      </c>
      <c r="T4" t="str">
        <f>INDEX(allsections[[S]:[Order]],MATCH(PIs[[#This Row],[SSGUID]],allsections[SGUID],0),2)</f>
        <v>-</v>
      </c>
      <c r="U4">
        <f>INDEX(#REF!,MATCH(PIs[[#This Row],[GUID]],#REF!,0),2)</f>
        <v>0</v>
      </c>
      <c r="V4" t="b">
        <v>0</v>
      </c>
    </row>
    <row r="5" spans="1:23" ht="409.5" hidden="1" x14ac:dyDescent="0.25">
      <c r="A5" t="s">
        <v>68</v>
      </c>
      <c r="C5" t="s">
        <v>69</v>
      </c>
      <c r="D5" t="s">
        <v>70</v>
      </c>
      <c r="E5" t="s">
        <v>71</v>
      </c>
      <c r="F5" t="s">
        <v>72</v>
      </c>
      <c r="G5" s="47" t="s">
        <v>73</v>
      </c>
      <c r="H5" t="s">
        <v>48</v>
      </c>
      <c r="I5" t="str">
        <f>INDEX(Level[Level],MATCH(PIs[[#This Row],[L]],Level[GUID],0),1)</f>
        <v>Major Must</v>
      </c>
      <c r="N5" t="s">
        <v>74</v>
      </c>
      <c r="O5" t="str">
        <f>INDEX(allsections[[S]:[Order]],MATCH(PIs[[#This Row],[SGUID]],allsections[SGUID],0),1)</f>
        <v>FV 18 GLOBALG.A.P. STATUS</v>
      </c>
      <c r="P5" t="str">
        <f>INDEX(allsections[[S]:[Order]],MATCH(PIs[[#This Row],[SGUID]],allsections[SGUID],0),2)</f>
        <v>-</v>
      </c>
      <c r="Q5">
        <f>INDEX(allsections[[S]:[Order]],MATCH(PIs[[#This Row],[SGUID]],allsections[SGUID],0),3)</f>
        <v>18</v>
      </c>
      <c r="R5" t="s">
        <v>50</v>
      </c>
      <c r="S5" t="str">
        <f>INDEX(allsections[[S]:[Order]],MATCH(PIs[[#This Row],[SSGUID]],allsections[SGUID],0),1)</f>
        <v>-</v>
      </c>
      <c r="T5" t="str">
        <f>INDEX(allsections[[S]:[Order]],MATCH(PIs[[#This Row],[SSGUID]],allsections[SGUID],0),2)</f>
        <v>-</v>
      </c>
      <c r="U5">
        <f>INDEX(#REF!,MATCH(PIs[[#This Row],[GUID]],#REF!,0),2)</f>
        <v>0</v>
      </c>
      <c r="V5" t="b">
        <v>0</v>
      </c>
    </row>
    <row r="6" spans="1:23" ht="375" hidden="1" x14ac:dyDescent="0.25">
      <c r="A6" t="s">
        <v>75</v>
      </c>
      <c r="C6" t="s">
        <v>76</v>
      </c>
      <c r="D6" t="s">
        <v>77</v>
      </c>
      <c r="E6" t="s">
        <v>78</v>
      </c>
      <c r="F6" t="s">
        <v>79</v>
      </c>
      <c r="G6" s="47" t="s">
        <v>80</v>
      </c>
      <c r="H6" t="s">
        <v>48</v>
      </c>
      <c r="I6" t="str">
        <f>INDEX(Level[Level],MATCH(PIs[[#This Row],[L]],Level[GUID],0),1)</f>
        <v>Major Must</v>
      </c>
      <c r="N6" t="s">
        <v>49</v>
      </c>
      <c r="O6" t="str">
        <f>INDEX(allsections[[S]:[Order]],MATCH(PIs[[#This Row],[SGUID]],allsections[SGUID],0),1)</f>
        <v>FV 10 COMPLAINTS</v>
      </c>
      <c r="P6" t="str">
        <f>INDEX(allsections[[S]:[Order]],MATCH(PIs[[#This Row],[SGUID]],allsections[SGUID],0),2)</f>
        <v>-</v>
      </c>
      <c r="Q6">
        <f>INDEX(allsections[[S]:[Order]],MATCH(PIs[[#This Row],[SGUID]],allsections[SGUID],0),3)</f>
        <v>10</v>
      </c>
      <c r="R6" t="s">
        <v>50</v>
      </c>
      <c r="S6" t="str">
        <f>INDEX(allsections[[S]:[Order]],MATCH(PIs[[#This Row],[SSGUID]],allsections[SGUID],0),1)</f>
        <v>-</v>
      </c>
      <c r="T6" t="str">
        <f>INDEX(allsections[[S]:[Order]],MATCH(PIs[[#This Row],[SSGUID]],allsections[SGUID],0),2)</f>
        <v>-</v>
      </c>
      <c r="U6">
        <f>INDEX(#REF!,MATCH(PIs[[#This Row],[GUID]],#REF!,0),2)</f>
        <v>0</v>
      </c>
      <c r="V6" t="b">
        <v>0</v>
      </c>
    </row>
    <row r="7" spans="1:23" ht="375" hidden="1" x14ac:dyDescent="0.25">
      <c r="A7" t="s">
        <v>81</v>
      </c>
      <c r="C7" t="s">
        <v>82</v>
      </c>
      <c r="D7" t="s">
        <v>83</v>
      </c>
      <c r="E7" t="s">
        <v>84</v>
      </c>
      <c r="F7" t="s">
        <v>85</v>
      </c>
      <c r="G7" s="47" t="s">
        <v>86</v>
      </c>
      <c r="H7" t="s">
        <v>48</v>
      </c>
      <c r="I7" t="str">
        <f>INDEX(Level[Level],MATCH(PIs[[#This Row],[L]],Level[GUID],0),1)</f>
        <v>Major Must</v>
      </c>
      <c r="N7" t="s">
        <v>87</v>
      </c>
      <c r="O7" t="str">
        <f>INDEX(allsections[[S]:[Order]],MATCH(PIs[[#This Row],[SGUID]],allsections[SGUID],0),1)</f>
        <v>FV 17 LOGO USE</v>
      </c>
      <c r="P7" t="str">
        <f>INDEX(allsections[[S]:[Order]],MATCH(PIs[[#This Row],[SGUID]],allsections[SGUID],0),2)</f>
        <v>-</v>
      </c>
      <c r="Q7">
        <f>INDEX(allsections[[S]:[Order]],MATCH(PIs[[#This Row],[SGUID]],allsections[SGUID],0),3)</f>
        <v>17</v>
      </c>
      <c r="R7" t="s">
        <v>50</v>
      </c>
      <c r="S7" t="str">
        <f>INDEX(allsections[[S]:[Order]],MATCH(PIs[[#This Row],[SSGUID]],allsections[SGUID],0),1)</f>
        <v>-</v>
      </c>
      <c r="T7" t="str">
        <f>INDEX(allsections[[S]:[Order]],MATCH(PIs[[#This Row],[SSGUID]],allsections[SGUID],0),2)</f>
        <v>-</v>
      </c>
      <c r="U7">
        <f>INDEX(#REF!,MATCH(PIs[[#This Row],[GUID]],#REF!,0),2)</f>
        <v>0</v>
      </c>
      <c r="V7" t="b">
        <v>0</v>
      </c>
    </row>
    <row r="8" spans="1:23" ht="240" hidden="1" x14ac:dyDescent="0.25">
      <c r="A8" t="s">
        <v>88</v>
      </c>
      <c r="C8" t="s">
        <v>89</v>
      </c>
      <c r="D8" t="s">
        <v>90</v>
      </c>
      <c r="E8" t="s">
        <v>91</v>
      </c>
      <c r="F8" t="s">
        <v>92</v>
      </c>
      <c r="G8" s="47" t="s">
        <v>93</v>
      </c>
      <c r="H8" t="s">
        <v>48</v>
      </c>
      <c r="I8" t="str">
        <f>INDEX(Level[Level],MATCH(PIs[[#This Row],[L]],Level[GUID],0),1)</f>
        <v>Major Must</v>
      </c>
      <c r="N8" t="s">
        <v>94</v>
      </c>
      <c r="O8" t="str">
        <f>INDEX(allsections[[S]:[Order]],MATCH(PIs[[#This Row],[SGUID]],allsections[SGUID],0),1)</f>
        <v>FV 03 RESOURCE MANAGEMENT AND TRAINING</v>
      </c>
      <c r="P8" t="str">
        <f>INDEX(allsections[[S]:[Order]],MATCH(PIs[[#This Row],[SGUID]],allsections[SGUID],0),2)</f>
        <v>-</v>
      </c>
      <c r="Q8">
        <f>INDEX(allsections[[S]:[Order]],MATCH(PIs[[#This Row],[SGUID]],allsections[SGUID],0),3)</f>
        <v>3</v>
      </c>
      <c r="R8" t="s">
        <v>50</v>
      </c>
      <c r="S8" t="str">
        <f>INDEX(allsections[[S]:[Order]],MATCH(PIs[[#This Row],[SSGUID]],allsections[SGUID],0),1)</f>
        <v>-</v>
      </c>
      <c r="T8" t="str">
        <f>INDEX(allsections[[S]:[Order]],MATCH(PIs[[#This Row],[SSGUID]],allsections[SGUID],0),2)</f>
        <v>-</v>
      </c>
      <c r="U8">
        <f>INDEX(#REF!,MATCH(PIs[[#This Row],[GUID]],#REF!,0),2)</f>
        <v>0</v>
      </c>
      <c r="V8" t="b">
        <v>0</v>
      </c>
    </row>
    <row r="9" spans="1:23" ht="90" hidden="1" x14ac:dyDescent="0.25">
      <c r="A9" t="s">
        <v>95</v>
      </c>
      <c r="C9" t="s">
        <v>96</v>
      </c>
      <c r="D9" t="s">
        <v>97</v>
      </c>
      <c r="E9" t="s">
        <v>98</v>
      </c>
      <c r="F9" t="s">
        <v>99</v>
      </c>
      <c r="G9" s="47" t="s">
        <v>100</v>
      </c>
      <c r="H9" t="s">
        <v>57</v>
      </c>
      <c r="I9" t="str">
        <f>INDEX(Level[Level],MATCH(PIs[[#This Row],[L]],Level[GUID],0),1)</f>
        <v>Minor Must</v>
      </c>
      <c r="N9" t="s">
        <v>101</v>
      </c>
      <c r="O9" t="str">
        <f>INDEX(allsections[[S]:[Order]],MATCH(PIs[[#This Row],[SGUID]],allsections[SGUID],0),1)</f>
        <v>FV 23 ENERGY EFFICIENCY</v>
      </c>
      <c r="P9" t="str">
        <f>INDEX(allsections[[S]:[Order]],MATCH(PIs[[#This Row],[SGUID]],allsections[SGUID],0),2)</f>
        <v>-</v>
      </c>
      <c r="Q9">
        <f>INDEX(allsections[[S]:[Order]],MATCH(PIs[[#This Row],[SGUID]],allsections[SGUID],0),3)</f>
        <v>23</v>
      </c>
      <c r="R9" t="s">
        <v>50</v>
      </c>
      <c r="S9" t="str">
        <f>INDEX(allsections[[S]:[Order]],MATCH(PIs[[#This Row],[SSGUID]],allsections[SGUID],0),1)</f>
        <v>-</v>
      </c>
      <c r="T9" t="str">
        <f>INDEX(allsections[[S]:[Order]],MATCH(PIs[[#This Row],[SSGUID]],allsections[SGUID],0),2)</f>
        <v>-</v>
      </c>
      <c r="U9">
        <f>INDEX(#REF!,MATCH(PIs[[#This Row],[GUID]],#REF!,0),2)</f>
        <v>0</v>
      </c>
      <c r="V9" t="b">
        <v>0</v>
      </c>
    </row>
    <row r="10" spans="1:23" ht="330" hidden="1" x14ac:dyDescent="0.25">
      <c r="A10" t="s">
        <v>102</v>
      </c>
      <c r="C10" t="s">
        <v>103</v>
      </c>
      <c r="D10" t="s">
        <v>104</v>
      </c>
      <c r="E10" t="s">
        <v>105</v>
      </c>
      <c r="F10" t="s">
        <v>106</v>
      </c>
      <c r="G10" s="47" t="s">
        <v>107</v>
      </c>
      <c r="H10" t="s">
        <v>48</v>
      </c>
      <c r="I10" t="str">
        <f>INDEX(Level[Level],MATCH(PIs[[#This Row],[L]],Level[GUID],0),1)</f>
        <v>Major Must</v>
      </c>
      <c r="N10" t="s">
        <v>108</v>
      </c>
      <c r="O10" t="str">
        <f>INDEX(allsections[[S]:[Order]],MATCH(PIs[[#This Row],[SGUID]],allsections[SGUID],0),1)</f>
        <v>FV 02 CONTINUOUS IMPROVEMENT PLAN</v>
      </c>
      <c r="P10" t="str">
        <f>INDEX(allsections[[S]:[Order]],MATCH(PIs[[#This Row],[SGUID]],allsections[SGUID],0),2)</f>
        <v>-</v>
      </c>
      <c r="Q10">
        <f>INDEX(allsections[[S]:[Order]],MATCH(PIs[[#This Row],[SGUID]],allsections[SGUID],0),3)</f>
        <v>2</v>
      </c>
      <c r="R10" t="s">
        <v>50</v>
      </c>
      <c r="S10" t="str">
        <f>INDEX(allsections[[S]:[Order]],MATCH(PIs[[#This Row],[SSGUID]],allsections[SGUID],0),1)</f>
        <v>-</v>
      </c>
      <c r="T10" t="str">
        <f>INDEX(allsections[[S]:[Order]],MATCH(PIs[[#This Row],[SSGUID]],allsections[SGUID],0),2)</f>
        <v>-</v>
      </c>
      <c r="U10">
        <f>INDEX(#REF!,MATCH(PIs[[#This Row],[GUID]],#REF!,0),2)</f>
        <v>0</v>
      </c>
      <c r="V10" t="b">
        <v>0</v>
      </c>
    </row>
    <row r="11" spans="1:23" hidden="1" x14ac:dyDescent="0.25">
      <c r="A11" t="s">
        <v>109</v>
      </c>
      <c r="C11" t="s">
        <v>110</v>
      </c>
      <c r="D11" t="s">
        <v>111</v>
      </c>
      <c r="E11" t="s">
        <v>112</v>
      </c>
      <c r="F11" t="s">
        <v>113</v>
      </c>
      <c r="G11" t="s">
        <v>114</v>
      </c>
      <c r="H11" t="s">
        <v>57</v>
      </c>
      <c r="I11" t="str">
        <f>INDEX(Level[Level],MATCH(PIs[[#This Row],[L]],Level[GUID],0),1)</f>
        <v>Minor Must</v>
      </c>
      <c r="N11" t="s">
        <v>115</v>
      </c>
      <c r="O11" t="str">
        <f>INDEX(allsections[[S]:[Order]],MATCH(PIs[[#This Row],[SGUID]],allsections[SGUID],0),1)</f>
        <v>FV 32 PLANT PROTECTION PRODUCTS</v>
      </c>
      <c r="P11" t="str">
        <f>INDEX(allsections[[S]:[Order]],MATCH(PIs[[#This Row],[SGUID]],allsections[SGUID],0),2)</f>
        <v>-</v>
      </c>
      <c r="Q11">
        <f>INDEX(allsections[[S]:[Order]],MATCH(PIs[[#This Row],[SGUID]],allsections[SGUID],0),3)</f>
        <v>32</v>
      </c>
      <c r="R11" t="s">
        <v>116</v>
      </c>
      <c r="S11" t="str">
        <f>INDEX(allsections[[S]:[Order]],MATCH(PIs[[#This Row],[SSGUID]],allsections[SGUID],0),1)</f>
        <v>FV 32.04 Empty containers</v>
      </c>
      <c r="T11" t="str">
        <f>INDEX(allsections[[S]:[Order]],MATCH(PIs[[#This Row],[SSGUID]],allsections[SGUID],0),2)</f>
        <v>-</v>
      </c>
      <c r="U11" t="str">
        <f>INDEX(#REF!,MATCH(PIs[[#This Row],[GUID]],#REF!,0),2)</f>
        <v>6wEtZi10jsNcRNXt4zdGZM</v>
      </c>
      <c r="V11" t="b">
        <v>0</v>
      </c>
    </row>
    <row r="12" spans="1:23" ht="409.5" hidden="1" x14ac:dyDescent="0.25">
      <c r="A12" t="s">
        <v>117</v>
      </c>
      <c r="C12" t="s">
        <v>118</v>
      </c>
      <c r="D12" t="s">
        <v>119</v>
      </c>
      <c r="E12" t="s">
        <v>120</v>
      </c>
      <c r="F12" t="s">
        <v>121</v>
      </c>
      <c r="G12" s="47" t="s">
        <v>122</v>
      </c>
      <c r="H12" t="s">
        <v>57</v>
      </c>
      <c r="I12" t="str">
        <f>INDEX(Level[Level],MATCH(PIs[[#This Row],[L]],Level[GUID],0),1)</f>
        <v>Minor Must</v>
      </c>
      <c r="N12" t="s">
        <v>123</v>
      </c>
      <c r="O12" t="str">
        <f>INDEX(allsections[[S]:[Order]],MATCH(PIs[[#This Row],[SGUID]],allsections[SGUID],0),1)</f>
        <v>FV 29 FERTILIZERS AND BIOSTIMULANTS</v>
      </c>
      <c r="P12" t="str">
        <f>INDEX(allsections[[S]:[Order]],MATCH(PIs[[#This Row],[SGUID]],allsections[SGUID],0),2)</f>
        <v>-</v>
      </c>
      <c r="Q12">
        <f>INDEX(allsections[[S]:[Order]],MATCH(PIs[[#This Row],[SGUID]],allsections[SGUID],0),3)</f>
        <v>29</v>
      </c>
      <c r="R12" t="s">
        <v>124</v>
      </c>
      <c r="S12" t="str">
        <f>INDEX(allsections[[S]:[Order]],MATCH(PIs[[#This Row],[SSGUID]],allsections[SGUID],0),1)</f>
        <v>FV 29.02 Storage</v>
      </c>
      <c r="T12" t="str">
        <f>INDEX(allsections[[S]:[Order]],MATCH(PIs[[#This Row],[SSGUID]],allsections[SGUID],0),2)</f>
        <v>-</v>
      </c>
      <c r="U12" t="str">
        <f>INDEX(#REF!,MATCH(PIs[[#This Row],[GUID]],#REF!,0),2)</f>
        <v>4DdrUCzF4hKYx2vEBpTabK</v>
      </c>
      <c r="V12" t="b">
        <v>0</v>
      </c>
    </row>
    <row r="13" spans="1:23" ht="255" hidden="1" x14ac:dyDescent="0.25">
      <c r="A13" t="s">
        <v>125</v>
      </c>
      <c r="C13" t="s">
        <v>126</v>
      </c>
      <c r="D13" t="s">
        <v>127</v>
      </c>
      <c r="E13" t="s">
        <v>128</v>
      </c>
      <c r="F13" t="s">
        <v>129</v>
      </c>
      <c r="G13" s="47" t="s">
        <v>130</v>
      </c>
      <c r="H13" t="s">
        <v>48</v>
      </c>
      <c r="I13" t="str">
        <f>INDEX(Level[Level],MATCH(PIs[[#This Row],[L]],Level[GUID],0),1)</f>
        <v>Major Must</v>
      </c>
      <c r="N13" t="s">
        <v>123</v>
      </c>
      <c r="O13" t="str">
        <f>INDEX(allsections[[S]:[Order]],MATCH(PIs[[#This Row],[SGUID]],allsections[SGUID],0),1)</f>
        <v>FV 29 FERTILIZERS AND BIOSTIMULANTS</v>
      </c>
      <c r="P13" t="str">
        <f>INDEX(allsections[[S]:[Order]],MATCH(PIs[[#This Row],[SGUID]],allsections[SGUID],0),2)</f>
        <v>-</v>
      </c>
      <c r="Q13">
        <f>INDEX(allsections[[S]:[Order]],MATCH(PIs[[#This Row],[SGUID]],allsections[SGUID],0),3)</f>
        <v>29</v>
      </c>
      <c r="R13" t="s">
        <v>124</v>
      </c>
      <c r="S13" t="str">
        <f>INDEX(allsections[[S]:[Order]],MATCH(PIs[[#This Row],[SSGUID]],allsections[SGUID],0),1)</f>
        <v>FV 29.02 Storage</v>
      </c>
      <c r="T13" t="str">
        <f>INDEX(allsections[[S]:[Order]],MATCH(PIs[[#This Row],[SSGUID]],allsections[SGUID],0),2)</f>
        <v>-</v>
      </c>
      <c r="U13" t="str">
        <f>INDEX(#REF!,MATCH(PIs[[#This Row],[GUID]],#REF!,0),2)</f>
        <v>4DdrUCzF4hKYx2vEBpTabK</v>
      </c>
      <c r="V13" t="b">
        <v>0</v>
      </c>
    </row>
    <row r="14" spans="1:23" ht="409.5" hidden="1" x14ac:dyDescent="0.25">
      <c r="A14" t="s">
        <v>131</v>
      </c>
      <c r="C14" t="s">
        <v>132</v>
      </c>
      <c r="D14" t="s">
        <v>133</v>
      </c>
      <c r="E14" s="47" t="s">
        <v>134</v>
      </c>
      <c r="F14" t="s">
        <v>135</v>
      </c>
      <c r="G14" s="47" t="s">
        <v>136</v>
      </c>
      <c r="H14" t="s">
        <v>137</v>
      </c>
      <c r="I14" t="str">
        <f>INDEX(Level[Level],MATCH(PIs[[#This Row],[L]],Level[GUID],0),1)</f>
        <v>Recom.</v>
      </c>
      <c r="N14" t="s">
        <v>138</v>
      </c>
      <c r="O14" t="str">
        <f>INDEX(allsections[[S]:[Order]],MATCH(PIs[[#This Row],[SGUID]],allsections[SGUID],0),1)</f>
        <v>FV 25 WASTE MANAGEMENT</v>
      </c>
      <c r="P14" t="str">
        <f>INDEX(allsections[[S]:[Order]],MATCH(PIs[[#This Row],[SGUID]],allsections[SGUID],0),2)</f>
        <v>-</v>
      </c>
      <c r="Q14">
        <f>INDEX(allsections[[S]:[Order]],MATCH(PIs[[#This Row],[SGUID]],allsections[SGUID],0),3)</f>
        <v>25</v>
      </c>
      <c r="R14" t="s">
        <v>50</v>
      </c>
      <c r="S14" t="str">
        <f>INDEX(allsections[[S]:[Order]],MATCH(PIs[[#This Row],[SSGUID]],allsections[SGUID],0),1)</f>
        <v>-</v>
      </c>
      <c r="T14" t="str">
        <f>INDEX(allsections[[S]:[Order]],MATCH(PIs[[#This Row],[SSGUID]],allsections[SGUID],0),2)</f>
        <v>-</v>
      </c>
      <c r="U14">
        <f>INDEX(#REF!,MATCH(PIs[[#This Row],[GUID]],#REF!,0),2)</f>
        <v>0</v>
      </c>
      <c r="V14" t="b">
        <v>0</v>
      </c>
    </row>
    <row r="15" spans="1:23" ht="210" hidden="1" x14ac:dyDescent="0.25">
      <c r="A15" t="s">
        <v>139</v>
      </c>
      <c r="C15" t="s">
        <v>140</v>
      </c>
      <c r="D15" t="s">
        <v>141</v>
      </c>
      <c r="E15" t="s">
        <v>142</v>
      </c>
      <c r="F15" t="s">
        <v>143</v>
      </c>
      <c r="G15" s="47" t="s">
        <v>144</v>
      </c>
      <c r="H15" t="s">
        <v>48</v>
      </c>
      <c r="I15" t="str">
        <f>INDEX(Level[Level],MATCH(PIs[[#This Row],[L]],Level[GUID],0),1)</f>
        <v>Major Must</v>
      </c>
      <c r="N15" t="s">
        <v>94</v>
      </c>
      <c r="O15" t="str">
        <f>INDEX(allsections[[S]:[Order]],MATCH(PIs[[#This Row],[SGUID]],allsections[SGUID],0),1)</f>
        <v>FV 03 RESOURCE MANAGEMENT AND TRAINING</v>
      </c>
      <c r="P15" t="str">
        <f>INDEX(allsections[[S]:[Order]],MATCH(PIs[[#This Row],[SGUID]],allsections[SGUID],0),2)</f>
        <v>-</v>
      </c>
      <c r="Q15">
        <f>INDEX(allsections[[S]:[Order]],MATCH(PIs[[#This Row],[SGUID]],allsections[SGUID],0),3)</f>
        <v>3</v>
      </c>
      <c r="R15" t="s">
        <v>50</v>
      </c>
      <c r="S15" t="str">
        <f>INDEX(allsections[[S]:[Order]],MATCH(PIs[[#This Row],[SSGUID]],allsections[SGUID],0),1)</f>
        <v>-</v>
      </c>
      <c r="T15" t="str">
        <f>INDEX(allsections[[S]:[Order]],MATCH(PIs[[#This Row],[SSGUID]],allsections[SGUID],0),2)</f>
        <v>-</v>
      </c>
      <c r="U15">
        <f>INDEX(#REF!,MATCH(PIs[[#This Row],[GUID]],#REF!,0),2)</f>
        <v>0</v>
      </c>
      <c r="V15" t="b">
        <v>0</v>
      </c>
    </row>
    <row r="16" spans="1:23" ht="225" hidden="1" x14ac:dyDescent="0.25">
      <c r="A16" t="s">
        <v>145</v>
      </c>
      <c r="C16" t="s">
        <v>146</v>
      </c>
      <c r="D16" t="s">
        <v>147</v>
      </c>
      <c r="E16" t="s">
        <v>148</v>
      </c>
      <c r="F16" t="s">
        <v>149</v>
      </c>
      <c r="G16" s="47" t="s">
        <v>150</v>
      </c>
      <c r="H16" t="s">
        <v>48</v>
      </c>
      <c r="I16" t="str">
        <f>INDEX(Level[Level],MATCH(PIs[[#This Row],[L]],Level[GUID],0),1)</f>
        <v>Major Must</v>
      </c>
      <c r="N16" t="s">
        <v>115</v>
      </c>
      <c r="O16" t="str">
        <f>INDEX(allsections[[S]:[Order]],MATCH(PIs[[#This Row],[SGUID]],allsections[SGUID],0),1)</f>
        <v>FV 32 PLANT PROTECTION PRODUCTS</v>
      </c>
      <c r="P16" t="str">
        <f>INDEX(allsections[[S]:[Order]],MATCH(PIs[[#This Row],[SGUID]],allsections[SGUID],0),2)</f>
        <v>-</v>
      </c>
      <c r="Q16">
        <f>INDEX(allsections[[S]:[Order]],MATCH(PIs[[#This Row],[SGUID]],allsections[SGUID],0),3)</f>
        <v>32</v>
      </c>
      <c r="R16" t="s">
        <v>151</v>
      </c>
      <c r="S16" t="str">
        <f>INDEX(allsections[[S]:[Order]],MATCH(PIs[[#This Row],[SSGUID]],allsections[SGUID],0),1)</f>
        <v>FV 32.01 Plant protection product management</v>
      </c>
      <c r="T16" t="str">
        <f>INDEX(allsections[[S]:[Order]],MATCH(PIs[[#This Row],[SSGUID]],allsections[SGUID],0),2)</f>
        <v>-</v>
      </c>
      <c r="U16" t="str">
        <f>INDEX(#REF!,MATCH(PIs[[#This Row],[GUID]],#REF!,0),2)</f>
        <v>6wEtZi10jsNcRNXt4zdGZM</v>
      </c>
      <c r="V16" t="b">
        <v>0</v>
      </c>
      <c r="W16" t="b">
        <v>1</v>
      </c>
    </row>
    <row r="17" spans="1:23" ht="409.5" hidden="1" x14ac:dyDescent="0.25">
      <c r="A17" t="s">
        <v>152</v>
      </c>
      <c r="C17" t="s">
        <v>153</v>
      </c>
      <c r="D17" t="s">
        <v>154</v>
      </c>
      <c r="E17" t="s">
        <v>155</v>
      </c>
      <c r="F17" t="s">
        <v>156</v>
      </c>
      <c r="G17" s="47" t="s">
        <v>157</v>
      </c>
      <c r="H17" t="s">
        <v>48</v>
      </c>
      <c r="I17" t="str">
        <f>INDEX(Level[Level],MATCH(PIs[[#This Row],[L]],Level[GUID],0),1)</f>
        <v>Major Must</v>
      </c>
      <c r="N17" t="s">
        <v>115</v>
      </c>
      <c r="O17" t="str">
        <f>INDEX(allsections[[S]:[Order]],MATCH(PIs[[#This Row],[SGUID]],allsections[SGUID],0),1)</f>
        <v>FV 32 PLANT PROTECTION PRODUCTS</v>
      </c>
      <c r="P17" t="str">
        <f>INDEX(allsections[[S]:[Order]],MATCH(PIs[[#This Row],[SGUID]],allsections[SGUID],0),2)</f>
        <v>-</v>
      </c>
      <c r="Q17">
        <f>INDEX(allsections[[S]:[Order]],MATCH(PIs[[#This Row],[SGUID]],allsections[SGUID],0),3)</f>
        <v>32</v>
      </c>
      <c r="R17" t="s">
        <v>158</v>
      </c>
      <c r="S17" t="str">
        <f>INDEX(allsections[[S]:[Order]],MATCH(PIs[[#This Row],[SSGUID]],allsections[SGUID],0),1)</f>
        <v>FV 32.02 Application records</v>
      </c>
      <c r="T17" t="str">
        <f>INDEX(allsections[[S]:[Order]],MATCH(PIs[[#This Row],[SSGUID]],allsections[SGUID],0),2)</f>
        <v>-</v>
      </c>
      <c r="U17" t="str">
        <f>INDEX(#REF!,MATCH(PIs[[#This Row],[GUID]],#REF!,0),2)</f>
        <v>6wEtZi10jsNcRNXt4zdGZM</v>
      </c>
      <c r="V17" t="b">
        <v>0</v>
      </c>
      <c r="W17" t="b">
        <v>1</v>
      </c>
    </row>
    <row r="18" spans="1:23" ht="409.5" hidden="1" x14ac:dyDescent="0.25">
      <c r="A18" t="s">
        <v>159</v>
      </c>
      <c r="C18" t="s">
        <v>160</v>
      </c>
      <c r="D18" t="s">
        <v>161</v>
      </c>
      <c r="E18" t="s">
        <v>162</v>
      </c>
      <c r="F18" t="s">
        <v>163</v>
      </c>
      <c r="G18" s="47" t="s">
        <v>164</v>
      </c>
      <c r="H18" t="s">
        <v>48</v>
      </c>
      <c r="I18" t="str">
        <f>INDEX(Level[Level],MATCH(PIs[[#This Row],[L]],Level[GUID],0),1)</f>
        <v>Major Must</v>
      </c>
      <c r="N18" t="s">
        <v>115</v>
      </c>
      <c r="O18" t="str">
        <f>INDEX(allsections[[S]:[Order]],MATCH(PIs[[#This Row],[SGUID]],allsections[SGUID],0),1)</f>
        <v>FV 32 PLANT PROTECTION PRODUCTS</v>
      </c>
      <c r="P18" t="str">
        <f>INDEX(allsections[[S]:[Order]],MATCH(PIs[[#This Row],[SGUID]],allsections[SGUID],0),2)</f>
        <v>-</v>
      </c>
      <c r="Q18">
        <f>INDEX(allsections[[S]:[Order]],MATCH(PIs[[#This Row],[SGUID]],allsections[SGUID],0),3)</f>
        <v>32</v>
      </c>
      <c r="R18" t="s">
        <v>151</v>
      </c>
      <c r="S18" t="str">
        <f>INDEX(allsections[[S]:[Order]],MATCH(PIs[[#This Row],[SSGUID]],allsections[SGUID],0),1)</f>
        <v>FV 32.01 Plant protection product management</v>
      </c>
      <c r="T18" t="str">
        <f>INDEX(allsections[[S]:[Order]],MATCH(PIs[[#This Row],[SSGUID]],allsections[SGUID],0),2)</f>
        <v>-</v>
      </c>
      <c r="U18" t="str">
        <f>INDEX(#REF!,MATCH(PIs[[#This Row],[GUID]],#REF!,0),2)</f>
        <v>6wEtZi10jsNcRNXt4zdGZM</v>
      </c>
      <c r="V18" t="b">
        <v>0</v>
      </c>
      <c r="W18" t="b">
        <v>1</v>
      </c>
    </row>
    <row r="19" spans="1:23" hidden="1" x14ac:dyDescent="0.25">
      <c r="A19" t="s">
        <v>165</v>
      </c>
      <c r="C19" t="s">
        <v>166</v>
      </c>
      <c r="D19" t="s">
        <v>167</v>
      </c>
      <c r="E19" t="s">
        <v>168</v>
      </c>
      <c r="F19" t="s">
        <v>169</v>
      </c>
      <c r="G19" t="s">
        <v>170</v>
      </c>
      <c r="H19" t="s">
        <v>57</v>
      </c>
      <c r="I19" t="str">
        <f>INDEX(Level[Level],MATCH(PIs[[#This Row],[L]],Level[GUID],0),1)</f>
        <v>Minor Must</v>
      </c>
      <c r="N19" t="s">
        <v>115</v>
      </c>
      <c r="O19" t="str">
        <f>INDEX(allsections[[S]:[Order]],MATCH(PIs[[#This Row],[SGUID]],allsections[SGUID],0),1)</f>
        <v>FV 32 PLANT PROTECTION PRODUCTS</v>
      </c>
      <c r="P19" t="str">
        <f>INDEX(allsections[[S]:[Order]],MATCH(PIs[[#This Row],[SGUID]],allsections[SGUID],0),2)</f>
        <v>-</v>
      </c>
      <c r="Q19">
        <f>INDEX(allsections[[S]:[Order]],MATCH(PIs[[#This Row],[SGUID]],allsections[SGUID],0),3)</f>
        <v>32</v>
      </c>
      <c r="R19" t="s">
        <v>116</v>
      </c>
      <c r="S19" t="str">
        <f>INDEX(allsections[[S]:[Order]],MATCH(PIs[[#This Row],[SSGUID]],allsections[SGUID],0),1)</f>
        <v>FV 32.04 Empty containers</v>
      </c>
      <c r="T19" t="str">
        <f>INDEX(allsections[[S]:[Order]],MATCH(PIs[[#This Row],[SSGUID]],allsections[SGUID],0),2)</f>
        <v>-</v>
      </c>
      <c r="U19" t="str">
        <f>INDEX(#REF!,MATCH(PIs[[#This Row],[GUID]],#REF!,0),2)</f>
        <v>6wEtZi10jsNcRNXt4zdGZM</v>
      </c>
      <c r="V19" t="b">
        <v>0</v>
      </c>
    </row>
    <row r="20" spans="1:23" hidden="1" x14ac:dyDescent="0.25">
      <c r="A20" t="s">
        <v>171</v>
      </c>
      <c r="C20" t="s">
        <v>172</v>
      </c>
      <c r="D20" t="s">
        <v>173</v>
      </c>
      <c r="E20" t="s">
        <v>174</v>
      </c>
      <c r="F20" t="s">
        <v>175</v>
      </c>
      <c r="G20" t="s">
        <v>176</v>
      </c>
      <c r="H20" t="s">
        <v>57</v>
      </c>
      <c r="I20" t="str">
        <f>INDEX(Level[Level],MATCH(PIs[[#This Row],[L]],Level[GUID],0),1)</f>
        <v>Minor Must</v>
      </c>
      <c r="N20" t="s">
        <v>115</v>
      </c>
      <c r="O20" t="str">
        <f>INDEX(allsections[[S]:[Order]],MATCH(PIs[[#This Row],[SGUID]],allsections[SGUID],0),1)</f>
        <v>FV 32 PLANT PROTECTION PRODUCTS</v>
      </c>
      <c r="P20" t="str">
        <f>INDEX(allsections[[S]:[Order]],MATCH(PIs[[#This Row],[SGUID]],allsections[SGUID],0),2)</f>
        <v>-</v>
      </c>
      <c r="Q20">
        <f>INDEX(allsections[[S]:[Order]],MATCH(PIs[[#This Row],[SGUID]],allsections[SGUID],0),3)</f>
        <v>32</v>
      </c>
      <c r="R20" t="s">
        <v>116</v>
      </c>
      <c r="S20" t="str">
        <f>INDEX(allsections[[S]:[Order]],MATCH(PIs[[#This Row],[SSGUID]],allsections[SGUID],0),1)</f>
        <v>FV 32.04 Empty containers</v>
      </c>
      <c r="T20" t="str">
        <f>INDEX(allsections[[S]:[Order]],MATCH(PIs[[#This Row],[SSGUID]],allsections[SGUID],0),2)</f>
        <v>-</v>
      </c>
      <c r="U20" t="str">
        <f>INDEX(#REF!,MATCH(PIs[[#This Row],[GUID]],#REF!,0),2)</f>
        <v>6wEtZi10jsNcRNXt4zdGZM</v>
      </c>
      <c r="V20" t="b">
        <v>0</v>
      </c>
    </row>
    <row r="21" spans="1:23" ht="300" hidden="1" x14ac:dyDescent="0.25">
      <c r="A21" t="s">
        <v>177</v>
      </c>
      <c r="C21" t="s">
        <v>178</v>
      </c>
      <c r="D21" t="s">
        <v>179</v>
      </c>
      <c r="E21" t="s">
        <v>180</v>
      </c>
      <c r="F21" t="s">
        <v>181</v>
      </c>
      <c r="G21" s="47" t="s">
        <v>182</v>
      </c>
      <c r="H21" t="s">
        <v>48</v>
      </c>
      <c r="I21" t="str">
        <f>INDEX(Level[Level],MATCH(PIs[[#This Row],[L]],Level[GUID],0),1)</f>
        <v>Major Must</v>
      </c>
      <c r="N21" t="s">
        <v>115</v>
      </c>
      <c r="O21" t="str">
        <f>INDEX(allsections[[S]:[Order]],MATCH(PIs[[#This Row],[SGUID]],allsections[SGUID],0),1)</f>
        <v>FV 32 PLANT PROTECTION PRODUCTS</v>
      </c>
      <c r="P21" t="str">
        <f>INDEX(allsections[[S]:[Order]],MATCH(PIs[[#This Row],[SGUID]],allsections[SGUID],0),2)</f>
        <v>-</v>
      </c>
      <c r="Q21">
        <f>INDEX(allsections[[S]:[Order]],MATCH(PIs[[#This Row],[SGUID]],allsections[SGUID],0),3)</f>
        <v>32</v>
      </c>
      <c r="R21" t="s">
        <v>116</v>
      </c>
      <c r="S21" t="str">
        <f>INDEX(allsections[[S]:[Order]],MATCH(PIs[[#This Row],[SSGUID]],allsections[SGUID],0),1)</f>
        <v>FV 32.04 Empty containers</v>
      </c>
      <c r="T21" t="str">
        <f>INDEX(allsections[[S]:[Order]],MATCH(PIs[[#This Row],[SSGUID]],allsections[SGUID],0),2)</f>
        <v>-</v>
      </c>
      <c r="U21" t="str">
        <f>INDEX(#REF!,MATCH(PIs[[#This Row],[GUID]],#REF!,0),2)</f>
        <v>6wEtZi10jsNcRNXt4zdGZM</v>
      </c>
      <c r="V21" t="b">
        <v>0</v>
      </c>
    </row>
    <row r="22" spans="1:23" ht="270" hidden="1" x14ac:dyDescent="0.25">
      <c r="A22" t="s">
        <v>183</v>
      </c>
      <c r="C22" t="s">
        <v>184</v>
      </c>
      <c r="D22" t="s">
        <v>185</v>
      </c>
      <c r="E22" t="s">
        <v>186</v>
      </c>
      <c r="F22" t="s">
        <v>187</v>
      </c>
      <c r="G22" s="47" t="s">
        <v>188</v>
      </c>
      <c r="H22" t="s">
        <v>57</v>
      </c>
      <c r="I22" t="str">
        <f>INDEX(Level[Level],MATCH(PIs[[#This Row],[L]],Level[GUID],0),1)</f>
        <v>Minor Must</v>
      </c>
      <c r="N22" t="s">
        <v>115</v>
      </c>
      <c r="O22" t="str">
        <f>INDEX(allsections[[S]:[Order]],MATCH(PIs[[#This Row],[SGUID]],allsections[SGUID],0),1)</f>
        <v>FV 32 PLANT PROTECTION PRODUCTS</v>
      </c>
      <c r="P22" t="str">
        <f>INDEX(allsections[[S]:[Order]],MATCH(PIs[[#This Row],[SGUID]],allsections[SGUID],0),2)</f>
        <v>-</v>
      </c>
      <c r="Q22">
        <f>INDEX(allsections[[S]:[Order]],MATCH(PIs[[#This Row],[SGUID]],allsections[SGUID],0),3)</f>
        <v>32</v>
      </c>
      <c r="R22" t="s">
        <v>189</v>
      </c>
      <c r="S22" t="str">
        <f>INDEX(allsections[[S]:[Order]],MATCH(PIs[[#This Row],[SSGUID]],allsections[SGUID],0),1)</f>
        <v>FV 32.09 Plant protection product and postharvest treatment product storage</v>
      </c>
      <c r="T22" t="str">
        <f>INDEX(allsections[[S]:[Order]],MATCH(PIs[[#This Row],[SSGUID]],allsections[SGUID],0),2)</f>
        <v>-</v>
      </c>
      <c r="U22" t="str">
        <f>INDEX(#REF!,MATCH(PIs[[#This Row],[GUID]],#REF!,0),2)</f>
        <v>6wEtZi10jsNcRNXt4zdGZM</v>
      </c>
      <c r="V22" t="b">
        <v>0</v>
      </c>
    </row>
    <row r="23" spans="1:23" hidden="1" x14ac:dyDescent="0.25">
      <c r="A23" t="s">
        <v>190</v>
      </c>
      <c r="C23" t="s">
        <v>191</v>
      </c>
      <c r="D23" t="s">
        <v>192</v>
      </c>
      <c r="E23" t="s">
        <v>193</v>
      </c>
      <c r="F23" t="s">
        <v>194</v>
      </c>
      <c r="G23" t="s">
        <v>195</v>
      </c>
      <c r="H23" t="s">
        <v>57</v>
      </c>
      <c r="I23" t="str">
        <f>INDEX(Level[Level],MATCH(PIs[[#This Row],[L]],Level[GUID],0),1)</f>
        <v>Minor Must</v>
      </c>
      <c r="N23" t="s">
        <v>115</v>
      </c>
      <c r="O23" t="str">
        <f>INDEX(allsections[[S]:[Order]],MATCH(PIs[[#This Row],[SGUID]],allsections[SGUID],0),1)</f>
        <v>FV 32 PLANT PROTECTION PRODUCTS</v>
      </c>
      <c r="P23" t="str">
        <f>INDEX(allsections[[S]:[Order]],MATCH(PIs[[#This Row],[SGUID]],allsections[SGUID],0),2)</f>
        <v>-</v>
      </c>
      <c r="Q23">
        <f>INDEX(allsections[[S]:[Order]],MATCH(PIs[[#This Row],[SGUID]],allsections[SGUID],0),3)</f>
        <v>32</v>
      </c>
      <c r="R23" t="s">
        <v>189</v>
      </c>
      <c r="S23" t="str">
        <f>INDEX(allsections[[S]:[Order]],MATCH(PIs[[#This Row],[SSGUID]],allsections[SGUID],0),1)</f>
        <v>FV 32.09 Plant protection product and postharvest treatment product storage</v>
      </c>
      <c r="T23" t="str">
        <f>INDEX(allsections[[S]:[Order]],MATCH(PIs[[#This Row],[SSGUID]],allsections[SGUID],0),2)</f>
        <v>-</v>
      </c>
      <c r="U23" t="str">
        <f>INDEX(#REF!,MATCH(PIs[[#This Row],[GUID]],#REF!,0),2)</f>
        <v>6wEtZi10jsNcRNXt4zdGZM</v>
      </c>
      <c r="V23" t="b">
        <v>0</v>
      </c>
    </row>
    <row r="24" spans="1:23" hidden="1" x14ac:dyDescent="0.25">
      <c r="A24" t="s">
        <v>196</v>
      </c>
      <c r="C24" t="s">
        <v>197</v>
      </c>
      <c r="D24" t="s">
        <v>198</v>
      </c>
      <c r="E24" t="s">
        <v>199</v>
      </c>
      <c r="F24" t="s">
        <v>200</v>
      </c>
      <c r="G24" t="s">
        <v>201</v>
      </c>
      <c r="H24" t="s">
        <v>48</v>
      </c>
      <c r="I24" t="str">
        <f>INDEX(Level[Level],MATCH(PIs[[#This Row],[L]],Level[GUID],0),1)</f>
        <v>Major Must</v>
      </c>
      <c r="N24" t="s">
        <v>115</v>
      </c>
      <c r="O24" t="str">
        <f>INDEX(allsections[[S]:[Order]],MATCH(PIs[[#This Row],[SGUID]],allsections[SGUID],0),1)</f>
        <v>FV 32 PLANT PROTECTION PRODUCTS</v>
      </c>
      <c r="P24" t="str">
        <f>INDEX(allsections[[S]:[Order]],MATCH(PIs[[#This Row],[SGUID]],allsections[SGUID],0),2)</f>
        <v>-</v>
      </c>
      <c r="Q24">
        <f>INDEX(allsections[[S]:[Order]],MATCH(PIs[[#This Row],[SGUID]],allsections[SGUID],0),3)</f>
        <v>32</v>
      </c>
      <c r="R24" t="s">
        <v>116</v>
      </c>
      <c r="S24" t="str">
        <f>INDEX(allsections[[S]:[Order]],MATCH(PIs[[#This Row],[SSGUID]],allsections[SGUID],0),1)</f>
        <v>FV 32.04 Empty containers</v>
      </c>
      <c r="T24" t="str">
        <f>INDEX(allsections[[S]:[Order]],MATCH(PIs[[#This Row],[SSGUID]],allsections[SGUID],0),2)</f>
        <v>-</v>
      </c>
      <c r="U24" t="str">
        <f>INDEX(#REF!,MATCH(PIs[[#This Row],[GUID]],#REF!,0),2)</f>
        <v>6wEtZi10jsNcRNXt4zdGZM</v>
      </c>
      <c r="V24" t="b">
        <v>0</v>
      </c>
    </row>
    <row r="25" spans="1:23" hidden="1" x14ac:dyDescent="0.25">
      <c r="A25" t="s">
        <v>202</v>
      </c>
      <c r="C25" t="s">
        <v>203</v>
      </c>
      <c r="D25" t="s">
        <v>204</v>
      </c>
      <c r="E25" t="s">
        <v>205</v>
      </c>
      <c r="F25" t="s">
        <v>206</v>
      </c>
      <c r="G25" t="s">
        <v>207</v>
      </c>
      <c r="H25" t="s">
        <v>57</v>
      </c>
      <c r="I25" t="str">
        <f>INDEX(Level[Level],MATCH(PIs[[#This Row],[L]],Level[GUID],0),1)</f>
        <v>Minor Must</v>
      </c>
      <c r="N25" t="s">
        <v>115</v>
      </c>
      <c r="O25" t="str">
        <f>INDEX(allsections[[S]:[Order]],MATCH(PIs[[#This Row],[SGUID]],allsections[SGUID],0),1)</f>
        <v>FV 32 PLANT PROTECTION PRODUCTS</v>
      </c>
      <c r="P25" t="str">
        <f>INDEX(allsections[[S]:[Order]],MATCH(PIs[[#This Row],[SGUID]],allsections[SGUID],0),2)</f>
        <v>-</v>
      </c>
      <c r="Q25">
        <f>INDEX(allsections[[S]:[Order]],MATCH(PIs[[#This Row],[SGUID]],allsections[SGUID],0),3)</f>
        <v>32</v>
      </c>
      <c r="R25" t="s">
        <v>189</v>
      </c>
      <c r="S25" t="str">
        <f>INDEX(allsections[[S]:[Order]],MATCH(PIs[[#This Row],[SSGUID]],allsections[SGUID],0),1)</f>
        <v>FV 32.09 Plant protection product and postharvest treatment product storage</v>
      </c>
      <c r="T25" t="str">
        <f>INDEX(allsections[[S]:[Order]],MATCH(PIs[[#This Row],[SSGUID]],allsections[SGUID],0),2)</f>
        <v>-</v>
      </c>
      <c r="U25" t="str">
        <f>INDEX(#REF!,MATCH(PIs[[#This Row],[GUID]],#REF!,0),2)</f>
        <v>6wEtZi10jsNcRNXt4zdGZM</v>
      </c>
      <c r="V25" t="b">
        <v>0</v>
      </c>
    </row>
    <row r="26" spans="1:23" ht="135" hidden="1" x14ac:dyDescent="0.25">
      <c r="A26" t="s">
        <v>208</v>
      </c>
      <c r="C26" t="s">
        <v>209</v>
      </c>
      <c r="D26" t="s">
        <v>210</v>
      </c>
      <c r="E26" t="s">
        <v>211</v>
      </c>
      <c r="F26" t="s">
        <v>212</v>
      </c>
      <c r="G26" s="47" t="s">
        <v>213</v>
      </c>
      <c r="H26" t="s">
        <v>57</v>
      </c>
      <c r="I26" t="str">
        <f>INDEX(Level[Level],MATCH(PIs[[#This Row],[L]],Level[GUID],0),1)</f>
        <v>Minor Must</v>
      </c>
      <c r="N26" t="s">
        <v>115</v>
      </c>
      <c r="O26" t="str">
        <f>INDEX(allsections[[S]:[Order]],MATCH(PIs[[#This Row],[SGUID]],allsections[SGUID],0),1)</f>
        <v>FV 32 PLANT PROTECTION PRODUCTS</v>
      </c>
      <c r="P26" t="str">
        <f>INDEX(allsections[[S]:[Order]],MATCH(PIs[[#This Row],[SGUID]],allsections[SGUID],0),2)</f>
        <v>-</v>
      </c>
      <c r="Q26">
        <f>INDEX(allsections[[S]:[Order]],MATCH(PIs[[#This Row],[SGUID]],allsections[SGUID],0),3)</f>
        <v>32</v>
      </c>
      <c r="R26" t="s">
        <v>189</v>
      </c>
      <c r="S26" t="str">
        <f>INDEX(allsections[[S]:[Order]],MATCH(PIs[[#This Row],[SSGUID]],allsections[SGUID],0),1)</f>
        <v>FV 32.09 Plant protection product and postharvest treatment product storage</v>
      </c>
      <c r="T26" t="str">
        <f>INDEX(allsections[[S]:[Order]],MATCH(PIs[[#This Row],[SSGUID]],allsections[SGUID],0),2)</f>
        <v>-</v>
      </c>
      <c r="U26" t="str">
        <f>INDEX(#REF!,MATCH(PIs[[#This Row],[GUID]],#REF!,0),2)</f>
        <v>6wEtZi10jsNcRNXt4zdGZM</v>
      </c>
      <c r="V26" t="b">
        <v>0</v>
      </c>
      <c r="W26" t="b">
        <v>1</v>
      </c>
    </row>
    <row r="27" spans="1:23" hidden="1" x14ac:dyDescent="0.25">
      <c r="A27" t="s">
        <v>214</v>
      </c>
      <c r="C27" t="s">
        <v>215</v>
      </c>
      <c r="D27" t="s">
        <v>216</v>
      </c>
      <c r="E27" t="s">
        <v>217</v>
      </c>
      <c r="F27" t="s">
        <v>218</v>
      </c>
      <c r="G27" t="s">
        <v>219</v>
      </c>
      <c r="H27" t="s">
        <v>57</v>
      </c>
      <c r="I27" t="str">
        <f>INDEX(Level[Level],MATCH(PIs[[#This Row],[L]],Level[GUID],0),1)</f>
        <v>Minor Must</v>
      </c>
      <c r="N27" t="s">
        <v>115</v>
      </c>
      <c r="O27" t="str">
        <f>INDEX(allsections[[S]:[Order]],MATCH(PIs[[#This Row],[SGUID]],allsections[SGUID],0),1)</f>
        <v>FV 32 PLANT PROTECTION PRODUCTS</v>
      </c>
      <c r="P27" t="str">
        <f>INDEX(allsections[[S]:[Order]],MATCH(PIs[[#This Row],[SGUID]],allsections[SGUID],0),2)</f>
        <v>-</v>
      </c>
      <c r="Q27">
        <f>INDEX(allsections[[S]:[Order]],MATCH(PIs[[#This Row],[SGUID]],allsections[SGUID],0),3)</f>
        <v>32</v>
      </c>
      <c r="R27" t="s">
        <v>189</v>
      </c>
      <c r="S27" t="str">
        <f>INDEX(allsections[[S]:[Order]],MATCH(PIs[[#This Row],[SSGUID]],allsections[SGUID],0),1)</f>
        <v>FV 32.09 Plant protection product and postharvest treatment product storage</v>
      </c>
      <c r="T27" t="str">
        <f>INDEX(allsections[[S]:[Order]],MATCH(PIs[[#This Row],[SSGUID]],allsections[SGUID],0),2)</f>
        <v>-</v>
      </c>
      <c r="U27" t="str">
        <f>INDEX(#REF!,MATCH(PIs[[#This Row],[GUID]],#REF!,0),2)</f>
        <v>6wEtZi10jsNcRNXt4zdGZM</v>
      </c>
      <c r="V27" t="b">
        <v>0</v>
      </c>
    </row>
    <row r="28" spans="1:23" ht="409.5" hidden="1" x14ac:dyDescent="0.25">
      <c r="A28" t="s">
        <v>220</v>
      </c>
      <c r="C28" t="s">
        <v>221</v>
      </c>
      <c r="D28" t="s">
        <v>222</v>
      </c>
      <c r="E28" t="s">
        <v>223</v>
      </c>
      <c r="F28" t="s">
        <v>224</v>
      </c>
      <c r="G28" s="47" t="s">
        <v>225</v>
      </c>
      <c r="H28" t="s">
        <v>48</v>
      </c>
      <c r="I28" t="str">
        <f>INDEX(Level[Level],MATCH(PIs[[#This Row],[L]],Level[GUID],0),1)</f>
        <v>Major Must</v>
      </c>
      <c r="N28" t="s">
        <v>115</v>
      </c>
      <c r="O28" t="str">
        <f>INDEX(allsections[[S]:[Order]],MATCH(PIs[[#This Row],[SGUID]],allsections[SGUID],0),1)</f>
        <v>FV 32 PLANT PROTECTION PRODUCTS</v>
      </c>
      <c r="P28" t="str">
        <f>INDEX(allsections[[S]:[Order]],MATCH(PIs[[#This Row],[SGUID]],allsections[SGUID],0),2)</f>
        <v>-</v>
      </c>
      <c r="Q28">
        <f>INDEX(allsections[[S]:[Order]],MATCH(PIs[[#This Row],[SGUID]],allsections[SGUID],0),3)</f>
        <v>32</v>
      </c>
      <c r="R28" t="s">
        <v>189</v>
      </c>
      <c r="S28" t="str">
        <f>INDEX(allsections[[S]:[Order]],MATCH(PIs[[#This Row],[SSGUID]],allsections[SGUID],0),1)</f>
        <v>FV 32.09 Plant protection product and postharvest treatment product storage</v>
      </c>
      <c r="T28" t="str">
        <f>INDEX(allsections[[S]:[Order]],MATCH(PIs[[#This Row],[SSGUID]],allsections[SGUID],0),2)</f>
        <v>-</v>
      </c>
      <c r="U28" t="str">
        <f>INDEX(#REF!,MATCH(PIs[[#This Row],[GUID]],#REF!,0),2)</f>
        <v>6wEtZi10jsNcRNXt4zdGZM</v>
      </c>
      <c r="V28" t="b">
        <v>0</v>
      </c>
      <c r="W28" t="b">
        <v>1</v>
      </c>
    </row>
    <row r="29" spans="1:23" ht="409.5" hidden="1" x14ac:dyDescent="0.25">
      <c r="A29" t="s">
        <v>226</v>
      </c>
      <c r="C29" t="s">
        <v>227</v>
      </c>
      <c r="D29" t="s">
        <v>228</v>
      </c>
      <c r="E29" t="s">
        <v>229</v>
      </c>
      <c r="F29" t="s">
        <v>230</v>
      </c>
      <c r="G29" s="47" t="s">
        <v>231</v>
      </c>
      <c r="H29" t="s">
        <v>57</v>
      </c>
      <c r="I29" t="str">
        <f>INDEX(Level[Level],MATCH(PIs[[#This Row],[L]],Level[GUID],0),1)</f>
        <v>Minor Must</v>
      </c>
      <c r="N29" t="s">
        <v>115</v>
      </c>
      <c r="O29" t="str">
        <f>INDEX(allsections[[S]:[Order]],MATCH(PIs[[#This Row],[SGUID]],allsections[SGUID],0),1)</f>
        <v>FV 32 PLANT PROTECTION PRODUCTS</v>
      </c>
      <c r="P29" t="str">
        <f>INDEX(allsections[[S]:[Order]],MATCH(PIs[[#This Row],[SGUID]],allsections[SGUID],0),2)</f>
        <v>-</v>
      </c>
      <c r="Q29">
        <f>INDEX(allsections[[S]:[Order]],MATCH(PIs[[#This Row],[SGUID]],allsections[SGUID],0),3)</f>
        <v>32</v>
      </c>
      <c r="R29" t="s">
        <v>232</v>
      </c>
      <c r="S29" t="str">
        <f>INDEX(allsections[[S]:[Order]],MATCH(PIs[[#This Row],[SSGUID]],allsections[SGUID],0),1)</f>
        <v>FV 32.08 Application of other substances</v>
      </c>
      <c r="T29" t="str">
        <f>INDEX(allsections[[S]:[Order]],MATCH(PIs[[#This Row],[SSGUID]],allsections[SGUID],0),2)</f>
        <v>-</v>
      </c>
      <c r="U29">
        <f>INDEX(#REF!,MATCH(PIs[[#This Row],[GUID]],#REF!,0),2)</f>
        <v>0</v>
      </c>
      <c r="V29" t="b">
        <v>0</v>
      </c>
    </row>
    <row r="30" spans="1:23" hidden="1" x14ac:dyDescent="0.25">
      <c r="A30" t="s">
        <v>233</v>
      </c>
      <c r="C30" t="s">
        <v>234</v>
      </c>
      <c r="D30" t="s">
        <v>235</v>
      </c>
      <c r="E30" t="s">
        <v>236</v>
      </c>
      <c r="F30" t="s">
        <v>237</v>
      </c>
      <c r="G30" t="s">
        <v>238</v>
      </c>
      <c r="H30" t="s">
        <v>57</v>
      </c>
      <c r="I30" t="str">
        <f>INDEX(Level[Level],MATCH(PIs[[#This Row],[L]],Level[GUID],0),1)</f>
        <v>Minor Must</v>
      </c>
      <c r="N30" t="s">
        <v>138</v>
      </c>
      <c r="O30" t="str">
        <f>INDEX(allsections[[S]:[Order]],MATCH(PIs[[#This Row],[SGUID]],allsections[SGUID],0),1)</f>
        <v>FV 25 WASTE MANAGEMENT</v>
      </c>
      <c r="P30" t="str">
        <f>INDEX(allsections[[S]:[Order]],MATCH(PIs[[#This Row],[SGUID]],allsections[SGUID],0),2)</f>
        <v>-</v>
      </c>
      <c r="Q30">
        <f>INDEX(allsections[[S]:[Order]],MATCH(PIs[[#This Row],[SGUID]],allsections[SGUID],0),3)</f>
        <v>25</v>
      </c>
      <c r="R30" t="s">
        <v>50</v>
      </c>
      <c r="S30" t="str">
        <f>INDEX(allsections[[S]:[Order]],MATCH(PIs[[#This Row],[SSGUID]],allsections[SGUID],0),1)</f>
        <v>-</v>
      </c>
      <c r="T30" t="str">
        <f>INDEX(allsections[[S]:[Order]],MATCH(PIs[[#This Row],[SSGUID]],allsections[SGUID],0),2)</f>
        <v>-</v>
      </c>
      <c r="U30">
        <f>INDEX(#REF!,MATCH(PIs[[#This Row],[GUID]],#REF!,0),2)</f>
        <v>0</v>
      </c>
      <c r="V30" t="b">
        <v>0</v>
      </c>
    </row>
    <row r="31" spans="1:23" hidden="1" x14ac:dyDescent="0.25">
      <c r="A31" t="s">
        <v>239</v>
      </c>
      <c r="C31" t="s">
        <v>240</v>
      </c>
      <c r="D31" t="s">
        <v>241</v>
      </c>
      <c r="E31" t="s">
        <v>242</v>
      </c>
      <c r="F31" t="s">
        <v>243</v>
      </c>
      <c r="G31" t="s">
        <v>244</v>
      </c>
      <c r="H31" t="s">
        <v>137</v>
      </c>
      <c r="I31" t="str">
        <f>INDEX(Level[Level],MATCH(PIs[[#This Row],[L]],Level[GUID],0),1)</f>
        <v>Recom.</v>
      </c>
      <c r="N31" t="s">
        <v>115</v>
      </c>
      <c r="O31" t="str">
        <f>INDEX(allsections[[S]:[Order]],MATCH(PIs[[#This Row],[SGUID]],allsections[SGUID],0),1)</f>
        <v>FV 32 PLANT PROTECTION PRODUCTS</v>
      </c>
      <c r="P31" t="str">
        <f>INDEX(allsections[[S]:[Order]],MATCH(PIs[[#This Row],[SGUID]],allsections[SGUID],0),2)</f>
        <v>-</v>
      </c>
      <c r="Q31">
        <f>INDEX(allsections[[S]:[Order]],MATCH(PIs[[#This Row],[SGUID]],allsections[SGUID],0),3)</f>
        <v>32</v>
      </c>
      <c r="R31" t="s">
        <v>151</v>
      </c>
      <c r="S31" t="str">
        <f>INDEX(allsections[[S]:[Order]],MATCH(PIs[[#This Row],[SSGUID]],allsections[SGUID],0),1)</f>
        <v>FV 32.01 Plant protection product management</v>
      </c>
      <c r="T31" t="str">
        <f>INDEX(allsections[[S]:[Order]],MATCH(PIs[[#This Row],[SSGUID]],allsections[SGUID],0),2)</f>
        <v>-</v>
      </c>
      <c r="U31" t="str">
        <f>INDEX(#REF!,MATCH(PIs[[#This Row],[GUID]],#REF!,0),2)</f>
        <v>6wEtZi10jsNcRNXt4zdGZM</v>
      </c>
      <c r="V31" t="b">
        <v>0</v>
      </c>
    </row>
    <row r="32" spans="1:23" hidden="1" x14ac:dyDescent="0.25">
      <c r="A32" t="s">
        <v>245</v>
      </c>
      <c r="C32" t="s">
        <v>246</v>
      </c>
      <c r="D32" t="s">
        <v>247</v>
      </c>
      <c r="E32" t="s">
        <v>248</v>
      </c>
      <c r="F32" t="s">
        <v>249</v>
      </c>
      <c r="G32" t="s">
        <v>250</v>
      </c>
      <c r="H32" t="s">
        <v>48</v>
      </c>
      <c r="I32" t="str">
        <f>INDEX(Level[Level],MATCH(PIs[[#This Row],[L]],Level[GUID],0),1)</f>
        <v>Major Must</v>
      </c>
      <c r="N32" t="s">
        <v>115</v>
      </c>
      <c r="O32" t="str">
        <f>INDEX(allsections[[S]:[Order]],MATCH(PIs[[#This Row],[SGUID]],allsections[SGUID],0),1)</f>
        <v>FV 32 PLANT PROTECTION PRODUCTS</v>
      </c>
      <c r="P32" t="str">
        <f>INDEX(allsections[[S]:[Order]],MATCH(PIs[[#This Row],[SGUID]],allsections[SGUID],0),2)</f>
        <v>-</v>
      </c>
      <c r="Q32">
        <f>INDEX(allsections[[S]:[Order]],MATCH(PIs[[#This Row],[SGUID]],allsections[SGUID],0),3)</f>
        <v>32</v>
      </c>
      <c r="R32" t="s">
        <v>151</v>
      </c>
      <c r="S32" t="str">
        <f>INDEX(allsections[[S]:[Order]],MATCH(PIs[[#This Row],[SSGUID]],allsections[SGUID],0),1)</f>
        <v>FV 32.01 Plant protection product management</v>
      </c>
      <c r="T32" t="str">
        <f>INDEX(allsections[[S]:[Order]],MATCH(PIs[[#This Row],[SSGUID]],allsections[SGUID],0),2)</f>
        <v>-</v>
      </c>
      <c r="U32" t="str">
        <f>INDEX(#REF!,MATCH(PIs[[#This Row],[GUID]],#REF!,0),2)</f>
        <v>6wEtZi10jsNcRNXt4zdGZM</v>
      </c>
      <c r="V32" t="b">
        <v>0</v>
      </c>
    </row>
    <row r="33" spans="1:22" ht="315" hidden="1" x14ac:dyDescent="0.25">
      <c r="A33" t="s">
        <v>251</v>
      </c>
      <c r="C33" t="s">
        <v>252</v>
      </c>
      <c r="D33" t="s">
        <v>253</v>
      </c>
      <c r="E33" t="s">
        <v>254</v>
      </c>
      <c r="F33" t="s">
        <v>255</v>
      </c>
      <c r="G33" s="47" t="s">
        <v>256</v>
      </c>
      <c r="H33" t="s">
        <v>137</v>
      </c>
      <c r="I33" t="str">
        <f>INDEX(Level[Level],MATCH(PIs[[#This Row],[L]],Level[GUID],0),1)</f>
        <v>Recom.</v>
      </c>
      <c r="N33" t="s">
        <v>115</v>
      </c>
      <c r="O33" t="str">
        <f>INDEX(allsections[[S]:[Order]],MATCH(PIs[[#This Row],[SGUID]],allsections[SGUID],0),1)</f>
        <v>FV 32 PLANT PROTECTION PRODUCTS</v>
      </c>
      <c r="P33" t="str">
        <f>INDEX(allsections[[S]:[Order]],MATCH(PIs[[#This Row],[SGUID]],allsections[SGUID],0),2)</f>
        <v>-</v>
      </c>
      <c r="Q33">
        <f>INDEX(allsections[[S]:[Order]],MATCH(PIs[[#This Row],[SGUID]],allsections[SGUID],0),3)</f>
        <v>32</v>
      </c>
      <c r="R33" t="s">
        <v>158</v>
      </c>
      <c r="S33" t="str">
        <f>INDEX(allsections[[S]:[Order]],MATCH(PIs[[#This Row],[SSGUID]],allsections[SGUID],0),1)</f>
        <v>FV 32.02 Application records</v>
      </c>
      <c r="T33" t="str">
        <f>INDEX(allsections[[S]:[Order]],MATCH(PIs[[#This Row],[SSGUID]],allsections[SGUID],0),2)</f>
        <v>-</v>
      </c>
      <c r="U33" t="str">
        <f>INDEX(#REF!,MATCH(PIs[[#This Row],[GUID]],#REF!,0),2)</f>
        <v>6wEtZi10jsNcRNXt4zdGZM</v>
      </c>
      <c r="V33" t="b">
        <v>0</v>
      </c>
    </row>
    <row r="34" spans="1:22" hidden="1" x14ac:dyDescent="0.25">
      <c r="A34" t="s">
        <v>257</v>
      </c>
      <c r="C34" t="s">
        <v>258</v>
      </c>
      <c r="D34" t="s">
        <v>259</v>
      </c>
      <c r="E34" t="s">
        <v>260</v>
      </c>
      <c r="F34" t="s">
        <v>261</v>
      </c>
      <c r="G34" t="s">
        <v>262</v>
      </c>
      <c r="H34" t="s">
        <v>48</v>
      </c>
      <c r="I34" t="str">
        <f>INDEX(Level[Level],MATCH(PIs[[#This Row],[L]],Level[GUID],0),1)</f>
        <v>Major Must</v>
      </c>
      <c r="N34" t="s">
        <v>115</v>
      </c>
      <c r="O34" t="str">
        <f>INDEX(allsections[[S]:[Order]],MATCH(PIs[[#This Row],[SGUID]],allsections[SGUID],0),1)</f>
        <v>FV 32 PLANT PROTECTION PRODUCTS</v>
      </c>
      <c r="P34" t="str">
        <f>INDEX(allsections[[S]:[Order]],MATCH(PIs[[#This Row],[SGUID]],allsections[SGUID],0),2)</f>
        <v>-</v>
      </c>
      <c r="Q34">
        <f>INDEX(allsections[[S]:[Order]],MATCH(PIs[[#This Row],[SGUID]],allsections[SGUID],0),3)</f>
        <v>32</v>
      </c>
      <c r="R34" t="s">
        <v>263</v>
      </c>
      <c r="S34" t="str">
        <f>INDEX(allsections[[S]:[Order]],MATCH(PIs[[#This Row],[SSGUID]],allsections[SGUID],0),1)</f>
        <v>FV 32.03 Plant protection product preharvest intervals</v>
      </c>
      <c r="T34" t="str">
        <f>INDEX(allsections[[S]:[Order]],MATCH(PIs[[#This Row],[SSGUID]],allsections[SGUID],0),2)</f>
        <v>-</v>
      </c>
      <c r="U34" t="str">
        <f>INDEX(#REF!,MATCH(PIs[[#This Row],[GUID]],#REF!,0),2)</f>
        <v>6wEtZi10jsNcRNXt4zdGZM</v>
      </c>
      <c r="V34" t="b">
        <v>0</v>
      </c>
    </row>
    <row r="35" spans="1:22" ht="180" hidden="1" x14ac:dyDescent="0.25">
      <c r="A35" t="s">
        <v>264</v>
      </c>
      <c r="C35" t="s">
        <v>265</v>
      </c>
      <c r="D35" t="s">
        <v>266</v>
      </c>
      <c r="E35" t="s">
        <v>267</v>
      </c>
      <c r="F35" t="s">
        <v>268</v>
      </c>
      <c r="G35" s="47" t="s">
        <v>269</v>
      </c>
      <c r="H35" t="s">
        <v>48</v>
      </c>
      <c r="I35" t="str">
        <f>INDEX(Level[Level],MATCH(PIs[[#This Row],[L]],Level[GUID],0),1)</f>
        <v>Major Must</v>
      </c>
      <c r="N35" t="s">
        <v>115</v>
      </c>
      <c r="O35" t="str">
        <f>INDEX(allsections[[S]:[Order]],MATCH(PIs[[#This Row],[SGUID]],allsections[SGUID],0),1)</f>
        <v>FV 32 PLANT PROTECTION PRODUCTS</v>
      </c>
      <c r="P35" t="str">
        <f>INDEX(allsections[[S]:[Order]],MATCH(PIs[[#This Row],[SGUID]],allsections[SGUID],0),2)</f>
        <v>-</v>
      </c>
      <c r="Q35">
        <f>INDEX(allsections[[S]:[Order]],MATCH(PIs[[#This Row],[SGUID]],allsections[SGUID],0),3)</f>
        <v>32</v>
      </c>
      <c r="R35" t="s">
        <v>158</v>
      </c>
      <c r="S35" t="str">
        <f>INDEX(allsections[[S]:[Order]],MATCH(PIs[[#This Row],[SSGUID]],allsections[SGUID],0),1)</f>
        <v>FV 32.02 Application records</v>
      </c>
      <c r="T35" t="str">
        <f>INDEX(allsections[[S]:[Order]],MATCH(PIs[[#This Row],[SSGUID]],allsections[SGUID],0),2)</f>
        <v>-</v>
      </c>
      <c r="U35" t="str">
        <f>INDEX(#REF!,MATCH(PIs[[#This Row],[GUID]],#REF!,0),2)</f>
        <v>6wEtZi10jsNcRNXt4zdGZM</v>
      </c>
      <c r="V35" t="b">
        <v>0</v>
      </c>
    </row>
    <row r="36" spans="1:22" ht="150" hidden="1" x14ac:dyDescent="0.25">
      <c r="A36" t="s">
        <v>270</v>
      </c>
      <c r="C36" t="s">
        <v>271</v>
      </c>
      <c r="D36" t="s">
        <v>272</v>
      </c>
      <c r="E36" t="s">
        <v>273</v>
      </c>
      <c r="F36" t="s">
        <v>274</v>
      </c>
      <c r="G36" s="47" t="s">
        <v>275</v>
      </c>
      <c r="H36" t="s">
        <v>57</v>
      </c>
      <c r="I36" t="str">
        <f>INDEX(Level[Level],MATCH(PIs[[#This Row],[L]],Level[GUID],0),1)</f>
        <v>Minor Must</v>
      </c>
      <c r="N36" t="s">
        <v>138</v>
      </c>
      <c r="O36" t="str">
        <f>INDEX(allsections[[S]:[Order]],MATCH(PIs[[#This Row],[SGUID]],allsections[SGUID],0),1)</f>
        <v>FV 25 WASTE MANAGEMENT</v>
      </c>
      <c r="P36" t="str">
        <f>INDEX(allsections[[S]:[Order]],MATCH(PIs[[#This Row],[SGUID]],allsections[SGUID],0),2)</f>
        <v>-</v>
      </c>
      <c r="Q36">
        <f>INDEX(allsections[[S]:[Order]],MATCH(PIs[[#This Row],[SGUID]],allsections[SGUID],0),3)</f>
        <v>25</v>
      </c>
      <c r="R36" t="s">
        <v>50</v>
      </c>
      <c r="S36" t="str">
        <f>INDEX(allsections[[S]:[Order]],MATCH(PIs[[#This Row],[SSGUID]],allsections[SGUID],0),1)</f>
        <v>-</v>
      </c>
      <c r="T36" t="str">
        <f>INDEX(allsections[[S]:[Order]],MATCH(PIs[[#This Row],[SSGUID]],allsections[SGUID],0),2)</f>
        <v>-</v>
      </c>
      <c r="U36">
        <f>INDEX(#REF!,MATCH(PIs[[#This Row],[GUID]],#REF!,0),2)</f>
        <v>0</v>
      </c>
      <c r="V36" t="b">
        <v>0</v>
      </c>
    </row>
    <row r="37" spans="1:22" ht="345" hidden="1" x14ac:dyDescent="0.25">
      <c r="A37" t="s">
        <v>276</v>
      </c>
      <c r="C37" t="s">
        <v>277</v>
      </c>
      <c r="D37" t="s">
        <v>278</v>
      </c>
      <c r="E37" t="s">
        <v>279</v>
      </c>
      <c r="F37" t="s">
        <v>280</v>
      </c>
      <c r="G37" s="47" t="s">
        <v>281</v>
      </c>
      <c r="H37" t="s">
        <v>48</v>
      </c>
      <c r="I37" t="str">
        <f>INDEX(Level[Level],MATCH(PIs[[#This Row],[L]],Level[GUID],0),1)</f>
        <v>Major Must</v>
      </c>
      <c r="N37" t="s">
        <v>282</v>
      </c>
      <c r="O37" t="str">
        <f>INDEX(allsections[[S]:[Order]],MATCH(PIs[[#This Row],[SGUID]],allsections[SGUID],0),1)</f>
        <v>FV 21 SITE MANAGEMENT</v>
      </c>
      <c r="P37" t="str">
        <f>INDEX(allsections[[S]:[Order]],MATCH(PIs[[#This Row],[SGUID]],allsections[SGUID],0),2)</f>
        <v>-</v>
      </c>
      <c r="Q37">
        <f>INDEX(allsections[[S]:[Order]],MATCH(PIs[[#This Row],[SGUID]],allsections[SGUID],0),3)</f>
        <v>21</v>
      </c>
      <c r="R37" t="s">
        <v>50</v>
      </c>
      <c r="S37" t="str">
        <f>INDEX(allsections[[S]:[Order]],MATCH(PIs[[#This Row],[SSGUID]],allsections[SGUID],0),1)</f>
        <v>-</v>
      </c>
      <c r="T37" t="str">
        <f>INDEX(allsections[[S]:[Order]],MATCH(PIs[[#This Row],[SSGUID]],allsections[SGUID],0),2)</f>
        <v>-</v>
      </c>
      <c r="U37">
        <f>INDEX(#REF!,MATCH(PIs[[#This Row],[GUID]],#REF!,0),2)</f>
        <v>0</v>
      </c>
      <c r="V37" t="b">
        <v>0</v>
      </c>
    </row>
    <row r="38" spans="1:22" ht="300" hidden="1" x14ac:dyDescent="0.25">
      <c r="A38" t="s">
        <v>283</v>
      </c>
      <c r="C38" t="s">
        <v>284</v>
      </c>
      <c r="D38" t="s">
        <v>285</v>
      </c>
      <c r="E38" t="s">
        <v>286</v>
      </c>
      <c r="F38" t="s">
        <v>287</v>
      </c>
      <c r="G38" s="47" t="s">
        <v>288</v>
      </c>
      <c r="H38" t="s">
        <v>48</v>
      </c>
      <c r="I38" t="str">
        <f>INDEX(Level[Level],MATCH(PIs[[#This Row],[L]],Level[GUID],0),1)</f>
        <v>Major Must</v>
      </c>
      <c r="N38" t="s">
        <v>282</v>
      </c>
      <c r="O38" t="str">
        <f>INDEX(allsections[[S]:[Order]],MATCH(PIs[[#This Row],[SGUID]],allsections[SGUID],0),1)</f>
        <v>FV 21 SITE MANAGEMENT</v>
      </c>
      <c r="P38" t="str">
        <f>INDEX(allsections[[S]:[Order]],MATCH(PIs[[#This Row],[SGUID]],allsections[SGUID],0),2)</f>
        <v>-</v>
      </c>
      <c r="Q38">
        <f>INDEX(allsections[[S]:[Order]],MATCH(PIs[[#This Row],[SGUID]],allsections[SGUID],0),3)</f>
        <v>21</v>
      </c>
      <c r="R38" t="s">
        <v>50</v>
      </c>
      <c r="S38" t="str">
        <f>INDEX(allsections[[S]:[Order]],MATCH(PIs[[#This Row],[SSGUID]],allsections[SGUID],0),1)</f>
        <v>-</v>
      </c>
      <c r="T38" t="str">
        <f>INDEX(allsections[[S]:[Order]],MATCH(PIs[[#This Row],[SSGUID]],allsections[SGUID],0),2)</f>
        <v>-</v>
      </c>
      <c r="U38">
        <f>INDEX(#REF!,MATCH(PIs[[#This Row],[GUID]],#REF!,0),2)</f>
        <v>0</v>
      </c>
      <c r="V38" t="b">
        <v>0</v>
      </c>
    </row>
    <row r="39" spans="1:22" ht="225" hidden="1" x14ac:dyDescent="0.25">
      <c r="A39" t="s">
        <v>289</v>
      </c>
      <c r="C39" t="s">
        <v>290</v>
      </c>
      <c r="D39" t="s">
        <v>291</v>
      </c>
      <c r="E39" t="s">
        <v>292</v>
      </c>
      <c r="F39" t="s">
        <v>293</v>
      </c>
      <c r="G39" s="47" t="s">
        <v>294</v>
      </c>
      <c r="H39" t="s">
        <v>48</v>
      </c>
      <c r="I39" t="str">
        <f>INDEX(Level[Level],MATCH(PIs[[#This Row],[L]],Level[GUID],0),1)</f>
        <v>Major Must</v>
      </c>
      <c r="N39" t="s">
        <v>282</v>
      </c>
      <c r="O39" t="str">
        <f>INDEX(allsections[[S]:[Order]],MATCH(PIs[[#This Row],[SGUID]],allsections[SGUID],0),1)</f>
        <v>FV 21 SITE MANAGEMENT</v>
      </c>
      <c r="P39" t="str">
        <f>INDEX(allsections[[S]:[Order]],MATCH(PIs[[#This Row],[SGUID]],allsections[SGUID],0),2)</f>
        <v>-</v>
      </c>
      <c r="Q39">
        <f>INDEX(allsections[[S]:[Order]],MATCH(PIs[[#This Row],[SGUID]],allsections[SGUID],0),3)</f>
        <v>21</v>
      </c>
      <c r="R39" t="s">
        <v>50</v>
      </c>
      <c r="S39" t="str">
        <f>INDEX(allsections[[S]:[Order]],MATCH(PIs[[#This Row],[SSGUID]],allsections[SGUID],0),1)</f>
        <v>-</v>
      </c>
      <c r="T39" t="str">
        <f>INDEX(allsections[[S]:[Order]],MATCH(PIs[[#This Row],[SSGUID]],allsections[SGUID],0),2)</f>
        <v>-</v>
      </c>
      <c r="U39">
        <f>INDEX(#REF!,MATCH(PIs[[#This Row],[GUID]],#REF!,0),2)</f>
        <v>0</v>
      </c>
      <c r="V39" t="b">
        <v>0</v>
      </c>
    </row>
    <row r="40" spans="1:22" hidden="1" x14ac:dyDescent="0.25">
      <c r="A40" t="s">
        <v>295</v>
      </c>
      <c r="C40" t="s">
        <v>296</v>
      </c>
      <c r="D40" t="s">
        <v>297</v>
      </c>
      <c r="E40" t="s">
        <v>298</v>
      </c>
      <c r="F40" t="s">
        <v>299</v>
      </c>
      <c r="G40" t="s">
        <v>300</v>
      </c>
      <c r="H40" t="s">
        <v>48</v>
      </c>
      <c r="I40" t="str">
        <f>INDEX(Level[Level],MATCH(PIs[[#This Row],[L]],Level[GUID],0),1)</f>
        <v>Major Must</v>
      </c>
      <c r="N40" t="s">
        <v>123</v>
      </c>
      <c r="O40" t="str">
        <f>INDEX(allsections[[S]:[Order]],MATCH(PIs[[#This Row],[SGUID]],allsections[SGUID],0),1)</f>
        <v>FV 29 FERTILIZERS AND BIOSTIMULANTS</v>
      </c>
      <c r="P40" t="str">
        <f>INDEX(allsections[[S]:[Order]],MATCH(PIs[[#This Row],[SGUID]],allsections[SGUID],0),2)</f>
        <v>-</v>
      </c>
      <c r="Q40">
        <f>INDEX(allsections[[S]:[Order]],MATCH(PIs[[#This Row],[SGUID]],allsections[SGUID],0),3)</f>
        <v>29</v>
      </c>
      <c r="R40" t="s">
        <v>301</v>
      </c>
      <c r="S40" t="str">
        <f>INDEX(allsections[[S]:[Order]],MATCH(PIs[[#This Row],[SSGUID]],allsections[SGUID],0),1)</f>
        <v>FV 29.01 Application records</v>
      </c>
      <c r="T40" t="str">
        <f>INDEX(allsections[[S]:[Order]],MATCH(PIs[[#This Row],[SSGUID]],allsections[SGUID],0),2)</f>
        <v>-</v>
      </c>
      <c r="U40" t="str">
        <f>INDEX(#REF!,MATCH(PIs[[#This Row],[GUID]],#REF!,0),2)</f>
        <v>3OtEoWQgYX165j9GzTkv5b</v>
      </c>
      <c r="V40" t="b">
        <v>0</v>
      </c>
    </row>
    <row r="41" spans="1:22" hidden="1" x14ac:dyDescent="0.25">
      <c r="A41" t="s">
        <v>302</v>
      </c>
      <c r="C41" t="s">
        <v>303</v>
      </c>
      <c r="D41" t="s">
        <v>304</v>
      </c>
      <c r="E41" t="s">
        <v>305</v>
      </c>
      <c r="F41" t="s">
        <v>306</v>
      </c>
      <c r="G41" t="s">
        <v>307</v>
      </c>
      <c r="H41" t="s">
        <v>48</v>
      </c>
      <c r="I41" t="str">
        <f>INDEX(Level[Level],MATCH(PIs[[#This Row],[L]],Level[GUID],0),1)</f>
        <v>Major Must</v>
      </c>
      <c r="N41" t="s">
        <v>282</v>
      </c>
      <c r="O41" t="str">
        <f>INDEX(allsections[[S]:[Order]],MATCH(PIs[[#This Row],[SGUID]],allsections[SGUID],0),1)</f>
        <v>FV 21 SITE MANAGEMENT</v>
      </c>
      <c r="P41" t="str">
        <f>INDEX(allsections[[S]:[Order]],MATCH(PIs[[#This Row],[SGUID]],allsections[SGUID],0),2)</f>
        <v>-</v>
      </c>
      <c r="Q41">
        <f>INDEX(allsections[[S]:[Order]],MATCH(PIs[[#This Row],[SGUID]],allsections[SGUID],0),3)</f>
        <v>21</v>
      </c>
      <c r="R41" t="s">
        <v>50</v>
      </c>
      <c r="S41" t="str">
        <f>INDEX(allsections[[S]:[Order]],MATCH(PIs[[#This Row],[SSGUID]],allsections[SGUID],0),1)</f>
        <v>-</v>
      </c>
      <c r="T41" t="str">
        <f>INDEX(allsections[[S]:[Order]],MATCH(PIs[[#This Row],[SSGUID]],allsections[SGUID],0),2)</f>
        <v>-</v>
      </c>
      <c r="U41">
        <f>INDEX(#REF!,MATCH(PIs[[#This Row],[GUID]],#REF!,0),2)</f>
        <v>0</v>
      </c>
      <c r="V41" t="b">
        <v>0</v>
      </c>
    </row>
    <row r="42" spans="1:22" hidden="1" x14ac:dyDescent="0.25">
      <c r="A42" t="s">
        <v>308</v>
      </c>
      <c r="C42" t="s">
        <v>309</v>
      </c>
      <c r="D42" t="s">
        <v>310</v>
      </c>
      <c r="E42" t="s">
        <v>311</v>
      </c>
      <c r="F42" t="s">
        <v>312</v>
      </c>
      <c r="G42" t="s">
        <v>313</v>
      </c>
      <c r="H42" t="s">
        <v>57</v>
      </c>
      <c r="I42" t="str">
        <f>INDEX(Level[Level],MATCH(PIs[[#This Row],[L]],Level[GUID],0),1)</f>
        <v>Minor Must</v>
      </c>
      <c r="N42" t="s">
        <v>138</v>
      </c>
      <c r="O42" t="str">
        <f>INDEX(allsections[[S]:[Order]],MATCH(PIs[[#This Row],[SGUID]],allsections[SGUID],0),1)</f>
        <v>FV 25 WASTE MANAGEMENT</v>
      </c>
      <c r="P42" t="str">
        <f>INDEX(allsections[[S]:[Order]],MATCH(PIs[[#This Row],[SGUID]],allsections[SGUID],0),2)</f>
        <v>-</v>
      </c>
      <c r="Q42">
        <f>INDEX(allsections[[S]:[Order]],MATCH(PIs[[#This Row],[SGUID]],allsections[SGUID],0),3)</f>
        <v>25</v>
      </c>
      <c r="R42" t="s">
        <v>50</v>
      </c>
      <c r="S42" t="str">
        <f>INDEX(allsections[[S]:[Order]],MATCH(PIs[[#This Row],[SSGUID]],allsections[SGUID],0),1)</f>
        <v>-</v>
      </c>
      <c r="T42" t="str">
        <f>INDEX(allsections[[S]:[Order]],MATCH(PIs[[#This Row],[SSGUID]],allsections[SGUID],0),2)</f>
        <v>-</v>
      </c>
      <c r="U42">
        <f>INDEX(#REF!,MATCH(PIs[[#This Row],[GUID]],#REF!,0),2)</f>
        <v>0</v>
      </c>
      <c r="V42" t="b">
        <v>0</v>
      </c>
    </row>
    <row r="43" spans="1:22" ht="409.5" hidden="1" x14ac:dyDescent="0.25">
      <c r="A43" t="s">
        <v>314</v>
      </c>
      <c r="C43" t="s">
        <v>315</v>
      </c>
      <c r="D43" t="s">
        <v>316</v>
      </c>
      <c r="E43" t="s">
        <v>317</v>
      </c>
      <c r="F43" t="s">
        <v>318</v>
      </c>
      <c r="G43" s="47" t="s">
        <v>319</v>
      </c>
      <c r="H43" t="s">
        <v>57</v>
      </c>
      <c r="I43" t="str">
        <f>INDEX(Level[Level],MATCH(PIs[[#This Row],[L]],Level[GUID],0),1)</f>
        <v>Minor Must</v>
      </c>
      <c r="N43" t="s">
        <v>138</v>
      </c>
      <c r="O43" t="str">
        <f>INDEX(allsections[[S]:[Order]],MATCH(PIs[[#This Row],[SGUID]],allsections[SGUID],0),1)</f>
        <v>FV 25 WASTE MANAGEMENT</v>
      </c>
      <c r="P43" t="str">
        <f>INDEX(allsections[[S]:[Order]],MATCH(PIs[[#This Row],[SGUID]],allsections[SGUID],0),2)</f>
        <v>-</v>
      </c>
      <c r="Q43">
        <f>INDEX(allsections[[S]:[Order]],MATCH(PIs[[#This Row],[SGUID]],allsections[SGUID],0),3)</f>
        <v>25</v>
      </c>
      <c r="R43" t="s">
        <v>50</v>
      </c>
      <c r="S43" t="str">
        <f>INDEX(allsections[[S]:[Order]],MATCH(PIs[[#This Row],[SSGUID]],allsections[SGUID],0),1)</f>
        <v>-</v>
      </c>
      <c r="T43" t="str">
        <f>INDEX(allsections[[S]:[Order]],MATCH(PIs[[#This Row],[SSGUID]],allsections[SGUID],0),2)</f>
        <v>-</v>
      </c>
      <c r="U43">
        <f>INDEX(#REF!,MATCH(PIs[[#This Row],[GUID]],#REF!,0),2)</f>
        <v>0</v>
      </c>
      <c r="V43" t="b">
        <v>0</v>
      </c>
    </row>
    <row r="44" spans="1:22" hidden="1" x14ac:dyDescent="0.25">
      <c r="A44" t="s">
        <v>320</v>
      </c>
      <c r="C44" t="s">
        <v>321</v>
      </c>
      <c r="D44" t="s">
        <v>322</v>
      </c>
      <c r="E44" t="s">
        <v>323</v>
      </c>
      <c r="F44" t="s">
        <v>324</v>
      </c>
      <c r="G44" t="s">
        <v>325</v>
      </c>
      <c r="H44" t="s">
        <v>57</v>
      </c>
      <c r="I44" t="str">
        <f>INDEX(Level[Level],MATCH(PIs[[#This Row],[L]],Level[GUID],0),1)</f>
        <v>Minor Must</v>
      </c>
      <c r="N44" t="s">
        <v>123</v>
      </c>
      <c r="O44" t="str">
        <f>INDEX(allsections[[S]:[Order]],MATCH(PIs[[#This Row],[SGUID]],allsections[SGUID],0),1)</f>
        <v>FV 29 FERTILIZERS AND BIOSTIMULANTS</v>
      </c>
      <c r="P44" t="str">
        <f>INDEX(allsections[[S]:[Order]],MATCH(PIs[[#This Row],[SGUID]],allsections[SGUID],0),2)</f>
        <v>-</v>
      </c>
      <c r="Q44">
        <f>INDEX(allsections[[S]:[Order]],MATCH(PIs[[#This Row],[SGUID]],allsections[SGUID],0),3)</f>
        <v>29</v>
      </c>
      <c r="R44" t="s">
        <v>301</v>
      </c>
      <c r="S44" t="str">
        <f>INDEX(allsections[[S]:[Order]],MATCH(PIs[[#This Row],[SSGUID]],allsections[SGUID],0),1)</f>
        <v>FV 29.01 Application records</v>
      </c>
      <c r="T44" t="str">
        <f>INDEX(allsections[[S]:[Order]],MATCH(PIs[[#This Row],[SSGUID]],allsections[SGUID],0),2)</f>
        <v>-</v>
      </c>
      <c r="U44" t="str">
        <f>INDEX(#REF!,MATCH(PIs[[#This Row],[GUID]],#REF!,0),2)</f>
        <v>3OtEoWQgYX165j9GzTkv5b</v>
      </c>
      <c r="V44" t="b">
        <v>0</v>
      </c>
    </row>
    <row r="45" spans="1:22" ht="240" hidden="1" x14ac:dyDescent="0.25">
      <c r="A45" t="s">
        <v>326</v>
      </c>
      <c r="C45" t="s">
        <v>327</v>
      </c>
      <c r="D45" t="s">
        <v>328</v>
      </c>
      <c r="E45" t="s">
        <v>329</v>
      </c>
      <c r="F45" t="s">
        <v>330</v>
      </c>
      <c r="G45" s="47" t="s">
        <v>331</v>
      </c>
      <c r="H45" t="s">
        <v>48</v>
      </c>
      <c r="I45" t="str">
        <f>INDEX(Level[Level],MATCH(PIs[[#This Row],[L]],Level[GUID],0),1)</f>
        <v>Major Must</v>
      </c>
      <c r="N45" t="s">
        <v>138</v>
      </c>
      <c r="O45" t="str">
        <f>INDEX(allsections[[S]:[Order]],MATCH(PIs[[#This Row],[SGUID]],allsections[SGUID],0),1)</f>
        <v>FV 25 WASTE MANAGEMENT</v>
      </c>
      <c r="P45" t="str">
        <f>INDEX(allsections[[S]:[Order]],MATCH(PIs[[#This Row],[SGUID]],allsections[SGUID],0),2)</f>
        <v>-</v>
      </c>
      <c r="Q45">
        <f>INDEX(allsections[[S]:[Order]],MATCH(PIs[[#This Row],[SGUID]],allsections[SGUID],0),3)</f>
        <v>25</v>
      </c>
      <c r="R45" t="s">
        <v>50</v>
      </c>
      <c r="S45" t="str">
        <f>INDEX(allsections[[S]:[Order]],MATCH(PIs[[#This Row],[SSGUID]],allsections[SGUID],0),1)</f>
        <v>-</v>
      </c>
      <c r="T45" t="str">
        <f>INDEX(allsections[[S]:[Order]],MATCH(PIs[[#This Row],[SSGUID]],allsections[SGUID],0),2)</f>
        <v>-</v>
      </c>
      <c r="U45">
        <f>INDEX(#REF!,MATCH(PIs[[#This Row],[GUID]],#REF!,0),2)</f>
        <v>0</v>
      </c>
      <c r="V45" t="b">
        <v>0</v>
      </c>
    </row>
    <row r="46" spans="1:22" ht="285" hidden="1" x14ac:dyDescent="0.25">
      <c r="A46" t="s">
        <v>332</v>
      </c>
      <c r="C46" t="s">
        <v>333</v>
      </c>
      <c r="D46" t="s">
        <v>334</v>
      </c>
      <c r="E46" t="s">
        <v>335</v>
      </c>
      <c r="F46" t="s">
        <v>336</v>
      </c>
      <c r="G46" s="47" t="s">
        <v>337</v>
      </c>
      <c r="H46" t="s">
        <v>137</v>
      </c>
      <c r="I46" t="str">
        <f>INDEX(Level[Level],MATCH(PIs[[#This Row],[L]],Level[GUID],0),1)</f>
        <v>Recom.</v>
      </c>
      <c r="N46" t="s">
        <v>123</v>
      </c>
      <c r="O46" t="str">
        <f>INDEX(allsections[[S]:[Order]],MATCH(PIs[[#This Row],[SGUID]],allsections[SGUID],0),1)</f>
        <v>FV 29 FERTILIZERS AND BIOSTIMULANTS</v>
      </c>
      <c r="P46" t="str">
        <f>INDEX(allsections[[S]:[Order]],MATCH(PIs[[#This Row],[SGUID]],allsections[SGUID],0),2)</f>
        <v>-</v>
      </c>
      <c r="Q46">
        <f>INDEX(allsections[[S]:[Order]],MATCH(PIs[[#This Row],[SGUID]],allsections[SGUID],0),3)</f>
        <v>29</v>
      </c>
      <c r="R46" t="s">
        <v>301</v>
      </c>
      <c r="S46" t="str">
        <f>INDEX(allsections[[S]:[Order]],MATCH(PIs[[#This Row],[SSGUID]],allsections[SGUID],0),1)</f>
        <v>FV 29.01 Application records</v>
      </c>
      <c r="T46" t="str">
        <f>INDEX(allsections[[S]:[Order]],MATCH(PIs[[#This Row],[SSGUID]],allsections[SGUID],0),2)</f>
        <v>-</v>
      </c>
      <c r="U46" t="str">
        <f>INDEX(#REF!,MATCH(PIs[[#This Row],[GUID]],#REF!,0),2)</f>
        <v>3OtEoWQgYX165j9GzTkv5b</v>
      </c>
      <c r="V46" t="b">
        <v>0</v>
      </c>
    </row>
    <row r="47" spans="1:22" hidden="1" x14ac:dyDescent="0.25">
      <c r="A47" t="s">
        <v>338</v>
      </c>
      <c r="C47" t="s">
        <v>339</v>
      </c>
      <c r="D47" t="s">
        <v>322</v>
      </c>
      <c r="E47" t="s">
        <v>323</v>
      </c>
      <c r="F47" t="s">
        <v>340</v>
      </c>
      <c r="G47" t="s">
        <v>341</v>
      </c>
      <c r="H47" t="s">
        <v>57</v>
      </c>
      <c r="I47" t="str">
        <f>INDEX(Level[Level],MATCH(PIs[[#This Row],[L]],Level[GUID],0),1)</f>
        <v>Minor Must</v>
      </c>
      <c r="N47" t="s">
        <v>123</v>
      </c>
      <c r="O47" t="str">
        <f>INDEX(allsections[[S]:[Order]],MATCH(PIs[[#This Row],[SGUID]],allsections[SGUID],0),1)</f>
        <v>FV 29 FERTILIZERS AND BIOSTIMULANTS</v>
      </c>
      <c r="P47" t="str">
        <f>INDEX(allsections[[S]:[Order]],MATCH(PIs[[#This Row],[SGUID]],allsections[SGUID],0),2)</f>
        <v>-</v>
      </c>
      <c r="Q47">
        <f>INDEX(allsections[[S]:[Order]],MATCH(PIs[[#This Row],[SGUID]],allsections[SGUID],0),3)</f>
        <v>29</v>
      </c>
      <c r="R47" t="s">
        <v>301</v>
      </c>
      <c r="S47" t="str">
        <f>INDEX(allsections[[S]:[Order]],MATCH(PIs[[#This Row],[SSGUID]],allsections[SGUID],0),1)</f>
        <v>FV 29.01 Application records</v>
      </c>
      <c r="T47" t="str">
        <f>INDEX(allsections[[S]:[Order]],MATCH(PIs[[#This Row],[SSGUID]],allsections[SGUID],0),2)</f>
        <v>-</v>
      </c>
      <c r="U47" t="str">
        <f>INDEX(#REF!,MATCH(PIs[[#This Row],[GUID]],#REF!,0),2)</f>
        <v>3OtEoWQgYX165j9GzTkv5b</v>
      </c>
      <c r="V47" t="b">
        <v>0</v>
      </c>
    </row>
    <row r="48" spans="1:22" hidden="1" x14ac:dyDescent="0.25">
      <c r="A48" t="s">
        <v>342</v>
      </c>
      <c r="C48" t="s">
        <v>343</v>
      </c>
      <c r="D48" t="s">
        <v>322</v>
      </c>
      <c r="E48" t="s">
        <v>323</v>
      </c>
      <c r="F48" t="s">
        <v>344</v>
      </c>
      <c r="G48" t="s">
        <v>345</v>
      </c>
      <c r="H48" t="s">
        <v>57</v>
      </c>
      <c r="I48" t="str">
        <f>INDEX(Level[Level],MATCH(PIs[[#This Row],[L]],Level[GUID],0),1)</f>
        <v>Minor Must</v>
      </c>
      <c r="N48" t="s">
        <v>123</v>
      </c>
      <c r="O48" t="str">
        <f>INDEX(allsections[[S]:[Order]],MATCH(PIs[[#This Row],[SGUID]],allsections[SGUID],0),1)</f>
        <v>FV 29 FERTILIZERS AND BIOSTIMULANTS</v>
      </c>
      <c r="P48" t="str">
        <f>INDEX(allsections[[S]:[Order]],MATCH(PIs[[#This Row],[SGUID]],allsections[SGUID],0),2)</f>
        <v>-</v>
      </c>
      <c r="Q48">
        <f>INDEX(allsections[[S]:[Order]],MATCH(PIs[[#This Row],[SGUID]],allsections[SGUID],0),3)</f>
        <v>29</v>
      </c>
      <c r="R48" t="s">
        <v>301</v>
      </c>
      <c r="S48" t="str">
        <f>INDEX(allsections[[S]:[Order]],MATCH(PIs[[#This Row],[SSGUID]],allsections[SGUID],0),1)</f>
        <v>FV 29.01 Application records</v>
      </c>
      <c r="T48" t="str">
        <f>INDEX(allsections[[S]:[Order]],MATCH(PIs[[#This Row],[SSGUID]],allsections[SGUID],0),2)</f>
        <v>-</v>
      </c>
      <c r="U48" t="str">
        <f>INDEX(#REF!,MATCH(PIs[[#This Row],[GUID]],#REF!,0),2)</f>
        <v>3OtEoWQgYX165j9GzTkv5b</v>
      </c>
      <c r="V48" t="b">
        <v>0</v>
      </c>
    </row>
    <row r="49" spans="1:22" hidden="1" x14ac:dyDescent="0.25">
      <c r="A49" t="s">
        <v>346</v>
      </c>
      <c r="C49" t="s">
        <v>347</v>
      </c>
      <c r="D49" t="s">
        <v>322</v>
      </c>
      <c r="E49" t="s">
        <v>323</v>
      </c>
      <c r="F49" t="s">
        <v>348</v>
      </c>
      <c r="G49" t="s">
        <v>349</v>
      </c>
      <c r="H49" t="s">
        <v>57</v>
      </c>
      <c r="I49" t="str">
        <f>INDEX(Level[Level],MATCH(PIs[[#This Row],[L]],Level[GUID],0),1)</f>
        <v>Minor Must</v>
      </c>
      <c r="N49" t="s">
        <v>123</v>
      </c>
      <c r="O49" t="str">
        <f>INDEX(allsections[[S]:[Order]],MATCH(PIs[[#This Row],[SGUID]],allsections[SGUID],0),1)</f>
        <v>FV 29 FERTILIZERS AND BIOSTIMULANTS</v>
      </c>
      <c r="P49" t="str">
        <f>INDEX(allsections[[S]:[Order]],MATCH(PIs[[#This Row],[SGUID]],allsections[SGUID],0),2)</f>
        <v>-</v>
      </c>
      <c r="Q49">
        <f>INDEX(allsections[[S]:[Order]],MATCH(PIs[[#This Row],[SGUID]],allsections[SGUID],0),3)</f>
        <v>29</v>
      </c>
      <c r="R49" t="s">
        <v>301</v>
      </c>
      <c r="S49" t="str">
        <f>INDEX(allsections[[S]:[Order]],MATCH(PIs[[#This Row],[SSGUID]],allsections[SGUID],0),1)</f>
        <v>FV 29.01 Application records</v>
      </c>
      <c r="T49" t="str">
        <f>INDEX(allsections[[S]:[Order]],MATCH(PIs[[#This Row],[SSGUID]],allsections[SGUID],0),2)</f>
        <v>-</v>
      </c>
      <c r="U49" t="str">
        <f>INDEX(#REF!,MATCH(PIs[[#This Row],[GUID]],#REF!,0),2)</f>
        <v>3OtEoWQgYX165j9GzTkv5b</v>
      </c>
      <c r="V49" t="b">
        <v>0</v>
      </c>
    </row>
    <row r="50" spans="1:22" hidden="1" x14ac:dyDescent="0.25">
      <c r="A50" t="s">
        <v>350</v>
      </c>
      <c r="C50" t="s">
        <v>351</v>
      </c>
      <c r="D50" t="s">
        <v>322</v>
      </c>
      <c r="E50" t="s">
        <v>323</v>
      </c>
      <c r="F50" t="s">
        <v>352</v>
      </c>
      <c r="G50" t="s">
        <v>353</v>
      </c>
      <c r="H50" t="s">
        <v>57</v>
      </c>
      <c r="I50" t="str">
        <f>INDEX(Level[Level],MATCH(PIs[[#This Row],[L]],Level[GUID],0),1)</f>
        <v>Minor Must</v>
      </c>
      <c r="N50" t="s">
        <v>123</v>
      </c>
      <c r="O50" t="str">
        <f>INDEX(allsections[[S]:[Order]],MATCH(PIs[[#This Row],[SGUID]],allsections[SGUID],0),1)</f>
        <v>FV 29 FERTILIZERS AND BIOSTIMULANTS</v>
      </c>
      <c r="P50" t="str">
        <f>INDEX(allsections[[S]:[Order]],MATCH(PIs[[#This Row],[SGUID]],allsections[SGUID],0),2)</f>
        <v>-</v>
      </c>
      <c r="Q50">
        <f>INDEX(allsections[[S]:[Order]],MATCH(PIs[[#This Row],[SGUID]],allsections[SGUID],0),3)</f>
        <v>29</v>
      </c>
      <c r="R50" t="s">
        <v>301</v>
      </c>
      <c r="S50" t="str">
        <f>INDEX(allsections[[S]:[Order]],MATCH(PIs[[#This Row],[SSGUID]],allsections[SGUID],0),1)</f>
        <v>FV 29.01 Application records</v>
      </c>
      <c r="T50" t="str">
        <f>INDEX(allsections[[S]:[Order]],MATCH(PIs[[#This Row],[SSGUID]],allsections[SGUID],0),2)</f>
        <v>-</v>
      </c>
      <c r="U50" t="str">
        <f>INDEX(#REF!,MATCH(PIs[[#This Row],[GUID]],#REF!,0),2)</f>
        <v>3OtEoWQgYX165j9GzTkv5b</v>
      </c>
      <c r="V50" t="b">
        <v>0</v>
      </c>
    </row>
    <row r="51" spans="1:22" hidden="1" x14ac:dyDescent="0.25">
      <c r="A51" t="s">
        <v>354</v>
      </c>
      <c r="C51" t="s">
        <v>355</v>
      </c>
      <c r="D51" t="s">
        <v>356</v>
      </c>
      <c r="E51" t="s">
        <v>357</v>
      </c>
      <c r="F51" t="s">
        <v>358</v>
      </c>
      <c r="G51" t="s">
        <v>359</v>
      </c>
      <c r="H51" t="s">
        <v>48</v>
      </c>
      <c r="I51" t="str">
        <f>INDEX(Level[Level],MATCH(PIs[[#This Row],[L]],Level[GUID],0),1)</f>
        <v>Major Must</v>
      </c>
      <c r="N51" t="s">
        <v>123</v>
      </c>
      <c r="O51" t="str">
        <f>INDEX(allsections[[S]:[Order]],MATCH(PIs[[#This Row],[SGUID]],allsections[SGUID],0),1)</f>
        <v>FV 29 FERTILIZERS AND BIOSTIMULANTS</v>
      </c>
      <c r="P51" t="str">
        <f>INDEX(allsections[[S]:[Order]],MATCH(PIs[[#This Row],[SGUID]],allsections[SGUID],0),2)</f>
        <v>-</v>
      </c>
      <c r="Q51">
        <f>INDEX(allsections[[S]:[Order]],MATCH(PIs[[#This Row],[SGUID]],allsections[SGUID],0),3)</f>
        <v>29</v>
      </c>
      <c r="R51" t="s">
        <v>360</v>
      </c>
      <c r="S51" t="str">
        <f>INDEX(allsections[[S]:[Order]],MATCH(PIs[[#This Row],[SSGUID]],allsections[SGUID],0),1)</f>
        <v>FV 29.03 Organic fertilizers</v>
      </c>
      <c r="T51" t="str">
        <f>INDEX(allsections[[S]:[Order]],MATCH(PIs[[#This Row],[SSGUID]],allsections[SGUID],0),2)</f>
        <v>-</v>
      </c>
      <c r="U51">
        <f>INDEX(#REF!,MATCH(PIs[[#This Row],[GUID]],#REF!,0),2)</f>
        <v>0</v>
      </c>
      <c r="V51" t="b">
        <v>0</v>
      </c>
    </row>
    <row r="52" spans="1:22" ht="409.5" hidden="1" x14ac:dyDescent="0.25">
      <c r="A52" t="s">
        <v>361</v>
      </c>
      <c r="C52" t="s">
        <v>362</v>
      </c>
      <c r="D52" t="s">
        <v>363</v>
      </c>
      <c r="E52" t="s">
        <v>364</v>
      </c>
      <c r="F52" t="s">
        <v>365</v>
      </c>
      <c r="G52" s="47" t="s">
        <v>366</v>
      </c>
      <c r="H52" t="s">
        <v>48</v>
      </c>
      <c r="I52" t="str">
        <f>INDEX(Level[Level],MATCH(PIs[[#This Row],[L]],Level[GUID],0),1)</f>
        <v>Major Must</v>
      </c>
      <c r="N52" t="s">
        <v>123</v>
      </c>
      <c r="O52" t="str">
        <f>INDEX(allsections[[S]:[Order]],MATCH(PIs[[#This Row],[SGUID]],allsections[SGUID],0),1)</f>
        <v>FV 29 FERTILIZERS AND BIOSTIMULANTS</v>
      </c>
      <c r="P52" t="str">
        <f>INDEX(allsections[[S]:[Order]],MATCH(PIs[[#This Row],[SGUID]],allsections[SGUID],0),2)</f>
        <v>-</v>
      </c>
      <c r="Q52">
        <f>INDEX(allsections[[S]:[Order]],MATCH(PIs[[#This Row],[SGUID]],allsections[SGUID],0),3)</f>
        <v>29</v>
      </c>
      <c r="R52" t="s">
        <v>360</v>
      </c>
      <c r="S52" t="str">
        <f>INDEX(allsections[[S]:[Order]],MATCH(PIs[[#This Row],[SSGUID]],allsections[SGUID],0),1)</f>
        <v>FV 29.03 Organic fertilizers</v>
      </c>
      <c r="T52" t="str">
        <f>INDEX(allsections[[S]:[Order]],MATCH(PIs[[#This Row],[SSGUID]],allsections[SGUID],0),2)</f>
        <v>-</v>
      </c>
      <c r="U52" t="str">
        <f>INDEX(#REF!,MATCH(PIs[[#This Row],[GUID]],#REF!,0),2)</f>
        <v>36c6jSPs461vBL8euoxGPg</v>
      </c>
      <c r="V52" t="b">
        <v>0</v>
      </c>
    </row>
    <row r="53" spans="1:22" ht="375" hidden="1" x14ac:dyDescent="0.25">
      <c r="A53" t="s">
        <v>367</v>
      </c>
      <c r="C53" t="s">
        <v>368</v>
      </c>
      <c r="D53" t="s">
        <v>369</v>
      </c>
      <c r="E53" t="s">
        <v>370</v>
      </c>
      <c r="F53" t="s">
        <v>371</v>
      </c>
      <c r="G53" s="47" t="s">
        <v>372</v>
      </c>
      <c r="H53" t="s">
        <v>48</v>
      </c>
      <c r="I53" t="str">
        <f>INDEX(Level[Level],MATCH(PIs[[#This Row],[L]],Level[GUID],0),1)</f>
        <v>Major Must</v>
      </c>
      <c r="N53" t="s">
        <v>123</v>
      </c>
      <c r="O53" t="str">
        <f>INDEX(allsections[[S]:[Order]],MATCH(PIs[[#This Row],[SGUID]],allsections[SGUID],0),1)</f>
        <v>FV 29 FERTILIZERS AND BIOSTIMULANTS</v>
      </c>
      <c r="P53" t="str">
        <f>INDEX(allsections[[S]:[Order]],MATCH(PIs[[#This Row],[SGUID]],allsections[SGUID],0),2)</f>
        <v>-</v>
      </c>
      <c r="Q53">
        <f>INDEX(allsections[[S]:[Order]],MATCH(PIs[[#This Row],[SGUID]],allsections[SGUID],0),3)</f>
        <v>29</v>
      </c>
      <c r="R53" t="s">
        <v>360</v>
      </c>
      <c r="S53" t="str">
        <f>INDEX(allsections[[S]:[Order]],MATCH(PIs[[#This Row],[SSGUID]],allsections[SGUID],0),1)</f>
        <v>FV 29.03 Organic fertilizers</v>
      </c>
      <c r="T53" t="str">
        <f>INDEX(allsections[[S]:[Order]],MATCH(PIs[[#This Row],[SSGUID]],allsections[SGUID],0),2)</f>
        <v>-</v>
      </c>
      <c r="U53" t="str">
        <f>INDEX(#REF!,MATCH(PIs[[#This Row],[GUID]],#REF!,0),2)</f>
        <v>36c6jSPs461vBL8euoxGPg</v>
      </c>
      <c r="V53" t="b">
        <v>0</v>
      </c>
    </row>
    <row r="54" spans="1:22" ht="375" hidden="1" x14ac:dyDescent="0.25">
      <c r="A54" t="s">
        <v>373</v>
      </c>
      <c r="C54" t="s">
        <v>374</v>
      </c>
      <c r="D54" t="s">
        <v>375</v>
      </c>
      <c r="E54" t="s">
        <v>376</v>
      </c>
      <c r="F54" t="s">
        <v>377</v>
      </c>
      <c r="G54" s="47" t="s">
        <v>378</v>
      </c>
      <c r="H54" t="s">
        <v>48</v>
      </c>
      <c r="I54" t="str">
        <f>INDEX(Level[Level],MATCH(PIs[[#This Row],[L]],Level[GUID],0),1)</f>
        <v>Major Must</v>
      </c>
      <c r="N54" t="s">
        <v>379</v>
      </c>
      <c r="O54" t="str">
        <f>INDEX(allsections[[S]:[Order]],MATCH(PIs[[#This Row],[SGUID]],allsections[SGUID],0),1)</f>
        <v>FV 26 PLANT PROPAGATION MATERIAL</v>
      </c>
      <c r="P54" t="str">
        <f>INDEX(allsections[[S]:[Order]],MATCH(PIs[[#This Row],[SGUID]],allsections[SGUID],0),2)</f>
        <v>-</v>
      </c>
      <c r="Q54">
        <f>INDEX(allsections[[S]:[Order]],MATCH(PIs[[#This Row],[SGUID]],allsections[SGUID],0),3)</f>
        <v>26</v>
      </c>
      <c r="R54" t="s">
        <v>50</v>
      </c>
      <c r="S54" t="str">
        <f>INDEX(allsections[[S]:[Order]],MATCH(PIs[[#This Row],[SSGUID]],allsections[SGUID],0),1)</f>
        <v>-</v>
      </c>
      <c r="T54" t="str">
        <f>INDEX(allsections[[S]:[Order]],MATCH(PIs[[#This Row],[SSGUID]],allsections[SGUID],0),2)</f>
        <v>-</v>
      </c>
      <c r="U54" t="str">
        <f>INDEX(#REF!,MATCH(PIs[[#This Row],[GUID]],#REF!,0),2)</f>
        <v>23juUofObC0OdtepoHB3jM</v>
      </c>
      <c r="V54" t="b">
        <v>0</v>
      </c>
    </row>
    <row r="55" spans="1:22" ht="300" hidden="1" x14ac:dyDescent="0.25">
      <c r="A55" t="s">
        <v>380</v>
      </c>
      <c r="C55" t="s">
        <v>381</v>
      </c>
      <c r="D55" t="s">
        <v>382</v>
      </c>
      <c r="E55" t="s">
        <v>383</v>
      </c>
      <c r="F55" t="s">
        <v>384</v>
      </c>
      <c r="G55" s="47" t="s">
        <v>385</v>
      </c>
      <c r="H55" t="s">
        <v>48</v>
      </c>
      <c r="I55" t="str">
        <f>INDEX(Level[Level],MATCH(PIs[[#This Row],[L]],Level[GUID],0),1)</f>
        <v>Major Must</v>
      </c>
      <c r="N55" t="s">
        <v>379</v>
      </c>
      <c r="O55" t="str">
        <f>INDEX(allsections[[S]:[Order]],MATCH(PIs[[#This Row],[SGUID]],allsections[SGUID],0),1)</f>
        <v>FV 26 PLANT PROPAGATION MATERIAL</v>
      </c>
      <c r="P55" t="str">
        <f>INDEX(allsections[[S]:[Order]],MATCH(PIs[[#This Row],[SGUID]],allsections[SGUID],0),2)</f>
        <v>-</v>
      </c>
      <c r="Q55">
        <f>INDEX(allsections[[S]:[Order]],MATCH(PIs[[#This Row],[SGUID]],allsections[SGUID],0),3)</f>
        <v>26</v>
      </c>
      <c r="R55" t="s">
        <v>50</v>
      </c>
      <c r="S55" t="str">
        <f>INDEX(allsections[[S]:[Order]],MATCH(PIs[[#This Row],[SSGUID]],allsections[SGUID],0),1)</f>
        <v>-</v>
      </c>
      <c r="T55" t="str">
        <f>INDEX(allsections[[S]:[Order]],MATCH(PIs[[#This Row],[SSGUID]],allsections[SGUID],0),2)</f>
        <v>-</v>
      </c>
      <c r="U55">
        <f>INDEX(#REF!,MATCH(PIs[[#This Row],[GUID]],#REF!,0),2)</f>
        <v>0</v>
      </c>
      <c r="V55" t="b">
        <v>0</v>
      </c>
    </row>
    <row r="56" spans="1:22" ht="375" hidden="1" x14ac:dyDescent="0.25">
      <c r="A56" t="s">
        <v>386</v>
      </c>
      <c r="C56" t="s">
        <v>387</v>
      </c>
      <c r="D56" t="s">
        <v>388</v>
      </c>
      <c r="E56" t="s">
        <v>389</v>
      </c>
      <c r="F56" t="s">
        <v>390</v>
      </c>
      <c r="G56" s="47" t="s">
        <v>391</v>
      </c>
      <c r="H56" t="s">
        <v>57</v>
      </c>
      <c r="I56" t="str">
        <f>INDEX(Level[Level],MATCH(PIs[[#This Row],[L]],Level[GUID],0),1)</f>
        <v>Minor Must</v>
      </c>
      <c r="N56" t="s">
        <v>379</v>
      </c>
      <c r="O56" t="str">
        <f>INDEX(allsections[[S]:[Order]],MATCH(PIs[[#This Row],[SGUID]],allsections[SGUID],0),1)</f>
        <v>FV 26 PLANT PROPAGATION MATERIAL</v>
      </c>
      <c r="P56" t="str">
        <f>INDEX(allsections[[S]:[Order]],MATCH(PIs[[#This Row],[SGUID]],allsections[SGUID],0),2)</f>
        <v>-</v>
      </c>
      <c r="Q56">
        <f>INDEX(allsections[[S]:[Order]],MATCH(PIs[[#This Row],[SGUID]],allsections[SGUID],0),3)</f>
        <v>26</v>
      </c>
      <c r="R56" t="s">
        <v>50</v>
      </c>
      <c r="S56" t="str">
        <f>INDEX(allsections[[S]:[Order]],MATCH(PIs[[#This Row],[SSGUID]],allsections[SGUID],0),1)</f>
        <v>-</v>
      </c>
      <c r="T56" t="str">
        <f>INDEX(allsections[[S]:[Order]],MATCH(PIs[[#This Row],[SSGUID]],allsections[SGUID],0),2)</f>
        <v>-</v>
      </c>
      <c r="U56" t="str">
        <f>INDEX(#REF!,MATCH(PIs[[#This Row],[GUID]],#REF!,0),2)</f>
        <v>23juUofObC0OdtepoHB3jM</v>
      </c>
      <c r="V56" t="b">
        <v>0</v>
      </c>
    </row>
    <row r="57" spans="1:22" hidden="1" x14ac:dyDescent="0.25">
      <c r="A57" t="s">
        <v>392</v>
      </c>
      <c r="C57" t="s">
        <v>393</v>
      </c>
      <c r="D57" t="s">
        <v>394</v>
      </c>
      <c r="E57" t="s">
        <v>395</v>
      </c>
      <c r="F57" t="s">
        <v>396</v>
      </c>
      <c r="G57" t="s">
        <v>397</v>
      </c>
      <c r="H57" t="s">
        <v>137</v>
      </c>
      <c r="I57" t="str">
        <f>INDEX(Level[Level],MATCH(PIs[[#This Row],[L]],Level[GUID],0),1)</f>
        <v>Recom.</v>
      </c>
      <c r="N57" t="s">
        <v>138</v>
      </c>
      <c r="O57" t="str">
        <f>INDEX(allsections[[S]:[Order]],MATCH(PIs[[#This Row],[SGUID]],allsections[SGUID],0),1)</f>
        <v>FV 25 WASTE MANAGEMENT</v>
      </c>
      <c r="P57" t="str">
        <f>INDEX(allsections[[S]:[Order]],MATCH(PIs[[#This Row],[SGUID]],allsections[SGUID],0),2)</f>
        <v>-</v>
      </c>
      <c r="Q57">
        <f>INDEX(allsections[[S]:[Order]],MATCH(PIs[[#This Row],[SGUID]],allsections[SGUID],0),3)</f>
        <v>25</v>
      </c>
      <c r="R57" t="s">
        <v>50</v>
      </c>
      <c r="S57" t="str">
        <f>INDEX(allsections[[S]:[Order]],MATCH(PIs[[#This Row],[SSGUID]],allsections[SGUID],0),1)</f>
        <v>-</v>
      </c>
      <c r="T57" t="str">
        <f>INDEX(allsections[[S]:[Order]],MATCH(PIs[[#This Row],[SSGUID]],allsections[SGUID],0),2)</f>
        <v>-</v>
      </c>
      <c r="U57">
        <f>INDEX(#REF!,MATCH(PIs[[#This Row],[GUID]],#REF!,0),2)</f>
        <v>0</v>
      </c>
      <c r="V57" t="b">
        <v>0</v>
      </c>
    </row>
    <row r="58" spans="1:22" ht="409.5" hidden="1" x14ac:dyDescent="0.25">
      <c r="A58" t="s">
        <v>398</v>
      </c>
      <c r="C58" t="s">
        <v>399</v>
      </c>
      <c r="D58" t="s">
        <v>400</v>
      </c>
      <c r="E58" t="s">
        <v>401</v>
      </c>
      <c r="F58" t="s">
        <v>402</v>
      </c>
      <c r="G58" s="47" t="s">
        <v>403</v>
      </c>
      <c r="H58" t="s">
        <v>48</v>
      </c>
      <c r="I58" t="str">
        <f>INDEX(Level[Level],MATCH(PIs[[#This Row],[L]],Level[GUID],0),1)</f>
        <v>Major Must</v>
      </c>
      <c r="N58" t="s">
        <v>379</v>
      </c>
      <c r="O58" t="str">
        <f>INDEX(allsections[[S]:[Order]],MATCH(PIs[[#This Row],[SGUID]],allsections[SGUID],0),1)</f>
        <v>FV 26 PLANT PROPAGATION MATERIAL</v>
      </c>
      <c r="P58" t="str">
        <f>INDEX(allsections[[S]:[Order]],MATCH(PIs[[#This Row],[SGUID]],allsections[SGUID],0),2)</f>
        <v>-</v>
      </c>
      <c r="Q58">
        <f>INDEX(allsections[[S]:[Order]],MATCH(PIs[[#This Row],[SGUID]],allsections[SGUID],0),3)</f>
        <v>26</v>
      </c>
      <c r="R58" t="s">
        <v>50</v>
      </c>
      <c r="S58" t="str">
        <f>INDEX(allsections[[S]:[Order]],MATCH(PIs[[#This Row],[SSGUID]],allsections[SGUID],0),1)</f>
        <v>-</v>
      </c>
      <c r="T58" t="str">
        <f>INDEX(allsections[[S]:[Order]],MATCH(PIs[[#This Row],[SSGUID]],allsections[SGUID],0),2)</f>
        <v>-</v>
      </c>
      <c r="U58">
        <f>INDEX(#REF!,MATCH(PIs[[#This Row],[GUID]],#REF!,0),2)</f>
        <v>0</v>
      </c>
      <c r="V58" t="b">
        <v>0</v>
      </c>
    </row>
    <row r="59" spans="1:22" hidden="1" x14ac:dyDescent="0.25">
      <c r="A59" t="s">
        <v>404</v>
      </c>
      <c r="C59" t="s">
        <v>405</v>
      </c>
      <c r="D59" t="s">
        <v>406</v>
      </c>
      <c r="E59" t="s">
        <v>407</v>
      </c>
      <c r="F59" t="s">
        <v>408</v>
      </c>
      <c r="G59" t="s">
        <v>409</v>
      </c>
      <c r="H59" t="s">
        <v>48</v>
      </c>
      <c r="I59" t="str">
        <f>INDEX(Level[Level],MATCH(PIs[[#This Row],[L]],Level[GUID],0),1)</f>
        <v>Major Must</v>
      </c>
      <c r="N59" t="s">
        <v>379</v>
      </c>
      <c r="O59" t="str">
        <f>INDEX(allsections[[S]:[Order]],MATCH(PIs[[#This Row],[SGUID]],allsections[SGUID],0),1)</f>
        <v>FV 26 PLANT PROPAGATION MATERIAL</v>
      </c>
      <c r="P59" t="str">
        <f>INDEX(allsections[[S]:[Order]],MATCH(PIs[[#This Row],[SGUID]],allsections[SGUID],0),2)</f>
        <v>-</v>
      </c>
      <c r="Q59">
        <f>INDEX(allsections[[S]:[Order]],MATCH(PIs[[#This Row],[SGUID]],allsections[SGUID],0),3)</f>
        <v>26</v>
      </c>
      <c r="R59" t="s">
        <v>50</v>
      </c>
      <c r="S59" t="str">
        <f>INDEX(allsections[[S]:[Order]],MATCH(PIs[[#This Row],[SSGUID]],allsections[SGUID],0),1)</f>
        <v>-</v>
      </c>
      <c r="T59" t="str">
        <f>INDEX(allsections[[S]:[Order]],MATCH(PIs[[#This Row],[SSGUID]],allsections[SGUID],0),2)</f>
        <v>-</v>
      </c>
      <c r="U59">
        <f>INDEX(#REF!,MATCH(PIs[[#This Row],[GUID]],#REF!,0),2)</f>
        <v>0</v>
      </c>
      <c r="V59" t="b">
        <v>0</v>
      </c>
    </row>
    <row r="60" spans="1:22" hidden="1" x14ac:dyDescent="0.25">
      <c r="A60" t="s">
        <v>410</v>
      </c>
      <c r="C60" t="s">
        <v>411</v>
      </c>
      <c r="D60" t="s">
        <v>412</v>
      </c>
      <c r="E60" t="s">
        <v>413</v>
      </c>
      <c r="F60" t="s">
        <v>414</v>
      </c>
      <c r="G60" t="s">
        <v>415</v>
      </c>
      <c r="H60" t="s">
        <v>48</v>
      </c>
      <c r="I60" t="str">
        <f>INDEX(Level[Level],MATCH(PIs[[#This Row],[L]],Level[GUID],0),1)</f>
        <v>Major Must</v>
      </c>
      <c r="N60" t="s">
        <v>115</v>
      </c>
      <c r="O60" t="str">
        <f>INDEX(allsections[[S]:[Order]],MATCH(PIs[[#This Row],[SGUID]],allsections[SGUID],0),1)</f>
        <v>FV 32 PLANT PROTECTION PRODUCTS</v>
      </c>
      <c r="P60" t="str">
        <f>INDEX(allsections[[S]:[Order]],MATCH(PIs[[#This Row],[SGUID]],allsections[SGUID],0),2)</f>
        <v>-</v>
      </c>
      <c r="Q60">
        <f>INDEX(allsections[[S]:[Order]],MATCH(PIs[[#This Row],[SGUID]],allsections[SGUID],0),3)</f>
        <v>32</v>
      </c>
      <c r="R60" t="s">
        <v>116</v>
      </c>
      <c r="S60" t="str">
        <f>INDEX(allsections[[S]:[Order]],MATCH(PIs[[#This Row],[SSGUID]],allsections[SGUID],0),1)</f>
        <v>FV 32.04 Empty containers</v>
      </c>
      <c r="T60" t="str">
        <f>INDEX(allsections[[S]:[Order]],MATCH(PIs[[#This Row],[SSGUID]],allsections[SGUID],0),2)</f>
        <v>-</v>
      </c>
      <c r="U60" t="str">
        <f>INDEX(#REF!,MATCH(PIs[[#This Row],[GUID]],#REF!,0),2)</f>
        <v>6wEtZi10jsNcRNXt4zdGZM</v>
      </c>
      <c r="V60" t="b">
        <v>0</v>
      </c>
    </row>
    <row r="61" spans="1:22" hidden="1" x14ac:dyDescent="0.25">
      <c r="A61" t="s">
        <v>416</v>
      </c>
      <c r="C61" t="s">
        <v>417</v>
      </c>
      <c r="D61" t="s">
        <v>418</v>
      </c>
      <c r="E61" t="s">
        <v>419</v>
      </c>
      <c r="F61" t="s">
        <v>420</v>
      </c>
      <c r="G61" t="s">
        <v>421</v>
      </c>
      <c r="H61" t="s">
        <v>57</v>
      </c>
      <c r="I61" t="str">
        <f>INDEX(Level[Level],MATCH(PIs[[#This Row],[L]],Level[GUID],0),1)</f>
        <v>Minor Must</v>
      </c>
      <c r="N61" t="s">
        <v>115</v>
      </c>
      <c r="O61" t="str">
        <f>INDEX(allsections[[S]:[Order]],MATCH(PIs[[#This Row],[SGUID]],allsections[SGUID],0),1)</f>
        <v>FV 32 PLANT PROTECTION PRODUCTS</v>
      </c>
      <c r="P61" t="str">
        <f>INDEX(allsections[[S]:[Order]],MATCH(PIs[[#This Row],[SGUID]],allsections[SGUID],0),2)</f>
        <v>-</v>
      </c>
      <c r="Q61">
        <f>INDEX(allsections[[S]:[Order]],MATCH(PIs[[#This Row],[SGUID]],allsections[SGUID],0),3)</f>
        <v>32</v>
      </c>
      <c r="R61" t="s">
        <v>422</v>
      </c>
      <c r="S61" t="str">
        <f>INDEX(allsections[[S]:[Order]],MATCH(PIs[[#This Row],[SSGUID]],allsections[SGUID],0),1)</f>
        <v>FV 32.05 Obsolete plant protection products</v>
      </c>
      <c r="T61" t="str">
        <f>INDEX(allsections[[S]:[Order]],MATCH(PIs[[#This Row],[SSGUID]],allsections[SGUID],0),2)</f>
        <v>-</v>
      </c>
      <c r="U61" t="str">
        <f>INDEX(#REF!,MATCH(PIs[[#This Row],[GUID]],#REF!,0),2)</f>
        <v>6wEtZi10jsNcRNXt4zdGZM</v>
      </c>
      <c r="V61" t="b">
        <v>0</v>
      </c>
    </row>
    <row r="62" spans="1:22" ht="195" hidden="1" x14ac:dyDescent="0.25">
      <c r="A62" t="s">
        <v>423</v>
      </c>
      <c r="C62" t="s">
        <v>424</v>
      </c>
      <c r="D62" t="s">
        <v>425</v>
      </c>
      <c r="E62" t="s">
        <v>426</v>
      </c>
      <c r="F62" t="s">
        <v>427</v>
      </c>
      <c r="G62" s="47" t="s">
        <v>428</v>
      </c>
      <c r="H62" t="s">
        <v>57</v>
      </c>
      <c r="I62" t="str">
        <f>INDEX(Level[Level],MATCH(PIs[[#This Row],[L]],Level[GUID],0),1)</f>
        <v>Minor Must</v>
      </c>
      <c r="N62" t="s">
        <v>115</v>
      </c>
      <c r="O62" t="str">
        <f>INDEX(allsections[[S]:[Order]],MATCH(PIs[[#This Row],[SGUID]],allsections[SGUID],0),1)</f>
        <v>FV 32 PLANT PROTECTION PRODUCTS</v>
      </c>
      <c r="P62" t="str">
        <f>INDEX(allsections[[S]:[Order]],MATCH(PIs[[#This Row],[SGUID]],allsections[SGUID],0),2)</f>
        <v>-</v>
      </c>
      <c r="Q62">
        <f>INDEX(allsections[[S]:[Order]],MATCH(PIs[[#This Row],[SGUID]],allsections[SGUID],0),3)</f>
        <v>32</v>
      </c>
      <c r="R62" t="s">
        <v>429</v>
      </c>
      <c r="S62" t="str">
        <f>INDEX(allsections[[S]:[Order]],MATCH(PIs[[#This Row],[SSGUID]],allsections[SGUID],0),1)</f>
        <v>FV 32.06 Disposal of surplus application mix</v>
      </c>
      <c r="T62" t="str">
        <f>INDEX(allsections[[S]:[Order]],MATCH(PIs[[#This Row],[SSGUID]],allsections[SGUID],0),2)</f>
        <v>-</v>
      </c>
      <c r="U62" t="str">
        <f>INDEX(#REF!,MATCH(PIs[[#This Row],[GUID]],#REF!,0),2)</f>
        <v>6wEtZi10jsNcRNXt4zdGZM</v>
      </c>
      <c r="V62" t="b">
        <v>0</v>
      </c>
    </row>
    <row r="63" spans="1:22" ht="315" hidden="1" x14ac:dyDescent="0.25">
      <c r="A63" t="s">
        <v>430</v>
      </c>
      <c r="C63" t="s">
        <v>431</v>
      </c>
      <c r="D63" t="s">
        <v>432</v>
      </c>
      <c r="E63" t="s">
        <v>433</v>
      </c>
      <c r="F63" t="s">
        <v>434</v>
      </c>
      <c r="G63" s="47" t="s">
        <v>435</v>
      </c>
      <c r="H63" t="s">
        <v>48</v>
      </c>
      <c r="I63" t="str">
        <f>INDEX(Level[Level],MATCH(PIs[[#This Row],[L]],Level[GUID],0),1)</f>
        <v>Major Must</v>
      </c>
      <c r="N63" t="s">
        <v>94</v>
      </c>
      <c r="O63" t="str">
        <f>INDEX(allsections[[S]:[Order]],MATCH(PIs[[#This Row],[SGUID]],allsections[SGUID],0),1)</f>
        <v>FV 03 RESOURCE MANAGEMENT AND TRAINING</v>
      </c>
      <c r="P63" t="str">
        <f>INDEX(allsections[[S]:[Order]],MATCH(PIs[[#This Row],[SGUID]],allsections[SGUID],0),2)</f>
        <v>-</v>
      </c>
      <c r="Q63">
        <f>INDEX(allsections[[S]:[Order]],MATCH(PIs[[#This Row],[SGUID]],allsections[SGUID],0),3)</f>
        <v>3</v>
      </c>
      <c r="R63" t="s">
        <v>50</v>
      </c>
      <c r="S63" t="str">
        <f>INDEX(allsections[[S]:[Order]],MATCH(PIs[[#This Row],[SSGUID]],allsections[SGUID],0),1)</f>
        <v>-</v>
      </c>
      <c r="T63" t="str">
        <f>INDEX(allsections[[S]:[Order]],MATCH(PIs[[#This Row],[SSGUID]],allsections[SGUID],0),2)</f>
        <v>-</v>
      </c>
      <c r="U63">
        <f>INDEX(#REF!,MATCH(PIs[[#This Row],[GUID]],#REF!,0),2)</f>
        <v>0</v>
      </c>
      <c r="V63" t="b">
        <v>0</v>
      </c>
    </row>
    <row r="64" spans="1:22" ht="90" hidden="1" x14ac:dyDescent="0.25">
      <c r="A64" t="s">
        <v>436</v>
      </c>
      <c r="C64" t="s">
        <v>437</v>
      </c>
      <c r="D64" t="s">
        <v>438</v>
      </c>
      <c r="E64" t="s">
        <v>439</v>
      </c>
      <c r="F64" t="s">
        <v>440</v>
      </c>
      <c r="G64" s="47" t="s">
        <v>441</v>
      </c>
      <c r="H64" t="s">
        <v>48</v>
      </c>
      <c r="I64" t="str">
        <f>INDEX(Level[Level],MATCH(PIs[[#This Row],[L]],Level[GUID],0),1)</f>
        <v>Major Must</v>
      </c>
      <c r="N64" t="s">
        <v>115</v>
      </c>
      <c r="O64" t="str">
        <f>INDEX(allsections[[S]:[Order]],MATCH(PIs[[#This Row],[SGUID]],allsections[SGUID],0),1)</f>
        <v>FV 32 PLANT PROTECTION PRODUCTS</v>
      </c>
      <c r="P64" t="str">
        <f>INDEX(allsections[[S]:[Order]],MATCH(PIs[[#This Row],[SGUID]],allsections[SGUID],0),2)</f>
        <v>-</v>
      </c>
      <c r="Q64">
        <f>INDEX(allsections[[S]:[Order]],MATCH(PIs[[#This Row],[SGUID]],allsections[SGUID],0),3)</f>
        <v>32</v>
      </c>
      <c r="R64" t="s">
        <v>442</v>
      </c>
      <c r="S64" t="str">
        <f>INDEX(allsections[[S]:[Order]],MATCH(PIs[[#This Row],[SSGUID]],allsections[SGUID],0),1)</f>
        <v>FV 32.11 Invoices and procurement documentation</v>
      </c>
      <c r="T64" t="str">
        <f>INDEX(allsections[[S]:[Order]],MATCH(PIs[[#This Row],[SSGUID]],allsections[SGUID],0),2)</f>
        <v>-</v>
      </c>
      <c r="U64" t="str">
        <f>INDEX(#REF!,MATCH(PIs[[#This Row],[GUID]],#REF!,0),2)</f>
        <v>6wEtZi10jsNcRNXt4zdGZM</v>
      </c>
      <c r="V64" t="b">
        <v>0</v>
      </c>
    </row>
    <row r="65" spans="1:23" hidden="1" x14ac:dyDescent="0.25">
      <c r="A65" t="s">
        <v>443</v>
      </c>
      <c r="C65" t="s">
        <v>444</v>
      </c>
      <c r="D65" t="s">
        <v>445</v>
      </c>
      <c r="E65" t="s">
        <v>446</v>
      </c>
      <c r="F65" t="s">
        <v>447</v>
      </c>
      <c r="G65" t="s">
        <v>448</v>
      </c>
      <c r="H65" t="s">
        <v>57</v>
      </c>
      <c r="I65" t="str">
        <f>INDEX(Level[Level],MATCH(PIs[[#This Row],[L]],Level[GUID],0),1)</f>
        <v>Minor Must</v>
      </c>
      <c r="N65" t="s">
        <v>115</v>
      </c>
      <c r="O65" t="str">
        <f>INDEX(allsections[[S]:[Order]],MATCH(PIs[[#This Row],[SGUID]],allsections[SGUID],0),1)</f>
        <v>FV 32 PLANT PROTECTION PRODUCTS</v>
      </c>
      <c r="P65" t="str">
        <f>INDEX(allsections[[S]:[Order]],MATCH(PIs[[#This Row],[SGUID]],allsections[SGUID],0),2)</f>
        <v>-</v>
      </c>
      <c r="Q65">
        <f>INDEX(allsections[[S]:[Order]],MATCH(PIs[[#This Row],[SGUID]],allsections[SGUID],0),3)</f>
        <v>32</v>
      </c>
      <c r="R65" t="s">
        <v>449</v>
      </c>
      <c r="S65" t="str">
        <f>INDEX(allsections[[S]:[Order]],MATCH(PIs[[#This Row],[SSGUID]],allsections[SGUID],0),1)</f>
        <v>FV 32.10 Mixing and handling</v>
      </c>
      <c r="T65" t="str">
        <f>INDEX(allsections[[S]:[Order]],MATCH(PIs[[#This Row],[SSGUID]],allsections[SGUID],0),2)</f>
        <v>-</v>
      </c>
      <c r="U65" t="str">
        <f>INDEX(#REF!,MATCH(PIs[[#This Row],[GUID]],#REF!,0),2)</f>
        <v>6wEtZi10jsNcRNXt4zdGZM</v>
      </c>
      <c r="V65" t="b">
        <v>0</v>
      </c>
    </row>
    <row r="66" spans="1:23" ht="409.5" hidden="1" x14ac:dyDescent="0.25">
      <c r="A66" t="s">
        <v>450</v>
      </c>
      <c r="C66" t="s">
        <v>451</v>
      </c>
      <c r="D66" t="s">
        <v>452</v>
      </c>
      <c r="E66" t="s">
        <v>453</v>
      </c>
      <c r="F66" t="s">
        <v>454</v>
      </c>
      <c r="G66" s="47" t="s">
        <v>455</v>
      </c>
      <c r="H66" t="s">
        <v>48</v>
      </c>
      <c r="I66" t="str">
        <f>INDEX(Level[Level],MATCH(PIs[[#This Row],[L]],Level[GUID],0),1)</f>
        <v>Major Must</v>
      </c>
      <c r="N66" t="s">
        <v>456</v>
      </c>
      <c r="O66" t="str">
        <f>INDEX(allsections[[S]:[Order]],MATCH(PIs[[#This Row],[SGUID]],allsections[SGUID],0),1)</f>
        <v>FV 13 EQUIPMENT AND DEVICES</v>
      </c>
      <c r="P66" t="str">
        <f>INDEX(allsections[[S]:[Order]],MATCH(PIs[[#This Row],[SGUID]],allsections[SGUID],0),2)</f>
        <v>-</v>
      </c>
      <c r="Q66">
        <f>INDEX(allsections[[S]:[Order]],MATCH(PIs[[#This Row],[SGUID]],allsections[SGUID],0),3)</f>
        <v>13</v>
      </c>
      <c r="R66" t="s">
        <v>50</v>
      </c>
      <c r="S66" t="str">
        <f>INDEX(allsections[[S]:[Order]],MATCH(PIs[[#This Row],[SSGUID]],allsections[SGUID],0),1)</f>
        <v>-</v>
      </c>
      <c r="T66" t="str">
        <f>INDEX(allsections[[S]:[Order]],MATCH(PIs[[#This Row],[SSGUID]],allsections[SGUID],0),2)</f>
        <v>-</v>
      </c>
      <c r="U66">
        <f>INDEX(#REF!,MATCH(PIs[[#This Row],[GUID]],#REF!,0),2)</f>
        <v>0</v>
      </c>
      <c r="V66" t="b">
        <v>0</v>
      </c>
    </row>
    <row r="67" spans="1:23" hidden="1" x14ac:dyDescent="0.25">
      <c r="A67" t="s">
        <v>457</v>
      </c>
      <c r="C67" t="s">
        <v>458</v>
      </c>
      <c r="D67" t="s">
        <v>459</v>
      </c>
      <c r="E67" t="s">
        <v>460</v>
      </c>
      <c r="F67" t="s">
        <v>461</v>
      </c>
      <c r="G67" t="s">
        <v>462</v>
      </c>
      <c r="H67" t="s">
        <v>57</v>
      </c>
      <c r="I67" t="str">
        <f>INDEX(Level[Level],MATCH(PIs[[#This Row],[L]],Level[GUID],0),1)</f>
        <v>Minor Must</v>
      </c>
      <c r="N67" t="s">
        <v>115</v>
      </c>
      <c r="O67" t="str">
        <f>INDEX(allsections[[S]:[Order]],MATCH(PIs[[#This Row],[SGUID]],allsections[SGUID],0),1)</f>
        <v>FV 32 PLANT PROTECTION PRODUCTS</v>
      </c>
      <c r="P67" t="str">
        <f>INDEX(allsections[[S]:[Order]],MATCH(PIs[[#This Row],[SGUID]],allsections[SGUID],0),2)</f>
        <v>-</v>
      </c>
      <c r="Q67">
        <f>INDEX(allsections[[S]:[Order]],MATCH(PIs[[#This Row],[SGUID]],allsections[SGUID],0),3)</f>
        <v>32</v>
      </c>
      <c r="R67" t="s">
        <v>449</v>
      </c>
      <c r="S67" t="str">
        <f>INDEX(allsections[[S]:[Order]],MATCH(PIs[[#This Row],[SSGUID]],allsections[SGUID],0),1)</f>
        <v>FV 32.10 Mixing and handling</v>
      </c>
      <c r="T67" t="str">
        <f>INDEX(allsections[[S]:[Order]],MATCH(PIs[[#This Row],[SSGUID]],allsections[SGUID],0),2)</f>
        <v>-</v>
      </c>
      <c r="U67" t="str">
        <f>INDEX(#REF!,MATCH(PIs[[#This Row],[GUID]],#REF!,0),2)</f>
        <v>6wEtZi10jsNcRNXt4zdGZM</v>
      </c>
      <c r="V67" t="b">
        <v>0</v>
      </c>
      <c r="W67" t="b">
        <v>0</v>
      </c>
    </row>
    <row r="68" spans="1:23" hidden="1" x14ac:dyDescent="0.25">
      <c r="A68" t="s">
        <v>463</v>
      </c>
      <c r="C68" t="s">
        <v>464</v>
      </c>
      <c r="D68" t="s">
        <v>465</v>
      </c>
      <c r="E68" t="s">
        <v>466</v>
      </c>
      <c r="F68" t="s">
        <v>467</v>
      </c>
      <c r="G68" t="s">
        <v>468</v>
      </c>
      <c r="H68" t="s">
        <v>57</v>
      </c>
      <c r="I68" t="str">
        <f>INDEX(Level[Level],MATCH(PIs[[#This Row],[L]],Level[GUID],0),1)</f>
        <v>Minor Must</v>
      </c>
      <c r="N68" t="s">
        <v>115</v>
      </c>
      <c r="O68" t="str">
        <f>INDEX(allsections[[S]:[Order]],MATCH(PIs[[#This Row],[SGUID]],allsections[SGUID],0),1)</f>
        <v>FV 32 PLANT PROTECTION PRODUCTS</v>
      </c>
      <c r="P68" t="str">
        <f>INDEX(allsections[[S]:[Order]],MATCH(PIs[[#This Row],[SGUID]],allsections[SGUID],0),2)</f>
        <v>-</v>
      </c>
      <c r="Q68">
        <f>INDEX(allsections[[S]:[Order]],MATCH(PIs[[#This Row],[SGUID]],allsections[SGUID],0),3)</f>
        <v>32</v>
      </c>
      <c r="R68" t="s">
        <v>449</v>
      </c>
      <c r="S68" t="str">
        <f>INDEX(allsections[[S]:[Order]],MATCH(PIs[[#This Row],[SSGUID]],allsections[SGUID],0),1)</f>
        <v>FV 32.10 Mixing and handling</v>
      </c>
      <c r="T68" t="str">
        <f>INDEX(allsections[[S]:[Order]],MATCH(PIs[[#This Row],[SSGUID]],allsections[SGUID],0),2)</f>
        <v>-</v>
      </c>
      <c r="U68" t="str">
        <f>INDEX(#REF!,MATCH(PIs[[#This Row],[GUID]],#REF!,0),2)</f>
        <v>6wEtZi10jsNcRNXt4zdGZM</v>
      </c>
      <c r="V68" t="b">
        <v>0</v>
      </c>
    </row>
    <row r="69" spans="1:23" ht="409.5" hidden="1" x14ac:dyDescent="0.25">
      <c r="A69" t="s">
        <v>469</v>
      </c>
      <c r="C69" t="s">
        <v>470</v>
      </c>
      <c r="D69" t="s">
        <v>471</v>
      </c>
      <c r="E69" t="s">
        <v>472</v>
      </c>
      <c r="F69" t="s">
        <v>473</v>
      </c>
      <c r="G69" s="47" t="s">
        <v>474</v>
      </c>
      <c r="H69" t="s">
        <v>48</v>
      </c>
      <c r="I69" t="str">
        <f>INDEX(Level[Level],MATCH(PIs[[#This Row],[L]],Level[GUID],0),1)</f>
        <v>Major Must</v>
      </c>
      <c r="N69" t="s">
        <v>475</v>
      </c>
      <c r="O69" t="str">
        <f>INDEX(allsections[[S]:[Order]],MATCH(PIs[[#This Row],[SGUID]],allsections[SGUID],0),1)</f>
        <v>FV 04 OUTSOURCED ACTIVITIES (SUBCONTRACTORS)</v>
      </c>
      <c r="P69" t="str">
        <f>INDEX(allsections[[S]:[Order]],MATCH(PIs[[#This Row],[SGUID]],allsections[SGUID],0),2)</f>
        <v>-</v>
      </c>
      <c r="Q69">
        <f>INDEX(allsections[[S]:[Order]],MATCH(PIs[[#This Row],[SGUID]],allsections[SGUID],0),3)</f>
        <v>4</v>
      </c>
      <c r="R69" t="s">
        <v>50</v>
      </c>
      <c r="S69" t="str">
        <f>INDEX(allsections[[S]:[Order]],MATCH(PIs[[#This Row],[SSGUID]],allsections[SGUID],0),1)</f>
        <v>-</v>
      </c>
      <c r="T69" t="str">
        <f>INDEX(allsections[[S]:[Order]],MATCH(PIs[[#This Row],[SSGUID]],allsections[SGUID],0),2)</f>
        <v>-</v>
      </c>
      <c r="U69" t="str">
        <f>INDEX(#REF!,MATCH(PIs[[#This Row],[GUID]],#REF!,0),2)</f>
        <v>1t0Mq6PJkbSbEcIEvZj92e</v>
      </c>
      <c r="V69" t="b">
        <v>0</v>
      </c>
    </row>
    <row r="70" spans="1:23" hidden="1" x14ac:dyDescent="0.25">
      <c r="A70" t="s">
        <v>476</v>
      </c>
      <c r="C70" t="s">
        <v>477</v>
      </c>
      <c r="D70" t="s">
        <v>478</v>
      </c>
      <c r="E70" t="s">
        <v>479</v>
      </c>
      <c r="F70" t="s">
        <v>480</v>
      </c>
      <c r="G70" t="s">
        <v>481</v>
      </c>
      <c r="H70" t="s">
        <v>57</v>
      </c>
      <c r="I70" t="str">
        <f>INDEX(Level[Level],MATCH(PIs[[#This Row],[L]],Level[GUID],0),1)</f>
        <v>Minor Must</v>
      </c>
      <c r="N70" t="s">
        <v>138</v>
      </c>
      <c r="O70" t="str">
        <f>INDEX(allsections[[S]:[Order]],MATCH(PIs[[#This Row],[SGUID]],allsections[SGUID],0),1)</f>
        <v>FV 25 WASTE MANAGEMENT</v>
      </c>
      <c r="P70" t="str">
        <f>INDEX(allsections[[S]:[Order]],MATCH(PIs[[#This Row],[SGUID]],allsections[SGUID],0),2)</f>
        <v>-</v>
      </c>
      <c r="Q70">
        <f>INDEX(allsections[[S]:[Order]],MATCH(PIs[[#This Row],[SGUID]],allsections[SGUID],0),3)</f>
        <v>25</v>
      </c>
      <c r="R70" t="s">
        <v>50</v>
      </c>
      <c r="S70" t="str">
        <f>INDEX(allsections[[S]:[Order]],MATCH(PIs[[#This Row],[SSGUID]],allsections[SGUID],0),1)</f>
        <v>-</v>
      </c>
      <c r="T70" t="str">
        <f>INDEX(allsections[[S]:[Order]],MATCH(PIs[[#This Row],[SSGUID]],allsections[SGUID],0),2)</f>
        <v>-</v>
      </c>
      <c r="U70">
        <f>INDEX(#REF!,MATCH(PIs[[#This Row],[GUID]],#REF!,0),2)</f>
        <v>0</v>
      </c>
      <c r="V70" t="b">
        <v>0</v>
      </c>
    </row>
    <row r="71" spans="1:23" hidden="1" x14ac:dyDescent="0.25">
      <c r="A71" t="s">
        <v>482</v>
      </c>
      <c r="C71" t="s">
        <v>483</v>
      </c>
      <c r="D71" t="s">
        <v>484</v>
      </c>
      <c r="E71" t="s">
        <v>485</v>
      </c>
      <c r="F71" t="s">
        <v>486</v>
      </c>
      <c r="G71" t="s">
        <v>487</v>
      </c>
      <c r="H71" t="s">
        <v>57</v>
      </c>
      <c r="I71" t="str">
        <f>INDEX(Level[Level],MATCH(PIs[[#This Row],[L]],Level[GUID],0),1)</f>
        <v>Minor Must</v>
      </c>
      <c r="N71" t="s">
        <v>488</v>
      </c>
      <c r="O71" t="str">
        <f>INDEX(allsections[[S]:[Order]],MATCH(PIs[[#This Row],[SGUID]],allsections[SGUID],0),1)</f>
        <v>FV 20 WORKERS’ HEALTH, SAFETY, AND WELFARE</v>
      </c>
      <c r="P71" t="str">
        <f>INDEX(allsections[[S]:[Order]],MATCH(PIs[[#This Row],[SGUID]],allsections[SGUID],0),2)</f>
        <v>-</v>
      </c>
      <c r="Q71">
        <f>INDEX(allsections[[S]:[Order]],MATCH(PIs[[#This Row],[SGUID]],allsections[SGUID],0),3)</f>
        <v>20</v>
      </c>
      <c r="R71" t="s">
        <v>489</v>
      </c>
      <c r="S71" t="str">
        <f>INDEX(allsections[[S]:[Order]],MATCH(PIs[[#This Row],[SSGUID]],allsections[SGUID],0),1)</f>
        <v>FV 20.03 Personal protective equipment</v>
      </c>
      <c r="T71" t="str">
        <f>INDEX(allsections[[S]:[Order]],MATCH(PIs[[#This Row],[SSGUID]],allsections[SGUID],0),2)</f>
        <v>-</v>
      </c>
      <c r="U71">
        <f>INDEX(#REF!,MATCH(PIs[[#This Row],[GUID]],#REF!,0),2)</f>
        <v>0</v>
      </c>
      <c r="V71" t="b">
        <v>0</v>
      </c>
      <c r="W71" t="b">
        <v>1</v>
      </c>
    </row>
    <row r="72" spans="1:23" hidden="1" x14ac:dyDescent="0.25">
      <c r="A72" t="s">
        <v>490</v>
      </c>
      <c r="C72" t="s">
        <v>491</v>
      </c>
      <c r="D72" t="s">
        <v>492</v>
      </c>
      <c r="E72" t="s">
        <v>493</v>
      </c>
      <c r="F72" t="s">
        <v>494</v>
      </c>
      <c r="G72" t="s">
        <v>495</v>
      </c>
      <c r="H72" t="s">
        <v>48</v>
      </c>
      <c r="I72" t="str">
        <f>INDEX(Level[Level],MATCH(PIs[[#This Row],[L]],Level[GUID],0),1)</f>
        <v>Major Must</v>
      </c>
      <c r="N72" t="s">
        <v>488</v>
      </c>
      <c r="O72" t="str">
        <f>INDEX(allsections[[S]:[Order]],MATCH(PIs[[#This Row],[SGUID]],allsections[SGUID],0),1)</f>
        <v>FV 20 WORKERS’ HEALTH, SAFETY, AND WELFARE</v>
      </c>
      <c r="P72" t="str">
        <f>INDEX(allsections[[S]:[Order]],MATCH(PIs[[#This Row],[SGUID]],allsections[SGUID],0),2)</f>
        <v>-</v>
      </c>
      <c r="Q72">
        <f>INDEX(allsections[[S]:[Order]],MATCH(PIs[[#This Row],[SGUID]],allsections[SGUID],0),3)</f>
        <v>20</v>
      </c>
      <c r="R72" t="s">
        <v>489</v>
      </c>
      <c r="S72" t="str">
        <f>INDEX(allsections[[S]:[Order]],MATCH(PIs[[#This Row],[SSGUID]],allsections[SGUID],0),1)</f>
        <v>FV 20.03 Personal protective equipment</v>
      </c>
      <c r="T72" t="str">
        <f>INDEX(allsections[[S]:[Order]],MATCH(PIs[[#This Row],[SSGUID]],allsections[SGUID],0),2)</f>
        <v>-</v>
      </c>
      <c r="U72">
        <f>INDEX(#REF!,MATCH(PIs[[#This Row],[GUID]],#REF!,0),2)</f>
        <v>0</v>
      </c>
      <c r="V72" t="b">
        <v>0</v>
      </c>
    </row>
    <row r="73" spans="1:23" ht="135" hidden="1" x14ac:dyDescent="0.25">
      <c r="A73" t="s">
        <v>496</v>
      </c>
      <c r="C73" t="s">
        <v>497</v>
      </c>
      <c r="D73" t="s">
        <v>498</v>
      </c>
      <c r="E73" t="s">
        <v>499</v>
      </c>
      <c r="F73" t="s">
        <v>500</v>
      </c>
      <c r="G73" s="47" t="s">
        <v>501</v>
      </c>
      <c r="H73" t="s">
        <v>57</v>
      </c>
      <c r="I73" t="str">
        <f>INDEX(Level[Level],MATCH(PIs[[#This Row],[L]],Level[GUID],0),1)</f>
        <v>Minor Must</v>
      </c>
      <c r="N73" t="s">
        <v>488</v>
      </c>
      <c r="O73" t="str">
        <f>INDEX(allsections[[S]:[Order]],MATCH(PIs[[#This Row],[SGUID]],allsections[SGUID],0),1)</f>
        <v>FV 20 WORKERS’ HEALTH, SAFETY, AND WELFARE</v>
      </c>
      <c r="P73" t="str">
        <f>INDEX(allsections[[S]:[Order]],MATCH(PIs[[#This Row],[SGUID]],allsections[SGUID],0),2)</f>
        <v>-</v>
      </c>
      <c r="Q73">
        <f>INDEX(allsections[[S]:[Order]],MATCH(PIs[[#This Row],[SGUID]],allsections[SGUID],0),3)</f>
        <v>20</v>
      </c>
      <c r="R73" t="s">
        <v>489</v>
      </c>
      <c r="S73" t="str">
        <f>INDEX(allsections[[S]:[Order]],MATCH(PIs[[#This Row],[SSGUID]],allsections[SGUID],0),1)</f>
        <v>FV 20.03 Personal protective equipment</v>
      </c>
      <c r="T73" t="str">
        <f>INDEX(allsections[[S]:[Order]],MATCH(PIs[[#This Row],[SSGUID]],allsections[SGUID],0),2)</f>
        <v>-</v>
      </c>
      <c r="U73">
        <f>INDEX(#REF!,MATCH(PIs[[#This Row],[GUID]],#REF!,0),2)</f>
        <v>0</v>
      </c>
      <c r="V73" t="b">
        <v>0</v>
      </c>
    </row>
    <row r="74" spans="1:23" ht="330" hidden="1" x14ac:dyDescent="0.25">
      <c r="A74" t="s">
        <v>502</v>
      </c>
      <c r="C74" t="s">
        <v>503</v>
      </c>
      <c r="D74" t="s">
        <v>504</v>
      </c>
      <c r="E74" t="s">
        <v>505</v>
      </c>
      <c r="F74" t="s">
        <v>506</v>
      </c>
      <c r="G74" s="47" t="s">
        <v>507</v>
      </c>
      <c r="H74" t="s">
        <v>48</v>
      </c>
      <c r="I74" t="str">
        <f>INDEX(Level[Level],MATCH(PIs[[#This Row],[L]],Level[GUID],0),1)</f>
        <v>Major Must</v>
      </c>
      <c r="N74" t="s">
        <v>488</v>
      </c>
      <c r="O74" t="str">
        <f>INDEX(allsections[[S]:[Order]],MATCH(PIs[[#This Row],[SGUID]],allsections[SGUID],0),1)</f>
        <v>FV 20 WORKERS’ HEALTH, SAFETY, AND WELFARE</v>
      </c>
      <c r="P74" t="str">
        <f>INDEX(allsections[[S]:[Order]],MATCH(PIs[[#This Row],[SGUID]],allsections[SGUID],0),2)</f>
        <v>-</v>
      </c>
      <c r="Q74">
        <f>INDEX(allsections[[S]:[Order]],MATCH(PIs[[#This Row],[SGUID]],allsections[SGUID],0),3)</f>
        <v>20</v>
      </c>
      <c r="R74" t="s">
        <v>489</v>
      </c>
      <c r="S74" t="str">
        <f>INDEX(allsections[[S]:[Order]],MATCH(PIs[[#This Row],[SSGUID]],allsections[SGUID],0),1)</f>
        <v>FV 20.03 Personal protective equipment</v>
      </c>
      <c r="T74" t="str">
        <f>INDEX(allsections[[S]:[Order]],MATCH(PIs[[#This Row],[SSGUID]],allsections[SGUID],0),2)</f>
        <v>-</v>
      </c>
      <c r="U74">
        <f>INDEX(#REF!,MATCH(PIs[[#This Row],[GUID]],#REF!,0),2)</f>
        <v>0</v>
      </c>
      <c r="V74" t="b">
        <v>0</v>
      </c>
    </row>
    <row r="75" spans="1:23" hidden="1" x14ac:dyDescent="0.25">
      <c r="A75" t="s">
        <v>508</v>
      </c>
      <c r="C75" t="s">
        <v>509</v>
      </c>
      <c r="D75" t="s">
        <v>510</v>
      </c>
      <c r="E75" t="s">
        <v>511</v>
      </c>
      <c r="F75" t="s">
        <v>512</v>
      </c>
      <c r="G75" t="s">
        <v>513</v>
      </c>
      <c r="H75" t="s">
        <v>57</v>
      </c>
      <c r="I75" t="str">
        <f>INDEX(Level[Level],MATCH(PIs[[#This Row],[L]],Level[GUID],0),1)</f>
        <v>Minor Must</v>
      </c>
      <c r="N75" t="s">
        <v>488</v>
      </c>
      <c r="O75" t="str">
        <f>INDEX(allsections[[S]:[Order]],MATCH(PIs[[#This Row],[SGUID]],allsections[SGUID],0),1)</f>
        <v>FV 20 WORKERS’ HEALTH, SAFETY, AND WELFARE</v>
      </c>
      <c r="P75" t="str">
        <f>INDEX(allsections[[S]:[Order]],MATCH(PIs[[#This Row],[SGUID]],allsections[SGUID],0),2)</f>
        <v>-</v>
      </c>
      <c r="Q75">
        <f>INDEX(allsections[[S]:[Order]],MATCH(PIs[[#This Row],[SGUID]],allsections[SGUID],0),3)</f>
        <v>20</v>
      </c>
      <c r="R75" t="s">
        <v>514</v>
      </c>
      <c r="S75" t="str">
        <f>INDEX(allsections[[S]:[Order]],MATCH(PIs[[#This Row],[SSGUID]],allsections[SGUID],0),1)</f>
        <v>FV 20.02 Hazards and first aid</v>
      </c>
      <c r="T75" t="str">
        <f>INDEX(allsections[[S]:[Order]],MATCH(PIs[[#This Row],[SSGUID]],allsections[SGUID],0),2)</f>
        <v>-</v>
      </c>
      <c r="U75">
        <f>INDEX(#REF!,MATCH(PIs[[#This Row],[GUID]],#REF!,0),2)</f>
        <v>0</v>
      </c>
      <c r="V75" t="b">
        <v>0</v>
      </c>
    </row>
    <row r="76" spans="1:23" hidden="1" x14ac:dyDescent="0.25">
      <c r="A76" t="s">
        <v>515</v>
      </c>
      <c r="C76" t="s">
        <v>516</v>
      </c>
      <c r="D76" t="s">
        <v>517</v>
      </c>
      <c r="E76" t="s">
        <v>518</v>
      </c>
      <c r="F76" t="s">
        <v>519</v>
      </c>
      <c r="G76" t="s">
        <v>520</v>
      </c>
      <c r="H76" t="s">
        <v>57</v>
      </c>
      <c r="I76" t="str">
        <f>INDEX(Level[Level],MATCH(PIs[[#This Row],[L]],Level[GUID],0),1)</f>
        <v>Minor Must</v>
      </c>
      <c r="N76" t="s">
        <v>488</v>
      </c>
      <c r="O76" t="str">
        <f>INDEX(allsections[[S]:[Order]],MATCH(PIs[[#This Row],[SGUID]],allsections[SGUID],0),1)</f>
        <v>FV 20 WORKERS’ HEALTH, SAFETY, AND WELFARE</v>
      </c>
      <c r="P76" t="str">
        <f>INDEX(allsections[[S]:[Order]],MATCH(PIs[[#This Row],[SGUID]],allsections[SGUID],0),2)</f>
        <v>-</v>
      </c>
      <c r="Q76">
        <f>INDEX(allsections[[S]:[Order]],MATCH(PIs[[#This Row],[SGUID]],allsections[SGUID],0),3)</f>
        <v>20</v>
      </c>
      <c r="R76" t="s">
        <v>514</v>
      </c>
      <c r="S76" t="str">
        <f>INDEX(allsections[[S]:[Order]],MATCH(PIs[[#This Row],[SSGUID]],allsections[SGUID],0),1)</f>
        <v>FV 20.02 Hazards and first aid</v>
      </c>
      <c r="T76" t="str">
        <f>INDEX(allsections[[S]:[Order]],MATCH(PIs[[#This Row],[SSGUID]],allsections[SGUID],0),2)</f>
        <v>-</v>
      </c>
      <c r="U76">
        <f>INDEX(#REF!,MATCH(PIs[[#This Row],[GUID]],#REF!,0),2)</f>
        <v>0</v>
      </c>
      <c r="V76" t="b">
        <v>0</v>
      </c>
    </row>
    <row r="77" spans="1:23" hidden="1" x14ac:dyDescent="0.25">
      <c r="A77" t="s">
        <v>521</v>
      </c>
      <c r="C77" t="s">
        <v>522</v>
      </c>
      <c r="D77" t="s">
        <v>523</v>
      </c>
      <c r="E77" t="s">
        <v>524</v>
      </c>
      <c r="F77" t="s">
        <v>525</v>
      </c>
      <c r="G77" t="s">
        <v>526</v>
      </c>
      <c r="H77" t="s">
        <v>57</v>
      </c>
      <c r="I77" t="str">
        <f>INDEX(Level[Level],MATCH(PIs[[#This Row],[L]],Level[GUID],0),1)</f>
        <v>Minor Must</v>
      </c>
      <c r="N77" t="s">
        <v>488</v>
      </c>
      <c r="O77" t="str">
        <f>INDEX(allsections[[S]:[Order]],MATCH(PIs[[#This Row],[SGUID]],allsections[SGUID],0),1)</f>
        <v>FV 20 WORKERS’ HEALTH, SAFETY, AND WELFARE</v>
      </c>
      <c r="P77" t="str">
        <f>INDEX(allsections[[S]:[Order]],MATCH(PIs[[#This Row],[SGUID]],allsections[SGUID],0),2)</f>
        <v>-</v>
      </c>
      <c r="Q77">
        <f>INDEX(allsections[[S]:[Order]],MATCH(PIs[[#This Row],[SGUID]],allsections[SGUID],0),3)</f>
        <v>20</v>
      </c>
      <c r="R77" t="s">
        <v>514</v>
      </c>
      <c r="S77" t="str">
        <f>INDEX(allsections[[S]:[Order]],MATCH(PIs[[#This Row],[SSGUID]],allsections[SGUID],0),1)</f>
        <v>FV 20.02 Hazards and first aid</v>
      </c>
      <c r="T77" t="str">
        <f>INDEX(allsections[[S]:[Order]],MATCH(PIs[[#This Row],[SSGUID]],allsections[SGUID],0),2)</f>
        <v>-</v>
      </c>
      <c r="U77">
        <f>INDEX(#REF!,MATCH(PIs[[#This Row],[GUID]],#REF!,0),2)</f>
        <v>0</v>
      </c>
      <c r="V77" t="b">
        <v>0</v>
      </c>
    </row>
    <row r="78" spans="1:23" ht="390" hidden="1" x14ac:dyDescent="0.25">
      <c r="A78" t="s">
        <v>527</v>
      </c>
      <c r="C78" t="s">
        <v>528</v>
      </c>
      <c r="D78" t="s">
        <v>529</v>
      </c>
      <c r="E78" t="s">
        <v>530</v>
      </c>
      <c r="F78" t="s">
        <v>531</v>
      </c>
      <c r="G78" s="47" t="s">
        <v>2588</v>
      </c>
      <c r="H78" t="s">
        <v>48</v>
      </c>
      <c r="I78" t="str">
        <f>INDEX(Level[Level],MATCH(PIs[[#This Row],[L]],Level[GUID],0),1)</f>
        <v>Major Must</v>
      </c>
      <c r="N78" t="s">
        <v>94</v>
      </c>
      <c r="O78" t="str">
        <f>INDEX(allsections[[S]:[Order]],MATCH(PIs[[#This Row],[SGUID]],allsections[SGUID],0),1)</f>
        <v>FV 03 RESOURCE MANAGEMENT AND TRAINING</v>
      </c>
      <c r="P78" t="str">
        <f>INDEX(allsections[[S]:[Order]],MATCH(PIs[[#This Row],[SGUID]],allsections[SGUID],0),2)</f>
        <v>-</v>
      </c>
      <c r="Q78">
        <f>INDEX(allsections[[S]:[Order]],MATCH(PIs[[#This Row],[SGUID]],allsections[SGUID],0),3)</f>
        <v>3</v>
      </c>
      <c r="R78" t="s">
        <v>50</v>
      </c>
      <c r="S78" t="str">
        <f>INDEX(allsections[[S]:[Order]],MATCH(PIs[[#This Row],[SSGUID]],allsections[SGUID],0),1)</f>
        <v>-</v>
      </c>
      <c r="T78" t="str">
        <f>INDEX(allsections[[S]:[Order]],MATCH(PIs[[#This Row],[SSGUID]],allsections[SGUID],0),2)</f>
        <v>-</v>
      </c>
      <c r="U78">
        <f>INDEX(#REF!,MATCH(PIs[[#This Row],[GUID]],#REF!,0),2)</f>
        <v>0</v>
      </c>
      <c r="V78" t="b">
        <v>0</v>
      </c>
      <c r="W78" t="b">
        <v>1</v>
      </c>
    </row>
    <row r="79" spans="1:23" ht="405" hidden="1" x14ac:dyDescent="0.25">
      <c r="A79" t="s">
        <v>532</v>
      </c>
      <c r="C79" t="s">
        <v>533</v>
      </c>
      <c r="D79" t="s">
        <v>534</v>
      </c>
      <c r="E79" t="s">
        <v>535</v>
      </c>
      <c r="F79" t="s">
        <v>536</v>
      </c>
      <c r="G79" s="47" t="s">
        <v>537</v>
      </c>
      <c r="H79" t="s">
        <v>48</v>
      </c>
      <c r="I79" t="str">
        <f>INDEX(Level[Level],MATCH(PIs[[#This Row],[L]],Level[GUID],0),1)</f>
        <v>Major Must</v>
      </c>
      <c r="N79" t="s">
        <v>488</v>
      </c>
      <c r="O79" t="str">
        <f>INDEX(allsections[[S]:[Order]],MATCH(PIs[[#This Row],[SGUID]],allsections[SGUID],0),1)</f>
        <v>FV 20 WORKERS’ HEALTH, SAFETY, AND WELFARE</v>
      </c>
      <c r="P79" t="str">
        <f>INDEX(allsections[[S]:[Order]],MATCH(PIs[[#This Row],[SGUID]],allsections[SGUID],0),2)</f>
        <v>-</v>
      </c>
      <c r="Q79">
        <f>INDEX(allsections[[S]:[Order]],MATCH(PIs[[#This Row],[SGUID]],allsections[SGUID],0),3)</f>
        <v>20</v>
      </c>
      <c r="R79" t="s">
        <v>538</v>
      </c>
      <c r="S79" t="str">
        <f>INDEX(allsections[[S]:[Order]],MATCH(PIs[[#This Row],[SSGUID]],allsections[SGUID],0),1)</f>
        <v>FV 20.01 Risk assessment and training</v>
      </c>
      <c r="T79" t="str">
        <f>INDEX(allsections[[S]:[Order]],MATCH(PIs[[#This Row],[SSGUID]],allsections[SGUID],0),2)</f>
        <v>-</v>
      </c>
      <c r="U79">
        <f>INDEX(#REF!,MATCH(PIs[[#This Row],[GUID]],#REF!,0),2)</f>
        <v>0</v>
      </c>
      <c r="V79" t="b">
        <v>0</v>
      </c>
    </row>
    <row r="80" spans="1:23" ht="409.5" hidden="1" x14ac:dyDescent="0.25">
      <c r="A80" t="s">
        <v>539</v>
      </c>
      <c r="C80" t="s">
        <v>540</v>
      </c>
      <c r="D80" t="s">
        <v>541</v>
      </c>
      <c r="E80" t="s">
        <v>542</v>
      </c>
      <c r="F80" t="s">
        <v>543</v>
      </c>
      <c r="G80" s="47" t="s">
        <v>544</v>
      </c>
      <c r="H80" t="s">
        <v>48</v>
      </c>
      <c r="I80" t="str">
        <f>INDEX(Level[Level],MATCH(PIs[[#This Row],[L]],Level[GUID],0),1)</f>
        <v>Major Must</v>
      </c>
      <c r="N80" t="s">
        <v>488</v>
      </c>
      <c r="O80" t="str">
        <f>INDEX(allsections[[S]:[Order]],MATCH(PIs[[#This Row],[SGUID]],allsections[SGUID],0),1)</f>
        <v>FV 20 WORKERS’ HEALTH, SAFETY, AND WELFARE</v>
      </c>
      <c r="P80" t="str">
        <f>INDEX(allsections[[S]:[Order]],MATCH(PIs[[#This Row],[SGUID]],allsections[SGUID],0),2)</f>
        <v>-</v>
      </c>
      <c r="Q80">
        <f>INDEX(allsections[[S]:[Order]],MATCH(PIs[[#This Row],[SGUID]],allsections[SGUID],0),3)</f>
        <v>20</v>
      </c>
      <c r="R80" t="s">
        <v>514</v>
      </c>
      <c r="S80" t="str">
        <f>INDEX(allsections[[S]:[Order]],MATCH(PIs[[#This Row],[SSGUID]],allsections[SGUID],0),1)</f>
        <v>FV 20.02 Hazards and first aid</v>
      </c>
      <c r="T80" t="str">
        <f>INDEX(allsections[[S]:[Order]],MATCH(PIs[[#This Row],[SSGUID]],allsections[SGUID],0),2)</f>
        <v>-</v>
      </c>
      <c r="U80">
        <f>INDEX(#REF!,MATCH(PIs[[#This Row],[GUID]],#REF!,0),2)</f>
        <v>0</v>
      </c>
      <c r="V80" t="b">
        <v>0</v>
      </c>
    </row>
    <row r="81" spans="1:23" ht="409.5" hidden="1" x14ac:dyDescent="0.25">
      <c r="A81" t="s">
        <v>545</v>
      </c>
      <c r="C81" t="s">
        <v>546</v>
      </c>
      <c r="D81" t="s">
        <v>547</v>
      </c>
      <c r="E81" t="s">
        <v>548</v>
      </c>
      <c r="F81" t="s">
        <v>549</v>
      </c>
      <c r="G81" s="47" t="s">
        <v>550</v>
      </c>
      <c r="H81" t="s">
        <v>48</v>
      </c>
      <c r="I81" t="str">
        <f>INDEX(Level[Level],MATCH(PIs[[#This Row],[L]],Level[GUID],0),1)</f>
        <v>Major Must</v>
      </c>
      <c r="N81" t="s">
        <v>488</v>
      </c>
      <c r="O81" t="str">
        <f>INDEX(allsections[[S]:[Order]],MATCH(PIs[[#This Row],[SGUID]],allsections[SGUID],0),1)</f>
        <v>FV 20 WORKERS’ HEALTH, SAFETY, AND WELFARE</v>
      </c>
      <c r="P81" t="str">
        <f>INDEX(allsections[[S]:[Order]],MATCH(PIs[[#This Row],[SGUID]],allsections[SGUID],0),2)</f>
        <v>-</v>
      </c>
      <c r="Q81">
        <f>INDEX(allsections[[S]:[Order]],MATCH(PIs[[#This Row],[SGUID]],allsections[SGUID],0),3)</f>
        <v>20</v>
      </c>
      <c r="R81" t="s">
        <v>538</v>
      </c>
      <c r="S81" t="str">
        <f>INDEX(allsections[[S]:[Order]],MATCH(PIs[[#This Row],[SSGUID]],allsections[SGUID],0),1)</f>
        <v>FV 20.01 Risk assessment and training</v>
      </c>
      <c r="T81" t="str">
        <f>INDEX(allsections[[S]:[Order]],MATCH(PIs[[#This Row],[SSGUID]],allsections[SGUID],0),2)</f>
        <v>-</v>
      </c>
      <c r="U81">
        <f>INDEX(#REF!,MATCH(PIs[[#This Row],[GUID]],#REF!,0),2)</f>
        <v>0</v>
      </c>
      <c r="V81" t="b">
        <v>0</v>
      </c>
    </row>
    <row r="82" spans="1:23" ht="315" hidden="1" x14ac:dyDescent="0.25">
      <c r="A82" t="s">
        <v>551</v>
      </c>
      <c r="C82" t="s">
        <v>552</v>
      </c>
      <c r="D82" t="s">
        <v>553</v>
      </c>
      <c r="E82" t="s">
        <v>554</v>
      </c>
      <c r="F82" t="s">
        <v>555</v>
      </c>
      <c r="G82" s="47" t="s">
        <v>556</v>
      </c>
      <c r="H82" t="s">
        <v>48</v>
      </c>
      <c r="I82" t="str">
        <f>INDEX(Level[Level],MATCH(PIs[[#This Row],[L]],Level[GUID],0),1)</f>
        <v>Major Must</v>
      </c>
      <c r="N82" t="s">
        <v>488</v>
      </c>
      <c r="O82" t="str">
        <f>INDEX(allsections[[S]:[Order]],MATCH(PIs[[#This Row],[SGUID]],allsections[SGUID],0),1)</f>
        <v>FV 20 WORKERS’ HEALTH, SAFETY, AND WELFARE</v>
      </c>
      <c r="P82" t="str">
        <f>INDEX(allsections[[S]:[Order]],MATCH(PIs[[#This Row],[SGUID]],allsections[SGUID],0),2)</f>
        <v>-</v>
      </c>
      <c r="Q82">
        <f>INDEX(allsections[[S]:[Order]],MATCH(PIs[[#This Row],[SGUID]],allsections[SGUID],0),3)</f>
        <v>20</v>
      </c>
      <c r="R82" t="s">
        <v>538</v>
      </c>
      <c r="S82" t="str">
        <f>INDEX(allsections[[S]:[Order]],MATCH(PIs[[#This Row],[SSGUID]],allsections[SGUID],0),1)</f>
        <v>FV 20.01 Risk assessment and training</v>
      </c>
      <c r="T82" t="str">
        <f>INDEX(allsections[[S]:[Order]],MATCH(PIs[[#This Row],[SSGUID]],allsections[SGUID],0),2)</f>
        <v>-</v>
      </c>
      <c r="U82">
        <f>INDEX(#REF!,MATCH(PIs[[#This Row],[GUID]],#REF!,0),2)</f>
        <v>0</v>
      </c>
      <c r="V82" t="b">
        <v>0</v>
      </c>
    </row>
    <row r="83" spans="1:23" hidden="1" x14ac:dyDescent="0.25">
      <c r="A83" t="s">
        <v>557</v>
      </c>
      <c r="C83" t="s">
        <v>558</v>
      </c>
      <c r="D83" t="s">
        <v>559</v>
      </c>
      <c r="E83" t="s">
        <v>560</v>
      </c>
      <c r="F83" t="s">
        <v>561</v>
      </c>
      <c r="G83" t="s">
        <v>562</v>
      </c>
      <c r="H83" t="s">
        <v>137</v>
      </c>
      <c r="I83" t="str">
        <f>INDEX(Level[Level],MATCH(PIs[[#This Row],[L]],Level[GUID],0),1)</f>
        <v>Recom.</v>
      </c>
      <c r="N83" t="s">
        <v>138</v>
      </c>
      <c r="O83" t="str">
        <f>INDEX(allsections[[S]:[Order]],MATCH(PIs[[#This Row],[SGUID]],allsections[SGUID],0),1)</f>
        <v>FV 25 WASTE MANAGEMENT</v>
      </c>
      <c r="P83" t="str">
        <f>INDEX(allsections[[S]:[Order]],MATCH(PIs[[#This Row],[SGUID]],allsections[SGUID],0),2)</f>
        <v>-</v>
      </c>
      <c r="Q83">
        <f>INDEX(allsections[[S]:[Order]],MATCH(PIs[[#This Row],[SGUID]],allsections[SGUID],0),3)</f>
        <v>25</v>
      </c>
      <c r="R83" t="s">
        <v>50</v>
      </c>
      <c r="S83" t="str">
        <f>INDEX(allsections[[S]:[Order]],MATCH(PIs[[#This Row],[SSGUID]],allsections[SGUID],0),1)</f>
        <v>-</v>
      </c>
      <c r="T83" t="str">
        <f>INDEX(allsections[[S]:[Order]],MATCH(PIs[[#This Row],[SSGUID]],allsections[SGUID],0),2)</f>
        <v>-</v>
      </c>
      <c r="U83">
        <f>INDEX(#REF!,MATCH(PIs[[#This Row],[GUID]],#REF!,0),2)</f>
        <v>0</v>
      </c>
      <c r="V83" t="b">
        <v>0</v>
      </c>
      <c r="W83" t="b">
        <v>1</v>
      </c>
    </row>
    <row r="84" spans="1:23" hidden="1" x14ac:dyDescent="0.25">
      <c r="A84" t="s">
        <v>563</v>
      </c>
      <c r="C84" t="s">
        <v>564</v>
      </c>
      <c r="D84" t="s">
        <v>565</v>
      </c>
      <c r="E84" t="s">
        <v>566</v>
      </c>
      <c r="F84" t="s">
        <v>567</v>
      </c>
      <c r="G84" t="s">
        <v>568</v>
      </c>
      <c r="H84" t="s">
        <v>48</v>
      </c>
      <c r="I84" t="str">
        <f>INDEX(Level[Level],MATCH(PIs[[#This Row],[L]],Level[GUID],0),1)</f>
        <v>Major Must</v>
      </c>
      <c r="N84" t="s">
        <v>456</v>
      </c>
      <c r="O84" t="str">
        <f>INDEX(allsections[[S]:[Order]],MATCH(PIs[[#This Row],[SGUID]],allsections[SGUID],0),1)</f>
        <v>FV 13 EQUIPMENT AND DEVICES</v>
      </c>
      <c r="P84" t="str">
        <f>INDEX(allsections[[S]:[Order]],MATCH(PIs[[#This Row],[SGUID]],allsections[SGUID],0),2)</f>
        <v>-</v>
      </c>
      <c r="Q84">
        <f>INDEX(allsections[[S]:[Order]],MATCH(PIs[[#This Row],[SGUID]],allsections[SGUID],0),3)</f>
        <v>13</v>
      </c>
      <c r="R84" t="s">
        <v>50</v>
      </c>
      <c r="S84" t="str">
        <f>INDEX(allsections[[S]:[Order]],MATCH(PIs[[#This Row],[SSGUID]],allsections[SGUID],0),1)</f>
        <v>-</v>
      </c>
      <c r="T84" t="str">
        <f>INDEX(allsections[[S]:[Order]],MATCH(PIs[[#This Row],[SSGUID]],allsections[SGUID],0),2)</f>
        <v>-</v>
      </c>
      <c r="U84">
        <f>INDEX(#REF!,MATCH(PIs[[#This Row],[GUID]],#REF!,0),2)</f>
        <v>0</v>
      </c>
      <c r="V84" t="b">
        <v>0</v>
      </c>
    </row>
    <row r="85" spans="1:23" hidden="1" x14ac:dyDescent="0.25">
      <c r="A85" t="s">
        <v>569</v>
      </c>
      <c r="C85" t="s">
        <v>570</v>
      </c>
      <c r="D85" t="s">
        <v>571</v>
      </c>
      <c r="E85" t="s">
        <v>572</v>
      </c>
      <c r="F85" t="s">
        <v>573</v>
      </c>
      <c r="G85" t="s">
        <v>574</v>
      </c>
      <c r="H85" t="s">
        <v>57</v>
      </c>
      <c r="I85" t="str">
        <f>INDEX(Level[Level],MATCH(PIs[[#This Row],[L]],Level[GUID],0),1)</f>
        <v>Minor Must</v>
      </c>
      <c r="N85" t="s">
        <v>115</v>
      </c>
      <c r="O85" t="str">
        <f>INDEX(allsections[[S]:[Order]],MATCH(PIs[[#This Row],[SGUID]],allsections[SGUID],0),1)</f>
        <v>FV 32 PLANT PROTECTION PRODUCTS</v>
      </c>
      <c r="P85" t="str">
        <f>INDEX(allsections[[S]:[Order]],MATCH(PIs[[#This Row],[SGUID]],allsections[SGUID],0),2)</f>
        <v>-</v>
      </c>
      <c r="Q85">
        <f>INDEX(allsections[[S]:[Order]],MATCH(PIs[[#This Row],[SGUID]],allsections[SGUID],0),3)</f>
        <v>32</v>
      </c>
      <c r="R85" t="s">
        <v>449</v>
      </c>
      <c r="S85" t="str">
        <f>INDEX(allsections[[S]:[Order]],MATCH(PIs[[#This Row],[SSGUID]],allsections[SGUID],0),1)</f>
        <v>FV 32.10 Mixing and handling</v>
      </c>
      <c r="T85" t="str">
        <f>INDEX(allsections[[S]:[Order]],MATCH(PIs[[#This Row],[SSGUID]],allsections[SGUID],0),2)</f>
        <v>-</v>
      </c>
      <c r="U85" t="str">
        <f>INDEX(#REF!,MATCH(PIs[[#This Row],[GUID]],#REF!,0),2)</f>
        <v>6wEtZi10jsNcRNXt4zdGZM</v>
      </c>
      <c r="V85" t="b">
        <v>0</v>
      </c>
    </row>
    <row r="86" spans="1:23" ht="270" hidden="1" x14ac:dyDescent="0.25">
      <c r="A86" t="s">
        <v>575</v>
      </c>
      <c r="C86" t="s">
        <v>576</v>
      </c>
      <c r="D86" t="s">
        <v>577</v>
      </c>
      <c r="E86" t="s">
        <v>578</v>
      </c>
      <c r="F86" t="s">
        <v>579</v>
      </c>
      <c r="G86" s="47" t="s">
        <v>580</v>
      </c>
      <c r="H86" t="s">
        <v>48</v>
      </c>
      <c r="I86" t="str">
        <f>INDEX(Level[Level],MATCH(PIs[[#This Row],[L]],Level[GUID],0),1)</f>
        <v>Major Must</v>
      </c>
      <c r="N86" t="s">
        <v>115</v>
      </c>
      <c r="O86" t="str">
        <f>INDEX(allsections[[S]:[Order]],MATCH(PIs[[#This Row],[SGUID]],allsections[SGUID],0),1)</f>
        <v>FV 32 PLANT PROTECTION PRODUCTS</v>
      </c>
      <c r="P86" t="str">
        <f>INDEX(allsections[[S]:[Order]],MATCH(PIs[[#This Row],[SGUID]],allsections[SGUID],0),2)</f>
        <v>-</v>
      </c>
      <c r="Q86">
        <f>INDEX(allsections[[S]:[Order]],MATCH(PIs[[#This Row],[SGUID]],allsections[SGUID],0),3)</f>
        <v>32</v>
      </c>
      <c r="R86" t="s">
        <v>449</v>
      </c>
      <c r="S86" t="str">
        <f>INDEX(allsections[[S]:[Order]],MATCH(PIs[[#This Row],[SSGUID]],allsections[SGUID],0),1)</f>
        <v>FV 32.10 Mixing and handling</v>
      </c>
      <c r="T86" t="str">
        <f>INDEX(allsections[[S]:[Order]],MATCH(PIs[[#This Row],[SSGUID]],allsections[SGUID],0),2)</f>
        <v>-</v>
      </c>
      <c r="U86" t="str">
        <f>INDEX(#REF!,MATCH(PIs[[#This Row],[GUID]],#REF!,0),2)</f>
        <v>6wEtZi10jsNcRNXt4zdGZM</v>
      </c>
      <c r="V86" t="b">
        <v>0</v>
      </c>
    </row>
    <row r="87" spans="1:23" hidden="1" x14ac:dyDescent="0.25">
      <c r="A87" t="s">
        <v>581</v>
      </c>
      <c r="C87" t="s">
        <v>582</v>
      </c>
      <c r="D87" t="s">
        <v>583</v>
      </c>
      <c r="E87" t="s">
        <v>584</v>
      </c>
      <c r="F87" t="s">
        <v>585</v>
      </c>
      <c r="G87" t="s">
        <v>586</v>
      </c>
      <c r="H87" t="s">
        <v>48</v>
      </c>
      <c r="I87" t="str">
        <f>INDEX(Level[Level],MATCH(PIs[[#This Row],[L]],Level[GUID],0),1)</f>
        <v>Major Must</v>
      </c>
      <c r="N87" t="s">
        <v>115</v>
      </c>
      <c r="O87" t="str">
        <f>INDEX(allsections[[S]:[Order]],MATCH(PIs[[#This Row],[SGUID]],allsections[SGUID],0),1)</f>
        <v>FV 32 PLANT PROTECTION PRODUCTS</v>
      </c>
      <c r="P87" t="str">
        <f>INDEX(allsections[[S]:[Order]],MATCH(PIs[[#This Row],[SGUID]],allsections[SGUID],0),2)</f>
        <v>-</v>
      </c>
      <c r="Q87">
        <f>INDEX(allsections[[S]:[Order]],MATCH(PIs[[#This Row],[SGUID]],allsections[SGUID],0),3)</f>
        <v>32</v>
      </c>
      <c r="R87" t="s">
        <v>449</v>
      </c>
      <c r="S87" t="str">
        <f>INDEX(allsections[[S]:[Order]],MATCH(PIs[[#This Row],[SSGUID]],allsections[SGUID],0),1)</f>
        <v>FV 32.10 Mixing and handling</v>
      </c>
      <c r="T87" t="str">
        <f>INDEX(allsections[[S]:[Order]],MATCH(PIs[[#This Row],[SSGUID]],allsections[SGUID],0),2)</f>
        <v>-</v>
      </c>
      <c r="U87" t="str">
        <f>INDEX(#REF!,MATCH(PIs[[#This Row],[GUID]],#REF!,0),2)</f>
        <v>6wEtZi10jsNcRNXt4zdGZM</v>
      </c>
      <c r="V87" t="b">
        <v>0</v>
      </c>
    </row>
    <row r="88" spans="1:23" ht="255" hidden="1" x14ac:dyDescent="0.25">
      <c r="A88" t="s">
        <v>587</v>
      </c>
      <c r="C88" t="s">
        <v>588</v>
      </c>
      <c r="D88" t="s">
        <v>589</v>
      </c>
      <c r="E88" t="s">
        <v>590</v>
      </c>
      <c r="F88" t="s">
        <v>591</v>
      </c>
      <c r="G88" s="47" t="s">
        <v>592</v>
      </c>
      <c r="H88" t="s">
        <v>57</v>
      </c>
      <c r="I88" t="str">
        <f>INDEX(Level[Level],MATCH(PIs[[#This Row],[L]],Level[GUID],0),1)</f>
        <v>Minor Must</v>
      </c>
      <c r="N88" t="s">
        <v>488</v>
      </c>
      <c r="O88" t="str">
        <f>INDEX(allsections[[S]:[Order]],MATCH(PIs[[#This Row],[SGUID]],allsections[SGUID],0),1)</f>
        <v>FV 20 WORKERS’ HEALTH, SAFETY, AND WELFARE</v>
      </c>
      <c r="P88" t="str">
        <f>INDEX(allsections[[S]:[Order]],MATCH(PIs[[#This Row],[SGUID]],allsections[SGUID],0),2)</f>
        <v>-</v>
      </c>
      <c r="Q88">
        <f>INDEX(allsections[[S]:[Order]],MATCH(PIs[[#This Row],[SGUID]],allsections[SGUID],0),3)</f>
        <v>20</v>
      </c>
      <c r="R88" t="s">
        <v>593</v>
      </c>
      <c r="S88" t="str">
        <f>INDEX(allsections[[S]:[Order]],MATCH(PIs[[#This Row],[SSGUID]],allsections[SGUID],0),1)</f>
        <v>FV 20.04 Workers’ welfare</v>
      </c>
      <c r="T88" t="str">
        <f>INDEX(allsections[[S]:[Order]],MATCH(PIs[[#This Row],[SSGUID]],allsections[SGUID],0),2)</f>
        <v>-</v>
      </c>
      <c r="U88">
        <f>INDEX(#REF!,MATCH(PIs[[#This Row],[GUID]],#REF!,0),2)</f>
        <v>0</v>
      </c>
      <c r="V88" t="b">
        <v>0</v>
      </c>
    </row>
    <row r="89" spans="1:23" hidden="1" x14ac:dyDescent="0.25">
      <c r="A89" t="s">
        <v>594</v>
      </c>
      <c r="C89" t="s">
        <v>595</v>
      </c>
      <c r="D89" t="s">
        <v>596</v>
      </c>
      <c r="E89" t="s">
        <v>597</v>
      </c>
      <c r="F89" t="s">
        <v>598</v>
      </c>
      <c r="G89" t="s">
        <v>599</v>
      </c>
      <c r="H89" t="s">
        <v>57</v>
      </c>
      <c r="I89" t="str">
        <f>INDEX(Level[Level],MATCH(PIs[[#This Row],[L]],Level[GUID],0),1)</f>
        <v>Minor Must</v>
      </c>
      <c r="N89" t="s">
        <v>101</v>
      </c>
      <c r="O89" t="str">
        <f>INDEX(allsections[[S]:[Order]],MATCH(PIs[[#This Row],[SGUID]],allsections[SGUID],0),1)</f>
        <v>FV 23 ENERGY EFFICIENCY</v>
      </c>
      <c r="P89" t="str">
        <f>INDEX(allsections[[S]:[Order]],MATCH(PIs[[#This Row],[SGUID]],allsections[SGUID],0),2)</f>
        <v>-</v>
      </c>
      <c r="Q89">
        <f>INDEX(allsections[[S]:[Order]],MATCH(PIs[[#This Row],[SGUID]],allsections[SGUID],0),3)</f>
        <v>23</v>
      </c>
      <c r="R89" t="s">
        <v>50</v>
      </c>
      <c r="S89" t="str">
        <f>INDEX(allsections[[S]:[Order]],MATCH(PIs[[#This Row],[SSGUID]],allsections[SGUID],0),1)</f>
        <v>-</v>
      </c>
      <c r="T89" t="str">
        <f>INDEX(allsections[[S]:[Order]],MATCH(PIs[[#This Row],[SSGUID]],allsections[SGUID],0),2)</f>
        <v>-</v>
      </c>
      <c r="U89">
        <f>INDEX(#REF!,MATCH(PIs[[#This Row],[GUID]],#REF!,0),2)</f>
        <v>0</v>
      </c>
      <c r="V89" t="b">
        <v>0</v>
      </c>
    </row>
    <row r="90" spans="1:23" ht="409.5" hidden="1" x14ac:dyDescent="0.25">
      <c r="A90" t="s">
        <v>600</v>
      </c>
      <c r="C90" t="s">
        <v>601</v>
      </c>
      <c r="D90" t="s">
        <v>602</v>
      </c>
      <c r="E90" s="47" t="s">
        <v>603</v>
      </c>
      <c r="F90" t="s">
        <v>604</v>
      </c>
      <c r="G90" s="47" t="s">
        <v>605</v>
      </c>
      <c r="H90" t="s">
        <v>137</v>
      </c>
      <c r="I90" t="str">
        <f>INDEX(Level[Level],MATCH(PIs[[#This Row],[L]],Level[GUID],0),1)</f>
        <v>Recom.</v>
      </c>
      <c r="N90" t="s">
        <v>606</v>
      </c>
      <c r="O90" t="str">
        <f>INDEX(allsections[[S]:[Order]],MATCH(PIs[[#This Row],[SGUID]],allsections[SGUID],0),1)</f>
        <v>FV 24 GREENHOUSE GASES AND CLIMATE CHANGE</v>
      </c>
      <c r="P90" t="str">
        <f>INDEX(allsections[[S]:[Order]],MATCH(PIs[[#This Row],[SGUID]],allsections[SGUID],0),2)</f>
        <v>-</v>
      </c>
      <c r="Q90">
        <f>INDEX(allsections[[S]:[Order]],MATCH(PIs[[#This Row],[SGUID]],allsections[SGUID],0),3)</f>
        <v>24</v>
      </c>
      <c r="R90" t="s">
        <v>50</v>
      </c>
      <c r="S90" t="str">
        <f>INDEX(allsections[[S]:[Order]],MATCH(PIs[[#This Row],[SSGUID]],allsections[SGUID],0),1)</f>
        <v>-</v>
      </c>
      <c r="T90" t="str">
        <f>INDEX(allsections[[S]:[Order]],MATCH(PIs[[#This Row],[SSGUID]],allsections[SGUID],0),2)</f>
        <v>-</v>
      </c>
      <c r="U90">
        <f>INDEX(#REF!,MATCH(PIs[[#This Row],[GUID]],#REF!,0),2)</f>
        <v>0</v>
      </c>
      <c r="V90" t="b">
        <v>0</v>
      </c>
    </row>
    <row r="91" spans="1:23" ht="315" hidden="1" x14ac:dyDescent="0.25">
      <c r="A91" t="s">
        <v>607</v>
      </c>
      <c r="C91" t="s">
        <v>608</v>
      </c>
      <c r="D91" t="s">
        <v>609</v>
      </c>
      <c r="E91" t="s">
        <v>610</v>
      </c>
      <c r="F91" t="s">
        <v>611</v>
      </c>
      <c r="G91" s="47" t="s">
        <v>612</v>
      </c>
      <c r="H91" t="s">
        <v>137</v>
      </c>
      <c r="I91" t="str">
        <f>INDEX(Level[Level],MATCH(PIs[[#This Row],[L]],Level[GUID],0),1)</f>
        <v>Recom.</v>
      </c>
      <c r="N91" t="s">
        <v>606</v>
      </c>
      <c r="O91" t="str">
        <f>INDEX(allsections[[S]:[Order]],MATCH(PIs[[#This Row],[SGUID]],allsections[SGUID],0),1)</f>
        <v>FV 24 GREENHOUSE GASES AND CLIMATE CHANGE</v>
      </c>
      <c r="P91" t="str">
        <f>INDEX(allsections[[S]:[Order]],MATCH(PIs[[#This Row],[SGUID]],allsections[SGUID],0),2)</f>
        <v>-</v>
      </c>
      <c r="Q91">
        <f>INDEX(allsections[[S]:[Order]],MATCH(PIs[[#This Row],[SGUID]],allsections[SGUID],0),3)</f>
        <v>24</v>
      </c>
      <c r="R91" t="s">
        <v>50</v>
      </c>
      <c r="S91" t="str">
        <f>INDEX(allsections[[S]:[Order]],MATCH(PIs[[#This Row],[SSGUID]],allsections[SGUID],0),1)</f>
        <v>-</v>
      </c>
      <c r="T91" t="str">
        <f>INDEX(allsections[[S]:[Order]],MATCH(PIs[[#This Row],[SSGUID]],allsections[SGUID],0),2)</f>
        <v>-</v>
      </c>
      <c r="U91">
        <f>INDEX(#REF!,MATCH(PIs[[#This Row],[GUID]],#REF!,0),2)</f>
        <v>0</v>
      </c>
      <c r="V91" t="b">
        <v>0</v>
      </c>
    </row>
    <row r="92" spans="1:23" ht="409.5" hidden="1" x14ac:dyDescent="0.25">
      <c r="A92" t="s">
        <v>613</v>
      </c>
      <c r="C92" t="s">
        <v>614</v>
      </c>
      <c r="D92" t="s">
        <v>615</v>
      </c>
      <c r="E92" t="s">
        <v>616</v>
      </c>
      <c r="F92" t="s">
        <v>617</v>
      </c>
      <c r="G92" s="47" t="s">
        <v>618</v>
      </c>
      <c r="H92" t="s">
        <v>137</v>
      </c>
      <c r="I92" t="str">
        <f>INDEX(Level[Level],MATCH(PIs[[#This Row],[L]],Level[GUID],0),1)</f>
        <v>Recom.</v>
      </c>
      <c r="N92" t="s">
        <v>101</v>
      </c>
      <c r="O92" t="str">
        <f>INDEX(allsections[[S]:[Order]],MATCH(PIs[[#This Row],[SGUID]],allsections[SGUID],0),1)</f>
        <v>FV 23 ENERGY EFFICIENCY</v>
      </c>
      <c r="P92" t="str">
        <f>INDEX(allsections[[S]:[Order]],MATCH(PIs[[#This Row],[SGUID]],allsections[SGUID],0),2)</f>
        <v>-</v>
      </c>
      <c r="Q92">
        <f>INDEX(allsections[[S]:[Order]],MATCH(PIs[[#This Row],[SGUID]],allsections[SGUID],0),3)</f>
        <v>23</v>
      </c>
      <c r="R92" t="s">
        <v>50</v>
      </c>
      <c r="S92" t="str">
        <f>INDEX(allsections[[S]:[Order]],MATCH(PIs[[#This Row],[SSGUID]],allsections[SGUID],0),1)</f>
        <v>-</v>
      </c>
      <c r="T92" t="str">
        <f>INDEX(allsections[[S]:[Order]],MATCH(PIs[[#This Row],[SSGUID]],allsections[SGUID],0),2)</f>
        <v>-</v>
      </c>
      <c r="U92">
        <f>INDEX(#REF!,MATCH(PIs[[#This Row],[GUID]],#REF!,0),2)</f>
        <v>0</v>
      </c>
      <c r="V92" t="b">
        <v>0</v>
      </c>
    </row>
    <row r="93" spans="1:23" hidden="1" x14ac:dyDescent="0.25">
      <c r="A93" t="s">
        <v>619</v>
      </c>
      <c r="C93" t="s">
        <v>620</v>
      </c>
      <c r="D93" t="s">
        <v>621</v>
      </c>
      <c r="E93" t="s">
        <v>622</v>
      </c>
      <c r="F93" t="s">
        <v>623</v>
      </c>
      <c r="G93" t="s">
        <v>624</v>
      </c>
      <c r="H93" t="s">
        <v>48</v>
      </c>
      <c r="I93" t="str">
        <f>INDEX(Level[Level],MATCH(PIs[[#This Row],[L]],Level[GUID],0),1)</f>
        <v>Major Must</v>
      </c>
      <c r="N93" t="s">
        <v>488</v>
      </c>
      <c r="O93" t="str">
        <f>INDEX(allsections[[S]:[Order]],MATCH(PIs[[#This Row],[SGUID]],allsections[SGUID],0),1)</f>
        <v>FV 20 WORKERS’ HEALTH, SAFETY, AND WELFARE</v>
      </c>
      <c r="P93" t="str">
        <f>INDEX(allsections[[S]:[Order]],MATCH(PIs[[#This Row],[SGUID]],allsections[SGUID],0),2)</f>
        <v>-</v>
      </c>
      <c r="Q93">
        <f>INDEX(allsections[[S]:[Order]],MATCH(PIs[[#This Row],[SGUID]],allsections[SGUID],0),3)</f>
        <v>20</v>
      </c>
      <c r="R93" t="s">
        <v>593</v>
      </c>
      <c r="S93" t="str">
        <f>INDEX(allsections[[S]:[Order]],MATCH(PIs[[#This Row],[SSGUID]],allsections[SGUID],0),1)</f>
        <v>FV 20.04 Workers’ welfare</v>
      </c>
      <c r="T93" t="str">
        <f>INDEX(allsections[[S]:[Order]],MATCH(PIs[[#This Row],[SSGUID]],allsections[SGUID],0),2)</f>
        <v>-</v>
      </c>
      <c r="U93">
        <f>INDEX(#REF!,MATCH(PIs[[#This Row],[GUID]],#REF!,0),2)</f>
        <v>0</v>
      </c>
      <c r="V93" t="b">
        <v>0</v>
      </c>
    </row>
    <row r="94" spans="1:23" hidden="1" x14ac:dyDescent="0.25">
      <c r="A94" t="s">
        <v>625</v>
      </c>
      <c r="C94" t="s">
        <v>626</v>
      </c>
      <c r="D94" t="s">
        <v>627</v>
      </c>
      <c r="E94" t="s">
        <v>628</v>
      </c>
      <c r="F94" t="s">
        <v>629</v>
      </c>
      <c r="G94" t="s">
        <v>630</v>
      </c>
      <c r="H94" t="s">
        <v>48</v>
      </c>
      <c r="I94" t="str">
        <f>INDEX(Level[Level],MATCH(PIs[[#This Row],[L]],Level[GUID],0),1)</f>
        <v>Major Must</v>
      </c>
      <c r="N94" t="s">
        <v>58</v>
      </c>
      <c r="O94" t="str">
        <f>INDEX(allsections[[S]:[Order]],MATCH(PIs[[#This Row],[SGUID]],allsections[SGUID],0),1)</f>
        <v>FV 28 SOIL AND SUBSTRATE MANAGEMENT</v>
      </c>
      <c r="P94" t="str">
        <f>INDEX(allsections[[S]:[Order]],MATCH(PIs[[#This Row],[SGUID]],allsections[SGUID],0),2)</f>
        <v>-</v>
      </c>
      <c r="Q94">
        <f>INDEX(allsections[[S]:[Order]],MATCH(PIs[[#This Row],[SGUID]],allsections[SGUID],0),3)</f>
        <v>28</v>
      </c>
      <c r="R94" t="s">
        <v>59</v>
      </c>
      <c r="S94" t="str">
        <f>INDEX(allsections[[S]:[Order]],MATCH(PIs[[#This Row],[SSGUID]],allsections[SGUID],0),1)</f>
        <v>FV 28.01 Soil management and conservation</v>
      </c>
      <c r="T94" t="str">
        <f>INDEX(allsections[[S]:[Order]],MATCH(PIs[[#This Row],[SSGUID]],allsections[SGUID],0),2)</f>
        <v>-</v>
      </c>
      <c r="U94" t="str">
        <f>INDEX(#REF!,MATCH(PIs[[#This Row],[GUID]],#REF!,0),2)</f>
        <v>6AqCIykQ7bAmOkINPq5uCy</v>
      </c>
      <c r="V94" t="b">
        <v>0</v>
      </c>
    </row>
    <row r="95" spans="1:23" ht="240" hidden="1" x14ac:dyDescent="0.25">
      <c r="A95" t="s">
        <v>631</v>
      </c>
      <c r="C95" t="s">
        <v>632</v>
      </c>
      <c r="D95" t="s">
        <v>633</v>
      </c>
      <c r="E95" t="s">
        <v>634</v>
      </c>
      <c r="F95" t="s">
        <v>635</v>
      </c>
      <c r="G95" s="47" t="s">
        <v>636</v>
      </c>
      <c r="H95" t="s">
        <v>48</v>
      </c>
      <c r="I95" t="str">
        <f>INDEX(Level[Level],MATCH(PIs[[#This Row],[L]],Level[GUID],0),1)</f>
        <v>Major Must</v>
      </c>
      <c r="N95" t="s">
        <v>101</v>
      </c>
      <c r="O95" t="str">
        <f>INDEX(allsections[[S]:[Order]],MATCH(PIs[[#This Row],[SGUID]],allsections[SGUID],0),1)</f>
        <v>FV 23 ENERGY EFFICIENCY</v>
      </c>
      <c r="P95" t="str">
        <f>INDEX(allsections[[S]:[Order]],MATCH(PIs[[#This Row],[SGUID]],allsections[SGUID],0),2)</f>
        <v>-</v>
      </c>
      <c r="Q95">
        <f>INDEX(allsections[[S]:[Order]],MATCH(PIs[[#This Row],[SGUID]],allsections[SGUID],0),3)</f>
        <v>23</v>
      </c>
      <c r="R95" t="s">
        <v>50</v>
      </c>
      <c r="S95" t="str">
        <f>INDEX(allsections[[S]:[Order]],MATCH(PIs[[#This Row],[SSGUID]],allsections[SGUID],0),1)</f>
        <v>-</v>
      </c>
      <c r="T95" t="str">
        <f>INDEX(allsections[[S]:[Order]],MATCH(PIs[[#This Row],[SSGUID]],allsections[SGUID],0),2)</f>
        <v>-</v>
      </c>
      <c r="U95">
        <f>INDEX(#REF!,MATCH(PIs[[#This Row],[GUID]],#REF!,0),2)</f>
        <v>0</v>
      </c>
      <c r="V95" t="b">
        <v>0</v>
      </c>
    </row>
    <row r="96" spans="1:23" ht="409.5" hidden="1" x14ac:dyDescent="0.25">
      <c r="A96" t="s">
        <v>637</v>
      </c>
      <c r="C96" t="s">
        <v>638</v>
      </c>
      <c r="D96" t="s">
        <v>639</v>
      </c>
      <c r="E96" t="s">
        <v>640</v>
      </c>
      <c r="F96" t="s">
        <v>641</v>
      </c>
      <c r="G96" s="47" t="s">
        <v>642</v>
      </c>
      <c r="H96" t="s">
        <v>137</v>
      </c>
      <c r="I96" t="str">
        <f>INDEX(Level[Level],MATCH(PIs[[#This Row],[L]],Level[GUID],0),1)</f>
        <v>Recom.</v>
      </c>
      <c r="N96" t="s">
        <v>606</v>
      </c>
      <c r="O96" t="str">
        <f>INDEX(allsections[[S]:[Order]],MATCH(PIs[[#This Row],[SGUID]],allsections[SGUID],0),1)</f>
        <v>FV 24 GREENHOUSE GASES AND CLIMATE CHANGE</v>
      </c>
      <c r="P96" t="str">
        <f>INDEX(allsections[[S]:[Order]],MATCH(PIs[[#This Row],[SGUID]],allsections[SGUID],0),2)</f>
        <v>-</v>
      </c>
      <c r="Q96">
        <f>INDEX(allsections[[S]:[Order]],MATCH(PIs[[#This Row],[SGUID]],allsections[SGUID],0),3)</f>
        <v>24</v>
      </c>
      <c r="R96" t="s">
        <v>50</v>
      </c>
      <c r="S96" t="str">
        <f>INDEX(allsections[[S]:[Order]],MATCH(PIs[[#This Row],[SSGUID]],allsections[SGUID],0),1)</f>
        <v>-</v>
      </c>
      <c r="T96" t="str">
        <f>INDEX(allsections[[S]:[Order]],MATCH(PIs[[#This Row],[SSGUID]],allsections[SGUID],0),2)</f>
        <v>-</v>
      </c>
      <c r="U96">
        <f>INDEX(#REF!,MATCH(PIs[[#This Row],[GUID]],#REF!,0),2)</f>
        <v>0</v>
      </c>
      <c r="V96" t="b">
        <v>0</v>
      </c>
    </row>
    <row r="97" spans="1:22" ht="409.5" hidden="1" x14ac:dyDescent="0.25">
      <c r="A97" t="s">
        <v>643</v>
      </c>
      <c r="C97" t="s">
        <v>644</v>
      </c>
      <c r="D97" t="s">
        <v>645</v>
      </c>
      <c r="E97" t="s">
        <v>646</v>
      </c>
      <c r="F97" t="s">
        <v>647</v>
      </c>
      <c r="G97" s="47" t="s">
        <v>648</v>
      </c>
      <c r="H97" t="s">
        <v>137</v>
      </c>
      <c r="I97" t="str">
        <f>INDEX(Level[Level],MATCH(PIs[[#This Row],[L]],Level[GUID],0),1)</f>
        <v>Recom.</v>
      </c>
      <c r="N97" t="s">
        <v>66</v>
      </c>
      <c r="O97" t="str">
        <f>INDEX(allsections[[S]:[Order]],MATCH(PIs[[#This Row],[SGUID]],allsections[SGUID],0),1)</f>
        <v>FV 22 BIODIVERSITY AND HABITATS</v>
      </c>
      <c r="P97" t="str">
        <f>INDEX(allsections[[S]:[Order]],MATCH(PIs[[#This Row],[SGUID]],allsections[SGUID],0),2)</f>
        <v>-</v>
      </c>
      <c r="Q97">
        <f>INDEX(allsections[[S]:[Order]],MATCH(PIs[[#This Row],[SGUID]],allsections[SGUID],0),3)</f>
        <v>22</v>
      </c>
      <c r="R97" t="s">
        <v>67</v>
      </c>
      <c r="S97" t="str">
        <f>INDEX(allsections[[S]:[Order]],MATCH(PIs[[#This Row],[SSGUID]],allsections[SGUID],0),1)</f>
        <v>FV 22.03 Natural ecosystems and habitats are not converted into agricultural areas</v>
      </c>
      <c r="T97" t="str">
        <f>INDEX(allsections[[S]:[Order]],MATCH(PIs[[#This Row],[SSGUID]],allsections[SGUID],0),2)</f>
        <v>-</v>
      </c>
      <c r="U97">
        <f>INDEX(#REF!,MATCH(PIs[[#This Row],[GUID]],#REF!,0),2)</f>
        <v>0</v>
      </c>
      <c r="V97" t="b">
        <v>0</v>
      </c>
    </row>
    <row r="98" spans="1:22" ht="375" hidden="1" x14ac:dyDescent="0.25">
      <c r="A98" t="s">
        <v>649</v>
      </c>
      <c r="C98" t="s">
        <v>650</v>
      </c>
      <c r="D98" t="s">
        <v>651</v>
      </c>
      <c r="E98" t="s">
        <v>652</v>
      </c>
      <c r="F98" t="s">
        <v>653</v>
      </c>
      <c r="G98" s="47" t="s">
        <v>654</v>
      </c>
      <c r="H98" t="s">
        <v>48</v>
      </c>
      <c r="I98" t="str">
        <f>INDEX(Level[Level],MATCH(PIs[[#This Row],[L]],Level[GUID],0),1)</f>
        <v>Major Must</v>
      </c>
      <c r="N98" t="s">
        <v>655</v>
      </c>
      <c r="O98" t="str">
        <f>INDEX(allsections[[S]:[Order]],MATCH(PIs[[#This Row],[SGUID]],allsections[SGUID],0),1)</f>
        <v>FV 06 TRACEABILITY</v>
      </c>
      <c r="P98" t="str">
        <f>INDEX(allsections[[S]:[Order]],MATCH(PIs[[#This Row],[SGUID]],allsections[SGUID],0),2)</f>
        <v>-</v>
      </c>
      <c r="Q98">
        <f>INDEX(allsections[[S]:[Order]],MATCH(PIs[[#This Row],[SGUID]],allsections[SGUID],0),3)</f>
        <v>6</v>
      </c>
      <c r="R98" t="s">
        <v>50</v>
      </c>
      <c r="S98" t="str">
        <f>INDEX(allsections[[S]:[Order]],MATCH(PIs[[#This Row],[SSGUID]],allsections[SGUID],0),1)</f>
        <v>-</v>
      </c>
      <c r="T98" t="str">
        <f>INDEX(allsections[[S]:[Order]],MATCH(PIs[[#This Row],[SSGUID]],allsections[SGUID],0),2)</f>
        <v>-</v>
      </c>
      <c r="U98">
        <f>INDEX(#REF!,MATCH(PIs[[#This Row],[GUID]],#REF!,0),2)</f>
        <v>0</v>
      </c>
      <c r="V98" t="b">
        <v>0</v>
      </c>
    </row>
    <row r="99" spans="1:22" ht="285" hidden="1" x14ac:dyDescent="0.25">
      <c r="A99" t="s">
        <v>656</v>
      </c>
      <c r="C99" t="s">
        <v>657</v>
      </c>
      <c r="D99" t="s">
        <v>658</v>
      </c>
      <c r="E99" t="s">
        <v>659</v>
      </c>
      <c r="F99" t="s">
        <v>660</v>
      </c>
      <c r="G99" s="47" t="s">
        <v>661</v>
      </c>
      <c r="H99" t="s">
        <v>48</v>
      </c>
      <c r="I99" t="str">
        <f>INDEX(Level[Level],MATCH(PIs[[#This Row],[L]],Level[GUID],0),1)</f>
        <v>Major Must</v>
      </c>
      <c r="N99" t="s">
        <v>66</v>
      </c>
      <c r="O99" t="str">
        <f>INDEX(allsections[[S]:[Order]],MATCH(PIs[[#This Row],[SGUID]],allsections[SGUID],0),1)</f>
        <v>FV 22 BIODIVERSITY AND HABITATS</v>
      </c>
      <c r="P99" t="str">
        <f>INDEX(allsections[[S]:[Order]],MATCH(PIs[[#This Row],[SGUID]],allsections[SGUID],0),2)</f>
        <v>-</v>
      </c>
      <c r="Q99">
        <f>INDEX(allsections[[S]:[Order]],MATCH(PIs[[#This Row],[SGUID]],allsections[SGUID],0),3)</f>
        <v>22</v>
      </c>
      <c r="R99" t="s">
        <v>67</v>
      </c>
      <c r="S99" t="str">
        <f>INDEX(allsections[[S]:[Order]],MATCH(PIs[[#This Row],[SSGUID]],allsections[SGUID],0),1)</f>
        <v>FV 22.03 Natural ecosystems and habitats are not converted into agricultural areas</v>
      </c>
      <c r="T99" t="str">
        <f>INDEX(allsections[[S]:[Order]],MATCH(PIs[[#This Row],[SSGUID]],allsections[SGUID],0),2)</f>
        <v>-</v>
      </c>
      <c r="U99">
        <f>INDEX(#REF!,MATCH(PIs[[#This Row],[GUID]],#REF!,0),2)</f>
        <v>0</v>
      </c>
      <c r="V99" t="b">
        <v>0</v>
      </c>
    </row>
    <row r="100" spans="1:22" ht="210" hidden="1" x14ac:dyDescent="0.25">
      <c r="A100" t="s">
        <v>662</v>
      </c>
      <c r="C100" t="s">
        <v>663</v>
      </c>
      <c r="D100" t="s">
        <v>664</v>
      </c>
      <c r="E100" t="s">
        <v>665</v>
      </c>
      <c r="F100" t="s">
        <v>666</v>
      </c>
      <c r="G100" s="47" t="s">
        <v>667</v>
      </c>
      <c r="H100" t="s">
        <v>137</v>
      </c>
      <c r="I100" t="str">
        <f>INDEX(Level[Level],MATCH(PIs[[#This Row],[L]],Level[GUID],0),1)</f>
        <v>Recom.</v>
      </c>
      <c r="N100" t="s">
        <v>66</v>
      </c>
      <c r="O100" t="str">
        <f>INDEX(allsections[[S]:[Order]],MATCH(PIs[[#This Row],[SGUID]],allsections[SGUID],0),1)</f>
        <v>FV 22 BIODIVERSITY AND HABITATS</v>
      </c>
      <c r="P100" t="str">
        <f>INDEX(allsections[[S]:[Order]],MATCH(PIs[[#This Row],[SGUID]],allsections[SGUID],0),2)</f>
        <v>-</v>
      </c>
      <c r="Q100">
        <f>INDEX(allsections[[S]:[Order]],MATCH(PIs[[#This Row],[SGUID]],allsections[SGUID],0),3)</f>
        <v>22</v>
      </c>
      <c r="R100" t="s">
        <v>668</v>
      </c>
      <c r="S100" t="str">
        <f>INDEX(allsections[[S]:[Order]],MATCH(PIs[[#This Row],[SSGUID]],allsections[SGUID],0),1)</f>
        <v>FV 22.02 Ecological upgrading of unproductive sites</v>
      </c>
      <c r="T100" t="str">
        <f>INDEX(allsections[[S]:[Order]],MATCH(PIs[[#This Row],[SSGUID]],allsections[SGUID],0),2)</f>
        <v>-</v>
      </c>
      <c r="U100">
        <f>INDEX(#REF!,MATCH(PIs[[#This Row],[GUID]],#REF!,0),2)</f>
        <v>0</v>
      </c>
      <c r="V100" t="b">
        <v>0</v>
      </c>
    </row>
    <row r="101" spans="1:22" ht="409.5" hidden="1" x14ac:dyDescent="0.25">
      <c r="A101" t="s">
        <v>669</v>
      </c>
      <c r="C101" t="s">
        <v>670</v>
      </c>
      <c r="D101" t="s">
        <v>671</v>
      </c>
      <c r="E101" t="s">
        <v>672</v>
      </c>
      <c r="F101" t="s">
        <v>673</v>
      </c>
      <c r="G101" s="47" t="s">
        <v>674</v>
      </c>
      <c r="H101" t="s">
        <v>57</v>
      </c>
      <c r="I101" t="str">
        <f>INDEX(Level[Level],MATCH(PIs[[#This Row],[L]],Level[GUID],0),1)</f>
        <v>Minor Must</v>
      </c>
      <c r="N101" t="s">
        <v>66</v>
      </c>
      <c r="O101" t="str">
        <f>INDEX(allsections[[S]:[Order]],MATCH(PIs[[#This Row],[SGUID]],allsections[SGUID],0),1)</f>
        <v>FV 22 BIODIVERSITY AND HABITATS</v>
      </c>
      <c r="P101" t="str">
        <f>INDEX(allsections[[S]:[Order]],MATCH(PIs[[#This Row],[SGUID]],allsections[SGUID],0),2)</f>
        <v>-</v>
      </c>
      <c r="Q101">
        <f>INDEX(allsections[[S]:[Order]],MATCH(PIs[[#This Row],[SGUID]],allsections[SGUID],0),3)</f>
        <v>22</v>
      </c>
      <c r="R101" t="s">
        <v>675</v>
      </c>
      <c r="S101" t="str">
        <f>INDEX(allsections[[S]:[Order]],MATCH(PIs[[#This Row],[SSGUID]],allsections[SGUID],0),1)</f>
        <v>FV 22.01 Management of biodiversity and habitats</v>
      </c>
      <c r="T101" t="str">
        <f>INDEX(allsections[[S]:[Order]],MATCH(PIs[[#This Row],[SSGUID]],allsections[SGUID],0),2)</f>
        <v>-</v>
      </c>
      <c r="U101">
        <f>INDEX(#REF!,MATCH(PIs[[#This Row],[GUID]],#REF!,0),2)</f>
        <v>0</v>
      </c>
      <c r="V101" t="b">
        <v>0</v>
      </c>
    </row>
    <row r="102" spans="1:22" ht="409.5" hidden="1" x14ac:dyDescent="0.25">
      <c r="A102" t="s">
        <v>676</v>
      </c>
      <c r="C102" t="s">
        <v>677</v>
      </c>
      <c r="D102" t="s">
        <v>678</v>
      </c>
      <c r="E102" t="s">
        <v>679</v>
      </c>
      <c r="F102" t="s">
        <v>680</v>
      </c>
      <c r="G102" s="47" t="s">
        <v>681</v>
      </c>
      <c r="H102" t="s">
        <v>57</v>
      </c>
      <c r="I102" t="str">
        <f>INDEX(Level[Level],MATCH(PIs[[#This Row],[L]],Level[GUID],0),1)</f>
        <v>Minor Must</v>
      </c>
      <c r="N102" t="s">
        <v>66</v>
      </c>
      <c r="O102" t="str">
        <f>INDEX(allsections[[S]:[Order]],MATCH(PIs[[#This Row],[SGUID]],allsections[SGUID],0),1)</f>
        <v>FV 22 BIODIVERSITY AND HABITATS</v>
      </c>
      <c r="P102" t="str">
        <f>INDEX(allsections[[S]:[Order]],MATCH(PIs[[#This Row],[SGUID]],allsections[SGUID],0),2)</f>
        <v>-</v>
      </c>
      <c r="Q102">
        <f>INDEX(allsections[[S]:[Order]],MATCH(PIs[[#This Row],[SGUID]],allsections[SGUID],0),3)</f>
        <v>22</v>
      </c>
      <c r="R102" t="s">
        <v>675</v>
      </c>
      <c r="S102" t="str">
        <f>INDEX(allsections[[S]:[Order]],MATCH(PIs[[#This Row],[SSGUID]],allsections[SGUID],0),1)</f>
        <v>FV 22.01 Management of biodiversity and habitats</v>
      </c>
      <c r="T102" t="str">
        <f>INDEX(allsections[[S]:[Order]],MATCH(PIs[[#This Row],[SSGUID]],allsections[SGUID],0),2)</f>
        <v>-</v>
      </c>
      <c r="U102">
        <f>INDEX(#REF!,MATCH(PIs[[#This Row],[GUID]],#REF!,0),2)</f>
        <v>0</v>
      </c>
      <c r="V102" t="b">
        <v>0</v>
      </c>
    </row>
    <row r="103" spans="1:22" ht="315" hidden="1" x14ac:dyDescent="0.25">
      <c r="A103" t="s">
        <v>682</v>
      </c>
      <c r="C103" t="s">
        <v>683</v>
      </c>
      <c r="D103" t="s">
        <v>684</v>
      </c>
      <c r="E103" t="s">
        <v>685</v>
      </c>
      <c r="F103" t="s">
        <v>686</v>
      </c>
      <c r="G103" s="47" t="s">
        <v>687</v>
      </c>
      <c r="H103" t="s">
        <v>137</v>
      </c>
      <c r="I103" t="str">
        <f>INDEX(Level[Level],MATCH(PIs[[#This Row],[L]],Level[GUID],0),1)</f>
        <v>Recom.</v>
      </c>
      <c r="N103" t="s">
        <v>282</v>
      </c>
      <c r="O103" t="str">
        <f>INDEX(allsections[[S]:[Order]],MATCH(PIs[[#This Row],[SGUID]],allsections[SGUID],0),1)</f>
        <v>FV 21 SITE MANAGEMENT</v>
      </c>
      <c r="P103" t="str">
        <f>INDEX(allsections[[S]:[Order]],MATCH(PIs[[#This Row],[SGUID]],allsections[SGUID],0),2)</f>
        <v>-</v>
      </c>
      <c r="Q103">
        <f>INDEX(allsections[[S]:[Order]],MATCH(PIs[[#This Row],[SGUID]],allsections[SGUID],0),3)</f>
        <v>21</v>
      </c>
      <c r="R103" t="s">
        <v>50</v>
      </c>
      <c r="S103" t="str">
        <f>INDEX(allsections[[S]:[Order]],MATCH(PIs[[#This Row],[SSGUID]],allsections[SGUID],0),1)</f>
        <v>-</v>
      </c>
      <c r="T103" t="str">
        <f>INDEX(allsections[[S]:[Order]],MATCH(PIs[[#This Row],[SSGUID]],allsections[SGUID],0),2)</f>
        <v>-</v>
      </c>
      <c r="U103">
        <f>INDEX(#REF!,MATCH(PIs[[#This Row],[GUID]],#REF!,0),2)</f>
        <v>0</v>
      </c>
      <c r="V103" t="b">
        <v>0</v>
      </c>
    </row>
    <row r="104" spans="1:22" ht="409.5" hidden="1" x14ac:dyDescent="0.25">
      <c r="A104" t="s">
        <v>688</v>
      </c>
      <c r="C104" t="s">
        <v>689</v>
      </c>
      <c r="D104" t="s">
        <v>690</v>
      </c>
      <c r="E104" t="s">
        <v>691</v>
      </c>
      <c r="F104" t="s">
        <v>692</v>
      </c>
      <c r="G104" s="47" t="s">
        <v>693</v>
      </c>
      <c r="H104" t="s">
        <v>137</v>
      </c>
      <c r="I104" t="str">
        <f>INDEX(Level[Level],MATCH(PIs[[#This Row],[L]],Level[GUID],0),1)</f>
        <v>Recom.</v>
      </c>
      <c r="N104" t="s">
        <v>66</v>
      </c>
      <c r="O104" t="str">
        <f>INDEX(allsections[[S]:[Order]],MATCH(PIs[[#This Row],[SGUID]],allsections[SGUID],0),1)</f>
        <v>FV 22 BIODIVERSITY AND HABITATS</v>
      </c>
      <c r="P104" t="str">
        <f>INDEX(allsections[[S]:[Order]],MATCH(PIs[[#This Row],[SGUID]],allsections[SGUID],0),2)</f>
        <v>-</v>
      </c>
      <c r="Q104">
        <f>INDEX(allsections[[S]:[Order]],MATCH(PIs[[#This Row],[SGUID]],allsections[SGUID],0),3)</f>
        <v>22</v>
      </c>
      <c r="R104" t="s">
        <v>675</v>
      </c>
      <c r="S104" t="str">
        <f>INDEX(allsections[[S]:[Order]],MATCH(PIs[[#This Row],[SSGUID]],allsections[SGUID],0),1)</f>
        <v>FV 22.01 Management of biodiversity and habitats</v>
      </c>
      <c r="T104" t="str">
        <f>INDEX(allsections[[S]:[Order]],MATCH(PIs[[#This Row],[SSGUID]],allsections[SGUID],0),2)</f>
        <v>-</v>
      </c>
      <c r="U104">
        <f>INDEX(#REF!,MATCH(PIs[[#This Row],[GUID]],#REF!,0),2)</f>
        <v>0</v>
      </c>
      <c r="V104" t="b">
        <v>0</v>
      </c>
    </row>
    <row r="105" spans="1:22" ht="150" hidden="1" x14ac:dyDescent="0.25">
      <c r="A105" t="s">
        <v>694</v>
      </c>
      <c r="C105" t="s">
        <v>695</v>
      </c>
      <c r="D105" t="s">
        <v>696</v>
      </c>
      <c r="E105" t="s">
        <v>697</v>
      </c>
      <c r="F105" t="s">
        <v>698</v>
      </c>
      <c r="G105" s="47" t="s">
        <v>699</v>
      </c>
      <c r="H105" t="s">
        <v>48</v>
      </c>
      <c r="I105" t="str">
        <f>INDEX(Level[Level],MATCH(PIs[[#This Row],[L]],Level[GUID],0),1)</f>
        <v>Major Must</v>
      </c>
      <c r="N105" t="s">
        <v>488</v>
      </c>
      <c r="O105" t="str">
        <f>INDEX(allsections[[S]:[Order]],MATCH(PIs[[#This Row],[SGUID]],allsections[SGUID],0),1)</f>
        <v>FV 20 WORKERS’ HEALTH, SAFETY, AND WELFARE</v>
      </c>
      <c r="P105" t="str">
        <f>INDEX(allsections[[S]:[Order]],MATCH(PIs[[#This Row],[SGUID]],allsections[SGUID],0),2)</f>
        <v>-</v>
      </c>
      <c r="Q105">
        <f>INDEX(allsections[[S]:[Order]],MATCH(PIs[[#This Row],[SGUID]],allsections[SGUID],0),3)</f>
        <v>20</v>
      </c>
      <c r="R105" t="s">
        <v>593</v>
      </c>
      <c r="S105" t="str">
        <f>INDEX(allsections[[S]:[Order]],MATCH(PIs[[#This Row],[SSGUID]],allsections[SGUID],0),1)</f>
        <v>FV 20.04 Workers’ welfare</v>
      </c>
      <c r="T105" t="str">
        <f>INDEX(allsections[[S]:[Order]],MATCH(PIs[[#This Row],[SSGUID]],allsections[SGUID],0),2)</f>
        <v>-</v>
      </c>
      <c r="U105">
        <f>INDEX(#REF!,MATCH(PIs[[#This Row],[GUID]],#REF!,0),2)</f>
        <v>0</v>
      </c>
      <c r="V105" t="b">
        <v>0</v>
      </c>
    </row>
    <row r="106" spans="1:22" hidden="1" x14ac:dyDescent="0.25">
      <c r="A106" t="s">
        <v>700</v>
      </c>
      <c r="C106" t="s">
        <v>701</v>
      </c>
      <c r="D106" t="s">
        <v>702</v>
      </c>
      <c r="E106" t="s">
        <v>703</v>
      </c>
      <c r="F106" t="s">
        <v>704</v>
      </c>
      <c r="G106" t="s">
        <v>705</v>
      </c>
      <c r="H106" t="s">
        <v>57</v>
      </c>
      <c r="I106" t="str">
        <f>INDEX(Level[Level],MATCH(PIs[[#This Row],[L]],Level[GUID],0),1)</f>
        <v>Minor Must</v>
      </c>
      <c r="N106" t="s">
        <v>488</v>
      </c>
      <c r="O106" t="str">
        <f>INDEX(allsections[[S]:[Order]],MATCH(PIs[[#This Row],[SGUID]],allsections[SGUID],0),1)</f>
        <v>FV 20 WORKERS’ HEALTH, SAFETY, AND WELFARE</v>
      </c>
      <c r="P106" t="str">
        <f>INDEX(allsections[[S]:[Order]],MATCH(PIs[[#This Row],[SGUID]],allsections[SGUID],0),2)</f>
        <v>-</v>
      </c>
      <c r="Q106">
        <f>INDEX(allsections[[S]:[Order]],MATCH(PIs[[#This Row],[SGUID]],allsections[SGUID],0),3)</f>
        <v>20</v>
      </c>
      <c r="R106" t="s">
        <v>593</v>
      </c>
      <c r="S106" t="str">
        <f>INDEX(allsections[[S]:[Order]],MATCH(PIs[[#This Row],[SSGUID]],allsections[SGUID],0),1)</f>
        <v>FV 20.04 Workers’ welfare</v>
      </c>
      <c r="T106" t="str">
        <f>INDEX(allsections[[S]:[Order]],MATCH(PIs[[#This Row],[SSGUID]],allsections[SGUID],0),2)</f>
        <v>-</v>
      </c>
      <c r="U106">
        <f>INDEX(#REF!,MATCH(PIs[[#This Row],[GUID]],#REF!,0),2)</f>
        <v>0</v>
      </c>
      <c r="V106" t="b">
        <v>0</v>
      </c>
    </row>
    <row r="107" spans="1:22" hidden="1" x14ac:dyDescent="0.25">
      <c r="A107" t="s">
        <v>706</v>
      </c>
      <c r="C107" t="s">
        <v>707</v>
      </c>
      <c r="D107" t="s">
        <v>708</v>
      </c>
      <c r="E107" t="s">
        <v>709</v>
      </c>
      <c r="F107" t="s">
        <v>710</v>
      </c>
      <c r="G107" t="s">
        <v>711</v>
      </c>
      <c r="H107" t="s">
        <v>137</v>
      </c>
      <c r="I107" t="str">
        <f>INDEX(Level[Level],MATCH(PIs[[#This Row],[L]],Level[GUID],0),1)</f>
        <v>Recom.</v>
      </c>
      <c r="N107" t="s">
        <v>58</v>
      </c>
      <c r="O107" t="str">
        <f>INDEX(allsections[[S]:[Order]],MATCH(PIs[[#This Row],[SGUID]],allsections[SGUID],0),1)</f>
        <v>FV 28 SOIL AND SUBSTRATE MANAGEMENT</v>
      </c>
      <c r="P107" t="str">
        <f>INDEX(allsections[[S]:[Order]],MATCH(PIs[[#This Row],[SGUID]],allsections[SGUID],0),2)</f>
        <v>-</v>
      </c>
      <c r="Q107">
        <f>INDEX(allsections[[S]:[Order]],MATCH(PIs[[#This Row],[SGUID]],allsections[SGUID],0),3)</f>
        <v>28</v>
      </c>
      <c r="R107" t="s">
        <v>59</v>
      </c>
      <c r="S107" t="str">
        <f>INDEX(allsections[[S]:[Order]],MATCH(PIs[[#This Row],[SSGUID]],allsections[SGUID],0),1)</f>
        <v>FV 28.01 Soil management and conservation</v>
      </c>
      <c r="T107" t="str">
        <f>INDEX(allsections[[S]:[Order]],MATCH(PIs[[#This Row],[SSGUID]],allsections[SGUID],0),2)</f>
        <v>-</v>
      </c>
      <c r="U107" t="str">
        <f>INDEX(#REF!,MATCH(PIs[[#This Row],[GUID]],#REF!,0),2)</f>
        <v>6AqCIykQ7bAmOkINPq5uCy</v>
      </c>
      <c r="V107" t="b">
        <v>0</v>
      </c>
    </row>
    <row r="108" spans="1:22" hidden="1" x14ac:dyDescent="0.25">
      <c r="A108" t="s">
        <v>712</v>
      </c>
      <c r="C108" t="s">
        <v>713</v>
      </c>
      <c r="D108" t="s">
        <v>714</v>
      </c>
      <c r="E108" t="s">
        <v>715</v>
      </c>
      <c r="F108" t="s">
        <v>716</v>
      </c>
      <c r="G108" t="s">
        <v>717</v>
      </c>
      <c r="H108" t="s">
        <v>57</v>
      </c>
      <c r="I108" t="str">
        <f>INDEX(Level[Level],MATCH(PIs[[#This Row],[L]],Level[GUID],0),1)</f>
        <v>Minor Must</v>
      </c>
      <c r="N108" t="s">
        <v>58</v>
      </c>
      <c r="O108" t="str">
        <f>INDEX(allsections[[S]:[Order]],MATCH(PIs[[#This Row],[SGUID]],allsections[SGUID],0),1)</f>
        <v>FV 28 SOIL AND SUBSTRATE MANAGEMENT</v>
      </c>
      <c r="P108" t="str">
        <f>INDEX(allsections[[S]:[Order]],MATCH(PIs[[#This Row],[SGUID]],allsections[SGUID],0),2)</f>
        <v>-</v>
      </c>
      <c r="Q108">
        <f>INDEX(allsections[[S]:[Order]],MATCH(PIs[[#This Row],[SGUID]],allsections[SGUID],0),3)</f>
        <v>28</v>
      </c>
      <c r="R108" t="s">
        <v>59</v>
      </c>
      <c r="S108" t="str">
        <f>INDEX(allsections[[S]:[Order]],MATCH(PIs[[#This Row],[SSGUID]],allsections[SGUID],0),1)</f>
        <v>FV 28.01 Soil management and conservation</v>
      </c>
      <c r="T108" t="str">
        <f>INDEX(allsections[[S]:[Order]],MATCH(PIs[[#This Row],[SSGUID]],allsections[SGUID],0),2)</f>
        <v>-</v>
      </c>
      <c r="U108" t="str">
        <f>INDEX(#REF!,MATCH(PIs[[#This Row],[GUID]],#REF!,0),2)</f>
        <v>6AqCIykQ7bAmOkINPq5uCy</v>
      </c>
      <c r="V108" t="b">
        <v>0</v>
      </c>
    </row>
    <row r="109" spans="1:22" hidden="1" x14ac:dyDescent="0.25">
      <c r="A109" t="s">
        <v>718</v>
      </c>
      <c r="C109" t="s">
        <v>719</v>
      </c>
      <c r="D109" t="s">
        <v>720</v>
      </c>
      <c r="E109" t="s">
        <v>721</v>
      </c>
      <c r="F109" t="s">
        <v>722</v>
      </c>
      <c r="G109" t="s">
        <v>723</v>
      </c>
      <c r="H109" t="s">
        <v>57</v>
      </c>
      <c r="I109" t="str">
        <f>INDEX(Level[Level],MATCH(PIs[[#This Row],[L]],Level[GUID],0),1)</f>
        <v>Minor Must</v>
      </c>
      <c r="N109" t="s">
        <v>58</v>
      </c>
      <c r="O109" t="str">
        <f>INDEX(allsections[[S]:[Order]],MATCH(PIs[[#This Row],[SGUID]],allsections[SGUID],0),1)</f>
        <v>FV 28 SOIL AND SUBSTRATE MANAGEMENT</v>
      </c>
      <c r="P109" t="str">
        <f>INDEX(allsections[[S]:[Order]],MATCH(PIs[[#This Row],[SGUID]],allsections[SGUID],0),2)</f>
        <v>-</v>
      </c>
      <c r="Q109">
        <f>INDEX(allsections[[S]:[Order]],MATCH(PIs[[#This Row],[SGUID]],allsections[SGUID],0),3)</f>
        <v>28</v>
      </c>
      <c r="R109" t="s">
        <v>59</v>
      </c>
      <c r="S109" t="str">
        <f>INDEX(allsections[[S]:[Order]],MATCH(PIs[[#This Row],[SSGUID]],allsections[SGUID],0),1)</f>
        <v>FV 28.01 Soil management and conservation</v>
      </c>
      <c r="T109" t="str">
        <f>INDEX(allsections[[S]:[Order]],MATCH(PIs[[#This Row],[SSGUID]],allsections[SGUID],0),2)</f>
        <v>-</v>
      </c>
      <c r="U109" t="str">
        <f>INDEX(#REF!,MATCH(PIs[[#This Row],[GUID]],#REF!,0),2)</f>
        <v>6AqCIykQ7bAmOkINPq5uCy</v>
      </c>
      <c r="V109" t="b">
        <v>0</v>
      </c>
    </row>
    <row r="110" spans="1:22" hidden="1" x14ac:dyDescent="0.25">
      <c r="A110" t="s">
        <v>724</v>
      </c>
      <c r="C110" t="s">
        <v>725</v>
      </c>
      <c r="D110" t="s">
        <v>726</v>
      </c>
      <c r="E110" t="s">
        <v>727</v>
      </c>
      <c r="F110" t="s">
        <v>728</v>
      </c>
      <c r="G110" t="s">
        <v>729</v>
      </c>
      <c r="H110" t="s">
        <v>57</v>
      </c>
      <c r="I110" t="str">
        <f>INDEX(Level[Level],MATCH(PIs[[#This Row],[L]],Level[GUID],0),1)</f>
        <v>Minor Must</v>
      </c>
      <c r="N110" t="s">
        <v>123</v>
      </c>
      <c r="O110" t="str">
        <f>INDEX(allsections[[S]:[Order]],MATCH(PIs[[#This Row],[SGUID]],allsections[SGUID],0),1)</f>
        <v>FV 29 FERTILIZERS AND BIOSTIMULANTS</v>
      </c>
      <c r="P110" t="str">
        <f>INDEX(allsections[[S]:[Order]],MATCH(PIs[[#This Row],[SGUID]],allsections[SGUID],0),2)</f>
        <v>-</v>
      </c>
      <c r="Q110">
        <f>INDEX(allsections[[S]:[Order]],MATCH(PIs[[#This Row],[SGUID]],allsections[SGUID],0),3)</f>
        <v>29</v>
      </c>
      <c r="R110" t="s">
        <v>730</v>
      </c>
      <c r="S110" t="str">
        <f>INDEX(allsections[[S]:[Order]],MATCH(PIs[[#This Row],[SSGUID]],allsections[SGUID],0),1)</f>
        <v>FV 29.04 Nutrient content</v>
      </c>
      <c r="T110" t="str">
        <f>INDEX(allsections[[S]:[Order]],MATCH(PIs[[#This Row],[SSGUID]],allsections[SGUID],0),2)</f>
        <v>-</v>
      </c>
      <c r="U110" t="str">
        <f>INDEX(#REF!,MATCH(PIs[[#This Row],[GUID]],#REF!,0),2)</f>
        <v>3OtEoWQgYX165j9GzTkv5b</v>
      </c>
      <c r="V110" t="b">
        <v>0</v>
      </c>
    </row>
    <row r="111" spans="1:22" hidden="1" x14ac:dyDescent="0.25">
      <c r="A111" t="s">
        <v>731</v>
      </c>
      <c r="C111" t="s">
        <v>732</v>
      </c>
      <c r="D111" t="s">
        <v>733</v>
      </c>
      <c r="E111" t="s">
        <v>734</v>
      </c>
      <c r="F111" t="s">
        <v>735</v>
      </c>
      <c r="G111" t="s">
        <v>736</v>
      </c>
      <c r="H111" t="s">
        <v>48</v>
      </c>
      <c r="I111" t="str">
        <f>INDEX(Level[Level],MATCH(PIs[[#This Row],[L]],Level[GUID],0),1)</f>
        <v>Major Must</v>
      </c>
      <c r="N111" t="s">
        <v>737</v>
      </c>
      <c r="O111" t="str">
        <f>INDEX(allsections[[S]:[Order]],MATCH(PIs[[#This Row],[SGUID]],allsections[SGUID],0),1)</f>
        <v xml:space="preserve">FV 07 PARALLEL OWNERSHIP, TRACEABILITY, AND SEGREGATION </v>
      </c>
      <c r="P111" t="str">
        <f>INDEX(allsections[[S]:[Order]],MATCH(PIs[[#This Row],[SGUID]],allsections[SGUID],0),2)</f>
        <v>-</v>
      </c>
      <c r="Q111">
        <f>INDEX(allsections[[S]:[Order]],MATCH(PIs[[#This Row],[SGUID]],allsections[SGUID],0),3)</f>
        <v>7</v>
      </c>
      <c r="R111" t="s">
        <v>50</v>
      </c>
      <c r="S111" t="str">
        <f>INDEX(allsections[[S]:[Order]],MATCH(PIs[[#This Row],[SSGUID]],allsections[SGUID],0),1)</f>
        <v>-</v>
      </c>
      <c r="T111" t="str">
        <f>INDEX(allsections[[S]:[Order]],MATCH(PIs[[#This Row],[SSGUID]],allsections[SGUID],0),2)</f>
        <v>-</v>
      </c>
      <c r="U111" t="str">
        <f>INDEX(#REF!,MATCH(PIs[[#This Row],[GUID]],#REF!,0),2)</f>
        <v>2co7UsUxpISWNGYxlkwqjC</v>
      </c>
      <c r="V111" t="b">
        <v>0</v>
      </c>
    </row>
    <row r="112" spans="1:22" hidden="1" x14ac:dyDescent="0.25">
      <c r="A112" t="s">
        <v>738</v>
      </c>
      <c r="C112" t="s">
        <v>739</v>
      </c>
      <c r="D112" t="s">
        <v>740</v>
      </c>
      <c r="E112" t="s">
        <v>741</v>
      </c>
      <c r="F112" t="s">
        <v>742</v>
      </c>
      <c r="G112" t="s">
        <v>743</v>
      </c>
      <c r="H112" t="s">
        <v>48</v>
      </c>
      <c r="I112" t="str">
        <f>INDEX(Level[Level],MATCH(PIs[[#This Row],[L]],Level[GUID],0),1)</f>
        <v>Major Must</v>
      </c>
      <c r="N112" t="s">
        <v>744</v>
      </c>
      <c r="O112" t="str">
        <f>INDEX(allsections[[S]:[Order]],MATCH(PIs[[#This Row],[SGUID]],allsections[SGUID],0),1)</f>
        <v>FV 31 INTEGRATED PEST MANAGEMENT</v>
      </c>
      <c r="P112" t="str">
        <f>INDEX(allsections[[S]:[Order]],MATCH(PIs[[#This Row],[SGUID]],allsections[SGUID],0),2)</f>
        <v>-</v>
      </c>
      <c r="Q112">
        <f>INDEX(allsections[[S]:[Order]],MATCH(PIs[[#This Row],[SGUID]],allsections[SGUID],0),3)</f>
        <v>31</v>
      </c>
      <c r="R112" t="s">
        <v>50</v>
      </c>
      <c r="S112" t="str">
        <f>INDEX(allsections[[S]:[Order]],MATCH(PIs[[#This Row],[SSGUID]],allsections[SGUID],0),1)</f>
        <v>-</v>
      </c>
      <c r="T112" t="str">
        <f>INDEX(allsections[[S]:[Order]],MATCH(PIs[[#This Row],[SSGUID]],allsections[SGUID],0),2)</f>
        <v>-</v>
      </c>
      <c r="U112">
        <f>INDEX(#REF!,MATCH(PIs[[#This Row],[GUID]],#REF!,0),2)</f>
        <v>0</v>
      </c>
      <c r="V112" t="b">
        <v>0</v>
      </c>
    </row>
    <row r="113" spans="1:22" ht="315" hidden="1" x14ac:dyDescent="0.25">
      <c r="A113" t="s">
        <v>745</v>
      </c>
      <c r="C113" t="s">
        <v>746</v>
      </c>
      <c r="D113" t="s">
        <v>747</v>
      </c>
      <c r="E113" t="s">
        <v>748</v>
      </c>
      <c r="F113" t="s">
        <v>749</v>
      </c>
      <c r="G113" s="47" t="s">
        <v>750</v>
      </c>
      <c r="H113" t="s">
        <v>57</v>
      </c>
      <c r="I113" t="str">
        <f>INDEX(Level[Level],MATCH(PIs[[#This Row],[L]],Level[GUID],0),1)</f>
        <v>Minor Must</v>
      </c>
      <c r="N113" t="s">
        <v>744</v>
      </c>
      <c r="O113" t="str">
        <f>INDEX(allsections[[S]:[Order]],MATCH(PIs[[#This Row],[SGUID]],allsections[SGUID],0),1)</f>
        <v>FV 31 INTEGRATED PEST MANAGEMENT</v>
      </c>
      <c r="P113" t="str">
        <f>INDEX(allsections[[S]:[Order]],MATCH(PIs[[#This Row],[SGUID]],allsections[SGUID],0),2)</f>
        <v>-</v>
      </c>
      <c r="Q113">
        <f>INDEX(allsections[[S]:[Order]],MATCH(PIs[[#This Row],[SGUID]],allsections[SGUID],0),3)</f>
        <v>31</v>
      </c>
      <c r="R113" t="s">
        <v>50</v>
      </c>
      <c r="S113" t="str">
        <f>INDEX(allsections[[S]:[Order]],MATCH(PIs[[#This Row],[SSGUID]],allsections[SGUID],0),1)</f>
        <v>-</v>
      </c>
      <c r="T113" t="str">
        <f>INDEX(allsections[[S]:[Order]],MATCH(PIs[[#This Row],[SSGUID]],allsections[SGUID],0),2)</f>
        <v>-</v>
      </c>
      <c r="U113">
        <f>INDEX(#REF!,MATCH(PIs[[#This Row],[GUID]],#REF!,0),2)</f>
        <v>0</v>
      </c>
      <c r="V113" t="b">
        <v>0</v>
      </c>
    </row>
    <row r="114" spans="1:22" ht="409.5" hidden="1" x14ac:dyDescent="0.25">
      <c r="A114" t="s">
        <v>751</v>
      </c>
      <c r="C114" t="s">
        <v>752</v>
      </c>
      <c r="D114" t="s">
        <v>753</v>
      </c>
      <c r="E114" t="s">
        <v>754</v>
      </c>
      <c r="F114" t="s">
        <v>755</v>
      </c>
      <c r="G114" s="47" t="s">
        <v>756</v>
      </c>
      <c r="H114" t="s">
        <v>57</v>
      </c>
      <c r="I114" t="str">
        <f>INDEX(Level[Level],MATCH(PIs[[#This Row],[L]],Level[GUID],0),1)</f>
        <v>Minor Must</v>
      </c>
      <c r="N114" t="s">
        <v>744</v>
      </c>
      <c r="O114" t="str">
        <f>INDEX(allsections[[S]:[Order]],MATCH(PIs[[#This Row],[SGUID]],allsections[SGUID],0),1)</f>
        <v>FV 31 INTEGRATED PEST MANAGEMENT</v>
      </c>
      <c r="P114" t="str">
        <f>INDEX(allsections[[S]:[Order]],MATCH(PIs[[#This Row],[SGUID]],allsections[SGUID],0),2)</f>
        <v>-</v>
      </c>
      <c r="Q114">
        <f>INDEX(allsections[[S]:[Order]],MATCH(PIs[[#This Row],[SGUID]],allsections[SGUID],0),3)</f>
        <v>31</v>
      </c>
      <c r="R114" t="s">
        <v>50</v>
      </c>
      <c r="S114" t="str">
        <f>INDEX(allsections[[S]:[Order]],MATCH(PIs[[#This Row],[SSGUID]],allsections[SGUID],0),1)</f>
        <v>-</v>
      </c>
      <c r="T114" t="str">
        <f>INDEX(allsections[[S]:[Order]],MATCH(PIs[[#This Row],[SSGUID]],allsections[SGUID],0),2)</f>
        <v>-</v>
      </c>
      <c r="U114">
        <f>INDEX(#REF!,MATCH(PIs[[#This Row],[GUID]],#REF!,0),2)</f>
        <v>0</v>
      </c>
      <c r="V114" t="b">
        <v>0</v>
      </c>
    </row>
    <row r="115" spans="1:22" ht="180" hidden="1" x14ac:dyDescent="0.25">
      <c r="A115" t="s">
        <v>757</v>
      </c>
      <c r="C115" t="s">
        <v>758</v>
      </c>
      <c r="D115" t="s">
        <v>759</v>
      </c>
      <c r="E115" t="s">
        <v>760</v>
      </c>
      <c r="F115" t="s">
        <v>761</v>
      </c>
      <c r="G115" s="47" t="s">
        <v>762</v>
      </c>
      <c r="H115" t="s">
        <v>48</v>
      </c>
      <c r="I115" t="str">
        <f>INDEX(Level[Level],MATCH(PIs[[#This Row],[L]],Level[GUID],0),1)</f>
        <v>Major Must</v>
      </c>
      <c r="N115" t="s">
        <v>744</v>
      </c>
      <c r="O115" t="str">
        <f>INDEX(allsections[[S]:[Order]],MATCH(PIs[[#This Row],[SGUID]],allsections[SGUID],0),1)</f>
        <v>FV 31 INTEGRATED PEST MANAGEMENT</v>
      </c>
      <c r="P115" t="str">
        <f>INDEX(allsections[[S]:[Order]],MATCH(PIs[[#This Row],[SGUID]],allsections[SGUID],0),2)</f>
        <v>-</v>
      </c>
      <c r="Q115">
        <f>INDEX(allsections[[S]:[Order]],MATCH(PIs[[#This Row],[SGUID]],allsections[SGUID],0),3)</f>
        <v>31</v>
      </c>
      <c r="R115" t="s">
        <v>50</v>
      </c>
      <c r="S115" t="str">
        <f>INDEX(allsections[[S]:[Order]],MATCH(PIs[[#This Row],[SSGUID]],allsections[SGUID],0),1)</f>
        <v>-</v>
      </c>
      <c r="T115" t="str">
        <f>INDEX(allsections[[S]:[Order]],MATCH(PIs[[#This Row],[SSGUID]],allsections[SGUID],0),2)</f>
        <v>-</v>
      </c>
      <c r="U115">
        <f>INDEX(#REF!,MATCH(PIs[[#This Row],[GUID]],#REF!,0),2)</f>
        <v>0</v>
      </c>
      <c r="V115" t="b">
        <v>0</v>
      </c>
    </row>
    <row r="116" spans="1:22" hidden="1" x14ac:dyDescent="0.25">
      <c r="A116" t="s">
        <v>763</v>
      </c>
      <c r="C116" t="s">
        <v>764</v>
      </c>
      <c r="D116" t="s">
        <v>765</v>
      </c>
      <c r="E116" t="s">
        <v>766</v>
      </c>
      <c r="F116" t="s">
        <v>767</v>
      </c>
      <c r="G116" t="s">
        <v>768</v>
      </c>
      <c r="H116" t="s">
        <v>48</v>
      </c>
      <c r="I116" t="str">
        <f>INDEX(Level[Level],MATCH(PIs[[#This Row],[L]],Level[GUID],0),1)</f>
        <v>Major Must</v>
      </c>
      <c r="N116" t="s">
        <v>737</v>
      </c>
      <c r="O116" t="str">
        <f>INDEX(allsections[[S]:[Order]],MATCH(PIs[[#This Row],[SGUID]],allsections[SGUID],0),1)</f>
        <v xml:space="preserve">FV 07 PARALLEL OWNERSHIP, TRACEABILITY, AND SEGREGATION </v>
      </c>
      <c r="P116" t="str">
        <f>INDEX(allsections[[S]:[Order]],MATCH(PIs[[#This Row],[SGUID]],allsections[SGUID],0),2)</f>
        <v>-</v>
      </c>
      <c r="Q116">
        <f>INDEX(allsections[[S]:[Order]],MATCH(PIs[[#This Row],[SGUID]],allsections[SGUID],0),3)</f>
        <v>7</v>
      </c>
      <c r="R116" t="s">
        <v>50</v>
      </c>
      <c r="S116" t="str">
        <f>INDEX(allsections[[S]:[Order]],MATCH(PIs[[#This Row],[SSGUID]],allsections[SGUID],0),1)</f>
        <v>-</v>
      </c>
      <c r="T116" t="str">
        <f>INDEX(allsections[[S]:[Order]],MATCH(PIs[[#This Row],[SSGUID]],allsections[SGUID],0),2)</f>
        <v>-</v>
      </c>
      <c r="U116" t="str">
        <f>INDEX(#REF!,MATCH(PIs[[#This Row],[GUID]],#REF!,0),2)</f>
        <v>2co7UsUxpISWNGYxlkwqjC</v>
      </c>
      <c r="V116" t="b">
        <v>0</v>
      </c>
    </row>
    <row r="117" spans="1:22" ht="300" hidden="1" x14ac:dyDescent="0.25">
      <c r="A117" t="s">
        <v>769</v>
      </c>
      <c r="C117" t="s">
        <v>770</v>
      </c>
      <c r="D117" t="s">
        <v>771</v>
      </c>
      <c r="E117" t="s">
        <v>772</v>
      </c>
      <c r="F117" t="s">
        <v>773</v>
      </c>
      <c r="G117" s="47" t="s">
        <v>774</v>
      </c>
      <c r="H117" t="s">
        <v>57</v>
      </c>
      <c r="I117" t="str">
        <f>INDEX(Level[Level],MATCH(PIs[[#This Row],[L]],Level[GUID],0),1)</f>
        <v>Minor Must</v>
      </c>
      <c r="N117" t="s">
        <v>744</v>
      </c>
      <c r="O117" t="str">
        <f>INDEX(allsections[[S]:[Order]],MATCH(PIs[[#This Row],[SGUID]],allsections[SGUID],0),1)</f>
        <v>FV 31 INTEGRATED PEST MANAGEMENT</v>
      </c>
      <c r="P117" t="str">
        <f>INDEX(allsections[[S]:[Order]],MATCH(PIs[[#This Row],[SGUID]],allsections[SGUID],0),2)</f>
        <v>-</v>
      </c>
      <c r="Q117">
        <f>INDEX(allsections[[S]:[Order]],MATCH(PIs[[#This Row],[SGUID]],allsections[SGUID],0),3)</f>
        <v>31</v>
      </c>
      <c r="R117" t="s">
        <v>50</v>
      </c>
      <c r="S117" t="str">
        <f>INDEX(allsections[[S]:[Order]],MATCH(PIs[[#This Row],[SSGUID]],allsections[SGUID],0),1)</f>
        <v>-</v>
      </c>
      <c r="T117" t="str">
        <f>INDEX(allsections[[S]:[Order]],MATCH(PIs[[#This Row],[SSGUID]],allsections[SGUID],0),2)</f>
        <v>-</v>
      </c>
      <c r="U117">
        <f>INDEX(#REF!,MATCH(PIs[[#This Row],[GUID]],#REF!,0),2)</f>
        <v>0</v>
      </c>
      <c r="V117" t="b">
        <v>0</v>
      </c>
    </row>
    <row r="118" spans="1:22" hidden="1" x14ac:dyDescent="0.25">
      <c r="A118" t="s">
        <v>775</v>
      </c>
      <c r="C118" t="s">
        <v>776</v>
      </c>
      <c r="D118" t="s">
        <v>777</v>
      </c>
      <c r="E118" t="s">
        <v>778</v>
      </c>
      <c r="F118" t="s">
        <v>779</v>
      </c>
      <c r="G118" t="s">
        <v>780</v>
      </c>
      <c r="H118" t="s">
        <v>48</v>
      </c>
      <c r="I118" t="str">
        <f>INDEX(Level[Level],MATCH(PIs[[#This Row],[L]],Level[GUID],0),1)</f>
        <v>Major Must</v>
      </c>
      <c r="N118" t="s">
        <v>744</v>
      </c>
      <c r="O118" t="str">
        <f>INDEX(allsections[[S]:[Order]],MATCH(PIs[[#This Row],[SGUID]],allsections[SGUID],0),1)</f>
        <v>FV 31 INTEGRATED PEST MANAGEMENT</v>
      </c>
      <c r="P118" t="str">
        <f>INDEX(allsections[[S]:[Order]],MATCH(PIs[[#This Row],[SGUID]],allsections[SGUID],0),2)</f>
        <v>-</v>
      </c>
      <c r="Q118">
        <f>INDEX(allsections[[S]:[Order]],MATCH(PIs[[#This Row],[SGUID]],allsections[SGUID],0),3)</f>
        <v>31</v>
      </c>
      <c r="R118" t="s">
        <v>50</v>
      </c>
      <c r="S118" t="str">
        <f>INDEX(allsections[[S]:[Order]],MATCH(PIs[[#This Row],[SSGUID]],allsections[SGUID],0),1)</f>
        <v>-</v>
      </c>
      <c r="T118" t="str">
        <f>INDEX(allsections[[S]:[Order]],MATCH(PIs[[#This Row],[SSGUID]],allsections[SGUID],0),2)</f>
        <v>-</v>
      </c>
      <c r="U118">
        <f>INDEX(#REF!,MATCH(PIs[[#This Row],[GUID]],#REF!,0),2)</f>
        <v>0</v>
      </c>
      <c r="V118" t="b">
        <v>0</v>
      </c>
    </row>
    <row r="119" spans="1:22" ht="240" hidden="1" x14ac:dyDescent="0.25">
      <c r="A119" t="s">
        <v>781</v>
      </c>
      <c r="C119" t="s">
        <v>782</v>
      </c>
      <c r="D119" t="s">
        <v>783</v>
      </c>
      <c r="E119" t="s">
        <v>784</v>
      </c>
      <c r="F119" t="s">
        <v>785</v>
      </c>
      <c r="G119" s="47" t="s">
        <v>786</v>
      </c>
      <c r="H119" t="s">
        <v>48</v>
      </c>
      <c r="I119" t="str">
        <f>INDEX(Level[Level],MATCH(PIs[[#This Row],[L]],Level[GUID],0),1)</f>
        <v>Major Must</v>
      </c>
      <c r="N119" t="s">
        <v>744</v>
      </c>
      <c r="O119" t="str">
        <f>INDEX(allsections[[S]:[Order]],MATCH(PIs[[#This Row],[SGUID]],allsections[SGUID],0),1)</f>
        <v>FV 31 INTEGRATED PEST MANAGEMENT</v>
      </c>
      <c r="P119" t="str">
        <f>INDEX(allsections[[S]:[Order]],MATCH(PIs[[#This Row],[SGUID]],allsections[SGUID],0),2)</f>
        <v>-</v>
      </c>
      <c r="Q119">
        <f>INDEX(allsections[[S]:[Order]],MATCH(PIs[[#This Row],[SGUID]],allsections[SGUID],0),3)</f>
        <v>31</v>
      </c>
      <c r="R119" t="s">
        <v>50</v>
      </c>
      <c r="S119" t="str">
        <f>INDEX(allsections[[S]:[Order]],MATCH(PIs[[#This Row],[SSGUID]],allsections[SGUID],0),1)</f>
        <v>-</v>
      </c>
      <c r="T119" t="str">
        <f>INDEX(allsections[[S]:[Order]],MATCH(PIs[[#This Row],[SSGUID]],allsections[SGUID],0),2)</f>
        <v>-</v>
      </c>
      <c r="U119">
        <f>INDEX(#REF!,MATCH(PIs[[#This Row],[GUID]],#REF!,0),2)</f>
        <v>0</v>
      </c>
      <c r="V119" t="b">
        <v>0</v>
      </c>
    </row>
    <row r="120" spans="1:22" hidden="1" x14ac:dyDescent="0.25">
      <c r="A120" t="s">
        <v>787</v>
      </c>
      <c r="C120" t="s">
        <v>788</v>
      </c>
      <c r="D120" t="s">
        <v>789</v>
      </c>
      <c r="E120" t="s">
        <v>790</v>
      </c>
      <c r="F120" t="s">
        <v>791</v>
      </c>
      <c r="G120" t="s">
        <v>792</v>
      </c>
      <c r="H120" t="s">
        <v>48</v>
      </c>
      <c r="I120" t="str">
        <f>INDEX(Level[Level],MATCH(PIs[[#This Row],[L]],Level[GUID],0),1)</f>
        <v>Major Must</v>
      </c>
      <c r="N120" t="s">
        <v>793</v>
      </c>
      <c r="O120" t="str">
        <f>INDEX(allsections[[S]:[Order]],MATCH(PIs[[#This Row],[SGUID]],allsections[SGUID],0),1)</f>
        <v>FV 27 GENETICALLY MODIFIED ORGANISMS</v>
      </c>
      <c r="P120" t="str">
        <f>INDEX(allsections[[S]:[Order]],MATCH(PIs[[#This Row],[SGUID]],allsections[SGUID],0),2)</f>
        <v>-</v>
      </c>
      <c r="Q120">
        <f>INDEX(allsections[[S]:[Order]],MATCH(PIs[[#This Row],[SGUID]],allsections[SGUID],0),3)</f>
        <v>27</v>
      </c>
      <c r="R120" t="s">
        <v>50</v>
      </c>
      <c r="S120" t="str">
        <f>INDEX(allsections[[S]:[Order]],MATCH(PIs[[#This Row],[SSGUID]],allsections[SGUID],0),1)</f>
        <v>-</v>
      </c>
      <c r="T120" t="str">
        <f>INDEX(allsections[[S]:[Order]],MATCH(PIs[[#This Row],[SSGUID]],allsections[SGUID],0),2)</f>
        <v>-</v>
      </c>
      <c r="U120" t="str">
        <f>INDEX(#REF!,MATCH(PIs[[#This Row],[GUID]],#REF!,0),2)</f>
        <v>5R88gZ3ani90Nv06kTcNpx</v>
      </c>
      <c r="V120" t="b">
        <v>0</v>
      </c>
    </row>
    <row r="121" spans="1:22" hidden="1" x14ac:dyDescent="0.25">
      <c r="A121" t="s">
        <v>794</v>
      </c>
      <c r="C121" t="s">
        <v>795</v>
      </c>
      <c r="D121" t="s">
        <v>796</v>
      </c>
      <c r="E121" t="s">
        <v>797</v>
      </c>
      <c r="F121" t="s">
        <v>798</v>
      </c>
      <c r="G121" t="s">
        <v>799</v>
      </c>
      <c r="H121" t="s">
        <v>48</v>
      </c>
      <c r="I121" t="str">
        <f>INDEX(Level[Level],MATCH(PIs[[#This Row],[L]],Level[GUID],0),1)</f>
        <v>Major Must</v>
      </c>
      <c r="N121" t="s">
        <v>793</v>
      </c>
      <c r="O121" t="str">
        <f>INDEX(allsections[[S]:[Order]],MATCH(PIs[[#This Row],[SGUID]],allsections[SGUID],0),1)</f>
        <v>FV 27 GENETICALLY MODIFIED ORGANISMS</v>
      </c>
      <c r="P121" t="str">
        <f>INDEX(allsections[[S]:[Order]],MATCH(PIs[[#This Row],[SGUID]],allsections[SGUID],0),2)</f>
        <v>-</v>
      </c>
      <c r="Q121">
        <f>INDEX(allsections[[S]:[Order]],MATCH(PIs[[#This Row],[SGUID]],allsections[SGUID],0),3)</f>
        <v>27</v>
      </c>
      <c r="R121" t="s">
        <v>50</v>
      </c>
      <c r="S121" t="str">
        <f>INDEX(allsections[[S]:[Order]],MATCH(PIs[[#This Row],[SSGUID]],allsections[SGUID],0),1)</f>
        <v>-</v>
      </c>
      <c r="T121" t="str">
        <f>INDEX(allsections[[S]:[Order]],MATCH(PIs[[#This Row],[SSGUID]],allsections[SGUID],0),2)</f>
        <v>-</v>
      </c>
      <c r="U121" t="str">
        <f>INDEX(#REF!,MATCH(PIs[[#This Row],[GUID]],#REF!,0),2)</f>
        <v>5R88gZ3ani90Nv06kTcNpx</v>
      </c>
      <c r="V121" t="b">
        <v>0</v>
      </c>
    </row>
    <row r="122" spans="1:22" hidden="1" x14ac:dyDescent="0.25">
      <c r="A122" t="s">
        <v>800</v>
      </c>
      <c r="C122" t="s">
        <v>801</v>
      </c>
      <c r="D122" t="s">
        <v>802</v>
      </c>
      <c r="E122" t="s">
        <v>803</v>
      </c>
      <c r="F122" t="s">
        <v>804</v>
      </c>
      <c r="G122" t="s">
        <v>805</v>
      </c>
      <c r="H122" t="s">
        <v>48</v>
      </c>
      <c r="I122" t="str">
        <f>INDEX(Level[Level],MATCH(PIs[[#This Row],[L]],Level[GUID],0),1)</f>
        <v>Major Must</v>
      </c>
      <c r="N122" t="s">
        <v>793</v>
      </c>
      <c r="O122" t="str">
        <f>INDEX(allsections[[S]:[Order]],MATCH(PIs[[#This Row],[SGUID]],allsections[SGUID],0),1)</f>
        <v>FV 27 GENETICALLY MODIFIED ORGANISMS</v>
      </c>
      <c r="P122" t="str">
        <f>INDEX(allsections[[S]:[Order]],MATCH(PIs[[#This Row],[SGUID]],allsections[SGUID],0),2)</f>
        <v>-</v>
      </c>
      <c r="Q122">
        <f>INDEX(allsections[[S]:[Order]],MATCH(PIs[[#This Row],[SGUID]],allsections[SGUID],0),3)</f>
        <v>27</v>
      </c>
      <c r="R122" t="s">
        <v>50</v>
      </c>
      <c r="S122" t="str">
        <f>INDEX(allsections[[S]:[Order]],MATCH(PIs[[#This Row],[SSGUID]],allsections[SGUID],0),1)</f>
        <v>-</v>
      </c>
      <c r="T122" t="str">
        <f>INDEX(allsections[[S]:[Order]],MATCH(PIs[[#This Row],[SSGUID]],allsections[SGUID],0),2)</f>
        <v>-</v>
      </c>
      <c r="U122" t="str">
        <f>INDEX(#REF!,MATCH(PIs[[#This Row],[GUID]],#REF!,0),2)</f>
        <v>5R88gZ3ani90Nv06kTcNpx</v>
      </c>
      <c r="V122" t="b">
        <v>0</v>
      </c>
    </row>
    <row r="123" spans="1:22" hidden="1" x14ac:dyDescent="0.25">
      <c r="A123" t="s">
        <v>806</v>
      </c>
      <c r="C123" t="s">
        <v>807</v>
      </c>
      <c r="D123" t="s">
        <v>808</v>
      </c>
      <c r="E123" t="s">
        <v>809</v>
      </c>
      <c r="F123" t="s">
        <v>810</v>
      </c>
      <c r="G123" t="s">
        <v>811</v>
      </c>
      <c r="H123" t="s">
        <v>57</v>
      </c>
      <c r="I123" t="str">
        <f>INDEX(Level[Level],MATCH(PIs[[#This Row],[L]],Level[GUID],0),1)</f>
        <v>Minor Must</v>
      </c>
      <c r="N123" t="s">
        <v>793</v>
      </c>
      <c r="O123" t="str">
        <f>INDEX(allsections[[S]:[Order]],MATCH(PIs[[#This Row],[SGUID]],allsections[SGUID],0),1)</f>
        <v>FV 27 GENETICALLY MODIFIED ORGANISMS</v>
      </c>
      <c r="P123" t="str">
        <f>INDEX(allsections[[S]:[Order]],MATCH(PIs[[#This Row],[SGUID]],allsections[SGUID],0),2)</f>
        <v>-</v>
      </c>
      <c r="Q123">
        <f>INDEX(allsections[[S]:[Order]],MATCH(PIs[[#This Row],[SGUID]],allsections[SGUID],0),3)</f>
        <v>27</v>
      </c>
      <c r="R123" t="s">
        <v>50</v>
      </c>
      <c r="S123" t="str">
        <f>INDEX(allsections[[S]:[Order]],MATCH(PIs[[#This Row],[SSGUID]],allsections[SGUID],0),1)</f>
        <v>-</v>
      </c>
      <c r="T123" t="str">
        <f>INDEX(allsections[[S]:[Order]],MATCH(PIs[[#This Row],[SSGUID]],allsections[SGUID],0),2)</f>
        <v>-</v>
      </c>
      <c r="U123" t="str">
        <f>INDEX(#REF!,MATCH(PIs[[#This Row],[GUID]],#REF!,0),2)</f>
        <v>5R88gZ3ani90Nv06kTcNpx</v>
      </c>
      <c r="V123" t="b">
        <v>0</v>
      </c>
    </row>
    <row r="124" spans="1:22" ht="120" hidden="1" x14ac:dyDescent="0.25">
      <c r="A124" t="s">
        <v>812</v>
      </c>
      <c r="C124" t="s">
        <v>813</v>
      </c>
      <c r="D124" t="s">
        <v>814</v>
      </c>
      <c r="E124" t="s">
        <v>815</v>
      </c>
      <c r="F124" t="s">
        <v>816</v>
      </c>
      <c r="G124" s="47" t="s">
        <v>817</v>
      </c>
      <c r="H124" t="s">
        <v>57</v>
      </c>
      <c r="I124" t="str">
        <f>INDEX(Level[Level],MATCH(PIs[[#This Row],[L]],Level[GUID],0),1)</f>
        <v>Minor Must</v>
      </c>
      <c r="N124" t="s">
        <v>58</v>
      </c>
      <c r="O124" t="str">
        <f>INDEX(allsections[[S]:[Order]],MATCH(PIs[[#This Row],[SGUID]],allsections[SGUID],0),1)</f>
        <v>FV 28 SOIL AND SUBSTRATE MANAGEMENT</v>
      </c>
      <c r="P124" t="str">
        <f>INDEX(allsections[[S]:[Order]],MATCH(PIs[[#This Row],[SGUID]],allsections[SGUID],0),2)</f>
        <v>-</v>
      </c>
      <c r="Q124">
        <f>INDEX(allsections[[S]:[Order]],MATCH(PIs[[#This Row],[SGUID]],allsections[SGUID],0),3)</f>
        <v>28</v>
      </c>
      <c r="R124" t="s">
        <v>818</v>
      </c>
      <c r="S124" t="str">
        <f>INDEX(allsections[[S]:[Order]],MATCH(PIs[[#This Row],[SSGUID]],allsections[SGUID],0),1)</f>
        <v>FV 28.03 Substrates</v>
      </c>
      <c r="T124" t="str">
        <f>INDEX(allsections[[S]:[Order]],MATCH(PIs[[#This Row],[SSGUID]],allsections[SGUID],0),2)</f>
        <v>-</v>
      </c>
      <c r="U124" t="str">
        <f>INDEX(#REF!,MATCH(PIs[[#This Row],[GUID]],#REF!,0),2)</f>
        <v>6ccX1CiK4YPXonkrLVjtJz</v>
      </c>
      <c r="V124" t="b">
        <v>0</v>
      </c>
    </row>
    <row r="125" spans="1:22" ht="375" hidden="1" x14ac:dyDescent="0.25">
      <c r="A125" t="s">
        <v>819</v>
      </c>
      <c r="C125" t="s">
        <v>820</v>
      </c>
      <c r="D125" t="s">
        <v>821</v>
      </c>
      <c r="E125" t="s">
        <v>822</v>
      </c>
      <c r="F125" t="s">
        <v>823</v>
      </c>
      <c r="G125" s="47" t="s">
        <v>824</v>
      </c>
      <c r="H125" t="s">
        <v>57</v>
      </c>
      <c r="I125" t="str">
        <f>INDEX(Level[Level],MATCH(PIs[[#This Row],[L]],Level[GUID],0),1)</f>
        <v>Minor Must</v>
      </c>
      <c r="N125" t="s">
        <v>58</v>
      </c>
      <c r="O125" t="str">
        <f>INDEX(allsections[[S]:[Order]],MATCH(PIs[[#This Row],[SGUID]],allsections[SGUID],0),1)</f>
        <v>FV 28 SOIL AND SUBSTRATE MANAGEMENT</v>
      </c>
      <c r="P125" t="str">
        <f>INDEX(allsections[[S]:[Order]],MATCH(PIs[[#This Row],[SGUID]],allsections[SGUID],0),2)</f>
        <v>-</v>
      </c>
      <c r="Q125">
        <f>INDEX(allsections[[S]:[Order]],MATCH(PIs[[#This Row],[SGUID]],allsections[SGUID],0),3)</f>
        <v>28</v>
      </c>
      <c r="R125" t="s">
        <v>818</v>
      </c>
      <c r="S125" t="str">
        <f>INDEX(allsections[[S]:[Order]],MATCH(PIs[[#This Row],[SSGUID]],allsections[SGUID],0),1)</f>
        <v>FV 28.03 Substrates</v>
      </c>
      <c r="T125" t="str">
        <f>INDEX(allsections[[S]:[Order]],MATCH(PIs[[#This Row],[SSGUID]],allsections[SGUID],0),2)</f>
        <v>-</v>
      </c>
      <c r="U125" t="str">
        <f>INDEX(#REF!,MATCH(PIs[[#This Row],[GUID]],#REF!,0),2)</f>
        <v>6ccX1CiK4YPXonkrLVjtJz</v>
      </c>
      <c r="V125" t="b">
        <v>0</v>
      </c>
    </row>
    <row r="126" spans="1:22" hidden="1" x14ac:dyDescent="0.25">
      <c r="A126" t="s">
        <v>825</v>
      </c>
      <c r="C126" t="s">
        <v>826</v>
      </c>
      <c r="D126" t="s">
        <v>827</v>
      </c>
      <c r="E126" t="s">
        <v>828</v>
      </c>
      <c r="F126" t="s">
        <v>829</v>
      </c>
      <c r="G126" t="s">
        <v>830</v>
      </c>
      <c r="H126" t="s">
        <v>137</v>
      </c>
      <c r="I126" t="str">
        <f>INDEX(Level[Level],MATCH(PIs[[#This Row],[L]],Level[GUID],0),1)</f>
        <v>Recom.</v>
      </c>
      <c r="N126" t="s">
        <v>58</v>
      </c>
      <c r="O126" t="str">
        <f>INDEX(allsections[[S]:[Order]],MATCH(PIs[[#This Row],[SGUID]],allsections[SGUID],0),1)</f>
        <v>FV 28 SOIL AND SUBSTRATE MANAGEMENT</v>
      </c>
      <c r="P126" t="str">
        <f>INDEX(allsections[[S]:[Order]],MATCH(PIs[[#This Row],[SGUID]],allsections[SGUID],0),2)</f>
        <v>-</v>
      </c>
      <c r="Q126">
        <f>INDEX(allsections[[S]:[Order]],MATCH(PIs[[#This Row],[SGUID]],allsections[SGUID],0),3)</f>
        <v>28</v>
      </c>
      <c r="R126" t="s">
        <v>818</v>
      </c>
      <c r="S126" t="str">
        <f>INDEX(allsections[[S]:[Order]],MATCH(PIs[[#This Row],[SSGUID]],allsections[SGUID],0),1)</f>
        <v>FV 28.03 Substrates</v>
      </c>
      <c r="T126" t="str">
        <f>INDEX(allsections[[S]:[Order]],MATCH(PIs[[#This Row],[SSGUID]],allsections[SGUID],0),2)</f>
        <v>-</v>
      </c>
      <c r="U126" t="str">
        <f>INDEX(#REF!,MATCH(PIs[[#This Row],[GUID]],#REF!,0),2)</f>
        <v>6ccX1CiK4YPXonkrLVjtJz</v>
      </c>
      <c r="V126" t="b">
        <v>0</v>
      </c>
    </row>
    <row r="127" spans="1:22" hidden="1" x14ac:dyDescent="0.25">
      <c r="A127" t="s">
        <v>831</v>
      </c>
      <c r="C127" t="s">
        <v>832</v>
      </c>
      <c r="D127" t="s">
        <v>833</v>
      </c>
      <c r="E127" t="s">
        <v>834</v>
      </c>
      <c r="F127" t="s">
        <v>835</v>
      </c>
      <c r="G127" t="s">
        <v>836</v>
      </c>
      <c r="H127" t="s">
        <v>48</v>
      </c>
      <c r="I127" t="str">
        <f>INDEX(Level[Level],MATCH(PIs[[#This Row],[L]],Level[GUID],0),1)</f>
        <v>Major Must</v>
      </c>
      <c r="N127" t="s">
        <v>737</v>
      </c>
      <c r="O127" t="str">
        <f>INDEX(allsections[[S]:[Order]],MATCH(PIs[[#This Row],[SGUID]],allsections[SGUID],0),1)</f>
        <v xml:space="preserve">FV 07 PARALLEL OWNERSHIP, TRACEABILITY, AND SEGREGATION </v>
      </c>
      <c r="P127" t="str">
        <f>INDEX(allsections[[S]:[Order]],MATCH(PIs[[#This Row],[SGUID]],allsections[SGUID],0),2)</f>
        <v>-</v>
      </c>
      <c r="Q127">
        <f>INDEX(allsections[[S]:[Order]],MATCH(PIs[[#This Row],[SGUID]],allsections[SGUID],0),3)</f>
        <v>7</v>
      </c>
      <c r="R127" t="s">
        <v>50</v>
      </c>
      <c r="S127" t="str">
        <f>INDEX(allsections[[S]:[Order]],MATCH(PIs[[#This Row],[SSGUID]],allsections[SGUID],0),1)</f>
        <v>-</v>
      </c>
      <c r="T127" t="str">
        <f>INDEX(allsections[[S]:[Order]],MATCH(PIs[[#This Row],[SSGUID]],allsections[SGUID],0),2)</f>
        <v>-</v>
      </c>
      <c r="U127" t="str">
        <f>INDEX(#REF!,MATCH(PIs[[#This Row],[GUID]],#REF!,0),2)</f>
        <v>2co7UsUxpISWNGYxlkwqjC</v>
      </c>
      <c r="V127" t="b">
        <v>0</v>
      </c>
    </row>
    <row r="128" spans="1:22" hidden="1" x14ac:dyDescent="0.25">
      <c r="A128" t="s">
        <v>837</v>
      </c>
      <c r="C128" t="s">
        <v>838</v>
      </c>
      <c r="D128" t="s">
        <v>839</v>
      </c>
      <c r="E128" t="s">
        <v>840</v>
      </c>
      <c r="F128" t="s">
        <v>841</v>
      </c>
      <c r="G128" t="s">
        <v>842</v>
      </c>
      <c r="H128" t="s">
        <v>57</v>
      </c>
      <c r="I128" t="str">
        <f>INDEX(Level[Level],MATCH(PIs[[#This Row],[L]],Level[GUID],0),1)</f>
        <v>Minor Must</v>
      </c>
      <c r="N128" t="s">
        <v>58</v>
      </c>
      <c r="O128" t="str">
        <f>INDEX(allsections[[S]:[Order]],MATCH(PIs[[#This Row],[SGUID]],allsections[SGUID],0),1)</f>
        <v>FV 28 SOIL AND SUBSTRATE MANAGEMENT</v>
      </c>
      <c r="P128" t="str">
        <f>INDEX(allsections[[S]:[Order]],MATCH(PIs[[#This Row],[SGUID]],allsections[SGUID],0),2)</f>
        <v>-</v>
      </c>
      <c r="Q128">
        <f>INDEX(allsections[[S]:[Order]],MATCH(PIs[[#This Row],[SGUID]],allsections[SGUID],0),3)</f>
        <v>28</v>
      </c>
      <c r="R128" t="s">
        <v>843</v>
      </c>
      <c r="S128" t="str">
        <f>INDEX(allsections[[S]:[Order]],MATCH(PIs[[#This Row],[SSGUID]],allsections[SGUID],0),1)</f>
        <v>FV 28.02 Soil fumigation</v>
      </c>
      <c r="T128" t="str">
        <f>INDEX(allsections[[S]:[Order]],MATCH(PIs[[#This Row],[SSGUID]],allsections[SGUID],0),2)</f>
        <v>-</v>
      </c>
      <c r="U128" t="str">
        <f>INDEX(#REF!,MATCH(PIs[[#This Row],[GUID]],#REF!,0),2)</f>
        <v>6AqCIykQ7bAmOkINPq5uCy</v>
      </c>
      <c r="V128" t="b">
        <v>0</v>
      </c>
    </row>
    <row r="129" spans="1:23" hidden="1" x14ac:dyDescent="0.25">
      <c r="A129" t="s">
        <v>844</v>
      </c>
      <c r="C129" t="s">
        <v>845</v>
      </c>
      <c r="D129" t="s">
        <v>846</v>
      </c>
      <c r="E129" t="s">
        <v>847</v>
      </c>
      <c r="F129" t="s">
        <v>848</v>
      </c>
      <c r="G129" t="s">
        <v>849</v>
      </c>
      <c r="H129" t="s">
        <v>57</v>
      </c>
      <c r="I129" t="str">
        <f>INDEX(Level[Level],MATCH(PIs[[#This Row],[L]],Level[GUID],0),1)</f>
        <v>Minor Must</v>
      </c>
      <c r="N129" t="s">
        <v>58</v>
      </c>
      <c r="O129" t="str">
        <f>INDEX(allsections[[S]:[Order]],MATCH(PIs[[#This Row],[SGUID]],allsections[SGUID],0),1)</f>
        <v>FV 28 SOIL AND SUBSTRATE MANAGEMENT</v>
      </c>
      <c r="P129" t="str">
        <f>INDEX(allsections[[S]:[Order]],MATCH(PIs[[#This Row],[SGUID]],allsections[SGUID],0),2)</f>
        <v>-</v>
      </c>
      <c r="Q129">
        <f>INDEX(allsections[[S]:[Order]],MATCH(PIs[[#This Row],[SGUID]],allsections[SGUID],0),3)</f>
        <v>28</v>
      </c>
      <c r="R129" t="s">
        <v>843</v>
      </c>
      <c r="S129" t="str">
        <f>INDEX(allsections[[S]:[Order]],MATCH(PIs[[#This Row],[SSGUID]],allsections[SGUID],0),1)</f>
        <v>FV 28.02 Soil fumigation</v>
      </c>
      <c r="T129" t="str">
        <f>INDEX(allsections[[S]:[Order]],MATCH(PIs[[#This Row],[SSGUID]],allsections[SGUID],0),2)</f>
        <v>-</v>
      </c>
      <c r="U129" t="str">
        <f>INDEX(#REF!,MATCH(PIs[[#This Row],[GUID]],#REF!,0),2)</f>
        <v>6AqCIykQ7bAmOkINPq5uCy</v>
      </c>
      <c r="V129" t="b">
        <v>0</v>
      </c>
    </row>
    <row r="130" spans="1:23" hidden="1" x14ac:dyDescent="0.25">
      <c r="A130" t="s">
        <v>850</v>
      </c>
      <c r="C130" t="s">
        <v>851</v>
      </c>
      <c r="D130" t="s">
        <v>852</v>
      </c>
      <c r="E130" t="s">
        <v>853</v>
      </c>
      <c r="F130" t="s">
        <v>854</v>
      </c>
      <c r="G130" t="s">
        <v>855</v>
      </c>
      <c r="H130" t="s">
        <v>137</v>
      </c>
      <c r="I130" t="str">
        <f>INDEX(Level[Level],MATCH(PIs[[#This Row],[L]],Level[GUID],0),1)</f>
        <v>Recom.</v>
      </c>
      <c r="N130" t="s">
        <v>123</v>
      </c>
      <c r="O130" t="str">
        <f>INDEX(allsections[[S]:[Order]],MATCH(PIs[[#This Row],[SGUID]],allsections[SGUID],0),1)</f>
        <v>FV 29 FERTILIZERS AND BIOSTIMULANTS</v>
      </c>
      <c r="P130" t="str">
        <f>INDEX(allsections[[S]:[Order]],MATCH(PIs[[#This Row],[SGUID]],allsections[SGUID],0),2)</f>
        <v>-</v>
      </c>
      <c r="Q130">
        <f>INDEX(allsections[[S]:[Order]],MATCH(PIs[[#This Row],[SGUID]],allsections[SGUID],0),3)</f>
        <v>29</v>
      </c>
      <c r="R130" t="s">
        <v>730</v>
      </c>
      <c r="S130" t="str">
        <f>INDEX(allsections[[S]:[Order]],MATCH(PIs[[#This Row],[SSGUID]],allsections[SGUID],0),1)</f>
        <v>FV 29.04 Nutrient content</v>
      </c>
      <c r="T130" t="str">
        <f>INDEX(allsections[[S]:[Order]],MATCH(PIs[[#This Row],[SSGUID]],allsections[SGUID],0),2)</f>
        <v>-</v>
      </c>
      <c r="U130" t="str">
        <f>INDEX(#REF!,MATCH(PIs[[#This Row],[GUID]],#REF!,0),2)</f>
        <v>3OtEoWQgYX165j9GzTkv5b</v>
      </c>
      <c r="V130" t="b">
        <v>0</v>
      </c>
    </row>
    <row r="131" spans="1:23" ht="120" hidden="1" x14ac:dyDescent="0.25">
      <c r="A131" t="s">
        <v>856</v>
      </c>
      <c r="C131" t="s">
        <v>857</v>
      </c>
      <c r="D131" t="s">
        <v>858</v>
      </c>
      <c r="E131" t="s">
        <v>859</v>
      </c>
      <c r="F131" t="s">
        <v>860</v>
      </c>
      <c r="G131" s="47" t="s">
        <v>861</v>
      </c>
      <c r="H131" t="s">
        <v>57</v>
      </c>
      <c r="I131" t="str">
        <f>INDEX(Level[Level],MATCH(PIs[[#This Row],[L]],Level[GUID],0),1)</f>
        <v>Minor Must</v>
      </c>
      <c r="N131" t="s">
        <v>744</v>
      </c>
      <c r="O131" t="str">
        <f>INDEX(allsections[[S]:[Order]],MATCH(PIs[[#This Row],[SGUID]],allsections[SGUID],0),1)</f>
        <v>FV 31 INTEGRATED PEST MANAGEMENT</v>
      </c>
      <c r="P131" t="str">
        <f>INDEX(allsections[[S]:[Order]],MATCH(PIs[[#This Row],[SGUID]],allsections[SGUID],0),2)</f>
        <v>-</v>
      </c>
      <c r="Q131">
        <f>INDEX(allsections[[S]:[Order]],MATCH(PIs[[#This Row],[SGUID]],allsections[SGUID],0),3)</f>
        <v>31</v>
      </c>
      <c r="R131" t="s">
        <v>50</v>
      </c>
      <c r="S131" t="str">
        <f>INDEX(allsections[[S]:[Order]],MATCH(PIs[[#This Row],[SSGUID]],allsections[SGUID],0),1)</f>
        <v>-</v>
      </c>
      <c r="T131" t="str">
        <f>INDEX(allsections[[S]:[Order]],MATCH(PIs[[#This Row],[SSGUID]],allsections[SGUID],0),2)</f>
        <v>-</v>
      </c>
      <c r="U131">
        <f>INDEX(#REF!,MATCH(PIs[[#This Row],[GUID]],#REF!,0),2)</f>
        <v>0</v>
      </c>
      <c r="V131" t="b">
        <v>0</v>
      </c>
    </row>
    <row r="132" spans="1:23" hidden="1" x14ac:dyDescent="0.25">
      <c r="A132" t="s">
        <v>862</v>
      </c>
      <c r="C132" t="s">
        <v>863</v>
      </c>
      <c r="D132" t="s">
        <v>864</v>
      </c>
      <c r="E132" t="s">
        <v>865</v>
      </c>
      <c r="F132" t="s">
        <v>866</v>
      </c>
      <c r="G132" t="s">
        <v>867</v>
      </c>
      <c r="H132" t="s">
        <v>48</v>
      </c>
      <c r="I132" t="str">
        <f>INDEX(Level[Level],MATCH(PIs[[#This Row],[L]],Level[GUID],0),1)</f>
        <v>Major Must</v>
      </c>
      <c r="N132" t="s">
        <v>868</v>
      </c>
      <c r="O132" t="str">
        <f>INDEX(allsections[[S]:[Order]],MATCH(PIs[[#This Row],[SGUID]],allsections[SGUID],0),1)</f>
        <v>FV 08 MASS BALANCE</v>
      </c>
      <c r="P132" t="str">
        <f>INDEX(allsections[[S]:[Order]],MATCH(PIs[[#This Row],[SGUID]],allsections[SGUID],0),2)</f>
        <v>-</v>
      </c>
      <c r="Q132">
        <f>INDEX(allsections[[S]:[Order]],MATCH(PIs[[#This Row],[SGUID]],allsections[SGUID],0),3)</f>
        <v>8</v>
      </c>
      <c r="R132" t="s">
        <v>50</v>
      </c>
      <c r="S132" t="str">
        <f>INDEX(allsections[[S]:[Order]],MATCH(PIs[[#This Row],[SSGUID]],allsections[SGUID],0),1)</f>
        <v>-</v>
      </c>
      <c r="T132" t="str">
        <f>INDEX(allsections[[S]:[Order]],MATCH(PIs[[#This Row],[SSGUID]],allsections[SGUID],0),2)</f>
        <v>-</v>
      </c>
      <c r="U132">
        <f>INDEX(#REF!,MATCH(PIs[[#This Row],[GUID]],#REF!,0),2)</f>
        <v>0</v>
      </c>
      <c r="V132" t="b">
        <v>0</v>
      </c>
    </row>
    <row r="133" spans="1:23" ht="360" hidden="1" x14ac:dyDescent="0.25">
      <c r="A133" t="s">
        <v>869</v>
      </c>
      <c r="C133" t="s">
        <v>870</v>
      </c>
      <c r="D133" t="s">
        <v>871</v>
      </c>
      <c r="E133" t="s">
        <v>872</v>
      </c>
      <c r="F133" t="s">
        <v>873</v>
      </c>
      <c r="G133" s="47" t="s">
        <v>874</v>
      </c>
      <c r="H133" t="s">
        <v>48</v>
      </c>
      <c r="I133" t="str">
        <f>INDEX(Level[Level],MATCH(PIs[[#This Row],[L]],Level[GUID],0),1)</f>
        <v>Major Must</v>
      </c>
      <c r="N133" t="s">
        <v>737</v>
      </c>
      <c r="O133" t="str">
        <f>INDEX(allsections[[S]:[Order]],MATCH(PIs[[#This Row],[SGUID]],allsections[SGUID],0),1)</f>
        <v xml:space="preserve">FV 07 PARALLEL OWNERSHIP, TRACEABILITY, AND SEGREGATION </v>
      </c>
      <c r="P133" t="str">
        <f>INDEX(allsections[[S]:[Order]],MATCH(PIs[[#This Row],[SGUID]],allsections[SGUID],0),2)</f>
        <v>-</v>
      </c>
      <c r="Q133">
        <f>INDEX(allsections[[S]:[Order]],MATCH(PIs[[#This Row],[SGUID]],allsections[SGUID],0),3)</f>
        <v>7</v>
      </c>
      <c r="R133" t="s">
        <v>50</v>
      </c>
      <c r="S133" t="str">
        <f>INDEX(allsections[[S]:[Order]],MATCH(PIs[[#This Row],[SSGUID]],allsections[SGUID],0),1)</f>
        <v>-</v>
      </c>
      <c r="T133" t="str">
        <f>INDEX(allsections[[S]:[Order]],MATCH(PIs[[#This Row],[SSGUID]],allsections[SGUID],0),2)</f>
        <v>-</v>
      </c>
      <c r="U133" t="str">
        <f>INDEX(#REF!,MATCH(PIs[[#This Row],[GUID]],#REF!,0),2)</f>
        <v>2co7UsUxpISWNGYxlkwqjC</v>
      </c>
      <c r="V133" t="b">
        <v>0</v>
      </c>
    </row>
    <row r="134" spans="1:23" ht="409.5" hidden="1" x14ac:dyDescent="0.25">
      <c r="A134" t="s">
        <v>875</v>
      </c>
      <c r="C134" t="s">
        <v>876</v>
      </c>
      <c r="D134" t="s">
        <v>877</v>
      </c>
      <c r="E134" t="s">
        <v>878</v>
      </c>
      <c r="F134" t="s">
        <v>879</v>
      </c>
      <c r="G134" s="47" t="s">
        <v>880</v>
      </c>
      <c r="H134" t="s">
        <v>48</v>
      </c>
      <c r="I134" t="str">
        <f>INDEX(Level[Level],MATCH(PIs[[#This Row],[L]],Level[GUID],0),1)</f>
        <v>Major Must</v>
      </c>
      <c r="N134" t="s">
        <v>881</v>
      </c>
      <c r="O134" t="str">
        <f>INDEX(allsections[[S]:[Order]],MATCH(PIs[[#This Row],[SGUID]],allsections[SGUID],0),1)</f>
        <v>FV 09 RECALL AND WITHDRAWAL</v>
      </c>
      <c r="P134" t="str">
        <f>INDEX(allsections[[S]:[Order]],MATCH(PIs[[#This Row],[SGUID]],allsections[SGUID],0),2)</f>
        <v>-</v>
      </c>
      <c r="Q134">
        <f>INDEX(allsections[[S]:[Order]],MATCH(PIs[[#This Row],[SGUID]],allsections[SGUID],0),3)</f>
        <v>9</v>
      </c>
      <c r="R134" t="s">
        <v>50</v>
      </c>
      <c r="S134" t="str">
        <f>INDEX(allsections[[S]:[Order]],MATCH(PIs[[#This Row],[SSGUID]],allsections[SGUID],0),1)</f>
        <v>-</v>
      </c>
      <c r="T134" t="str">
        <f>INDEX(allsections[[S]:[Order]],MATCH(PIs[[#This Row],[SSGUID]],allsections[SGUID],0),2)</f>
        <v>-</v>
      </c>
      <c r="U134">
        <f>INDEX(#REF!,MATCH(PIs[[#This Row],[GUID]],#REF!,0),2)</f>
        <v>0</v>
      </c>
      <c r="V134" t="b">
        <v>0</v>
      </c>
    </row>
    <row r="135" spans="1:23" ht="409.5" hidden="1" x14ac:dyDescent="0.25">
      <c r="A135" t="s">
        <v>882</v>
      </c>
      <c r="C135" t="s">
        <v>883</v>
      </c>
      <c r="D135" t="s">
        <v>884</v>
      </c>
      <c r="E135" t="s">
        <v>885</v>
      </c>
      <c r="F135" t="s">
        <v>886</v>
      </c>
      <c r="G135" s="47" t="s">
        <v>887</v>
      </c>
      <c r="H135" t="s">
        <v>48</v>
      </c>
      <c r="I135" t="str">
        <f>INDEX(Level[Level],MATCH(PIs[[#This Row],[L]],Level[GUID],0),1)</f>
        <v>Major Must</v>
      </c>
      <c r="N135" t="s">
        <v>868</v>
      </c>
      <c r="O135" t="str">
        <f>INDEX(allsections[[S]:[Order]],MATCH(PIs[[#This Row],[SGUID]],allsections[SGUID],0),1)</f>
        <v>FV 08 MASS BALANCE</v>
      </c>
      <c r="P135" t="str">
        <f>INDEX(allsections[[S]:[Order]],MATCH(PIs[[#This Row],[SGUID]],allsections[SGUID],0),2)</f>
        <v>-</v>
      </c>
      <c r="Q135">
        <f>INDEX(allsections[[S]:[Order]],MATCH(PIs[[#This Row],[SGUID]],allsections[SGUID],0),3)</f>
        <v>8</v>
      </c>
      <c r="R135" t="s">
        <v>50</v>
      </c>
      <c r="S135" t="str">
        <f>INDEX(allsections[[S]:[Order]],MATCH(PIs[[#This Row],[SSGUID]],allsections[SGUID],0),1)</f>
        <v>-</v>
      </c>
      <c r="T135" t="str">
        <f>INDEX(allsections[[S]:[Order]],MATCH(PIs[[#This Row],[SSGUID]],allsections[SGUID],0),2)</f>
        <v>-</v>
      </c>
      <c r="U135">
        <f>INDEX(#REF!,MATCH(PIs[[#This Row],[GUID]],#REF!,0),2)</f>
        <v>0</v>
      </c>
      <c r="V135" t="b">
        <v>0</v>
      </c>
    </row>
    <row r="136" spans="1:23" ht="330" hidden="1" x14ac:dyDescent="0.25">
      <c r="A136" t="s">
        <v>888</v>
      </c>
      <c r="C136" t="s">
        <v>889</v>
      </c>
      <c r="D136" t="s">
        <v>890</v>
      </c>
      <c r="E136" t="s">
        <v>891</v>
      </c>
      <c r="F136" t="s">
        <v>892</v>
      </c>
      <c r="G136" s="47" t="s">
        <v>893</v>
      </c>
      <c r="H136" t="s">
        <v>48</v>
      </c>
      <c r="I136" t="str">
        <f>INDEX(Level[Level],MATCH(PIs[[#This Row],[L]],Level[GUID],0),1)</f>
        <v>Major Must</v>
      </c>
      <c r="N136" t="s">
        <v>894</v>
      </c>
      <c r="O136" t="str">
        <f>INDEX(allsections[[S]:[Order]],MATCH(PIs[[#This Row],[SGUID]],allsections[SGUID],0),1)</f>
        <v>FV 16 FOOD FRAUD</v>
      </c>
      <c r="P136" t="str">
        <f>INDEX(allsections[[S]:[Order]],MATCH(PIs[[#This Row],[SGUID]],allsections[SGUID],0),2)</f>
        <v>-</v>
      </c>
      <c r="Q136">
        <f>INDEX(allsections[[S]:[Order]],MATCH(PIs[[#This Row],[SGUID]],allsections[SGUID],0),3)</f>
        <v>16</v>
      </c>
      <c r="R136" t="s">
        <v>50</v>
      </c>
      <c r="S136" t="str">
        <f>INDEX(allsections[[S]:[Order]],MATCH(PIs[[#This Row],[SSGUID]],allsections[SGUID],0),1)</f>
        <v>-</v>
      </c>
      <c r="T136" t="str">
        <f>INDEX(allsections[[S]:[Order]],MATCH(PIs[[#This Row],[SSGUID]],allsections[SGUID],0),2)</f>
        <v>-</v>
      </c>
      <c r="U136">
        <f>INDEX(#REF!,MATCH(PIs[[#This Row],[GUID]],#REF!,0),2)</f>
        <v>0</v>
      </c>
      <c r="V136" t="b">
        <v>0</v>
      </c>
    </row>
    <row r="137" spans="1:23" ht="360" hidden="1" x14ac:dyDescent="0.25">
      <c r="A137" t="s">
        <v>895</v>
      </c>
      <c r="C137" t="s">
        <v>896</v>
      </c>
      <c r="D137" t="s">
        <v>897</v>
      </c>
      <c r="E137" t="s">
        <v>898</v>
      </c>
      <c r="F137" t="s">
        <v>899</v>
      </c>
      <c r="G137" s="47" t="s">
        <v>900</v>
      </c>
      <c r="H137" t="s">
        <v>48</v>
      </c>
      <c r="I137" t="str">
        <f>INDEX(Level[Level],MATCH(PIs[[#This Row],[L]],Level[GUID],0),1)</f>
        <v>Major Must</v>
      </c>
      <c r="N137" t="s">
        <v>901</v>
      </c>
      <c r="O137" t="str">
        <f>INDEX(allsections[[S]:[Order]],MATCH(PIs[[#This Row],[SGUID]],allsections[SGUID],0),1)</f>
        <v>FV 15 FOOD DEFENSE</v>
      </c>
      <c r="P137" t="str">
        <f>INDEX(allsections[[S]:[Order]],MATCH(PIs[[#This Row],[SGUID]],allsections[SGUID],0),2)</f>
        <v>-</v>
      </c>
      <c r="Q137">
        <f>INDEX(allsections[[S]:[Order]],MATCH(PIs[[#This Row],[SGUID]],allsections[SGUID],0),3)</f>
        <v>15</v>
      </c>
      <c r="R137" t="s">
        <v>50</v>
      </c>
      <c r="S137" t="str">
        <f>INDEX(allsections[[S]:[Order]],MATCH(PIs[[#This Row],[SSGUID]],allsections[SGUID],0),1)</f>
        <v>-</v>
      </c>
      <c r="T137" t="str">
        <f>INDEX(allsections[[S]:[Order]],MATCH(PIs[[#This Row],[SSGUID]],allsections[SGUID],0),2)</f>
        <v>-</v>
      </c>
      <c r="U137">
        <f>INDEX(#REF!,MATCH(PIs[[#This Row],[GUID]],#REF!,0),2)</f>
        <v>0</v>
      </c>
      <c r="V137" t="b">
        <v>0</v>
      </c>
    </row>
    <row r="138" spans="1:23" ht="405" hidden="1" x14ac:dyDescent="0.25">
      <c r="A138" t="s">
        <v>902</v>
      </c>
      <c r="C138" t="s">
        <v>903</v>
      </c>
      <c r="D138" t="s">
        <v>904</v>
      </c>
      <c r="E138" t="s">
        <v>905</v>
      </c>
      <c r="F138" t="s">
        <v>906</v>
      </c>
      <c r="G138" s="47" t="s">
        <v>907</v>
      </c>
      <c r="H138" t="s">
        <v>48</v>
      </c>
      <c r="I138" t="str">
        <f>INDEX(Level[Level],MATCH(PIs[[#This Row],[L]],Level[GUID],0),1)</f>
        <v>Major Must</v>
      </c>
      <c r="N138" t="s">
        <v>908</v>
      </c>
      <c r="O138" t="str">
        <f>INDEX(allsections[[S]:[Order]],MATCH(PIs[[#This Row],[SGUID]],allsections[SGUID],0),1)</f>
        <v>FV 05 SPECIFICATIONS, SUPPLIERS, AND STOCK MANAGEMENT</v>
      </c>
      <c r="P138" t="str">
        <f>INDEX(allsections[[S]:[Order]],MATCH(PIs[[#This Row],[SGUID]],allsections[SGUID],0),2)</f>
        <v>-</v>
      </c>
      <c r="Q138">
        <f>INDEX(allsections[[S]:[Order]],MATCH(PIs[[#This Row],[SGUID]],allsections[SGUID],0),3)</f>
        <v>5</v>
      </c>
      <c r="R138" t="s">
        <v>50</v>
      </c>
      <c r="S138" t="str">
        <f>INDEX(allsections[[S]:[Order]],MATCH(PIs[[#This Row],[SSGUID]],allsections[SGUID],0),1)</f>
        <v>-</v>
      </c>
      <c r="T138" t="str">
        <f>INDEX(allsections[[S]:[Order]],MATCH(PIs[[#This Row],[SSGUID]],allsections[SGUID],0),2)</f>
        <v>-</v>
      </c>
      <c r="U138">
        <f>INDEX(#REF!,MATCH(PIs[[#This Row],[GUID]],#REF!,0),2)</f>
        <v>0</v>
      </c>
      <c r="V138" t="b">
        <v>0</v>
      </c>
      <c r="W138" t="b">
        <v>1</v>
      </c>
    </row>
    <row r="139" spans="1:23" ht="409.5" hidden="1" x14ac:dyDescent="0.25">
      <c r="A139" t="s">
        <v>909</v>
      </c>
      <c r="C139" t="s">
        <v>910</v>
      </c>
      <c r="D139" t="s">
        <v>911</v>
      </c>
      <c r="E139" t="s">
        <v>912</v>
      </c>
      <c r="F139" t="s">
        <v>913</v>
      </c>
      <c r="G139" s="47" t="s">
        <v>914</v>
      </c>
      <c r="H139" t="s">
        <v>48</v>
      </c>
      <c r="I139" t="str">
        <f>INDEX(Level[Level],MATCH(PIs[[#This Row],[L]],Level[GUID],0),1)</f>
        <v>Major Must</v>
      </c>
      <c r="N139" t="s">
        <v>908</v>
      </c>
      <c r="O139" t="str">
        <f>INDEX(allsections[[S]:[Order]],MATCH(PIs[[#This Row],[SGUID]],allsections[SGUID],0),1)</f>
        <v>FV 05 SPECIFICATIONS, SUPPLIERS, AND STOCK MANAGEMENT</v>
      </c>
      <c r="P139" t="str">
        <f>INDEX(allsections[[S]:[Order]],MATCH(PIs[[#This Row],[SGUID]],allsections[SGUID],0),2)</f>
        <v>-</v>
      </c>
      <c r="Q139">
        <f>INDEX(allsections[[S]:[Order]],MATCH(PIs[[#This Row],[SGUID]],allsections[SGUID],0),3)</f>
        <v>5</v>
      </c>
      <c r="R139" t="s">
        <v>50</v>
      </c>
      <c r="S139" t="str">
        <f>INDEX(allsections[[S]:[Order]],MATCH(PIs[[#This Row],[SSGUID]],allsections[SGUID],0),1)</f>
        <v>-</v>
      </c>
      <c r="T139" t="str">
        <f>INDEX(allsections[[S]:[Order]],MATCH(PIs[[#This Row],[SSGUID]],allsections[SGUID],0),2)</f>
        <v>-</v>
      </c>
      <c r="U139">
        <f>INDEX(#REF!,MATCH(PIs[[#This Row],[GUID]],#REF!,0),2)</f>
        <v>0</v>
      </c>
      <c r="V139" t="b">
        <v>0</v>
      </c>
      <c r="W139" t="b">
        <v>1</v>
      </c>
    </row>
    <row r="140" spans="1:23" ht="409.5" hidden="1" x14ac:dyDescent="0.25">
      <c r="A140" t="s">
        <v>915</v>
      </c>
      <c r="C140" t="s">
        <v>916</v>
      </c>
      <c r="D140" t="s">
        <v>917</v>
      </c>
      <c r="E140" t="s">
        <v>918</v>
      </c>
      <c r="F140" t="s">
        <v>919</v>
      </c>
      <c r="G140" s="47" t="s">
        <v>920</v>
      </c>
      <c r="H140" t="s">
        <v>48</v>
      </c>
      <c r="I140" t="str">
        <f>INDEX(Level[Level],MATCH(PIs[[#This Row],[L]],Level[GUID],0),1)</f>
        <v>Major Must</v>
      </c>
      <c r="N140" t="s">
        <v>921</v>
      </c>
      <c r="O140" t="str">
        <f>INDEX(allsections[[S]:[Order]],MATCH(PIs[[#This Row],[SGUID]],allsections[SGUID],0),1)</f>
        <v>FV 14 FOOD SAFETY POLICY DECLARATION</v>
      </c>
      <c r="P140" t="str">
        <f>INDEX(allsections[[S]:[Order]],MATCH(PIs[[#This Row],[SGUID]],allsections[SGUID],0),2)</f>
        <v>-</v>
      </c>
      <c r="Q140">
        <f>INDEX(allsections[[S]:[Order]],MATCH(PIs[[#This Row],[SGUID]],allsections[SGUID],0),3)</f>
        <v>14</v>
      </c>
      <c r="R140" t="s">
        <v>50</v>
      </c>
      <c r="S140" t="str">
        <f>INDEX(allsections[[S]:[Order]],MATCH(PIs[[#This Row],[SSGUID]],allsections[SGUID],0),1)</f>
        <v>-</v>
      </c>
      <c r="T140" t="str">
        <f>INDEX(allsections[[S]:[Order]],MATCH(PIs[[#This Row],[SSGUID]],allsections[SGUID],0),2)</f>
        <v>-</v>
      </c>
      <c r="U140">
        <f>INDEX(#REF!,MATCH(PIs[[#This Row],[GUID]],#REF!,0),2)</f>
        <v>0</v>
      </c>
      <c r="V140" t="b">
        <v>0</v>
      </c>
    </row>
    <row r="141" spans="1:23" ht="285" hidden="1" x14ac:dyDescent="0.25">
      <c r="A141" t="s">
        <v>922</v>
      </c>
      <c r="C141" t="s">
        <v>923</v>
      </c>
      <c r="D141" t="s">
        <v>924</v>
      </c>
      <c r="E141" t="s">
        <v>925</v>
      </c>
      <c r="F141" t="s">
        <v>926</v>
      </c>
      <c r="G141" s="47" t="s">
        <v>927</v>
      </c>
      <c r="H141" t="s">
        <v>48</v>
      </c>
      <c r="I141" t="str">
        <f>INDEX(Level[Level],MATCH(PIs[[#This Row],[L]],Level[GUID],0),1)</f>
        <v>Major Must</v>
      </c>
      <c r="N141" t="s">
        <v>928</v>
      </c>
      <c r="O141" t="str">
        <f>INDEX(allsections[[S]:[Order]],MATCH(PIs[[#This Row],[SGUID]],allsections[SGUID],0),1)</f>
        <v>FV 12 LABORATORY TESTING</v>
      </c>
      <c r="P141" t="str">
        <f>INDEX(allsections[[S]:[Order]],MATCH(PIs[[#This Row],[SGUID]],allsections[SGUID],0),2)</f>
        <v>-</v>
      </c>
      <c r="Q141">
        <f>INDEX(allsections[[S]:[Order]],MATCH(PIs[[#This Row],[SGUID]],allsections[SGUID],0),3)</f>
        <v>12</v>
      </c>
      <c r="R141" t="s">
        <v>50</v>
      </c>
      <c r="S141" t="str">
        <f>INDEX(allsections[[S]:[Order]],MATCH(PIs[[#This Row],[SSGUID]],allsections[SGUID],0),1)</f>
        <v>-</v>
      </c>
      <c r="T141" t="str">
        <f>INDEX(allsections[[S]:[Order]],MATCH(PIs[[#This Row],[SSGUID]],allsections[SGUID],0),2)</f>
        <v>-</v>
      </c>
      <c r="U141">
        <f>INDEX(#REF!,MATCH(PIs[[#This Row],[GUID]],#REF!,0),2)</f>
        <v>0</v>
      </c>
      <c r="V141" t="b">
        <v>0</v>
      </c>
      <c r="W141" t="b">
        <v>1</v>
      </c>
    </row>
    <row r="142" spans="1:23" ht="300" hidden="1" x14ac:dyDescent="0.25">
      <c r="A142" t="s">
        <v>929</v>
      </c>
      <c r="C142" t="s">
        <v>930</v>
      </c>
      <c r="D142" t="s">
        <v>931</v>
      </c>
      <c r="E142" t="s">
        <v>932</v>
      </c>
      <c r="F142" t="s">
        <v>933</v>
      </c>
      <c r="G142" s="47" t="s">
        <v>934</v>
      </c>
      <c r="H142" t="s">
        <v>48</v>
      </c>
      <c r="I142" t="str">
        <f>INDEX(Level[Level],MATCH(PIs[[#This Row],[L]],Level[GUID],0),1)</f>
        <v>Major Must</v>
      </c>
      <c r="N142" t="s">
        <v>108</v>
      </c>
      <c r="O142" t="str">
        <f>INDEX(allsections[[S]:[Order]],MATCH(PIs[[#This Row],[SGUID]],allsections[SGUID],0),1)</f>
        <v>FV 02 CONTINUOUS IMPROVEMENT PLAN</v>
      </c>
      <c r="P142" t="str">
        <f>INDEX(allsections[[S]:[Order]],MATCH(PIs[[#This Row],[SGUID]],allsections[SGUID],0),2)</f>
        <v>-</v>
      </c>
      <c r="Q142">
        <f>INDEX(allsections[[S]:[Order]],MATCH(PIs[[#This Row],[SGUID]],allsections[SGUID],0),3)</f>
        <v>2</v>
      </c>
      <c r="R142" t="s">
        <v>50</v>
      </c>
      <c r="S142" t="str">
        <f>INDEX(allsections[[S]:[Order]],MATCH(PIs[[#This Row],[SSGUID]],allsections[SGUID],0),1)</f>
        <v>-</v>
      </c>
      <c r="T142" t="str">
        <f>INDEX(allsections[[S]:[Order]],MATCH(PIs[[#This Row],[SSGUID]],allsections[SGUID],0),2)</f>
        <v>-</v>
      </c>
      <c r="U142">
        <f>INDEX(#REF!,MATCH(PIs[[#This Row],[GUID]],#REF!,0),2)</f>
        <v>0</v>
      </c>
      <c r="V142" t="b">
        <v>0</v>
      </c>
    </row>
    <row r="143" spans="1:23" hidden="1" x14ac:dyDescent="0.25">
      <c r="A143" t="s">
        <v>935</v>
      </c>
      <c r="C143" t="s">
        <v>936</v>
      </c>
      <c r="D143" t="s">
        <v>937</v>
      </c>
      <c r="E143" t="s">
        <v>938</v>
      </c>
      <c r="F143" t="s">
        <v>939</v>
      </c>
      <c r="G143" t="s">
        <v>940</v>
      </c>
      <c r="H143" t="s">
        <v>48</v>
      </c>
      <c r="I143" t="str">
        <f>INDEX(Level[Level],MATCH(PIs[[#This Row],[L]],Level[GUID],0),1)</f>
        <v>Major Must</v>
      </c>
      <c r="N143" t="s">
        <v>941</v>
      </c>
      <c r="O143" t="str">
        <f>INDEX(allsections[[S]:[Order]],MATCH(PIs[[#This Row],[SGUID]],allsections[SGUID],0),1)</f>
        <v>FV 01 INTERNAL DOCUMENTATION</v>
      </c>
      <c r="P143" t="str">
        <f>INDEX(allsections[[S]:[Order]],MATCH(PIs[[#This Row],[SGUID]],allsections[SGUID],0),2)</f>
        <v>-</v>
      </c>
      <c r="Q143">
        <f>INDEX(allsections[[S]:[Order]],MATCH(PIs[[#This Row],[SGUID]],allsections[SGUID],0),3)</f>
        <v>1</v>
      </c>
      <c r="R143" t="s">
        <v>50</v>
      </c>
      <c r="S143" t="str">
        <f>INDEX(allsections[[S]:[Order]],MATCH(PIs[[#This Row],[SSGUID]],allsections[SGUID],0),1)</f>
        <v>-</v>
      </c>
      <c r="T143" t="str">
        <f>INDEX(allsections[[S]:[Order]],MATCH(PIs[[#This Row],[SSGUID]],allsections[SGUID],0),2)</f>
        <v>-</v>
      </c>
      <c r="U143">
        <f>INDEX(#REF!,MATCH(PIs[[#This Row],[GUID]],#REF!,0),2)</f>
        <v>0</v>
      </c>
      <c r="V143" t="b">
        <v>0</v>
      </c>
    </row>
    <row r="144" spans="1:23" ht="409.5" hidden="1" x14ac:dyDescent="0.25">
      <c r="A144" t="s">
        <v>942</v>
      </c>
      <c r="C144" t="s">
        <v>943</v>
      </c>
      <c r="D144" t="s">
        <v>944</v>
      </c>
      <c r="E144" t="s">
        <v>945</v>
      </c>
      <c r="F144" t="s">
        <v>946</v>
      </c>
      <c r="G144" s="47" t="s">
        <v>947</v>
      </c>
      <c r="H144" t="s">
        <v>48</v>
      </c>
      <c r="I144" t="str">
        <f>INDEX(Level[Level],MATCH(PIs[[#This Row],[L]],Level[GUID],0),1)</f>
        <v>Major Must</v>
      </c>
      <c r="N144" t="s">
        <v>941</v>
      </c>
      <c r="O144" t="str">
        <f>INDEX(allsections[[S]:[Order]],MATCH(PIs[[#This Row],[SGUID]],allsections[SGUID],0),1)</f>
        <v>FV 01 INTERNAL DOCUMENTATION</v>
      </c>
      <c r="P144" t="str">
        <f>INDEX(allsections[[S]:[Order]],MATCH(PIs[[#This Row],[SGUID]],allsections[SGUID],0),2)</f>
        <v>-</v>
      </c>
      <c r="Q144">
        <f>INDEX(allsections[[S]:[Order]],MATCH(PIs[[#This Row],[SGUID]],allsections[SGUID],0),3)</f>
        <v>1</v>
      </c>
      <c r="R144" t="s">
        <v>50</v>
      </c>
      <c r="S144" t="str">
        <f>INDEX(allsections[[S]:[Order]],MATCH(PIs[[#This Row],[SSGUID]],allsections[SGUID],0),1)</f>
        <v>-</v>
      </c>
      <c r="T144" t="str">
        <f>INDEX(allsections[[S]:[Order]],MATCH(PIs[[#This Row],[SSGUID]],allsections[SGUID],0),2)</f>
        <v>-</v>
      </c>
      <c r="U144">
        <f>INDEX(#REF!,MATCH(PIs[[#This Row],[GUID]],#REF!,0),2)</f>
        <v>0</v>
      </c>
      <c r="V144" t="b">
        <v>0</v>
      </c>
    </row>
    <row r="145" spans="1:23" ht="409.5" hidden="1" x14ac:dyDescent="0.25">
      <c r="A145" t="s">
        <v>948</v>
      </c>
      <c r="C145" t="s">
        <v>949</v>
      </c>
      <c r="D145" t="s">
        <v>950</v>
      </c>
      <c r="E145" t="s">
        <v>951</v>
      </c>
      <c r="F145" t="s">
        <v>952</v>
      </c>
      <c r="G145" s="47" t="s">
        <v>953</v>
      </c>
      <c r="H145" t="s">
        <v>48</v>
      </c>
      <c r="I145" t="str">
        <f>INDEX(Level[Level],MATCH(PIs[[#This Row],[L]],Level[GUID],0),1)</f>
        <v>Major Must</v>
      </c>
      <c r="N145" t="s">
        <v>941</v>
      </c>
      <c r="O145" t="str">
        <f>INDEX(allsections[[S]:[Order]],MATCH(PIs[[#This Row],[SGUID]],allsections[SGUID],0),1)</f>
        <v>FV 01 INTERNAL DOCUMENTATION</v>
      </c>
      <c r="P145" t="str">
        <f>INDEX(allsections[[S]:[Order]],MATCH(PIs[[#This Row],[SGUID]],allsections[SGUID],0),2)</f>
        <v>-</v>
      </c>
      <c r="Q145">
        <f>INDEX(allsections[[S]:[Order]],MATCH(PIs[[#This Row],[SGUID]],allsections[SGUID],0),3)</f>
        <v>1</v>
      </c>
      <c r="R145" t="s">
        <v>50</v>
      </c>
      <c r="S145" t="str">
        <f>INDEX(allsections[[S]:[Order]],MATCH(PIs[[#This Row],[SSGUID]],allsections[SGUID],0),1)</f>
        <v>-</v>
      </c>
      <c r="T145" t="str">
        <f>INDEX(allsections[[S]:[Order]],MATCH(PIs[[#This Row],[SSGUID]],allsections[SGUID],0),2)</f>
        <v>-</v>
      </c>
      <c r="U145">
        <f>INDEX(#REF!,MATCH(PIs[[#This Row],[GUID]],#REF!,0),2)</f>
        <v>0</v>
      </c>
      <c r="V145" t="b">
        <v>0</v>
      </c>
    </row>
    <row r="146" spans="1:23" ht="409.5" hidden="1" x14ac:dyDescent="0.25">
      <c r="A146" t="s">
        <v>954</v>
      </c>
      <c r="C146" t="s">
        <v>955</v>
      </c>
      <c r="D146" t="s">
        <v>956</v>
      </c>
      <c r="E146" t="s">
        <v>957</v>
      </c>
      <c r="F146" t="s">
        <v>958</v>
      </c>
      <c r="G146" s="47" t="s">
        <v>959</v>
      </c>
      <c r="H146" t="s">
        <v>48</v>
      </c>
      <c r="I146" t="str">
        <f>INDEX(Level[Level],MATCH(PIs[[#This Row],[L]],Level[GUID],0),1)</f>
        <v>Major Must</v>
      </c>
      <c r="N146" t="s">
        <v>941</v>
      </c>
      <c r="O146" t="str">
        <f>INDEX(allsections[[S]:[Order]],MATCH(PIs[[#This Row],[SGUID]],allsections[SGUID],0),1)</f>
        <v>FV 01 INTERNAL DOCUMENTATION</v>
      </c>
      <c r="P146" t="str">
        <f>INDEX(allsections[[S]:[Order]],MATCH(PIs[[#This Row],[SGUID]],allsections[SGUID],0),2)</f>
        <v>-</v>
      </c>
      <c r="Q146">
        <f>INDEX(allsections[[S]:[Order]],MATCH(PIs[[#This Row],[SGUID]],allsections[SGUID],0),3)</f>
        <v>1</v>
      </c>
      <c r="R146" t="s">
        <v>50</v>
      </c>
      <c r="S146" t="str">
        <f>INDEX(allsections[[S]:[Order]],MATCH(PIs[[#This Row],[SSGUID]],allsections[SGUID],0),1)</f>
        <v>-</v>
      </c>
      <c r="T146" t="str">
        <f>INDEX(allsections[[S]:[Order]],MATCH(PIs[[#This Row],[SSGUID]],allsections[SGUID],0),2)</f>
        <v>-</v>
      </c>
      <c r="U146">
        <f>INDEX(#REF!,MATCH(PIs[[#This Row],[GUID]],#REF!,0),2)</f>
        <v>0</v>
      </c>
      <c r="V146" t="b">
        <v>0</v>
      </c>
    </row>
    <row r="147" spans="1:23" ht="409.5" hidden="1" x14ac:dyDescent="0.25">
      <c r="A147" t="s">
        <v>960</v>
      </c>
      <c r="C147" t="s">
        <v>961</v>
      </c>
      <c r="D147" t="s">
        <v>962</v>
      </c>
      <c r="E147" t="s">
        <v>963</v>
      </c>
      <c r="F147" t="s">
        <v>964</v>
      </c>
      <c r="G147" s="47" t="s">
        <v>965</v>
      </c>
      <c r="H147" t="s">
        <v>48</v>
      </c>
      <c r="I147" t="str">
        <f>INDEX(Level[Level],MATCH(PIs[[#This Row],[L]],Level[GUID],0),1)</f>
        <v>Major Must</v>
      </c>
      <c r="N147" t="s">
        <v>966</v>
      </c>
      <c r="O147" t="str">
        <f>INDEX(allsections[[S]:[Order]],MATCH(PIs[[#This Row],[SGUID]],allsections[SGUID],0),1)</f>
        <v>FV 11 NON-CONFORMING PRODUCTS</v>
      </c>
      <c r="P147" t="str">
        <f>INDEX(allsections[[S]:[Order]],MATCH(PIs[[#This Row],[SGUID]],allsections[SGUID],0),2)</f>
        <v>-</v>
      </c>
      <c r="Q147">
        <f>INDEX(allsections[[S]:[Order]],MATCH(PIs[[#This Row],[SGUID]],allsections[SGUID],0),3)</f>
        <v>11</v>
      </c>
      <c r="R147" t="s">
        <v>50</v>
      </c>
      <c r="S147" t="str">
        <f>INDEX(allsections[[S]:[Order]],MATCH(PIs[[#This Row],[SSGUID]],allsections[SGUID],0),1)</f>
        <v>-</v>
      </c>
      <c r="T147" t="str">
        <f>INDEX(allsections[[S]:[Order]],MATCH(PIs[[#This Row],[SSGUID]],allsections[SGUID],0),2)</f>
        <v>-</v>
      </c>
      <c r="U147">
        <f>INDEX(#REF!,MATCH(PIs[[#This Row],[GUID]],#REF!,0),2)</f>
        <v>0</v>
      </c>
      <c r="V147" t="b">
        <v>0</v>
      </c>
      <c r="W147" t="b">
        <v>1</v>
      </c>
    </row>
    <row r="148" spans="1:23" hidden="1" x14ac:dyDescent="0.25">
      <c r="A148" t="s">
        <v>967</v>
      </c>
      <c r="C148" t="s">
        <v>968</v>
      </c>
      <c r="D148" t="s">
        <v>969</v>
      </c>
      <c r="E148" t="s">
        <v>970</v>
      </c>
      <c r="F148" t="s">
        <v>971</v>
      </c>
      <c r="G148" t="s">
        <v>972</v>
      </c>
      <c r="H148" t="s">
        <v>48</v>
      </c>
      <c r="I148" t="str">
        <f>INDEX(Level[Level],MATCH(PIs[[#This Row],[L]],Level[GUID],0),1)</f>
        <v>Major Must</v>
      </c>
      <c r="N148" t="s">
        <v>282</v>
      </c>
      <c r="O148" t="str">
        <f>INDEX(allsections[[S]:[Order]],MATCH(PIs[[#This Row],[SGUID]],allsections[SGUID],0),1)</f>
        <v>FV 21 SITE MANAGEMENT</v>
      </c>
      <c r="P148" t="str">
        <f>INDEX(allsections[[S]:[Order]],MATCH(PIs[[#This Row],[SGUID]],allsections[SGUID],0),2)</f>
        <v>-</v>
      </c>
      <c r="Q148">
        <f>INDEX(allsections[[S]:[Order]],MATCH(PIs[[#This Row],[SGUID]],allsections[SGUID],0),3)</f>
        <v>21</v>
      </c>
      <c r="R148" t="s">
        <v>50</v>
      </c>
      <c r="S148" t="str">
        <f>INDEX(allsections[[S]:[Order]],MATCH(PIs[[#This Row],[SSGUID]],allsections[SGUID],0),1)</f>
        <v>-</v>
      </c>
      <c r="T148" t="str">
        <f>INDEX(allsections[[S]:[Order]],MATCH(PIs[[#This Row],[SSGUID]],allsections[SGUID],0),2)</f>
        <v>-</v>
      </c>
      <c r="U148">
        <f>INDEX(#REF!,MATCH(PIs[[#This Row],[GUID]],#REF!,0),2)</f>
        <v>0</v>
      </c>
      <c r="V148" t="b">
        <v>0</v>
      </c>
      <c r="W148" t="b">
        <v>1</v>
      </c>
    </row>
    <row r="149" spans="1:23" ht="330" hidden="1" x14ac:dyDescent="0.25">
      <c r="A149" t="s">
        <v>973</v>
      </c>
      <c r="C149" t="s">
        <v>974</v>
      </c>
      <c r="D149" t="s">
        <v>975</v>
      </c>
      <c r="E149" t="s">
        <v>976</v>
      </c>
      <c r="F149" t="s">
        <v>977</v>
      </c>
      <c r="G149" s="47" t="s">
        <v>978</v>
      </c>
      <c r="H149" t="s">
        <v>48</v>
      </c>
      <c r="I149" t="str">
        <f>INDEX(Level[Level],MATCH(PIs[[#This Row],[L]],Level[GUID],0),1)</f>
        <v>Major Must</v>
      </c>
      <c r="N149" t="s">
        <v>979</v>
      </c>
      <c r="O149" t="str">
        <f>INDEX(allsections[[S]:[Order]],MATCH(PIs[[#This Row],[SGUID]],allsections[SGUID],0),1)</f>
        <v>FV 19 HYGIENE</v>
      </c>
      <c r="P149" t="str">
        <f>INDEX(allsections[[S]:[Order]],MATCH(PIs[[#This Row],[SGUID]],allsections[SGUID],0),2)</f>
        <v>-</v>
      </c>
      <c r="Q149">
        <f>INDEX(allsections[[S]:[Order]],MATCH(PIs[[#This Row],[SGUID]],allsections[SGUID],0),3)</f>
        <v>19</v>
      </c>
      <c r="R149" t="s">
        <v>50</v>
      </c>
      <c r="S149" t="str">
        <f>INDEX(allsections[[S]:[Order]],MATCH(PIs[[#This Row],[SSGUID]],allsections[SGUID],0),1)</f>
        <v>-</v>
      </c>
      <c r="T149" t="str">
        <f>INDEX(allsections[[S]:[Order]],MATCH(PIs[[#This Row],[SSGUID]],allsections[SGUID],0),2)</f>
        <v>-</v>
      </c>
      <c r="U149">
        <f>INDEX(#REF!,MATCH(PIs[[#This Row],[GUID]],#REF!,0),2)</f>
        <v>0</v>
      </c>
      <c r="V149" t="b">
        <v>0</v>
      </c>
      <c r="W149" t="b">
        <v>1</v>
      </c>
    </row>
    <row r="150" spans="1:23" hidden="1" x14ac:dyDescent="0.25">
      <c r="A150" t="s">
        <v>980</v>
      </c>
      <c r="C150" t="s">
        <v>981</v>
      </c>
      <c r="D150" t="s">
        <v>982</v>
      </c>
      <c r="E150" t="s">
        <v>983</v>
      </c>
      <c r="F150" t="s">
        <v>984</v>
      </c>
      <c r="G150" t="s">
        <v>985</v>
      </c>
      <c r="H150" t="s">
        <v>48</v>
      </c>
      <c r="I150" t="str">
        <f>INDEX(Level[Level],MATCH(PIs[[#This Row],[L]],Level[GUID],0),1)</f>
        <v>Major Must</v>
      </c>
      <c r="N150" t="s">
        <v>979</v>
      </c>
      <c r="O150" t="str">
        <f>INDEX(allsections[[S]:[Order]],MATCH(PIs[[#This Row],[SGUID]],allsections[SGUID],0),1)</f>
        <v>FV 19 HYGIENE</v>
      </c>
      <c r="P150" t="str">
        <f>INDEX(allsections[[S]:[Order]],MATCH(PIs[[#This Row],[SGUID]],allsections[SGUID],0),2)</f>
        <v>-</v>
      </c>
      <c r="Q150">
        <f>INDEX(allsections[[S]:[Order]],MATCH(PIs[[#This Row],[SGUID]],allsections[SGUID],0),3)</f>
        <v>19</v>
      </c>
      <c r="R150" t="s">
        <v>50</v>
      </c>
      <c r="S150" t="str">
        <f>INDEX(allsections[[S]:[Order]],MATCH(PIs[[#This Row],[SSGUID]],allsections[SGUID],0),1)</f>
        <v>-</v>
      </c>
      <c r="T150" t="str">
        <f>INDEX(allsections[[S]:[Order]],MATCH(PIs[[#This Row],[SSGUID]],allsections[SGUID],0),2)</f>
        <v>-</v>
      </c>
      <c r="U150">
        <f>INDEX(#REF!,MATCH(PIs[[#This Row],[GUID]],#REF!,0),2)</f>
        <v>0</v>
      </c>
      <c r="V150" t="b">
        <v>0</v>
      </c>
      <c r="W150" t="b">
        <v>1</v>
      </c>
    </row>
    <row r="151" spans="1:23" ht="409.5" hidden="1" x14ac:dyDescent="0.25">
      <c r="A151" t="s">
        <v>986</v>
      </c>
      <c r="C151" t="s">
        <v>987</v>
      </c>
      <c r="D151" t="s">
        <v>988</v>
      </c>
      <c r="E151" t="s">
        <v>989</v>
      </c>
      <c r="F151" t="s">
        <v>990</v>
      </c>
      <c r="G151" s="47" t="s">
        <v>991</v>
      </c>
      <c r="H151" t="s">
        <v>48</v>
      </c>
      <c r="I151" t="str">
        <f>INDEX(Level[Level],MATCH(PIs[[#This Row],[L]],Level[GUID],0),1)</f>
        <v>Major Must</v>
      </c>
      <c r="N151" t="s">
        <v>979</v>
      </c>
      <c r="O151" t="str">
        <f>INDEX(allsections[[S]:[Order]],MATCH(PIs[[#This Row],[SGUID]],allsections[SGUID],0),1)</f>
        <v>FV 19 HYGIENE</v>
      </c>
      <c r="P151" t="str">
        <f>INDEX(allsections[[S]:[Order]],MATCH(PIs[[#This Row],[SGUID]],allsections[SGUID],0),2)</f>
        <v>-</v>
      </c>
      <c r="Q151">
        <f>INDEX(allsections[[S]:[Order]],MATCH(PIs[[#This Row],[SGUID]],allsections[SGUID],0),3)</f>
        <v>19</v>
      </c>
      <c r="R151" t="s">
        <v>50</v>
      </c>
      <c r="S151" t="str">
        <f>INDEX(allsections[[S]:[Order]],MATCH(PIs[[#This Row],[SSGUID]],allsections[SGUID],0),1)</f>
        <v>-</v>
      </c>
      <c r="T151" t="str">
        <f>INDEX(allsections[[S]:[Order]],MATCH(PIs[[#This Row],[SSGUID]],allsections[SGUID],0),2)</f>
        <v>-</v>
      </c>
      <c r="U151">
        <f>INDEX(#REF!,MATCH(PIs[[#This Row],[GUID]],#REF!,0),2)</f>
        <v>0</v>
      </c>
      <c r="V151" t="b">
        <v>0</v>
      </c>
      <c r="W151" t="b">
        <v>1</v>
      </c>
    </row>
    <row r="152" spans="1:23" ht="255" hidden="1" x14ac:dyDescent="0.25">
      <c r="A152" t="s">
        <v>992</v>
      </c>
      <c r="C152" t="s">
        <v>993</v>
      </c>
      <c r="D152" t="s">
        <v>994</v>
      </c>
      <c r="E152" t="s">
        <v>995</v>
      </c>
      <c r="F152" t="s">
        <v>996</v>
      </c>
      <c r="G152" s="47" t="s">
        <v>997</v>
      </c>
      <c r="H152" t="s">
        <v>48</v>
      </c>
      <c r="I152" t="str">
        <f>INDEX(Level[Level],MATCH(PIs[[#This Row],[L]],Level[GUID],0),1)</f>
        <v>Major Must</v>
      </c>
      <c r="N152" t="s">
        <v>979</v>
      </c>
      <c r="O152" t="str">
        <f>INDEX(allsections[[S]:[Order]],MATCH(PIs[[#This Row],[SGUID]],allsections[SGUID],0),1)</f>
        <v>FV 19 HYGIENE</v>
      </c>
      <c r="P152" t="str">
        <f>INDEX(allsections[[S]:[Order]],MATCH(PIs[[#This Row],[SGUID]],allsections[SGUID],0),2)</f>
        <v>-</v>
      </c>
      <c r="Q152">
        <f>INDEX(allsections[[S]:[Order]],MATCH(PIs[[#This Row],[SGUID]],allsections[SGUID],0),3)</f>
        <v>19</v>
      </c>
      <c r="R152" t="s">
        <v>50</v>
      </c>
      <c r="S152" t="str">
        <f>INDEX(allsections[[S]:[Order]],MATCH(PIs[[#This Row],[SSGUID]],allsections[SGUID],0),1)</f>
        <v>-</v>
      </c>
      <c r="T152" t="str">
        <f>INDEX(allsections[[S]:[Order]],MATCH(PIs[[#This Row],[SSGUID]],allsections[SGUID],0),2)</f>
        <v>-</v>
      </c>
      <c r="U152">
        <f>INDEX(#REF!,MATCH(PIs[[#This Row],[GUID]],#REF!,0),2)</f>
        <v>0</v>
      </c>
      <c r="V152" t="b">
        <v>0</v>
      </c>
      <c r="W152" t="b">
        <v>1</v>
      </c>
    </row>
    <row r="153" spans="1:23" ht="409.5" hidden="1" x14ac:dyDescent="0.25">
      <c r="A153" t="s">
        <v>998</v>
      </c>
      <c r="C153" t="s">
        <v>999</v>
      </c>
      <c r="D153" t="s">
        <v>1000</v>
      </c>
      <c r="E153" t="s">
        <v>1001</v>
      </c>
      <c r="F153" t="s">
        <v>1002</v>
      </c>
      <c r="G153" s="47" t="s">
        <v>1003</v>
      </c>
      <c r="H153" t="s">
        <v>48</v>
      </c>
      <c r="I153" t="str">
        <f>INDEX(Level[Level],MATCH(PIs[[#This Row],[L]],Level[GUID],0),1)</f>
        <v>Major Must</v>
      </c>
      <c r="N153" t="s">
        <v>979</v>
      </c>
      <c r="O153" t="str">
        <f>INDEX(allsections[[S]:[Order]],MATCH(PIs[[#This Row],[SGUID]],allsections[SGUID],0),1)</f>
        <v>FV 19 HYGIENE</v>
      </c>
      <c r="P153" t="str">
        <f>INDEX(allsections[[S]:[Order]],MATCH(PIs[[#This Row],[SGUID]],allsections[SGUID],0),2)</f>
        <v>-</v>
      </c>
      <c r="Q153">
        <f>INDEX(allsections[[S]:[Order]],MATCH(PIs[[#This Row],[SGUID]],allsections[SGUID],0),3)</f>
        <v>19</v>
      </c>
      <c r="R153" t="s">
        <v>50</v>
      </c>
      <c r="S153" t="str">
        <f>INDEX(allsections[[S]:[Order]],MATCH(PIs[[#This Row],[SSGUID]],allsections[SGUID],0),1)</f>
        <v>-</v>
      </c>
      <c r="T153" t="str">
        <f>INDEX(allsections[[S]:[Order]],MATCH(PIs[[#This Row],[SSGUID]],allsections[SGUID],0),2)</f>
        <v>-</v>
      </c>
      <c r="U153">
        <f>INDEX(#REF!,MATCH(PIs[[#This Row],[GUID]],#REF!,0),2)</f>
        <v>0</v>
      </c>
      <c r="V153" t="b">
        <v>0</v>
      </c>
      <c r="W153" t="b">
        <v>1</v>
      </c>
    </row>
    <row r="154" spans="1:23" ht="390" hidden="1" x14ac:dyDescent="0.25">
      <c r="A154" t="s">
        <v>1004</v>
      </c>
      <c r="C154" t="s">
        <v>1005</v>
      </c>
      <c r="D154" t="s">
        <v>1006</v>
      </c>
      <c r="E154" t="s">
        <v>1007</v>
      </c>
      <c r="F154" t="s">
        <v>1008</v>
      </c>
      <c r="G154" s="47" t="s">
        <v>1009</v>
      </c>
      <c r="H154" t="s">
        <v>48</v>
      </c>
      <c r="I154" t="str">
        <f>INDEX(Level[Level],MATCH(PIs[[#This Row],[L]],Level[GUID],0),1)</f>
        <v>Major Must</v>
      </c>
      <c r="N154" t="s">
        <v>979</v>
      </c>
      <c r="O154" t="str">
        <f>INDEX(allsections[[S]:[Order]],MATCH(PIs[[#This Row],[SGUID]],allsections[SGUID],0),1)</f>
        <v>FV 19 HYGIENE</v>
      </c>
      <c r="P154" t="str">
        <f>INDEX(allsections[[S]:[Order]],MATCH(PIs[[#This Row],[SGUID]],allsections[SGUID],0),2)</f>
        <v>-</v>
      </c>
      <c r="Q154">
        <f>INDEX(allsections[[S]:[Order]],MATCH(PIs[[#This Row],[SGUID]],allsections[SGUID],0),3)</f>
        <v>19</v>
      </c>
      <c r="R154" t="s">
        <v>50</v>
      </c>
      <c r="S154" t="str">
        <f>INDEX(allsections[[S]:[Order]],MATCH(PIs[[#This Row],[SSGUID]],allsections[SGUID],0),1)</f>
        <v>-</v>
      </c>
      <c r="T154" t="str">
        <f>INDEX(allsections[[S]:[Order]],MATCH(PIs[[#This Row],[SSGUID]],allsections[SGUID],0),2)</f>
        <v>-</v>
      </c>
      <c r="U154">
        <f>INDEX(#REF!,MATCH(PIs[[#This Row],[GUID]],#REF!,0),2)</f>
        <v>0</v>
      </c>
      <c r="V154" t="b">
        <v>0</v>
      </c>
      <c r="W154" t="b">
        <v>1</v>
      </c>
    </row>
    <row r="155" spans="1:23" hidden="1" x14ac:dyDescent="0.25">
      <c r="A155" t="s">
        <v>1010</v>
      </c>
      <c r="C155" t="s">
        <v>1011</v>
      </c>
      <c r="D155" t="s">
        <v>1012</v>
      </c>
      <c r="E155" t="s">
        <v>1013</v>
      </c>
      <c r="F155" t="s">
        <v>1014</v>
      </c>
      <c r="G155" t="s">
        <v>1015</v>
      </c>
      <c r="H155" t="s">
        <v>48</v>
      </c>
      <c r="I155" t="str">
        <f>INDEX(Level[Level],MATCH(PIs[[#This Row],[L]],Level[GUID],0),1)</f>
        <v>Major Must</v>
      </c>
      <c r="N155" t="s">
        <v>979</v>
      </c>
      <c r="O155" t="str">
        <f>INDEX(allsections[[S]:[Order]],MATCH(PIs[[#This Row],[SGUID]],allsections[SGUID],0),1)</f>
        <v>FV 19 HYGIENE</v>
      </c>
      <c r="P155" t="str">
        <f>INDEX(allsections[[S]:[Order]],MATCH(PIs[[#This Row],[SGUID]],allsections[SGUID],0),2)</f>
        <v>-</v>
      </c>
      <c r="Q155">
        <f>INDEX(allsections[[S]:[Order]],MATCH(PIs[[#This Row],[SGUID]],allsections[SGUID],0),3)</f>
        <v>19</v>
      </c>
      <c r="R155" t="s">
        <v>50</v>
      </c>
      <c r="S155" t="str">
        <f>INDEX(allsections[[S]:[Order]],MATCH(PIs[[#This Row],[SSGUID]],allsections[SGUID],0),1)</f>
        <v>-</v>
      </c>
      <c r="T155" t="str">
        <f>INDEX(allsections[[S]:[Order]],MATCH(PIs[[#This Row],[SSGUID]],allsections[SGUID],0),2)</f>
        <v>-</v>
      </c>
      <c r="U155">
        <f>INDEX(#REF!,MATCH(PIs[[#This Row],[GUID]],#REF!,0),2)</f>
        <v>0</v>
      </c>
      <c r="V155" t="b">
        <v>0</v>
      </c>
    </row>
    <row r="156" spans="1:23" hidden="1" x14ac:dyDescent="0.25">
      <c r="A156" t="s">
        <v>1016</v>
      </c>
      <c r="C156" t="s">
        <v>1017</v>
      </c>
      <c r="D156" t="s">
        <v>1018</v>
      </c>
      <c r="E156" t="s">
        <v>1019</v>
      </c>
      <c r="F156" t="s">
        <v>1020</v>
      </c>
      <c r="G156" t="s">
        <v>1021</v>
      </c>
      <c r="H156" t="s">
        <v>48</v>
      </c>
      <c r="I156" t="str">
        <f>INDEX(Level[Level],MATCH(PIs[[#This Row],[L]],Level[GUID],0),1)</f>
        <v>Major Must</v>
      </c>
      <c r="N156" t="s">
        <v>115</v>
      </c>
      <c r="O156" t="str">
        <f>INDEX(allsections[[S]:[Order]],MATCH(PIs[[#This Row],[SGUID]],allsections[SGUID],0),1)</f>
        <v>FV 32 PLANT PROTECTION PRODUCTS</v>
      </c>
      <c r="P156" t="str">
        <f>INDEX(allsections[[S]:[Order]],MATCH(PIs[[#This Row],[SGUID]],allsections[SGUID],0),2)</f>
        <v>-</v>
      </c>
      <c r="Q156">
        <f>INDEX(allsections[[S]:[Order]],MATCH(PIs[[#This Row],[SGUID]],allsections[SGUID],0),3)</f>
        <v>32</v>
      </c>
      <c r="R156" t="s">
        <v>1022</v>
      </c>
      <c r="S156" t="str">
        <f>INDEX(allsections[[S]:[Order]],MATCH(PIs[[#This Row],[SSGUID]],allsections[SGUID],0),1)</f>
        <v>FV 32.07 Residue analysis</v>
      </c>
      <c r="T156" t="str">
        <f>INDEX(allsections[[S]:[Order]],MATCH(PIs[[#This Row],[SSGUID]],allsections[SGUID],0),2)</f>
        <v>-</v>
      </c>
      <c r="U156" t="str">
        <f>INDEX(#REF!,MATCH(PIs[[#This Row],[GUID]],#REF!,0),2)</f>
        <v>6wEtZi10jsNcRNXt4zdGZM</v>
      </c>
      <c r="V156" t="b">
        <v>0</v>
      </c>
    </row>
    <row r="157" spans="1:23" hidden="1" x14ac:dyDescent="0.25">
      <c r="A157" t="s">
        <v>1023</v>
      </c>
      <c r="C157" t="s">
        <v>1024</v>
      </c>
      <c r="D157" t="s">
        <v>1025</v>
      </c>
      <c r="E157" t="s">
        <v>1026</v>
      </c>
      <c r="F157" t="s">
        <v>1027</v>
      </c>
      <c r="G157" t="s">
        <v>1028</v>
      </c>
      <c r="H157" t="s">
        <v>48</v>
      </c>
      <c r="I157" t="str">
        <f>INDEX(Level[Level],MATCH(PIs[[#This Row],[L]],Level[GUID],0),1)</f>
        <v>Major Must</v>
      </c>
      <c r="N157" t="s">
        <v>115</v>
      </c>
      <c r="O157" t="str">
        <f>INDEX(allsections[[S]:[Order]],MATCH(PIs[[#This Row],[SGUID]],allsections[SGUID],0),1)</f>
        <v>FV 32 PLANT PROTECTION PRODUCTS</v>
      </c>
      <c r="P157" t="str">
        <f>INDEX(allsections[[S]:[Order]],MATCH(PIs[[#This Row],[SGUID]],allsections[SGUID],0),2)</f>
        <v>-</v>
      </c>
      <c r="Q157">
        <f>INDEX(allsections[[S]:[Order]],MATCH(PIs[[#This Row],[SGUID]],allsections[SGUID],0),3)</f>
        <v>32</v>
      </c>
      <c r="R157" t="s">
        <v>1022</v>
      </c>
      <c r="S157" t="str">
        <f>INDEX(allsections[[S]:[Order]],MATCH(PIs[[#This Row],[SSGUID]],allsections[SGUID],0),1)</f>
        <v>FV 32.07 Residue analysis</v>
      </c>
      <c r="T157" t="str">
        <f>INDEX(allsections[[S]:[Order]],MATCH(PIs[[#This Row],[SSGUID]],allsections[SGUID],0),2)</f>
        <v>-</v>
      </c>
      <c r="U157" t="str">
        <f>INDEX(#REF!,MATCH(PIs[[#This Row],[GUID]],#REF!,0),2)</f>
        <v>6wEtZi10jsNcRNXt4zdGZM</v>
      </c>
      <c r="V157" t="b">
        <v>0</v>
      </c>
    </row>
    <row r="158" spans="1:23" ht="409.5" hidden="1" x14ac:dyDescent="0.25">
      <c r="A158" t="s">
        <v>1029</v>
      </c>
      <c r="C158" t="s">
        <v>1030</v>
      </c>
      <c r="D158" t="s">
        <v>1031</v>
      </c>
      <c r="E158" t="s">
        <v>1032</v>
      </c>
      <c r="F158" t="s">
        <v>1033</v>
      </c>
      <c r="G158" s="47" t="s">
        <v>1034</v>
      </c>
      <c r="H158" t="s">
        <v>48</v>
      </c>
      <c r="I158" t="str">
        <f>INDEX(Level[Level],MATCH(PIs[[#This Row],[L]],Level[GUID],0),1)</f>
        <v>Major Must</v>
      </c>
      <c r="N158" t="s">
        <v>115</v>
      </c>
      <c r="O158" t="str">
        <f>INDEX(allsections[[S]:[Order]],MATCH(PIs[[#This Row],[SGUID]],allsections[SGUID],0),1)</f>
        <v>FV 32 PLANT PROTECTION PRODUCTS</v>
      </c>
      <c r="P158" t="str">
        <f>INDEX(allsections[[S]:[Order]],MATCH(PIs[[#This Row],[SGUID]],allsections[SGUID],0),2)</f>
        <v>-</v>
      </c>
      <c r="Q158">
        <f>INDEX(allsections[[S]:[Order]],MATCH(PIs[[#This Row],[SGUID]],allsections[SGUID],0),3)</f>
        <v>32</v>
      </c>
      <c r="R158" t="s">
        <v>1022</v>
      </c>
      <c r="S158" t="str">
        <f>INDEX(allsections[[S]:[Order]],MATCH(PIs[[#This Row],[SSGUID]],allsections[SGUID],0),1)</f>
        <v>FV 32.07 Residue analysis</v>
      </c>
      <c r="T158" t="str">
        <f>INDEX(allsections[[S]:[Order]],MATCH(PIs[[#This Row],[SSGUID]],allsections[SGUID],0),2)</f>
        <v>-</v>
      </c>
      <c r="U158" t="str">
        <f>INDEX(#REF!,MATCH(PIs[[#This Row],[GUID]],#REF!,0),2)</f>
        <v>6wEtZi10jsNcRNXt4zdGZM</v>
      </c>
      <c r="V158" t="b">
        <v>0</v>
      </c>
    </row>
    <row r="159" spans="1:23" ht="225" hidden="1" x14ac:dyDescent="0.25">
      <c r="A159" t="s">
        <v>1035</v>
      </c>
      <c r="C159" t="s">
        <v>1036</v>
      </c>
      <c r="D159" t="s">
        <v>1037</v>
      </c>
      <c r="E159" t="s">
        <v>1038</v>
      </c>
      <c r="F159" t="s">
        <v>1039</v>
      </c>
      <c r="G159" s="47" t="s">
        <v>1040</v>
      </c>
      <c r="H159" t="s">
        <v>48</v>
      </c>
      <c r="I159" t="str">
        <f>INDEX(Level[Level],MATCH(PIs[[#This Row],[L]],Level[GUID],0),1)</f>
        <v>Major Must</v>
      </c>
      <c r="N159" t="s">
        <v>115</v>
      </c>
      <c r="O159" t="str">
        <f>INDEX(allsections[[S]:[Order]],MATCH(PIs[[#This Row],[SGUID]],allsections[SGUID],0),1)</f>
        <v>FV 32 PLANT PROTECTION PRODUCTS</v>
      </c>
      <c r="P159" t="str">
        <f>INDEX(allsections[[S]:[Order]],MATCH(PIs[[#This Row],[SGUID]],allsections[SGUID],0),2)</f>
        <v>-</v>
      </c>
      <c r="Q159">
        <f>INDEX(allsections[[S]:[Order]],MATCH(PIs[[#This Row],[SGUID]],allsections[SGUID],0),3)</f>
        <v>32</v>
      </c>
      <c r="R159" t="s">
        <v>1022</v>
      </c>
      <c r="S159" t="str">
        <f>INDEX(allsections[[S]:[Order]],MATCH(PIs[[#This Row],[SSGUID]],allsections[SGUID],0),1)</f>
        <v>FV 32.07 Residue analysis</v>
      </c>
      <c r="T159" t="str">
        <f>INDEX(allsections[[S]:[Order]],MATCH(PIs[[#This Row],[SSGUID]],allsections[SGUID],0),2)</f>
        <v>-</v>
      </c>
      <c r="U159" t="str">
        <f>INDEX(#REF!,MATCH(PIs[[#This Row],[GUID]],#REF!,0),2)</f>
        <v>6wEtZi10jsNcRNXt4zdGZM</v>
      </c>
      <c r="V159" t="b">
        <v>0</v>
      </c>
    </row>
    <row r="160" spans="1:23" ht="409.5" hidden="1" x14ac:dyDescent="0.25">
      <c r="A160" t="s">
        <v>1041</v>
      </c>
      <c r="C160" t="s">
        <v>1042</v>
      </c>
      <c r="D160" t="s">
        <v>1043</v>
      </c>
      <c r="E160" t="s">
        <v>1044</v>
      </c>
      <c r="F160" t="s">
        <v>1045</v>
      </c>
      <c r="G160" s="47" t="s">
        <v>1046</v>
      </c>
      <c r="H160" t="s">
        <v>48</v>
      </c>
      <c r="I160" t="str">
        <f>INDEX(Level[Level],MATCH(PIs[[#This Row],[L]],Level[GUID],0),1)</f>
        <v>Major Must</v>
      </c>
      <c r="N160" t="s">
        <v>1047</v>
      </c>
      <c r="O160" t="str">
        <f>INDEX(allsections[[S]:[Order]],MATCH(PIs[[#This Row],[SGUID]],allsections[SGUID],0),1)</f>
        <v>FV 30 WATER MANAGEMENT</v>
      </c>
      <c r="P160" t="str">
        <f>INDEX(allsections[[S]:[Order]],MATCH(PIs[[#This Row],[SGUID]],allsections[SGUID],0),2)</f>
        <v>-</v>
      </c>
      <c r="Q160">
        <f>INDEX(allsections[[S]:[Order]],MATCH(PIs[[#This Row],[SGUID]],allsections[SGUID],0),3)</f>
        <v>30</v>
      </c>
      <c r="R160" t="s">
        <v>1048</v>
      </c>
      <c r="S160" t="str">
        <f>INDEX(allsections[[S]:[Order]],MATCH(PIs[[#This Row],[SSGUID]],allsections[SGUID],0),1)</f>
        <v>FV 30.01 Water use risk assessments and management plan</v>
      </c>
      <c r="T160" t="str">
        <f>INDEX(allsections[[S]:[Order]],MATCH(PIs[[#This Row],[SSGUID]],allsections[SGUID],0),2)</f>
        <v>-</v>
      </c>
      <c r="U160">
        <f>INDEX(#REF!,MATCH(PIs[[#This Row],[GUID]],#REF!,0),2)</f>
        <v>0</v>
      </c>
      <c r="V160" t="b">
        <v>0</v>
      </c>
      <c r="W160" t="b">
        <v>1</v>
      </c>
    </row>
    <row r="161" spans="1:23" hidden="1" x14ac:dyDescent="0.25">
      <c r="A161" t="s">
        <v>1049</v>
      </c>
      <c r="C161" t="s">
        <v>1050</v>
      </c>
      <c r="D161" t="s">
        <v>1051</v>
      </c>
      <c r="E161" t="s">
        <v>1052</v>
      </c>
      <c r="F161" t="s">
        <v>1053</v>
      </c>
      <c r="G161" t="s">
        <v>1054</v>
      </c>
      <c r="H161" t="s">
        <v>48</v>
      </c>
      <c r="I161" t="str">
        <f>INDEX(Level[Level],MATCH(PIs[[#This Row],[L]],Level[GUID],0),1)</f>
        <v>Major Must</v>
      </c>
      <c r="N161" t="s">
        <v>115</v>
      </c>
      <c r="O161" t="str">
        <f>INDEX(allsections[[S]:[Order]],MATCH(PIs[[#This Row],[SGUID]],allsections[SGUID],0),1)</f>
        <v>FV 32 PLANT PROTECTION PRODUCTS</v>
      </c>
      <c r="P161" t="str">
        <f>INDEX(allsections[[S]:[Order]],MATCH(PIs[[#This Row],[SGUID]],allsections[SGUID],0),2)</f>
        <v>-</v>
      </c>
      <c r="Q161">
        <f>INDEX(allsections[[S]:[Order]],MATCH(PIs[[#This Row],[SGUID]],allsections[SGUID],0),3)</f>
        <v>32</v>
      </c>
      <c r="R161" t="s">
        <v>1022</v>
      </c>
      <c r="S161" t="str">
        <f>INDEX(allsections[[S]:[Order]],MATCH(PIs[[#This Row],[SSGUID]],allsections[SGUID],0),1)</f>
        <v>FV 32.07 Residue analysis</v>
      </c>
      <c r="T161" t="str">
        <f>INDEX(allsections[[S]:[Order]],MATCH(PIs[[#This Row],[SSGUID]],allsections[SGUID],0),2)</f>
        <v>-</v>
      </c>
      <c r="U161" t="str">
        <f>INDEX(#REF!,MATCH(PIs[[#This Row],[GUID]],#REF!,0),2)</f>
        <v>6wEtZi10jsNcRNXt4zdGZM</v>
      </c>
      <c r="V161" t="b">
        <v>0</v>
      </c>
    </row>
    <row r="162" spans="1:23" ht="285" hidden="1" x14ac:dyDescent="0.25">
      <c r="A162" t="s">
        <v>1055</v>
      </c>
      <c r="C162" t="s">
        <v>1056</v>
      </c>
      <c r="D162" t="s">
        <v>1057</v>
      </c>
      <c r="E162" t="s">
        <v>1058</v>
      </c>
      <c r="F162" t="s">
        <v>1059</v>
      </c>
      <c r="G162" s="47" t="s">
        <v>1060</v>
      </c>
      <c r="H162" t="s">
        <v>48</v>
      </c>
      <c r="I162" t="str">
        <f>INDEX(Level[Level],MATCH(PIs[[#This Row],[L]],Level[GUID],0),1)</f>
        <v>Major Must</v>
      </c>
      <c r="N162" t="s">
        <v>1047</v>
      </c>
      <c r="O162" t="str">
        <f>INDEX(allsections[[S]:[Order]],MATCH(PIs[[#This Row],[SGUID]],allsections[SGUID],0),1)</f>
        <v>FV 30 WATER MANAGEMENT</v>
      </c>
      <c r="P162" t="str">
        <f>INDEX(allsections[[S]:[Order]],MATCH(PIs[[#This Row],[SGUID]],allsections[SGUID],0),2)</f>
        <v>-</v>
      </c>
      <c r="Q162">
        <f>INDEX(allsections[[S]:[Order]],MATCH(PIs[[#This Row],[SGUID]],allsections[SGUID],0),3)</f>
        <v>30</v>
      </c>
      <c r="R162" t="s">
        <v>1048</v>
      </c>
      <c r="S162" t="str">
        <f>INDEX(allsections[[S]:[Order]],MATCH(PIs[[#This Row],[SSGUID]],allsections[SGUID],0),1)</f>
        <v>FV 30.01 Water use risk assessments and management plan</v>
      </c>
      <c r="T162" t="str">
        <f>INDEX(allsections[[S]:[Order]],MATCH(PIs[[#This Row],[SSGUID]],allsections[SGUID],0),2)</f>
        <v>-</v>
      </c>
      <c r="U162">
        <f>INDEX(#REF!,MATCH(PIs[[#This Row],[GUID]],#REF!,0),2)</f>
        <v>0</v>
      </c>
      <c r="V162" t="b">
        <v>0</v>
      </c>
    </row>
    <row r="163" spans="1:23" ht="270" hidden="1" x14ac:dyDescent="0.25">
      <c r="A163" t="s">
        <v>1061</v>
      </c>
      <c r="C163" t="s">
        <v>1062</v>
      </c>
      <c r="D163" t="s">
        <v>1063</v>
      </c>
      <c r="E163" t="s">
        <v>1064</v>
      </c>
      <c r="F163" t="s">
        <v>1065</v>
      </c>
      <c r="G163" s="47" t="s">
        <v>1066</v>
      </c>
      <c r="H163" t="s">
        <v>48</v>
      </c>
      <c r="I163" t="str">
        <f>INDEX(Level[Level],MATCH(PIs[[#This Row],[L]],Level[GUID],0),1)</f>
        <v>Major Must</v>
      </c>
      <c r="N163" t="s">
        <v>1047</v>
      </c>
      <c r="O163" t="str">
        <f>INDEX(allsections[[S]:[Order]],MATCH(PIs[[#This Row],[SGUID]],allsections[SGUID],0),1)</f>
        <v>FV 30 WATER MANAGEMENT</v>
      </c>
      <c r="P163" t="str">
        <f>INDEX(allsections[[S]:[Order]],MATCH(PIs[[#This Row],[SGUID]],allsections[SGUID],0),2)</f>
        <v>-</v>
      </c>
      <c r="Q163">
        <f>INDEX(allsections[[S]:[Order]],MATCH(PIs[[#This Row],[SGUID]],allsections[SGUID],0),3)</f>
        <v>30</v>
      </c>
      <c r="R163" t="s">
        <v>1048</v>
      </c>
      <c r="S163" t="str">
        <f>INDEX(allsections[[S]:[Order]],MATCH(PIs[[#This Row],[SSGUID]],allsections[SGUID],0),1)</f>
        <v>FV 30.01 Water use risk assessments and management plan</v>
      </c>
      <c r="T163" t="str">
        <f>INDEX(allsections[[S]:[Order]],MATCH(PIs[[#This Row],[SSGUID]],allsections[SGUID],0),2)</f>
        <v>-</v>
      </c>
      <c r="U163">
        <f>INDEX(#REF!,MATCH(PIs[[#This Row],[GUID]],#REF!,0),2)</f>
        <v>0</v>
      </c>
      <c r="V163" t="b">
        <v>0</v>
      </c>
    </row>
    <row r="164" spans="1:23" hidden="1" x14ac:dyDescent="0.25">
      <c r="A164" t="s">
        <v>1067</v>
      </c>
      <c r="C164" t="s">
        <v>1068</v>
      </c>
      <c r="D164" t="s">
        <v>1069</v>
      </c>
      <c r="E164" t="s">
        <v>1070</v>
      </c>
      <c r="F164" t="s">
        <v>1071</v>
      </c>
      <c r="G164" t="s">
        <v>1072</v>
      </c>
      <c r="H164" t="s">
        <v>48</v>
      </c>
      <c r="I164" t="str">
        <f>INDEX(Level[Level],MATCH(PIs[[#This Row],[L]],Level[GUID],0),1)</f>
        <v>Major Must</v>
      </c>
      <c r="N164" t="s">
        <v>1047</v>
      </c>
      <c r="O164" t="str">
        <f>INDEX(allsections[[S]:[Order]],MATCH(PIs[[#This Row],[SGUID]],allsections[SGUID],0),1)</f>
        <v>FV 30 WATER MANAGEMENT</v>
      </c>
      <c r="P164" t="str">
        <f>INDEX(allsections[[S]:[Order]],MATCH(PIs[[#This Row],[SGUID]],allsections[SGUID],0),2)</f>
        <v>-</v>
      </c>
      <c r="Q164">
        <f>INDEX(allsections[[S]:[Order]],MATCH(PIs[[#This Row],[SGUID]],allsections[SGUID],0),3)</f>
        <v>30</v>
      </c>
      <c r="R164" t="s">
        <v>1073</v>
      </c>
      <c r="S164" t="str">
        <f>INDEX(allsections[[S]:[Order]],MATCH(PIs[[#This Row],[SSGUID]],allsections[SGUID],0),1)</f>
        <v>FV 30.04 Water storage</v>
      </c>
      <c r="T164" t="str">
        <f>INDEX(allsections[[S]:[Order]],MATCH(PIs[[#This Row],[SSGUID]],allsections[SGUID],0),2)</f>
        <v>-</v>
      </c>
      <c r="U164" t="str">
        <f>INDEX(#REF!,MATCH(PIs[[#This Row],[GUID]],#REF!,0),2)</f>
        <v>57UoI9StRcfbIvK2gcvcrs</v>
      </c>
      <c r="V164" t="b">
        <v>0</v>
      </c>
    </row>
    <row r="165" spans="1:23" ht="225" hidden="1" x14ac:dyDescent="0.25">
      <c r="A165" t="s">
        <v>1074</v>
      </c>
      <c r="C165" t="s">
        <v>1075</v>
      </c>
      <c r="D165" t="s">
        <v>1076</v>
      </c>
      <c r="E165" t="s">
        <v>1077</v>
      </c>
      <c r="F165" t="s">
        <v>1078</v>
      </c>
      <c r="G165" s="47" t="s">
        <v>1079</v>
      </c>
      <c r="H165" t="s">
        <v>57</v>
      </c>
      <c r="I165" t="str">
        <f>INDEX(Level[Level],MATCH(PIs[[#This Row],[L]],Level[GUID],0),1)</f>
        <v>Minor Must</v>
      </c>
      <c r="N165" t="s">
        <v>1047</v>
      </c>
      <c r="O165" t="str">
        <f>INDEX(allsections[[S]:[Order]],MATCH(PIs[[#This Row],[SGUID]],allsections[SGUID],0),1)</f>
        <v>FV 30 WATER MANAGEMENT</v>
      </c>
      <c r="P165" t="str">
        <f>INDEX(allsections[[S]:[Order]],MATCH(PIs[[#This Row],[SGUID]],allsections[SGUID],0),2)</f>
        <v>-</v>
      </c>
      <c r="Q165">
        <f>INDEX(allsections[[S]:[Order]],MATCH(PIs[[#This Row],[SGUID]],allsections[SGUID],0),3)</f>
        <v>30</v>
      </c>
      <c r="R165" t="s">
        <v>1080</v>
      </c>
      <c r="S165" t="str">
        <f>INDEX(allsections[[S]:[Order]],MATCH(PIs[[#This Row],[SSGUID]],allsections[SGUID],0),1)</f>
        <v>FV 30.06 Irrigation predictions and record keeping</v>
      </c>
      <c r="T165" t="str">
        <f>INDEX(allsections[[S]:[Order]],MATCH(PIs[[#This Row],[SSGUID]],allsections[SGUID],0),2)</f>
        <v>-</v>
      </c>
      <c r="U165" t="str">
        <f>INDEX(#REF!,MATCH(PIs[[#This Row],[GUID]],#REF!,0),2)</f>
        <v>3OUwP27CHlF6LKJEvlgtOT</v>
      </c>
      <c r="V165" t="b">
        <v>0</v>
      </c>
    </row>
    <row r="166" spans="1:23" ht="409.5" hidden="1" x14ac:dyDescent="0.25">
      <c r="A166" t="s">
        <v>1081</v>
      </c>
      <c r="C166" t="s">
        <v>1082</v>
      </c>
      <c r="D166" t="s">
        <v>1083</v>
      </c>
      <c r="E166" t="s">
        <v>1084</v>
      </c>
      <c r="F166" t="s">
        <v>1085</v>
      </c>
      <c r="G166" s="47" t="s">
        <v>1086</v>
      </c>
      <c r="H166" t="s">
        <v>48</v>
      </c>
      <c r="I166" t="str">
        <f>INDEX(Level[Level],MATCH(PIs[[#This Row],[L]],Level[GUID],0),1)</f>
        <v>Major Must</v>
      </c>
      <c r="N166" t="s">
        <v>1047</v>
      </c>
      <c r="O166" t="str">
        <f>INDEX(allsections[[S]:[Order]],MATCH(PIs[[#This Row],[SGUID]],allsections[SGUID],0),1)</f>
        <v>FV 30 WATER MANAGEMENT</v>
      </c>
      <c r="P166" t="str">
        <f>INDEX(allsections[[S]:[Order]],MATCH(PIs[[#This Row],[SGUID]],allsections[SGUID],0),2)</f>
        <v>-</v>
      </c>
      <c r="Q166">
        <f>INDEX(allsections[[S]:[Order]],MATCH(PIs[[#This Row],[SGUID]],allsections[SGUID],0),3)</f>
        <v>30</v>
      </c>
      <c r="R166" t="s">
        <v>1087</v>
      </c>
      <c r="S166" t="str">
        <f>INDEX(allsections[[S]:[Order]],MATCH(PIs[[#This Row],[SSGUID]],allsections[SGUID],0),1)</f>
        <v>FV 30.05 Water quality</v>
      </c>
      <c r="T166" t="str">
        <f>INDEX(allsections[[S]:[Order]],MATCH(PIs[[#This Row],[SSGUID]],allsections[SGUID],0),2)</f>
        <v>-</v>
      </c>
      <c r="U166">
        <f>INDEX(#REF!,MATCH(PIs[[#This Row],[GUID]],#REF!,0),2)</f>
        <v>0</v>
      </c>
      <c r="V166" t="b">
        <v>0</v>
      </c>
    </row>
    <row r="167" spans="1:23" ht="409.5" hidden="1" x14ac:dyDescent="0.25">
      <c r="A167" t="s">
        <v>1088</v>
      </c>
      <c r="C167" t="s">
        <v>1089</v>
      </c>
      <c r="D167" t="s">
        <v>1090</v>
      </c>
      <c r="E167" t="s">
        <v>1091</v>
      </c>
      <c r="F167" t="s">
        <v>1092</v>
      </c>
      <c r="G167" s="47" t="s">
        <v>1093</v>
      </c>
      <c r="H167" t="s">
        <v>48</v>
      </c>
      <c r="I167" t="str">
        <f>INDEX(Level[Level],MATCH(PIs[[#This Row],[L]],Level[GUID],0),1)</f>
        <v>Major Must</v>
      </c>
      <c r="N167" t="s">
        <v>1047</v>
      </c>
      <c r="O167" t="str">
        <f>INDEX(allsections[[S]:[Order]],MATCH(PIs[[#This Row],[SGUID]],allsections[SGUID],0),1)</f>
        <v>FV 30 WATER MANAGEMENT</v>
      </c>
      <c r="P167" t="str">
        <f>INDEX(allsections[[S]:[Order]],MATCH(PIs[[#This Row],[SGUID]],allsections[SGUID],0),2)</f>
        <v>-</v>
      </c>
      <c r="Q167">
        <f>INDEX(allsections[[S]:[Order]],MATCH(PIs[[#This Row],[SGUID]],allsections[SGUID],0),3)</f>
        <v>30</v>
      </c>
      <c r="R167" t="s">
        <v>1087</v>
      </c>
      <c r="S167" t="str">
        <f>INDEX(allsections[[S]:[Order]],MATCH(PIs[[#This Row],[SSGUID]],allsections[SGUID],0),1)</f>
        <v>FV 30.05 Water quality</v>
      </c>
      <c r="T167" t="str">
        <f>INDEX(allsections[[S]:[Order]],MATCH(PIs[[#This Row],[SSGUID]],allsections[SGUID],0),2)</f>
        <v>-</v>
      </c>
      <c r="U167">
        <f>INDEX(#REF!,MATCH(PIs[[#This Row],[GUID]],#REF!,0),2)</f>
        <v>0</v>
      </c>
      <c r="V167" t="b">
        <v>0</v>
      </c>
      <c r="W167" t="b">
        <v>1</v>
      </c>
    </row>
    <row r="168" spans="1:23" ht="409.5" x14ac:dyDescent="0.25">
      <c r="A168" t="s">
        <v>1094</v>
      </c>
      <c r="C168" t="s">
        <v>1095</v>
      </c>
      <c r="D168" t="s">
        <v>1096</v>
      </c>
      <c r="E168" t="s">
        <v>1097</v>
      </c>
      <c r="F168" t="s">
        <v>1098</v>
      </c>
      <c r="G168" s="47" t="s">
        <v>2590</v>
      </c>
      <c r="H168" t="s">
        <v>48</v>
      </c>
      <c r="I168" t="str">
        <f>INDEX(Level[Level],MATCH(PIs[[#This Row],[L]],Level[GUID],0),1)</f>
        <v>Major Must</v>
      </c>
      <c r="N168" t="s">
        <v>1047</v>
      </c>
      <c r="O168" t="str">
        <f>INDEX(allsections[[S]:[Order]],MATCH(PIs[[#This Row],[SGUID]],allsections[SGUID],0),1)</f>
        <v>FV 30 WATER MANAGEMENT</v>
      </c>
      <c r="P168" t="str">
        <f>INDEX(allsections[[S]:[Order]],MATCH(PIs[[#This Row],[SGUID]],allsections[SGUID],0),2)</f>
        <v>-</v>
      </c>
      <c r="Q168">
        <f>INDEX(allsections[[S]:[Order]],MATCH(PIs[[#This Row],[SGUID]],allsections[SGUID],0),3)</f>
        <v>30</v>
      </c>
      <c r="R168" t="s">
        <v>1087</v>
      </c>
      <c r="S168" t="str">
        <f>INDEX(allsections[[S]:[Order]],MATCH(PIs[[#This Row],[SSGUID]],allsections[SGUID],0),1)</f>
        <v>FV 30.05 Water quality</v>
      </c>
      <c r="T168" t="str">
        <f>INDEX(allsections[[S]:[Order]],MATCH(PIs[[#This Row],[SSGUID]],allsections[SGUID],0),2)</f>
        <v>-</v>
      </c>
      <c r="U168">
        <f>INDEX(#REF!,MATCH(PIs[[#This Row],[GUID]],#REF!,0),2)</f>
        <v>0</v>
      </c>
      <c r="V168" t="b">
        <v>0</v>
      </c>
    </row>
    <row r="169" spans="1:23" ht="180" hidden="1" x14ac:dyDescent="0.25">
      <c r="A169" t="s">
        <v>1099</v>
      </c>
      <c r="C169" t="s">
        <v>1100</v>
      </c>
      <c r="D169" t="s">
        <v>1101</v>
      </c>
      <c r="E169" t="s">
        <v>1102</v>
      </c>
      <c r="F169" t="s">
        <v>1103</v>
      </c>
      <c r="G169" s="47" t="s">
        <v>1104</v>
      </c>
      <c r="H169" t="s">
        <v>48</v>
      </c>
      <c r="I169" t="str">
        <f>INDEX(Level[Level],MATCH(PIs[[#This Row],[L]],Level[GUID],0),1)</f>
        <v>Major Must</v>
      </c>
      <c r="N169" t="s">
        <v>1047</v>
      </c>
      <c r="O169" t="str">
        <f>INDEX(allsections[[S]:[Order]],MATCH(PIs[[#This Row],[SGUID]],allsections[SGUID],0),1)</f>
        <v>FV 30 WATER MANAGEMENT</v>
      </c>
      <c r="P169" t="str">
        <f>INDEX(allsections[[S]:[Order]],MATCH(PIs[[#This Row],[SGUID]],allsections[SGUID],0),2)</f>
        <v>-</v>
      </c>
      <c r="Q169">
        <f>INDEX(allsections[[S]:[Order]],MATCH(PIs[[#This Row],[SGUID]],allsections[SGUID],0),3)</f>
        <v>30</v>
      </c>
      <c r="R169" t="s">
        <v>1087</v>
      </c>
      <c r="S169" t="str">
        <f>INDEX(allsections[[S]:[Order]],MATCH(PIs[[#This Row],[SSGUID]],allsections[SGUID],0),1)</f>
        <v>FV 30.05 Water quality</v>
      </c>
      <c r="T169" t="str">
        <f>INDEX(allsections[[S]:[Order]],MATCH(PIs[[#This Row],[SSGUID]],allsections[SGUID],0),2)</f>
        <v>-</v>
      </c>
      <c r="U169">
        <f>INDEX(#REF!,MATCH(PIs[[#This Row],[GUID]],#REF!,0),2)</f>
        <v>0</v>
      </c>
      <c r="V169" t="b">
        <v>0</v>
      </c>
      <c r="W169" t="b">
        <v>1</v>
      </c>
    </row>
    <row r="170" spans="1:23" hidden="1" x14ac:dyDescent="0.25">
      <c r="A170" t="s">
        <v>1105</v>
      </c>
      <c r="C170" t="s">
        <v>1106</v>
      </c>
      <c r="D170" t="s">
        <v>1107</v>
      </c>
      <c r="E170" t="s">
        <v>1108</v>
      </c>
      <c r="F170" t="s">
        <v>1109</v>
      </c>
      <c r="G170" t="s">
        <v>1110</v>
      </c>
      <c r="H170" t="s">
        <v>48</v>
      </c>
      <c r="I170" t="str">
        <f>INDEX(Level[Level],MATCH(PIs[[#This Row],[L]],Level[GUID],0),1)</f>
        <v>Major Must</v>
      </c>
      <c r="N170" t="s">
        <v>1047</v>
      </c>
      <c r="O170" t="str">
        <f>INDEX(allsections[[S]:[Order]],MATCH(PIs[[#This Row],[SGUID]],allsections[SGUID],0),1)</f>
        <v>FV 30 WATER MANAGEMENT</v>
      </c>
      <c r="P170" t="str">
        <f>INDEX(allsections[[S]:[Order]],MATCH(PIs[[#This Row],[SGUID]],allsections[SGUID],0),2)</f>
        <v>-</v>
      </c>
      <c r="Q170">
        <f>INDEX(allsections[[S]:[Order]],MATCH(PIs[[#This Row],[SGUID]],allsections[SGUID],0),3)</f>
        <v>30</v>
      </c>
      <c r="R170" t="s">
        <v>1087</v>
      </c>
      <c r="S170" t="str">
        <f>INDEX(allsections[[S]:[Order]],MATCH(PIs[[#This Row],[SSGUID]],allsections[SGUID],0),1)</f>
        <v>FV 30.05 Water quality</v>
      </c>
      <c r="T170" t="str">
        <f>INDEX(allsections[[S]:[Order]],MATCH(PIs[[#This Row],[SSGUID]],allsections[SGUID],0),2)</f>
        <v>-</v>
      </c>
      <c r="U170">
        <f>INDEX(#REF!,MATCH(PIs[[#This Row],[GUID]],#REF!,0),2)</f>
        <v>0</v>
      </c>
      <c r="V170" t="b">
        <v>0</v>
      </c>
      <c r="W170" t="b">
        <v>1</v>
      </c>
    </row>
    <row r="171" spans="1:23" ht="165" hidden="1" x14ac:dyDescent="0.25">
      <c r="A171" t="s">
        <v>1111</v>
      </c>
      <c r="C171" t="s">
        <v>1112</v>
      </c>
      <c r="D171" t="s">
        <v>1113</v>
      </c>
      <c r="E171" t="s">
        <v>1114</v>
      </c>
      <c r="F171" t="s">
        <v>1115</v>
      </c>
      <c r="G171" s="47" t="s">
        <v>1116</v>
      </c>
      <c r="H171" t="s">
        <v>48</v>
      </c>
      <c r="I171" t="str">
        <f>INDEX(Level[Level],MATCH(PIs[[#This Row],[L]],Level[GUID],0),1)</f>
        <v>Major Must</v>
      </c>
      <c r="N171" t="s">
        <v>1047</v>
      </c>
      <c r="O171" t="str">
        <f>INDEX(allsections[[S]:[Order]],MATCH(PIs[[#This Row],[SGUID]],allsections[SGUID],0),1)</f>
        <v>FV 30 WATER MANAGEMENT</v>
      </c>
      <c r="P171" t="str">
        <f>INDEX(allsections[[S]:[Order]],MATCH(PIs[[#This Row],[SGUID]],allsections[SGUID],0),2)</f>
        <v>-</v>
      </c>
      <c r="Q171">
        <f>INDEX(allsections[[S]:[Order]],MATCH(PIs[[#This Row],[SGUID]],allsections[SGUID],0),3)</f>
        <v>30</v>
      </c>
      <c r="R171" t="s">
        <v>1087</v>
      </c>
      <c r="S171" t="str">
        <f>INDEX(allsections[[S]:[Order]],MATCH(PIs[[#This Row],[SSGUID]],allsections[SGUID],0),1)</f>
        <v>FV 30.05 Water quality</v>
      </c>
      <c r="T171" t="str">
        <f>INDEX(allsections[[S]:[Order]],MATCH(PIs[[#This Row],[SSGUID]],allsections[SGUID],0),2)</f>
        <v>-</v>
      </c>
      <c r="U171">
        <f>INDEX(#REF!,MATCH(PIs[[#This Row],[GUID]],#REF!,0),2)</f>
        <v>0</v>
      </c>
      <c r="V171" t="b">
        <v>0</v>
      </c>
      <c r="W171" t="b">
        <v>1</v>
      </c>
    </row>
    <row r="172" spans="1:23" ht="135" hidden="1" x14ac:dyDescent="0.25">
      <c r="A172" t="s">
        <v>1117</v>
      </c>
      <c r="C172" t="s">
        <v>1118</v>
      </c>
      <c r="D172" t="s">
        <v>1119</v>
      </c>
      <c r="E172" t="s">
        <v>1120</v>
      </c>
      <c r="F172" t="s">
        <v>1121</v>
      </c>
      <c r="G172" s="47" t="s">
        <v>1122</v>
      </c>
      <c r="H172" t="s">
        <v>57</v>
      </c>
      <c r="I172" t="str">
        <f>INDEX(Level[Level],MATCH(PIs[[#This Row],[L]],Level[GUID],0),1)</f>
        <v>Minor Must</v>
      </c>
      <c r="N172" t="s">
        <v>1047</v>
      </c>
      <c r="O172" t="str">
        <f>INDEX(allsections[[S]:[Order]],MATCH(PIs[[#This Row],[SGUID]],allsections[SGUID],0),1)</f>
        <v>FV 30 WATER MANAGEMENT</v>
      </c>
      <c r="P172" t="str">
        <f>INDEX(allsections[[S]:[Order]],MATCH(PIs[[#This Row],[SGUID]],allsections[SGUID],0),2)</f>
        <v>-</v>
      </c>
      <c r="Q172">
        <f>INDEX(allsections[[S]:[Order]],MATCH(PIs[[#This Row],[SGUID]],allsections[SGUID],0),3)</f>
        <v>30</v>
      </c>
      <c r="R172" t="s">
        <v>1123</v>
      </c>
      <c r="S172" t="str">
        <f>INDEX(allsections[[S]:[Order]],MATCH(PIs[[#This Row],[SSGUID]],allsections[SGUID],0),1)</f>
        <v>FV 30.03 Efficient water use on the farm</v>
      </c>
      <c r="T172" t="str">
        <f>INDEX(allsections[[S]:[Order]],MATCH(PIs[[#This Row],[SSGUID]],allsections[SGUID],0),2)</f>
        <v>-</v>
      </c>
      <c r="U172">
        <f>INDEX(#REF!,MATCH(PIs[[#This Row],[GUID]],#REF!,0),2)</f>
        <v>0</v>
      </c>
      <c r="V172" t="b">
        <v>0</v>
      </c>
    </row>
    <row r="173" spans="1:23" ht="105" hidden="1" x14ac:dyDescent="0.25">
      <c r="A173" t="s">
        <v>1124</v>
      </c>
      <c r="C173" t="s">
        <v>1125</v>
      </c>
      <c r="D173" t="s">
        <v>1126</v>
      </c>
      <c r="E173" t="s">
        <v>1127</v>
      </c>
      <c r="F173" t="s">
        <v>1128</v>
      </c>
      <c r="G173" s="47" t="s">
        <v>1129</v>
      </c>
      <c r="H173" t="s">
        <v>48</v>
      </c>
      <c r="I173" t="str">
        <f>INDEX(Level[Level],MATCH(PIs[[#This Row],[L]],Level[GUID],0),1)</f>
        <v>Major Must</v>
      </c>
      <c r="N173" t="s">
        <v>1130</v>
      </c>
      <c r="O173" t="str">
        <f>INDEX(allsections[[S]:[Order]],MATCH(PIs[[#This Row],[SGUID]],allsections[SGUID],0),1)</f>
        <v>FV 33 POSTHARVEST HANDLING</v>
      </c>
      <c r="P173" t="str">
        <f>INDEX(allsections[[S]:[Order]],MATCH(PIs[[#This Row],[SGUID]],allsections[SGUID],0),2)</f>
        <v>-</v>
      </c>
      <c r="Q173">
        <f>INDEX(allsections[[S]:[Order]],MATCH(PIs[[#This Row],[SGUID]],allsections[SGUID],0),3)</f>
        <v>33</v>
      </c>
      <c r="R173" t="s">
        <v>1131</v>
      </c>
      <c r="S173" t="str">
        <f>INDEX(allsections[[S]:[Order]],MATCH(PIs[[#This Row],[SSGUID]],allsections[SGUID],0),1)</f>
        <v>FV 33.04 Pest control</v>
      </c>
      <c r="T173" t="str">
        <f>INDEX(allsections[[S]:[Order]],MATCH(PIs[[#This Row],[SSGUID]],allsections[SGUID],0),2)</f>
        <v>-</v>
      </c>
      <c r="U173" t="str">
        <f>INDEX(#REF!,MATCH(PIs[[#This Row],[GUID]],#REF!,0),2)</f>
        <v>DgQZai1eFLNcGaormDrdC</v>
      </c>
      <c r="V173" t="b">
        <v>0</v>
      </c>
      <c r="W173" t="b">
        <v>1</v>
      </c>
    </row>
    <row r="174" spans="1:23" ht="375" hidden="1" x14ac:dyDescent="0.25">
      <c r="A174" t="s">
        <v>1132</v>
      </c>
      <c r="C174" t="s">
        <v>1133</v>
      </c>
      <c r="D174" t="s">
        <v>1134</v>
      </c>
      <c r="E174" t="s">
        <v>1135</v>
      </c>
      <c r="F174" t="s">
        <v>1136</v>
      </c>
      <c r="G174" s="47" t="s">
        <v>1137</v>
      </c>
      <c r="H174" t="s">
        <v>48</v>
      </c>
      <c r="I174" t="str">
        <f>INDEX(Level[Level],MATCH(PIs[[#This Row],[L]],Level[GUID],0),1)</f>
        <v>Major Must</v>
      </c>
      <c r="N174" t="s">
        <v>1130</v>
      </c>
      <c r="O174" t="str">
        <f>INDEX(allsections[[S]:[Order]],MATCH(PIs[[#This Row],[SGUID]],allsections[SGUID],0),1)</f>
        <v>FV 33 POSTHARVEST HANDLING</v>
      </c>
      <c r="P174" t="str">
        <f>INDEX(allsections[[S]:[Order]],MATCH(PIs[[#This Row],[SGUID]],allsections[SGUID],0),2)</f>
        <v>-</v>
      </c>
      <c r="Q174">
        <f>INDEX(allsections[[S]:[Order]],MATCH(PIs[[#This Row],[SGUID]],allsections[SGUID],0),3)</f>
        <v>33</v>
      </c>
      <c r="R174" t="s">
        <v>1138</v>
      </c>
      <c r="S174" t="str">
        <f>INDEX(allsections[[S]:[Order]],MATCH(PIs[[#This Row],[SSGUID]],allsections[SGUID],0),1)</f>
        <v>FV 33.06 Environmental monitoring program</v>
      </c>
      <c r="T174" t="str">
        <f>INDEX(allsections[[S]:[Order]],MATCH(PIs[[#This Row],[SSGUID]],allsections[SGUID],0),2)</f>
        <v>-</v>
      </c>
      <c r="U174" t="str">
        <f>INDEX(#REF!,MATCH(PIs[[#This Row],[GUID]],#REF!,0),2)</f>
        <v>DgQZai1eFLNcGaormDrdC</v>
      </c>
      <c r="V174" t="b">
        <v>0</v>
      </c>
      <c r="W174" t="b">
        <v>1</v>
      </c>
    </row>
    <row r="175" spans="1:23" hidden="1" x14ac:dyDescent="0.25">
      <c r="A175" t="s">
        <v>1139</v>
      </c>
      <c r="C175" t="s">
        <v>1140</v>
      </c>
      <c r="D175" t="s">
        <v>1141</v>
      </c>
      <c r="E175" t="s">
        <v>1142</v>
      </c>
      <c r="F175" t="s">
        <v>1143</v>
      </c>
      <c r="G175" t="s">
        <v>1144</v>
      </c>
      <c r="H175" t="s">
        <v>48</v>
      </c>
      <c r="I175" t="str">
        <f>INDEX(Level[Level],MATCH(PIs[[#This Row],[L]],Level[GUID],0),1)</f>
        <v>Major Must</v>
      </c>
      <c r="N175" t="s">
        <v>1130</v>
      </c>
      <c r="O175" t="str">
        <f>INDEX(allsections[[S]:[Order]],MATCH(PIs[[#This Row],[SGUID]],allsections[SGUID],0),1)</f>
        <v>FV 33 POSTHARVEST HANDLING</v>
      </c>
      <c r="P175" t="str">
        <f>INDEX(allsections[[S]:[Order]],MATCH(PIs[[#This Row],[SGUID]],allsections[SGUID],0),2)</f>
        <v>-</v>
      </c>
      <c r="Q175">
        <f>INDEX(allsections[[S]:[Order]],MATCH(PIs[[#This Row],[SGUID]],allsections[SGUID],0),3)</f>
        <v>33</v>
      </c>
      <c r="R175" t="s">
        <v>1131</v>
      </c>
      <c r="S175" t="str">
        <f>INDEX(allsections[[S]:[Order]],MATCH(PIs[[#This Row],[SSGUID]],allsections[SGUID],0),1)</f>
        <v>FV 33.04 Pest control</v>
      </c>
      <c r="T175" t="str">
        <f>INDEX(allsections[[S]:[Order]],MATCH(PIs[[#This Row],[SSGUID]],allsections[SGUID],0),2)</f>
        <v>-</v>
      </c>
      <c r="U175" t="str">
        <f>INDEX(#REF!,MATCH(PIs[[#This Row],[GUID]],#REF!,0),2)</f>
        <v>DgQZai1eFLNcGaormDrdC</v>
      </c>
      <c r="V175" t="b">
        <v>0</v>
      </c>
    </row>
    <row r="176" spans="1:23" hidden="1" x14ac:dyDescent="0.25">
      <c r="A176" t="s">
        <v>1145</v>
      </c>
      <c r="C176" t="s">
        <v>1146</v>
      </c>
      <c r="D176" t="s">
        <v>1147</v>
      </c>
      <c r="E176" t="s">
        <v>1148</v>
      </c>
      <c r="F176" t="s">
        <v>1149</v>
      </c>
      <c r="G176" t="s">
        <v>1150</v>
      </c>
      <c r="H176" t="s">
        <v>48</v>
      </c>
      <c r="I176" t="str">
        <f>INDEX(Level[Level],MATCH(PIs[[#This Row],[L]],Level[GUID],0),1)</f>
        <v>Major Must</v>
      </c>
      <c r="N176" t="s">
        <v>1130</v>
      </c>
      <c r="O176" t="str">
        <f>INDEX(allsections[[S]:[Order]],MATCH(PIs[[#This Row],[SGUID]],allsections[SGUID],0),1)</f>
        <v>FV 33 POSTHARVEST HANDLING</v>
      </c>
      <c r="P176" t="str">
        <f>INDEX(allsections[[S]:[Order]],MATCH(PIs[[#This Row],[SGUID]],allsections[SGUID],0),2)</f>
        <v>-</v>
      </c>
      <c r="Q176">
        <f>INDEX(allsections[[S]:[Order]],MATCH(PIs[[#This Row],[SGUID]],allsections[SGUID],0),3)</f>
        <v>33</v>
      </c>
      <c r="R176" t="s">
        <v>1151</v>
      </c>
      <c r="S176" t="str">
        <f>INDEX(allsections[[S]:[Order]],MATCH(PIs[[#This Row],[SSGUID]],allsections[SGUID],0),1)</f>
        <v xml:space="preserve">FV 33.07 Air and compressed gases </v>
      </c>
      <c r="T176" t="str">
        <f>INDEX(allsections[[S]:[Order]],MATCH(PIs[[#This Row],[SSGUID]],allsections[SGUID],0),2)</f>
        <v>-</v>
      </c>
      <c r="U176" t="e">
        <f>INDEX(#REF!,MATCH(PIs[[#This Row],[GUID]],#REF!,0),2)</f>
        <v>#N/A</v>
      </c>
      <c r="V176" t="b">
        <v>0</v>
      </c>
      <c r="W176" t="b">
        <v>1</v>
      </c>
    </row>
    <row r="177" spans="1:23" ht="150" hidden="1" x14ac:dyDescent="0.25">
      <c r="A177" t="s">
        <v>1152</v>
      </c>
      <c r="C177" t="s">
        <v>1153</v>
      </c>
      <c r="D177" t="s">
        <v>1154</v>
      </c>
      <c r="E177" t="s">
        <v>1155</v>
      </c>
      <c r="F177" t="s">
        <v>1156</v>
      </c>
      <c r="G177" s="47" t="s">
        <v>1157</v>
      </c>
      <c r="H177" t="s">
        <v>48</v>
      </c>
      <c r="I177" t="str">
        <f>INDEX(Level[Level],MATCH(PIs[[#This Row],[L]],Level[GUID],0),1)</f>
        <v>Major Must</v>
      </c>
      <c r="N177" t="s">
        <v>1130</v>
      </c>
      <c r="O177" t="str">
        <f>INDEX(allsections[[S]:[Order]],MATCH(PIs[[#This Row],[SGUID]],allsections[SGUID],0),1)</f>
        <v>FV 33 POSTHARVEST HANDLING</v>
      </c>
      <c r="P177" t="str">
        <f>INDEX(allsections[[S]:[Order]],MATCH(PIs[[#This Row],[SGUID]],allsections[SGUID],0),2)</f>
        <v>-</v>
      </c>
      <c r="Q177">
        <f>INDEX(allsections[[S]:[Order]],MATCH(PIs[[#This Row],[SGUID]],allsections[SGUID],0),3)</f>
        <v>33</v>
      </c>
      <c r="R177" t="s">
        <v>1158</v>
      </c>
      <c r="S177" t="str">
        <f>INDEX(allsections[[S]:[Order]],MATCH(PIs[[#This Row],[SSGUID]],allsections[SGUID],0),1)</f>
        <v>FV 33.05 Product labeling</v>
      </c>
      <c r="T177" t="str">
        <f>INDEX(allsections[[S]:[Order]],MATCH(PIs[[#This Row],[SSGUID]],allsections[SGUID],0),2)</f>
        <v>-</v>
      </c>
      <c r="U177" t="str">
        <f>INDEX(#REF!,MATCH(PIs[[#This Row],[GUID]],#REF!,0),2)</f>
        <v>DgQZai1eFLNcGaormDrdC</v>
      </c>
      <c r="V177" t="b">
        <v>0</v>
      </c>
      <c r="W177" t="b">
        <v>1</v>
      </c>
    </row>
    <row r="178" spans="1:23" hidden="1" x14ac:dyDescent="0.25">
      <c r="A178" t="s">
        <v>1159</v>
      </c>
      <c r="C178" t="s">
        <v>1160</v>
      </c>
      <c r="D178" t="s">
        <v>1161</v>
      </c>
      <c r="E178" t="s">
        <v>1162</v>
      </c>
      <c r="F178" t="s">
        <v>1163</v>
      </c>
      <c r="G178" t="s">
        <v>1164</v>
      </c>
      <c r="H178" t="s">
        <v>48</v>
      </c>
      <c r="I178" t="str">
        <f>INDEX(Level[Level],MATCH(PIs[[#This Row],[L]],Level[GUID],0),1)</f>
        <v>Major Must</v>
      </c>
      <c r="N178" t="s">
        <v>1130</v>
      </c>
      <c r="O178" t="str">
        <f>INDEX(allsections[[S]:[Order]],MATCH(PIs[[#This Row],[SGUID]],allsections[SGUID],0),1)</f>
        <v>FV 33 POSTHARVEST HANDLING</v>
      </c>
      <c r="P178" t="str">
        <f>INDEX(allsections[[S]:[Order]],MATCH(PIs[[#This Row],[SGUID]],allsections[SGUID],0),2)</f>
        <v>-</v>
      </c>
      <c r="Q178">
        <f>INDEX(allsections[[S]:[Order]],MATCH(PIs[[#This Row],[SGUID]],allsections[SGUID],0),3)</f>
        <v>33</v>
      </c>
      <c r="R178" t="s">
        <v>1165</v>
      </c>
      <c r="S178" t="str">
        <f>INDEX(allsections[[S]:[Order]],MATCH(PIs[[#This Row],[SSGUID]],allsections[SGUID],0),1)</f>
        <v>FV 33.03 Temperature and humidity control</v>
      </c>
      <c r="T178" t="str">
        <f>INDEX(allsections[[S]:[Order]],MATCH(PIs[[#This Row],[SSGUID]],allsections[SGUID],0),2)</f>
        <v>-</v>
      </c>
      <c r="U178" t="str">
        <f>INDEX(#REF!,MATCH(PIs[[#This Row],[GUID]],#REF!,0),2)</f>
        <v>DgQZai1eFLNcGaormDrdC</v>
      </c>
      <c r="V178" t="b">
        <v>0</v>
      </c>
      <c r="W178" t="b">
        <v>1</v>
      </c>
    </row>
    <row r="179" spans="1:23" ht="180" hidden="1" x14ac:dyDescent="0.25">
      <c r="A179" t="s">
        <v>1166</v>
      </c>
      <c r="C179" t="s">
        <v>1167</v>
      </c>
      <c r="D179" t="s">
        <v>1168</v>
      </c>
      <c r="E179" t="s">
        <v>1169</v>
      </c>
      <c r="F179" t="s">
        <v>1170</v>
      </c>
      <c r="G179" s="47" t="s">
        <v>1171</v>
      </c>
      <c r="H179" t="s">
        <v>48</v>
      </c>
      <c r="I179" t="str">
        <f>INDEX(Level[Level],MATCH(PIs[[#This Row],[L]],Level[GUID],0),1)</f>
        <v>Major Must</v>
      </c>
      <c r="N179" t="s">
        <v>1130</v>
      </c>
      <c r="O179" t="str">
        <f>INDEX(allsections[[S]:[Order]],MATCH(PIs[[#This Row],[SGUID]],allsections[SGUID],0),1)</f>
        <v>FV 33 POSTHARVEST HANDLING</v>
      </c>
      <c r="P179" t="str">
        <f>INDEX(allsections[[S]:[Order]],MATCH(PIs[[#This Row],[SGUID]],allsections[SGUID],0),2)</f>
        <v>-</v>
      </c>
      <c r="Q179">
        <f>INDEX(allsections[[S]:[Order]],MATCH(PIs[[#This Row],[SGUID]],allsections[SGUID],0),3)</f>
        <v>33</v>
      </c>
      <c r="R179" t="s">
        <v>1172</v>
      </c>
      <c r="S179" t="str">
        <f>INDEX(allsections[[S]:[Order]],MATCH(PIs[[#This Row],[SSGUID]],allsections[SGUID],0),1)</f>
        <v>FV 33.02 Foreign bodies</v>
      </c>
      <c r="T179" t="str">
        <f>INDEX(allsections[[S]:[Order]],MATCH(PIs[[#This Row],[SSGUID]],allsections[SGUID],0),2)</f>
        <v>-</v>
      </c>
      <c r="U179" t="str">
        <f>INDEX(#REF!,MATCH(PIs[[#This Row],[GUID]],#REF!,0),2)</f>
        <v>DgQZai1eFLNcGaormDrdC</v>
      </c>
      <c r="V179" t="b">
        <v>0</v>
      </c>
      <c r="W179" t="b">
        <v>1</v>
      </c>
    </row>
    <row r="180" spans="1:23" hidden="1" x14ac:dyDescent="0.25">
      <c r="A180" t="s">
        <v>1173</v>
      </c>
      <c r="C180" t="s">
        <v>1174</v>
      </c>
      <c r="D180" t="s">
        <v>1175</v>
      </c>
      <c r="E180" t="s">
        <v>1176</v>
      </c>
      <c r="F180" t="s">
        <v>1177</v>
      </c>
      <c r="G180" t="s">
        <v>1178</v>
      </c>
      <c r="H180" t="s">
        <v>48</v>
      </c>
      <c r="I180" t="str">
        <f>INDEX(Level[Level],MATCH(PIs[[#This Row],[L]],Level[GUID],0),1)</f>
        <v>Major Must</v>
      </c>
      <c r="N180" t="s">
        <v>1130</v>
      </c>
      <c r="O180" t="str">
        <f>INDEX(allsections[[S]:[Order]],MATCH(PIs[[#This Row],[SGUID]],allsections[SGUID],0),1)</f>
        <v>FV 33 POSTHARVEST HANDLING</v>
      </c>
      <c r="P180" t="str">
        <f>INDEX(allsections[[S]:[Order]],MATCH(PIs[[#This Row],[SGUID]],allsections[SGUID],0),2)</f>
        <v>-</v>
      </c>
      <c r="Q180">
        <f>INDEX(allsections[[S]:[Order]],MATCH(PIs[[#This Row],[SGUID]],allsections[SGUID],0),3)</f>
        <v>33</v>
      </c>
      <c r="R180" t="s">
        <v>1172</v>
      </c>
      <c r="S180" t="str">
        <f>INDEX(allsections[[S]:[Order]],MATCH(PIs[[#This Row],[SSGUID]],allsections[SGUID],0),1)</f>
        <v>FV 33.02 Foreign bodies</v>
      </c>
      <c r="T180" t="str">
        <f>INDEX(allsections[[S]:[Order]],MATCH(PIs[[#This Row],[SSGUID]],allsections[SGUID],0),2)</f>
        <v>-</v>
      </c>
      <c r="U180" t="str">
        <f>INDEX(#REF!,MATCH(PIs[[#This Row],[GUID]],#REF!,0),2)</f>
        <v>DgQZai1eFLNcGaormDrdC</v>
      </c>
      <c r="V180" t="b">
        <v>0</v>
      </c>
      <c r="W180" t="b">
        <v>1</v>
      </c>
    </row>
    <row r="181" spans="1:23" ht="225" hidden="1" x14ac:dyDescent="0.25">
      <c r="A181" t="s">
        <v>1179</v>
      </c>
      <c r="C181" t="s">
        <v>1180</v>
      </c>
      <c r="D181" t="s">
        <v>1181</v>
      </c>
      <c r="E181" t="s">
        <v>1182</v>
      </c>
      <c r="F181" t="s">
        <v>1183</v>
      </c>
      <c r="G181" s="47" t="s">
        <v>1184</v>
      </c>
      <c r="H181" t="s">
        <v>48</v>
      </c>
      <c r="I181" t="str">
        <f>INDEX(Level[Level],MATCH(PIs[[#This Row],[L]],Level[GUID],0),1)</f>
        <v>Major Must</v>
      </c>
      <c r="N181" t="s">
        <v>1130</v>
      </c>
      <c r="O181" t="str">
        <f>INDEX(allsections[[S]:[Order]],MATCH(PIs[[#This Row],[SGUID]],allsections[SGUID],0),1)</f>
        <v>FV 33 POSTHARVEST HANDLING</v>
      </c>
      <c r="P181" t="str">
        <f>INDEX(allsections[[S]:[Order]],MATCH(PIs[[#This Row],[SGUID]],allsections[SGUID],0),2)</f>
        <v>-</v>
      </c>
      <c r="Q181">
        <f>INDEX(allsections[[S]:[Order]],MATCH(PIs[[#This Row],[SGUID]],allsections[SGUID],0),3)</f>
        <v>33</v>
      </c>
      <c r="R181" t="s">
        <v>1185</v>
      </c>
      <c r="S181" t="str">
        <f>INDEX(allsections[[S]:[Order]],MATCH(PIs[[#This Row],[SSGUID]],allsections[SGUID],0),1)</f>
        <v>FV 33.01 Packing (in-field or facility) and storage areas</v>
      </c>
      <c r="T181" t="str">
        <f>INDEX(allsections[[S]:[Order]],MATCH(PIs[[#This Row],[SSGUID]],allsections[SGUID],0),2)</f>
        <v>-</v>
      </c>
      <c r="U181" t="str">
        <f>INDEX(#REF!,MATCH(PIs[[#This Row],[GUID]],#REF!,0),2)</f>
        <v>DgQZai1eFLNcGaormDrdC</v>
      </c>
      <c r="V181" t="b">
        <v>0</v>
      </c>
      <c r="W181" t="b">
        <v>1</v>
      </c>
    </row>
    <row r="182" spans="1:23" hidden="1" x14ac:dyDescent="0.25">
      <c r="A182" t="s">
        <v>1186</v>
      </c>
      <c r="C182" t="s">
        <v>1187</v>
      </c>
      <c r="D182" t="s">
        <v>1188</v>
      </c>
      <c r="E182" t="s">
        <v>1189</v>
      </c>
      <c r="F182" t="s">
        <v>1190</v>
      </c>
      <c r="G182" t="s">
        <v>1191</v>
      </c>
      <c r="H182" t="s">
        <v>48</v>
      </c>
      <c r="I182" t="str">
        <f>INDEX(Level[Level],MATCH(PIs[[#This Row],[L]],Level[GUID],0),1)</f>
        <v>Major Must</v>
      </c>
      <c r="N182" t="s">
        <v>1130</v>
      </c>
      <c r="O182" t="str">
        <f>INDEX(allsections[[S]:[Order]],MATCH(PIs[[#This Row],[SGUID]],allsections[SGUID],0),1)</f>
        <v>FV 33 POSTHARVEST HANDLING</v>
      </c>
      <c r="P182" t="str">
        <f>INDEX(allsections[[S]:[Order]],MATCH(PIs[[#This Row],[SGUID]],allsections[SGUID],0),2)</f>
        <v>-</v>
      </c>
      <c r="Q182">
        <f>INDEX(allsections[[S]:[Order]],MATCH(PIs[[#This Row],[SGUID]],allsections[SGUID],0),3)</f>
        <v>33</v>
      </c>
      <c r="R182" t="s">
        <v>1185</v>
      </c>
      <c r="S182" t="str">
        <f>INDEX(allsections[[S]:[Order]],MATCH(PIs[[#This Row],[SSGUID]],allsections[SGUID],0),1)</f>
        <v>FV 33.01 Packing (in-field or facility) and storage areas</v>
      </c>
      <c r="T182" t="str">
        <f>INDEX(allsections[[S]:[Order]],MATCH(PIs[[#This Row],[SSGUID]],allsections[SGUID],0),2)</f>
        <v>-</v>
      </c>
      <c r="U182" t="str">
        <f>INDEX(#REF!,MATCH(PIs[[#This Row],[GUID]],#REF!,0),2)</f>
        <v>DgQZai1eFLNcGaormDrdC</v>
      </c>
      <c r="V182" t="b">
        <v>0</v>
      </c>
      <c r="W182" t="b">
        <v>1</v>
      </c>
    </row>
    <row r="183" spans="1:23" hidden="1" x14ac:dyDescent="0.25">
      <c r="A183" t="s">
        <v>1192</v>
      </c>
      <c r="C183" t="s">
        <v>1193</v>
      </c>
      <c r="D183" t="s">
        <v>1194</v>
      </c>
      <c r="E183" t="s">
        <v>1195</v>
      </c>
      <c r="F183" t="s">
        <v>1196</v>
      </c>
      <c r="G183" t="s">
        <v>1197</v>
      </c>
      <c r="H183" t="s">
        <v>48</v>
      </c>
      <c r="I183" t="str">
        <f>INDEX(Level[Level],MATCH(PIs[[#This Row],[L]],Level[GUID],0),1)</f>
        <v>Major Must</v>
      </c>
      <c r="N183" t="s">
        <v>1130</v>
      </c>
      <c r="O183" t="str">
        <f>INDEX(allsections[[S]:[Order]],MATCH(PIs[[#This Row],[SGUID]],allsections[SGUID],0),1)</f>
        <v>FV 33 POSTHARVEST HANDLING</v>
      </c>
      <c r="P183" t="str">
        <f>INDEX(allsections[[S]:[Order]],MATCH(PIs[[#This Row],[SGUID]],allsections[SGUID],0),2)</f>
        <v>-</v>
      </c>
      <c r="Q183">
        <f>INDEX(allsections[[S]:[Order]],MATCH(PIs[[#This Row],[SGUID]],allsections[SGUID],0),3)</f>
        <v>33</v>
      </c>
      <c r="R183" t="s">
        <v>1185</v>
      </c>
      <c r="S183" t="str">
        <f>INDEX(allsections[[S]:[Order]],MATCH(PIs[[#This Row],[SSGUID]],allsections[SGUID],0),1)</f>
        <v>FV 33.01 Packing (in-field or facility) and storage areas</v>
      </c>
      <c r="T183" t="str">
        <f>INDEX(allsections[[S]:[Order]],MATCH(PIs[[#This Row],[SSGUID]],allsections[SGUID],0),2)</f>
        <v>-</v>
      </c>
      <c r="U183" t="str">
        <f>INDEX(#REF!,MATCH(PIs[[#This Row],[GUID]],#REF!,0),2)</f>
        <v>DgQZai1eFLNcGaormDrdC</v>
      </c>
      <c r="V183" t="b">
        <v>0</v>
      </c>
      <c r="W183" t="b">
        <v>1</v>
      </c>
    </row>
    <row r="184" spans="1:23" hidden="1" x14ac:dyDescent="0.25">
      <c r="A184" t="s">
        <v>1198</v>
      </c>
      <c r="C184" t="s">
        <v>1199</v>
      </c>
      <c r="D184" t="s">
        <v>1200</v>
      </c>
      <c r="E184" t="s">
        <v>1201</v>
      </c>
      <c r="F184" t="s">
        <v>1202</v>
      </c>
      <c r="G184" t="s">
        <v>1203</v>
      </c>
      <c r="H184" t="s">
        <v>48</v>
      </c>
      <c r="I184" t="str">
        <f>INDEX(Level[Level],MATCH(PIs[[#This Row],[L]],Level[GUID],0),1)</f>
        <v>Major Must</v>
      </c>
      <c r="N184" t="s">
        <v>1130</v>
      </c>
      <c r="O184" t="str">
        <f>INDEX(allsections[[S]:[Order]],MATCH(PIs[[#This Row],[SGUID]],allsections[SGUID],0),1)</f>
        <v>FV 33 POSTHARVEST HANDLING</v>
      </c>
      <c r="P184" t="str">
        <f>INDEX(allsections[[S]:[Order]],MATCH(PIs[[#This Row],[SGUID]],allsections[SGUID],0),2)</f>
        <v>-</v>
      </c>
      <c r="Q184">
        <f>INDEX(allsections[[S]:[Order]],MATCH(PIs[[#This Row],[SGUID]],allsections[SGUID],0),3)</f>
        <v>33</v>
      </c>
      <c r="R184" t="s">
        <v>1185</v>
      </c>
      <c r="S184" t="str">
        <f>INDEX(allsections[[S]:[Order]],MATCH(PIs[[#This Row],[SSGUID]],allsections[SGUID],0),1)</f>
        <v>FV 33.01 Packing (in-field or facility) and storage areas</v>
      </c>
      <c r="T184" t="str">
        <f>INDEX(allsections[[S]:[Order]],MATCH(PIs[[#This Row],[SSGUID]],allsections[SGUID],0),2)</f>
        <v>-</v>
      </c>
      <c r="U184" t="str">
        <f>INDEX(#REF!,MATCH(PIs[[#This Row],[GUID]],#REF!,0),2)</f>
        <v>DgQZai1eFLNcGaormDrdC</v>
      </c>
      <c r="V184" t="b">
        <v>0</v>
      </c>
      <c r="W184" t="b">
        <v>1</v>
      </c>
    </row>
    <row r="185" spans="1:23" ht="330" hidden="1" x14ac:dyDescent="0.25">
      <c r="A185" t="s">
        <v>1204</v>
      </c>
      <c r="C185" t="s">
        <v>1205</v>
      </c>
      <c r="D185" t="s">
        <v>1206</v>
      </c>
      <c r="E185" t="s">
        <v>1207</v>
      </c>
      <c r="F185" t="s">
        <v>1208</v>
      </c>
      <c r="G185" s="47" t="s">
        <v>1209</v>
      </c>
      <c r="H185" t="s">
        <v>48</v>
      </c>
      <c r="I185" t="str">
        <f>INDEX(Level[Level],MATCH(PIs[[#This Row],[L]],Level[GUID],0),1)</f>
        <v>Major Must</v>
      </c>
      <c r="N185" t="s">
        <v>979</v>
      </c>
      <c r="O185" t="str">
        <f>INDEX(allsections[[S]:[Order]],MATCH(PIs[[#This Row],[SGUID]],allsections[SGUID],0),1)</f>
        <v>FV 19 HYGIENE</v>
      </c>
      <c r="P185" t="str">
        <f>INDEX(allsections[[S]:[Order]],MATCH(PIs[[#This Row],[SGUID]],allsections[SGUID],0),2)</f>
        <v>-</v>
      </c>
      <c r="Q185">
        <f>INDEX(allsections[[S]:[Order]],MATCH(PIs[[#This Row],[SGUID]],allsections[SGUID],0),3)</f>
        <v>19</v>
      </c>
      <c r="R185" t="s">
        <v>50</v>
      </c>
      <c r="S185" t="str">
        <f>INDEX(allsections[[S]:[Order]],MATCH(PIs[[#This Row],[SSGUID]],allsections[SGUID],0),1)</f>
        <v>-</v>
      </c>
      <c r="T185" t="str">
        <f>INDEX(allsections[[S]:[Order]],MATCH(PIs[[#This Row],[SSGUID]],allsections[SGUID],0),2)</f>
        <v>-</v>
      </c>
      <c r="U185">
        <f>INDEX(#REF!,MATCH(PIs[[#This Row],[GUID]],#REF!,0),2)</f>
        <v>0</v>
      </c>
      <c r="V185" t="b">
        <v>0</v>
      </c>
      <c r="W185" t="b">
        <v>1</v>
      </c>
    </row>
    <row r="186" spans="1:23" hidden="1" x14ac:dyDescent="0.25">
      <c r="A186" t="s">
        <v>1210</v>
      </c>
      <c r="C186" t="s">
        <v>1211</v>
      </c>
      <c r="D186" t="s">
        <v>1212</v>
      </c>
      <c r="E186" t="s">
        <v>1213</v>
      </c>
      <c r="F186" t="s">
        <v>1214</v>
      </c>
      <c r="G186" t="s">
        <v>1215</v>
      </c>
      <c r="H186" t="s">
        <v>137</v>
      </c>
      <c r="I186" t="str">
        <f>INDEX(Level[Level],MATCH(PIs[[#This Row],[L]],Level[GUID],0),1)</f>
        <v>Recom.</v>
      </c>
      <c r="N186" t="s">
        <v>1047</v>
      </c>
      <c r="O186" t="str">
        <f>INDEX(allsections[[S]:[Order]],MATCH(PIs[[#This Row],[SGUID]],allsections[SGUID],0),1)</f>
        <v>FV 30 WATER MANAGEMENT</v>
      </c>
      <c r="P186" t="str">
        <f>INDEX(allsections[[S]:[Order]],MATCH(PIs[[#This Row],[SGUID]],allsections[SGUID],0),2)</f>
        <v>-</v>
      </c>
      <c r="Q186">
        <f>INDEX(allsections[[S]:[Order]],MATCH(PIs[[#This Row],[SGUID]],allsections[SGUID],0),3)</f>
        <v>30</v>
      </c>
      <c r="R186" t="s">
        <v>1048</v>
      </c>
      <c r="S186" t="str">
        <f>INDEX(allsections[[S]:[Order]],MATCH(PIs[[#This Row],[SSGUID]],allsections[SGUID],0),1)</f>
        <v>FV 30.01 Water use risk assessments and management plan</v>
      </c>
      <c r="T186" t="str">
        <f>INDEX(allsections[[S]:[Order]],MATCH(PIs[[#This Row],[SSGUID]],allsections[SGUID],0),2)</f>
        <v>-</v>
      </c>
      <c r="U186">
        <f>INDEX(#REF!,MATCH(PIs[[#This Row],[GUID]],#REF!,0),2)</f>
        <v>0</v>
      </c>
      <c r="V186" t="b">
        <v>0</v>
      </c>
    </row>
    <row r="187" spans="1:23" ht="165" hidden="1" x14ac:dyDescent="0.25">
      <c r="A187" t="s">
        <v>1216</v>
      </c>
      <c r="C187" t="s">
        <v>1217</v>
      </c>
      <c r="D187" t="s">
        <v>1218</v>
      </c>
      <c r="E187" t="s">
        <v>1219</v>
      </c>
      <c r="F187" t="s">
        <v>1220</v>
      </c>
      <c r="G187" s="47" t="s">
        <v>1221</v>
      </c>
      <c r="H187" t="s">
        <v>48</v>
      </c>
      <c r="I187" t="str">
        <f>INDEX(Level[Level],MATCH(PIs[[#This Row],[L]],Level[GUID],0),1)</f>
        <v>Major Must</v>
      </c>
      <c r="N187" t="s">
        <v>456</v>
      </c>
      <c r="O187" t="str">
        <f>INDEX(allsections[[S]:[Order]],MATCH(PIs[[#This Row],[SGUID]],allsections[SGUID],0),1)</f>
        <v>FV 13 EQUIPMENT AND DEVICES</v>
      </c>
      <c r="P187" t="str">
        <f>INDEX(allsections[[S]:[Order]],MATCH(PIs[[#This Row],[SGUID]],allsections[SGUID],0),2)</f>
        <v>-</v>
      </c>
      <c r="Q187">
        <f>INDEX(allsections[[S]:[Order]],MATCH(PIs[[#This Row],[SGUID]],allsections[SGUID],0),3)</f>
        <v>13</v>
      </c>
      <c r="R187" t="s">
        <v>50</v>
      </c>
      <c r="S187" t="str">
        <f>INDEX(allsections[[S]:[Order]],MATCH(PIs[[#This Row],[SSGUID]],allsections[SGUID],0),1)</f>
        <v>-</v>
      </c>
      <c r="T187" t="str">
        <f>INDEX(allsections[[S]:[Order]],MATCH(PIs[[#This Row],[SSGUID]],allsections[SGUID],0),2)</f>
        <v>-</v>
      </c>
      <c r="U187">
        <f>INDEX(#REF!,MATCH(PIs[[#This Row],[GUID]],#REF!,0),2)</f>
        <v>0</v>
      </c>
      <c r="V187" t="b">
        <v>0</v>
      </c>
      <c r="W187" t="b">
        <v>1</v>
      </c>
    </row>
    <row r="188" spans="1:23" hidden="1" x14ac:dyDescent="0.25">
      <c r="A188" t="s">
        <v>1222</v>
      </c>
      <c r="C188" t="s">
        <v>1223</v>
      </c>
      <c r="D188" t="s">
        <v>1224</v>
      </c>
      <c r="E188" t="s">
        <v>1225</v>
      </c>
      <c r="F188" t="s">
        <v>1226</v>
      </c>
      <c r="G188" t="s">
        <v>1227</v>
      </c>
      <c r="H188" t="s">
        <v>137</v>
      </c>
      <c r="I188" t="str">
        <f>INDEX(Level[Level],MATCH(PIs[[#This Row],[L]],Level[GUID],0),1)</f>
        <v>Recom.</v>
      </c>
      <c r="N188" t="s">
        <v>1047</v>
      </c>
      <c r="O188" t="str">
        <f>INDEX(allsections[[S]:[Order]],MATCH(PIs[[#This Row],[SGUID]],allsections[SGUID],0),1)</f>
        <v>FV 30 WATER MANAGEMENT</v>
      </c>
      <c r="P188" t="str">
        <f>INDEX(allsections[[S]:[Order]],MATCH(PIs[[#This Row],[SGUID]],allsections[SGUID],0),2)</f>
        <v>-</v>
      </c>
      <c r="Q188">
        <f>INDEX(allsections[[S]:[Order]],MATCH(PIs[[#This Row],[SGUID]],allsections[SGUID],0),3)</f>
        <v>30</v>
      </c>
      <c r="R188" t="s">
        <v>1073</v>
      </c>
      <c r="S188" t="str">
        <f>INDEX(allsections[[S]:[Order]],MATCH(PIs[[#This Row],[SSGUID]],allsections[SGUID],0),1)</f>
        <v>FV 30.04 Water storage</v>
      </c>
      <c r="T188" t="str">
        <f>INDEX(allsections[[S]:[Order]],MATCH(PIs[[#This Row],[SSGUID]],allsections[SGUID],0),2)</f>
        <v>-</v>
      </c>
      <c r="U188" t="str">
        <f>INDEX(#REF!,MATCH(PIs[[#This Row],[GUID]],#REF!,0),2)</f>
        <v>57UoI9StRcfbIvK2gcvcrs</v>
      </c>
      <c r="V188" t="b">
        <v>0</v>
      </c>
    </row>
    <row r="189" spans="1:23" ht="180" hidden="1" x14ac:dyDescent="0.25">
      <c r="A189" t="s">
        <v>1228</v>
      </c>
      <c r="C189" t="s">
        <v>1229</v>
      </c>
      <c r="D189" t="s">
        <v>1230</v>
      </c>
      <c r="E189" t="s">
        <v>1231</v>
      </c>
      <c r="F189" t="s">
        <v>1232</v>
      </c>
      <c r="G189" s="47" t="s">
        <v>1233</v>
      </c>
      <c r="H189" t="s">
        <v>48</v>
      </c>
      <c r="I189" t="str">
        <f>INDEX(Level[Level],MATCH(PIs[[#This Row],[L]],Level[GUID],0),1)</f>
        <v>Major Must</v>
      </c>
      <c r="N189" t="s">
        <v>1047</v>
      </c>
      <c r="O189" t="str">
        <f>INDEX(allsections[[S]:[Order]],MATCH(PIs[[#This Row],[SGUID]],allsections[SGUID],0),1)</f>
        <v>FV 30 WATER MANAGEMENT</v>
      </c>
      <c r="P189" t="str">
        <f>INDEX(allsections[[S]:[Order]],MATCH(PIs[[#This Row],[SGUID]],allsections[SGUID],0),2)</f>
        <v>-</v>
      </c>
      <c r="Q189">
        <f>INDEX(allsections[[S]:[Order]],MATCH(PIs[[#This Row],[SGUID]],allsections[SGUID],0),3)</f>
        <v>30</v>
      </c>
      <c r="R189" t="s">
        <v>1234</v>
      </c>
      <c r="S189" t="str">
        <f>INDEX(allsections[[S]:[Order]],MATCH(PIs[[#This Row],[SSGUID]],allsections[SGUID],0),1)</f>
        <v>FV 30.02 Water sources</v>
      </c>
      <c r="T189" t="str">
        <f>INDEX(allsections[[S]:[Order]],MATCH(PIs[[#This Row],[SSGUID]],allsections[SGUID],0),2)</f>
        <v>-</v>
      </c>
      <c r="U189">
        <f>INDEX(#REF!,MATCH(PIs[[#This Row],[GUID]],#REF!,0),2)</f>
        <v>0</v>
      </c>
      <c r="V189" t="b">
        <v>0</v>
      </c>
    </row>
    <row r="190" spans="1:23" ht="390" hidden="1" x14ac:dyDescent="0.25">
      <c r="A190" t="s">
        <v>1235</v>
      </c>
      <c r="C190" t="s">
        <v>1236</v>
      </c>
      <c r="D190" t="s">
        <v>1237</v>
      </c>
      <c r="E190" t="s">
        <v>1238</v>
      </c>
      <c r="F190" t="s">
        <v>1239</v>
      </c>
      <c r="G190" s="47" t="s">
        <v>1240</v>
      </c>
      <c r="H190" t="s">
        <v>48</v>
      </c>
      <c r="I190" t="str">
        <f>INDEX(Level[Level],MATCH(PIs[[#This Row],[L]],Level[GUID],0),1)</f>
        <v>Major Must</v>
      </c>
      <c r="N190" t="s">
        <v>1047</v>
      </c>
      <c r="O190" t="str">
        <f>INDEX(allsections[[S]:[Order]],MATCH(PIs[[#This Row],[SGUID]],allsections[SGUID],0),1)</f>
        <v>FV 30 WATER MANAGEMENT</v>
      </c>
      <c r="P190" t="str">
        <f>INDEX(allsections[[S]:[Order]],MATCH(PIs[[#This Row],[SGUID]],allsections[SGUID],0),2)</f>
        <v>-</v>
      </c>
      <c r="Q190">
        <f>INDEX(allsections[[S]:[Order]],MATCH(PIs[[#This Row],[SGUID]],allsections[SGUID],0),3)</f>
        <v>30</v>
      </c>
      <c r="R190" t="s">
        <v>1234</v>
      </c>
      <c r="S190" t="str">
        <f>INDEX(allsections[[S]:[Order]],MATCH(PIs[[#This Row],[SSGUID]],allsections[SGUID],0),1)</f>
        <v>FV 30.02 Water sources</v>
      </c>
      <c r="T190" t="str">
        <f>INDEX(allsections[[S]:[Order]],MATCH(PIs[[#This Row],[SSGUID]],allsections[SGUID],0),2)</f>
        <v>-</v>
      </c>
      <c r="U190">
        <f>INDEX(#REF!,MATCH(PIs[[#This Row],[GUID]],#REF!,0),2)</f>
        <v>0</v>
      </c>
      <c r="V190" t="b">
        <v>0</v>
      </c>
    </row>
    <row r="191" spans="1:23" ht="390" hidden="1" x14ac:dyDescent="0.25">
      <c r="A191" t="s">
        <v>1241</v>
      </c>
      <c r="C191" t="s">
        <v>1242</v>
      </c>
      <c r="D191" t="s">
        <v>1243</v>
      </c>
      <c r="E191" t="s">
        <v>1244</v>
      </c>
      <c r="F191" t="s">
        <v>1245</v>
      </c>
      <c r="G191" s="47" t="s">
        <v>1246</v>
      </c>
      <c r="H191" t="s">
        <v>137</v>
      </c>
      <c r="I191" t="str">
        <f>INDEX(Level[Level],MATCH(PIs[[#This Row],[L]],Level[GUID],0),1)</f>
        <v>Recom.</v>
      </c>
      <c r="N191" t="s">
        <v>1047</v>
      </c>
      <c r="O191" t="str">
        <f>INDEX(allsections[[S]:[Order]],MATCH(PIs[[#This Row],[SGUID]],allsections[SGUID],0),1)</f>
        <v>FV 30 WATER MANAGEMENT</v>
      </c>
      <c r="P191" t="str">
        <f>INDEX(allsections[[S]:[Order]],MATCH(PIs[[#This Row],[SGUID]],allsections[SGUID],0),2)</f>
        <v>-</v>
      </c>
      <c r="Q191">
        <f>INDEX(allsections[[S]:[Order]],MATCH(PIs[[#This Row],[SGUID]],allsections[SGUID],0),3)</f>
        <v>30</v>
      </c>
      <c r="R191" t="s">
        <v>1080</v>
      </c>
      <c r="S191" t="str">
        <f>INDEX(allsections[[S]:[Order]],MATCH(PIs[[#This Row],[SSGUID]],allsections[SGUID],0),1)</f>
        <v>FV 30.06 Irrigation predictions and record keeping</v>
      </c>
      <c r="T191" t="str">
        <f>INDEX(allsections[[S]:[Order]],MATCH(PIs[[#This Row],[SSGUID]],allsections[SGUID],0),2)</f>
        <v>-</v>
      </c>
      <c r="U191">
        <f>INDEX(#REF!,MATCH(PIs[[#This Row],[GUID]],#REF!,0),2)</f>
        <v>0</v>
      </c>
      <c r="V191" t="b">
        <v>0</v>
      </c>
    </row>
    <row r="192" spans="1:23" ht="150" hidden="1" x14ac:dyDescent="0.25">
      <c r="A192" t="s">
        <v>1247</v>
      </c>
      <c r="C192" t="s">
        <v>1248</v>
      </c>
      <c r="D192" t="s">
        <v>1249</v>
      </c>
      <c r="E192" t="s">
        <v>1250</v>
      </c>
      <c r="F192" t="s">
        <v>1251</v>
      </c>
      <c r="G192" s="47" t="s">
        <v>1252</v>
      </c>
      <c r="H192" t="s">
        <v>48</v>
      </c>
      <c r="I192" t="str">
        <f>INDEX(Level[Level],MATCH(PIs[[#This Row],[L]],Level[GUID],0),1)</f>
        <v>Major Must</v>
      </c>
      <c r="N192" t="s">
        <v>1047</v>
      </c>
      <c r="O192" t="str">
        <f>INDEX(allsections[[S]:[Order]],MATCH(PIs[[#This Row],[SGUID]],allsections[SGUID],0),1)</f>
        <v>FV 30 WATER MANAGEMENT</v>
      </c>
      <c r="P192" t="str">
        <f>INDEX(allsections[[S]:[Order]],MATCH(PIs[[#This Row],[SGUID]],allsections[SGUID],0),2)</f>
        <v>-</v>
      </c>
      <c r="Q192">
        <f>INDEX(allsections[[S]:[Order]],MATCH(PIs[[#This Row],[SGUID]],allsections[SGUID],0),3)</f>
        <v>30</v>
      </c>
      <c r="R192" t="s">
        <v>1080</v>
      </c>
      <c r="S192" t="str">
        <f>INDEX(allsections[[S]:[Order]],MATCH(PIs[[#This Row],[SSGUID]],allsections[SGUID],0),1)</f>
        <v>FV 30.06 Irrigation predictions and record keeping</v>
      </c>
      <c r="T192" t="str">
        <f>INDEX(allsections[[S]:[Order]],MATCH(PIs[[#This Row],[SSGUID]],allsections[SGUID],0),2)</f>
        <v>-</v>
      </c>
      <c r="U192" t="str">
        <f>INDEX(#REF!,MATCH(PIs[[#This Row],[GUID]],#REF!,0),2)</f>
        <v>3OUwP27CHlF6LKJEvlgtOT</v>
      </c>
      <c r="V192" t="b">
        <v>0</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FB77-D10E-4090-AA6C-D7A5B76CD299}">
  <dimension ref="A1:AJ341"/>
  <sheetViews>
    <sheetView topLeftCell="A2" workbookViewId="0">
      <selection activeCell="B263" sqref="B263"/>
    </sheetView>
  </sheetViews>
  <sheetFormatPr defaultColWidth="9.140625" defaultRowHeight="15" x14ac:dyDescent="0.25"/>
  <cols>
    <col min="6" max="6" width="12.85546875" customWidth="1"/>
    <col min="11" max="11" width="9" customWidth="1"/>
    <col min="16" max="16" width="13.7109375" customWidth="1"/>
    <col min="17" max="17" width="16.7109375" customWidth="1"/>
    <col min="29" max="29" width="27.140625" bestFit="1" customWidth="1"/>
  </cols>
  <sheetData>
    <row r="1" spans="1:36" ht="14.85" customHeight="1" x14ac:dyDescent="0.25">
      <c r="A1" s="71" t="s">
        <v>1253</v>
      </c>
      <c r="B1" s="71"/>
      <c r="C1" s="71"/>
      <c r="D1" s="71"/>
      <c r="F1" s="71" t="s">
        <v>1254</v>
      </c>
      <c r="G1" s="71"/>
      <c r="H1" s="71"/>
      <c r="I1" s="71"/>
      <c r="K1" s="71" t="s">
        <v>1255</v>
      </c>
      <c r="L1" s="71"/>
      <c r="M1" s="71"/>
      <c r="N1" s="71"/>
      <c r="P1" s="71" t="s">
        <v>1256</v>
      </c>
      <c r="Q1" s="71"/>
      <c r="R1" s="71"/>
      <c r="S1" s="71"/>
      <c r="T1" s="71"/>
      <c r="U1" s="71"/>
      <c r="V1" s="71"/>
      <c r="X1" s="71" t="s">
        <v>1257</v>
      </c>
      <c r="Y1" s="71"/>
      <c r="Z1" s="71"/>
      <c r="AA1" s="71"/>
      <c r="AB1" s="71"/>
      <c r="AC1" s="71"/>
      <c r="AE1" s="71" t="s">
        <v>1258</v>
      </c>
      <c r="AF1" s="71"/>
      <c r="AG1" s="71"/>
      <c r="AH1" s="71"/>
      <c r="AI1" s="71"/>
      <c r="AJ1" s="71"/>
    </row>
    <row r="2" spans="1:36" x14ac:dyDescent="0.25">
      <c r="A2" t="s">
        <v>32</v>
      </c>
      <c r="B2" t="s">
        <v>33</v>
      </c>
      <c r="C2" t="s">
        <v>34</v>
      </c>
      <c r="D2" t="s">
        <v>35</v>
      </c>
      <c r="F2" t="s">
        <v>32</v>
      </c>
      <c r="G2" t="s">
        <v>33</v>
      </c>
      <c r="H2" t="s">
        <v>34</v>
      </c>
      <c r="I2" t="s">
        <v>35</v>
      </c>
      <c r="K2" t="s">
        <v>36</v>
      </c>
      <c r="L2" t="s">
        <v>37</v>
      </c>
      <c r="M2" t="s">
        <v>38</v>
      </c>
      <c r="N2" t="s">
        <v>35</v>
      </c>
      <c r="P2" t="s">
        <v>1259</v>
      </c>
      <c r="Q2" t="s">
        <v>1260</v>
      </c>
      <c r="R2" t="s">
        <v>1261</v>
      </c>
      <c r="S2" t="s">
        <v>1262</v>
      </c>
      <c r="T2" t="s">
        <v>1263</v>
      </c>
      <c r="U2" t="s">
        <v>19</v>
      </c>
      <c r="V2" t="s">
        <v>1264</v>
      </c>
      <c r="X2" t="s">
        <v>1259</v>
      </c>
      <c r="Y2" t="s">
        <v>1260</v>
      </c>
      <c r="Z2" t="s">
        <v>1261</v>
      </c>
      <c r="AA2" t="s">
        <v>1262</v>
      </c>
      <c r="AB2" t="s">
        <v>1263</v>
      </c>
      <c r="AC2" t="s">
        <v>19</v>
      </c>
      <c r="AE2" t="s">
        <v>1259</v>
      </c>
      <c r="AF2" t="s">
        <v>1260</v>
      </c>
      <c r="AG2" t="s">
        <v>1261</v>
      </c>
      <c r="AH2" t="s">
        <v>1262</v>
      </c>
      <c r="AI2" t="s">
        <v>1263</v>
      </c>
      <c r="AJ2" t="s">
        <v>19</v>
      </c>
    </row>
    <row r="3" spans="1:36" ht="45" hidden="1" x14ac:dyDescent="0.25">
      <c r="A3" t="s">
        <v>1447</v>
      </c>
      <c r="B3" s="47" t="s">
        <v>1448</v>
      </c>
      <c r="C3" s="47" t="s">
        <v>1266</v>
      </c>
      <c r="D3">
        <v>1</v>
      </c>
      <c r="F3" t="s">
        <v>941</v>
      </c>
      <c r="G3" t="str">
        <f>INDEX(allsections[[S]:[Order]],MATCH(unique_sections[[#This Row],[SGUID]],allsections[SGUID],0),1)</f>
        <v>FV 01 INTERNAL DOCUMENTATION</v>
      </c>
      <c r="H3" t="str">
        <f>INDEX(allsections[[S]:[Order]],MATCH(unique_sections[[#This Row],[SGUID]],allsections[SGUID],0),2)</f>
        <v>-</v>
      </c>
      <c r="I3">
        <f>INDEX(allsections[[S]:[Order]],MATCH(unique_sections[[#This Row],[SGUID]],allsections[SGUID],0),3)</f>
        <v>1</v>
      </c>
      <c r="K3" t="s">
        <v>50</v>
      </c>
      <c r="L3" t="str">
        <f>INDEX(allsections[[S]:[Order]],MATCH(unique_sub[[#This Row],[SSGUID]],allsections[SGUID],0),1)</f>
        <v>-</v>
      </c>
      <c r="M3" t="str">
        <f>INDEX(allsections[[S]:[Order]],MATCH(unique_sub[[#This Row],[SSGUID]],allsections[SGUID],0),2)</f>
        <v>-</v>
      </c>
      <c r="N3">
        <f>INDEX(allsections[[S]:[Order]],MATCH(unique_sub[[#This Row],[SSGUID]],allsections[SGUID],0),3)</f>
        <v>0</v>
      </c>
      <c r="P3" t="s">
        <v>115</v>
      </c>
      <c r="Q3" t="s">
        <v>449</v>
      </c>
      <c r="R3" s="40" t="str">
        <f t="shared" ref="R3:R34" si="0">P3&amp;Q3</f>
        <v>6mrYpZ2GcLZ7AP1RVVry5G3WBrxkh802qoM6WUHlCwcx</v>
      </c>
      <c r="S3" s="40">
        <f>INDEX(allsections[[S]:[Order]],MATCH(P3,allsections[SGUID],0),3)</f>
        <v>32</v>
      </c>
      <c r="T3" s="40">
        <f>INDEX(allsections[[S]:[Order]],MATCH(Q3,allsections[SGUID],0),3)</f>
        <v>3210</v>
      </c>
      <c r="U3" t="str">
        <f>IF(sectionsubsection[[#This Row],[Schon da?]]=1,INDEX(sectionsubsection_download[],MATCH(sectionsubsection[[#This Row],[Title]],sectionsubsection_download[Title],0),6),INDEX(sectionsubsection10[],MATCH(sectionsubsection[[#This Row],[Title]],sectionsubsection10[Title],0),6))</f>
        <v>466hVwkhlu8tOtAvU7MH3t</v>
      </c>
      <c r="V3">
        <f>COUNTIF(Z:Z,sectionsubsection[[#This Row],[Title]])</f>
        <v>1</v>
      </c>
      <c r="X3" s="46"/>
      <c r="Y3" s="40"/>
      <c r="Z3" s="40" t="s">
        <v>1267</v>
      </c>
      <c r="AA3" s="40" t="e">
        <f>INDEX(allsections[[S]:[Order]],MATCH(X3,allsections[SGUID],0),3)</f>
        <v>#N/A</v>
      </c>
      <c r="AB3" s="40" t="e">
        <f>INDEX(allsections[[S]:[Order]],MATCH(Y3,allsections[SGUID],0),3)</f>
        <v>#N/A</v>
      </c>
      <c r="AC3" s="40" t="s">
        <v>1268</v>
      </c>
      <c r="AE3" s="46" t="s">
        <v>115</v>
      </c>
      <c r="AF3" s="40" t="s">
        <v>1022</v>
      </c>
      <c r="AG3" s="40" t="str">
        <f>AE3&amp;AF3</f>
        <v>6mrYpZ2GcLZ7AP1RVVry5G78fF8J8n8uDPsOxFl12Alc</v>
      </c>
      <c r="AH3" s="40">
        <f>INDEX(allsections[[S]:[Order]],MATCH(AE3,allsections[SGUID],0),3)</f>
        <v>32</v>
      </c>
      <c r="AI3" s="40">
        <f>INDEX(allsections[[S]:[Order]],MATCH(AF3,allsections[SGUID],0),3)</f>
        <v>3207</v>
      </c>
      <c r="AJ3" s="40" t="s">
        <v>1269</v>
      </c>
    </row>
    <row r="4" spans="1:36" ht="409.5" hidden="1" x14ac:dyDescent="0.25">
      <c r="A4" t="s">
        <v>1463</v>
      </c>
      <c r="B4" s="47" t="s">
        <v>1464</v>
      </c>
      <c r="C4" s="47" t="s">
        <v>1465</v>
      </c>
      <c r="D4">
        <v>1</v>
      </c>
      <c r="F4" t="s">
        <v>108</v>
      </c>
      <c r="G4" t="str">
        <f>INDEX(allsections[[S]:[Order]],MATCH(unique_sections[[#This Row],[SGUID]],allsections[SGUID],0),1)</f>
        <v>FV 02 CONTINUOUS IMPROVEMENT PLAN</v>
      </c>
      <c r="H4" t="str">
        <f>INDEX(allsections[[S]:[Order]],MATCH(unique_sections[[#This Row],[SGUID]],allsections[SGUID],0),2)</f>
        <v>-</v>
      </c>
      <c r="I4">
        <f>INDEX(allsections[[S]:[Order]],MATCH(unique_sections[[#This Row],[SGUID]],allsections[SGUID],0),3)</f>
        <v>2</v>
      </c>
      <c r="K4" t="s">
        <v>59</v>
      </c>
      <c r="L4" t="str">
        <f>INDEX(allsections[[S]:[Order]],MATCH(unique_sub[[#This Row],[SSGUID]],allsections[SGUID],0),1)</f>
        <v>FV 28.01 Soil management and conservation</v>
      </c>
      <c r="M4" t="str">
        <f>INDEX(allsections[[S]:[Order]],MATCH(unique_sub[[#This Row],[SSGUID]],allsections[SGUID],0),2)</f>
        <v>-</v>
      </c>
      <c r="N4">
        <f>INDEX(allsections[[S]:[Order]],MATCH(unique_sub[[#This Row],[SSGUID]],allsections[SGUID],0),3)</f>
        <v>2801</v>
      </c>
      <c r="P4" t="s">
        <v>1047</v>
      </c>
      <c r="Q4" t="s">
        <v>1234</v>
      </c>
      <c r="R4" s="40" t="str">
        <f t="shared" si="0"/>
        <v>696jSQYmLVDJoD3UnofwTY5U9xxekFJ28sU2NwdkP9u8</v>
      </c>
      <c r="S4" s="40">
        <f>INDEX(allsections[[S]:[Order]],MATCH(P4,allsections[SGUID],0),3)</f>
        <v>30</v>
      </c>
      <c r="T4" s="40">
        <f>INDEX(allsections[[S]:[Order]],MATCH(Q4,allsections[SGUID],0),3)</f>
        <v>3002</v>
      </c>
      <c r="U4" t="str">
        <f>IF(sectionsubsection[[#This Row],[Schon da?]]=1,INDEX(sectionsubsection_download[],MATCH(sectionsubsection[[#This Row],[Title]],sectionsubsection_download[Title],0),6),INDEX(sectionsubsection10[],MATCH(sectionsubsection[[#This Row],[Title]],sectionsubsection10[Title],0),6))</f>
        <v>3gLKlk7CEmbkXjaBvbTvGh</v>
      </c>
      <c r="V4">
        <f>COUNTIF(Z:Z,sectionsubsection[[#This Row],[Title]])</f>
        <v>1</v>
      </c>
      <c r="X4" s="49"/>
      <c r="Y4" s="50"/>
      <c r="Z4" s="40" t="s">
        <v>1272</v>
      </c>
      <c r="AA4" s="40" t="e">
        <f>INDEX(allsections[[S]:[Order]],MATCH(X4,allsections[SGUID],0),3)</f>
        <v>#N/A</v>
      </c>
      <c r="AB4" s="40" t="e">
        <f>INDEX(allsections[[S]:[Order]],MATCH(Y4,allsections[SGUID],0),3)</f>
        <v>#N/A</v>
      </c>
      <c r="AC4" s="50" t="s">
        <v>1273</v>
      </c>
      <c r="AE4" s="49" t="s">
        <v>123</v>
      </c>
      <c r="AF4" s="50" t="s">
        <v>730</v>
      </c>
      <c r="AG4" s="40" t="str">
        <f>AE4&amp;AF4</f>
        <v>5nPf6FvRIaYhUohxiK6Z4C1DSOMfBwEJ7NMTIzs3yO1i</v>
      </c>
      <c r="AH4" s="40">
        <f>INDEX(allsections[[S]:[Order]],MATCH(AE4,allsections[SGUID],0),3)</f>
        <v>29</v>
      </c>
      <c r="AI4" s="40">
        <f>INDEX(allsections[[S]:[Order]],MATCH(AF4,allsections[SGUID],0),3)</f>
        <v>2904</v>
      </c>
      <c r="AJ4" s="50" t="s">
        <v>1274</v>
      </c>
    </row>
    <row r="5" spans="1:36" ht="75" hidden="1" x14ac:dyDescent="0.25">
      <c r="A5" t="s">
        <v>1584</v>
      </c>
      <c r="B5" s="47" t="s">
        <v>1585</v>
      </c>
      <c r="C5" s="47" t="s">
        <v>1266</v>
      </c>
      <c r="D5">
        <v>1</v>
      </c>
      <c r="F5" t="s">
        <v>94</v>
      </c>
      <c r="G5" t="str">
        <f>INDEX(allsections[[S]:[Order]],MATCH(unique_sections[[#This Row],[SGUID]],allsections[SGUID],0),1)</f>
        <v>FV 03 RESOURCE MANAGEMENT AND TRAINING</v>
      </c>
      <c r="H5" t="str">
        <f>INDEX(allsections[[S]:[Order]],MATCH(unique_sections[[#This Row],[SGUID]],allsections[SGUID],0),2)</f>
        <v>-</v>
      </c>
      <c r="I5">
        <f>INDEX(allsections[[S]:[Order]],MATCH(unique_sections[[#This Row],[SGUID]],allsections[SGUID],0),3)</f>
        <v>3</v>
      </c>
      <c r="K5" t="s">
        <v>67</v>
      </c>
      <c r="L5" t="str">
        <f>INDEX(allsections[[S]:[Order]],MATCH(unique_sub[[#This Row],[SSGUID]],allsections[SGUID],0),1)</f>
        <v>FV 22.03 Natural ecosystems and habitats are not converted into agricultural areas</v>
      </c>
      <c r="M5" t="str">
        <f>INDEX(allsections[[S]:[Order]],MATCH(unique_sub[[#This Row],[SSGUID]],allsections[SGUID],0),2)</f>
        <v>-</v>
      </c>
      <c r="N5">
        <f>INDEX(allsections[[S]:[Order]],MATCH(unique_sub[[#This Row],[SSGUID]],allsections[SGUID],0),3)</f>
        <v>2203</v>
      </c>
      <c r="P5" t="s">
        <v>115</v>
      </c>
      <c r="Q5" t="s">
        <v>1022</v>
      </c>
      <c r="R5" s="40" t="str">
        <f t="shared" si="0"/>
        <v>6mrYpZ2GcLZ7AP1RVVry5G78fF8J8n8uDPsOxFl12Alc</v>
      </c>
      <c r="S5" s="40">
        <f>INDEX(allsections[[S]:[Order]],MATCH(P5,allsections[SGUID],0),3)</f>
        <v>32</v>
      </c>
      <c r="T5" s="40">
        <f>INDEX(allsections[[S]:[Order]],MATCH(Q5,allsections[SGUID],0),3)</f>
        <v>3207</v>
      </c>
      <c r="U5" t="str">
        <f>IF(sectionsubsection[[#This Row],[Schon da?]]=1,INDEX(sectionsubsection_download[],MATCH(sectionsubsection[[#This Row],[Title]],sectionsubsection_download[Title],0),6),INDEX(sectionsubsection10[],MATCH(sectionsubsection[[#This Row],[Title]],sectionsubsection10[Title],0),6))</f>
        <v>2TfKDuTMsKF5HLrx4ZV67W</v>
      </c>
      <c r="V5">
        <f>COUNTIF(Z:Z,sectionsubsection[[#This Row],[Title]])</f>
        <v>0</v>
      </c>
      <c r="X5" s="46"/>
      <c r="Y5" s="40"/>
      <c r="Z5" s="40" t="s">
        <v>1276</v>
      </c>
      <c r="AA5" s="40" t="e">
        <f>INDEX(allsections[[S]:[Order]],MATCH(X5,allsections[SGUID],0),3)</f>
        <v>#N/A</v>
      </c>
      <c r="AB5" s="40" t="e">
        <f>INDEX(allsections[[S]:[Order]],MATCH(Y5,allsections[SGUID],0),3)</f>
        <v>#N/A</v>
      </c>
      <c r="AC5" s="40" t="s">
        <v>1277</v>
      </c>
      <c r="AE5" s="49" t="s">
        <v>58</v>
      </c>
      <c r="AF5" s="50" t="s">
        <v>59</v>
      </c>
      <c r="AG5" s="40" t="str">
        <f>AE5&amp;AF5</f>
        <v>19FqK7ekLK0m3iLHchTn8h7mjSidGuWy0Ls8TvSUsTPI</v>
      </c>
      <c r="AH5" s="40">
        <f>INDEX(allsections[[S]:[Order]],MATCH(AE5,allsections[SGUID],0),3)</f>
        <v>28</v>
      </c>
      <c r="AI5" s="40">
        <f>INDEX(allsections[[S]:[Order]],MATCH(AF5,allsections[SGUID],0),3)</f>
        <v>2801</v>
      </c>
      <c r="AJ5" s="50" t="s">
        <v>1278</v>
      </c>
    </row>
    <row r="6" spans="1:36" hidden="1" x14ac:dyDescent="0.25">
      <c r="A6" t="s">
        <v>1794</v>
      </c>
      <c r="B6" s="47" t="s">
        <v>1795</v>
      </c>
      <c r="C6" s="47" t="s">
        <v>1266</v>
      </c>
      <c r="D6">
        <v>1</v>
      </c>
      <c r="F6" t="s">
        <v>475</v>
      </c>
      <c r="G6" t="str">
        <f>INDEX(allsections[[S]:[Order]],MATCH(unique_sections[[#This Row],[SGUID]],allsections[SGUID],0),1)</f>
        <v>FV 04 OUTSOURCED ACTIVITIES (SUBCONTRACTORS)</v>
      </c>
      <c r="H6" t="str">
        <f>INDEX(allsections[[S]:[Order]],MATCH(unique_sections[[#This Row],[SGUID]],allsections[SGUID],0),2)</f>
        <v>-</v>
      </c>
      <c r="I6">
        <f>INDEX(allsections[[S]:[Order]],MATCH(unique_sections[[#This Row],[SGUID]],allsections[SGUID],0),3)</f>
        <v>4</v>
      </c>
      <c r="K6" t="s">
        <v>116</v>
      </c>
      <c r="L6" t="str">
        <f>INDEX(allsections[[S]:[Order]],MATCH(unique_sub[[#This Row],[SSGUID]],allsections[SGUID],0),1)</f>
        <v>FV 32.04 Empty containers</v>
      </c>
      <c r="M6" t="str">
        <f>INDEX(allsections[[S]:[Order]],MATCH(unique_sub[[#This Row],[SSGUID]],allsections[SGUID],0),2)</f>
        <v>-</v>
      </c>
      <c r="N6">
        <f>INDEX(allsections[[S]:[Order]],MATCH(unique_sub[[#This Row],[SSGUID]],allsections[SGUID],0),3)</f>
        <v>3204</v>
      </c>
      <c r="P6" t="s">
        <v>123</v>
      </c>
      <c r="Q6" t="s">
        <v>730</v>
      </c>
      <c r="R6" s="40" t="str">
        <f t="shared" si="0"/>
        <v>5nPf6FvRIaYhUohxiK6Z4C1DSOMfBwEJ7NMTIzs3yO1i</v>
      </c>
      <c r="S6" s="40">
        <f>INDEX(allsections[[S]:[Order]],MATCH(P6,allsections[SGUID],0),3)</f>
        <v>29</v>
      </c>
      <c r="T6" s="40">
        <f>INDEX(allsections[[S]:[Order]],MATCH(Q6,allsections[SGUID],0),3)</f>
        <v>2904</v>
      </c>
      <c r="U6" t="str">
        <f>IF(sectionsubsection[[#This Row],[Schon da?]]=1,INDEX(sectionsubsection_download[],MATCH(sectionsubsection[[#This Row],[Title]],sectionsubsection_download[Title],0),6),INDEX(sectionsubsection10[],MATCH(sectionsubsection[[#This Row],[Title]],sectionsubsection10[Title],0),6))</f>
        <v>3mN9LJ6V8o5Ft5nePpLgvo</v>
      </c>
      <c r="V6">
        <f>COUNTIF(Z:Z,sectionsubsection[[#This Row],[Title]])</f>
        <v>0</v>
      </c>
      <c r="X6" s="49"/>
      <c r="Y6" s="50"/>
      <c r="Z6" s="40" t="s">
        <v>1282</v>
      </c>
      <c r="AA6" s="40" t="e">
        <f>INDEX(allsections[[S]:[Order]],MATCH(X6,allsections[SGUID],0),3)</f>
        <v>#N/A</v>
      </c>
      <c r="AB6" s="40" t="e">
        <f>INDEX(allsections[[S]:[Order]],MATCH(Y6,allsections[SGUID],0),3)</f>
        <v>#N/A</v>
      </c>
      <c r="AC6" s="50" t="s">
        <v>1283</v>
      </c>
    </row>
    <row r="7" spans="1:36" ht="75" hidden="1" x14ac:dyDescent="0.25">
      <c r="A7" t="s">
        <v>1842</v>
      </c>
      <c r="B7" s="47" t="s">
        <v>1843</v>
      </c>
      <c r="C7" s="47" t="s">
        <v>1266</v>
      </c>
      <c r="D7">
        <v>1</v>
      </c>
      <c r="F7" t="s">
        <v>908</v>
      </c>
      <c r="G7" t="str">
        <f>INDEX(allsections[[S]:[Order]],MATCH(unique_sections[[#This Row],[SGUID]],allsections[SGUID],0),1)</f>
        <v>FV 05 SPECIFICATIONS, SUPPLIERS, AND STOCK MANAGEMENT</v>
      </c>
      <c r="H7" t="str">
        <f>INDEX(allsections[[S]:[Order]],MATCH(unique_sections[[#This Row],[SGUID]],allsections[SGUID],0),2)</f>
        <v>-</v>
      </c>
      <c r="I7">
        <f>INDEX(allsections[[S]:[Order]],MATCH(unique_sections[[#This Row],[SGUID]],allsections[SGUID],0),3)</f>
        <v>5</v>
      </c>
      <c r="K7" t="s">
        <v>124</v>
      </c>
      <c r="L7" t="str">
        <f>INDEX(allsections[[S]:[Order]],MATCH(unique_sub[[#This Row],[SSGUID]],allsections[SGUID],0),1)</f>
        <v>FV 29.02 Storage</v>
      </c>
      <c r="M7" t="str">
        <f>INDEX(allsections[[S]:[Order]],MATCH(unique_sub[[#This Row],[SSGUID]],allsections[SGUID],0),2)</f>
        <v>-</v>
      </c>
      <c r="N7">
        <f>INDEX(allsections[[S]:[Order]],MATCH(unique_sub[[#This Row],[SSGUID]],allsections[SGUID],0),3)</f>
        <v>2902</v>
      </c>
      <c r="P7" t="s">
        <v>58</v>
      </c>
      <c r="Q7" t="s">
        <v>59</v>
      </c>
      <c r="R7" s="40" t="str">
        <f t="shared" si="0"/>
        <v>19FqK7ekLK0m3iLHchTn8h7mjSidGuWy0Ls8TvSUsTPI</v>
      </c>
      <c r="S7" s="40">
        <f>INDEX(allsections[[S]:[Order]],MATCH(P7,allsections[SGUID],0),3)</f>
        <v>28</v>
      </c>
      <c r="T7" s="40">
        <f>INDEX(allsections[[S]:[Order]],MATCH(Q7,allsections[SGUID],0),3)</f>
        <v>2801</v>
      </c>
      <c r="U7" t="str">
        <f>IF(sectionsubsection[[#This Row],[Schon da?]]=1,INDEX(sectionsubsection_download[],MATCH(sectionsubsection[[#This Row],[Title]],sectionsubsection_download[Title],0),6),INDEX(sectionsubsection10[],MATCH(sectionsubsection[[#This Row],[Title]],sectionsubsection10[Title],0),6))</f>
        <v>4Trg9Ks2xdqdCKsYEmUg8D</v>
      </c>
      <c r="V7">
        <f>COUNTIF(Z:Z,sectionsubsection[[#This Row],[Title]])</f>
        <v>0</v>
      </c>
      <c r="X7" s="46"/>
      <c r="Y7" s="40"/>
      <c r="Z7" s="40" t="s">
        <v>1287</v>
      </c>
      <c r="AA7" s="40" t="e">
        <f>INDEX(allsections[[S]:[Order]],MATCH(X7,allsections[SGUID],0),3)</f>
        <v>#N/A</v>
      </c>
      <c r="AB7" s="40" t="e">
        <f>INDEX(allsections[[S]:[Order]],MATCH(Y7,allsections[SGUID],0),3)</f>
        <v>#N/A</v>
      </c>
      <c r="AC7" s="40" t="s">
        <v>1288</v>
      </c>
    </row>
    <row r="8" spans="1:36" ht="409.5" hidden="1" x14ac:dyDescent="0.25">
      <c r="A8" t="s">
        <v>2325</v>
      </c>
      <c r="B8" s="47" t="s">
        <v>2326</v>
      </c>
      <c r="C8" s="47" t="s">
        <v>2327</v>
      </c>
      <c r="D8">
        <v>1</v>
      </c>
      <c r="F8" t="s">
        <v>655</v>
      </c>
      <c r="G8" t="str">
        <f>INDEX(allsections[[S]:[Order]],MATCH(unique_sections[[#This Row],[SGUID]],allsections[SGUID],0),1)</f>
        <v>FV 06 TRACEABILITY</v>
      </c>
      <c r="H8" t="str">
        <f>INDEX(allsections[[S]:[Order]],MATCH(unique_sections[[#This Row],[SGUID]],allsections[SGUID],0),2)</f>
        <v>-</v>
      </c>
      <c r="I8">
        <f>INDEX(allsections[[S]:[Order]],MATCH(unique_sections[[#This Row],[SGUID]],allsections[SGUID],0),3)</f>
        <v>6</v>
      </c>
      <c r="K8" t="s">
        <v>151</v>
      </c>
      <c r="L8" t="str">
        <f>INDEX(allsections[[S]:[Order]],MATCH(unique_sub[[#This Row],[SSGUID]],allsections[SGUID],0),1)</f>
        <v>FV 32.01 Plant protection product management</v>
      </c>
      <c r="M8" t="str">
        <f>INDEX(allsections[[S]:[Order]],MATCH(unique_sub[[#This Row],[SSGUID]],allsections[SGUID],0),2)</f>
        <v>-</v>
      </c>
      <c r="N8">
        <f>INDEX(allsections[[S]:[Order]],MATCH(unique_sub[[#This Row],[SSGUID]],allsections[SGUID],0),3)</f>
        <v>3201</v>
      </c>
      <c r="P8" t="s">
        <v>138</v>
      </c>
      <c r="Q8" t="s">
        <v>50</v>
      </c>
      <c r="R8" s="40" t="str">
        <f t="shared" si="0"/>
        <v>4UI39RIn6YI8gQZpGRKexG5TvyR0UgB0EOmnMkFaZftX</v>
      </c>
      <c r="S8" s="40">
        <f>INDEX(allsections[[S]:[Order]],MATCH(P8,allsections[SGUID],0),3)</f>
        <v>25</v>
      </c>
      <c r="T8" s="40">
        <f>INDEX(allsections[[S]:[Order]],MATCH(Q8,allsections[SGUID],0),3)</f>
        <v>0</v>
      </c>
      <c r="U8" t="str">
        <f>IF(sectionsubsection[[#This Row],[Schon da?]]=1,INDEX(sectionsubsection_download[],MATCH(sectionsubsection[[#This Row],[Title]],sectionsubsection_download[Title],0),6),INDEX(sectionsubsection10[],MATCH(sectionsubsection[[#This Row],[Title]],sectionsubsection10[Title],0),6))</f>
        <v>2p77rPdFZt9MG3aWryompi</v>
      </c>
      <c r="V8">
        <f>COUNTIF(Z:Z,sectionsubsection[[#This Row],[Title]])</f>
        <v>1</v>
      </c>
      <c r="X8" s="49"/>
      <c r="Y8" s="50"/>
      <c r="Z8" s="40" t="s">
        <v>1290</v>
      </c>
      <c r="AA8" s="40" t="e">
        <f>INDEX(allsections[[S]:[Order]],MATCH(X8,allsections[SGUID],0),3)</f>
        <v>#N/A</v>
      </c>
      <c r="AB8" s="40" t="e">
        <f>INDEX(allsections[[S]:[Order]],MATCH(Y8,allsections[SGUID],0),3)</f>
        <v>#N/A</v>
      </c>
      <c r="AC8" s="50" t="s">
        <v>1291</v>
      </c>
    </row>
    <row r="9" spans="1:36" ht="75" hidden="1" x14ac:dyDescent="0.25">
      <c r="A9" t="s">
        <v>941</v>
      </c>
      <c r="B9" s="47" t="s">
        <v>2440</v>
      </c>
      <c r="C9" s="47" t="s">
        <v>1266</v>
      </c>
      <c r="D9">
        <v>1</v>
      </c>
      <c r="F9" t="s">
        <v>737</v>
      </c>
      <c r="G9" t="str">
        <f>INDEX(allsections[[S]:[Order]],MATCH(unique_sections[[#This Row],[SGUID]],allsections[SGUID],0),1)</f>
        <v xml:space="preserve">FV 07 PARALLEL OWNERSHIP, TRACEABILITY, AND SEGREGATION </v>
      </c>
      <c r="H9" t="str">
        <f>INDEX(allsections[[S]:[Order]],MATCH(unique_sections[[#This Row],[SGUID]],allsections[SGUID],0),2)</f>
        <v>-</v>
      </c>
      <c r="I9">
        <f>INDEX(allsections[[S]:[Order]],MATCH(unique_sections[[#This Row],[SGUID]],allsections[SGUID],0),3)</f>
        <v>7</v>
      </c>
      <c r="K9" t="s">
        <v>158</v>
      </c>
      <c r="L9" t="str">
        <f>INDEX(allsections[[S]:[Order]],MATCH(unique_sub[[#This Row],[SSGUID]],allsections[SGUID],0),1)</f>
        <v>FV 32.02 Application records</v>
      </c>
      <c r="M9" t="str">
        <f>INDEX(allsections[[S]:[Order]],MATCH(unique_sub[[#This Row],[SSGUID]],allsections[SGUID],0),2)</f>
        <v>-</v>
      </c>
      <c r="N9">
        <f>INDEX(allsections[[S]:[Order]],MATCH(unique_sub[[#This Row],[SSGUID]],allsections[SGUID],0),3)</f>
        <v>3202</v>
      </c>
      <c r="P9" t="s">
        <v>94</v>
      </c>
      <c r="Q9" t="s">
        <v>50</v>
      </c>
      <c r="R9" s="40" t="str">
        <f t="shared" si="0"/>
        <v>2RFsPSHa2XlX0JHYiJO2Wc5TvyR0UgB0EOmnMkFaZftX</v>
      </c>
      <c r="S9" s="40">
        <f>INDEX(allsections[[S]:[Order]],MATCH(P9,allsections[SGUID],0),3)</f>
        <v>3</v>
      </c>
      <c r="T9" s="40">
        <f>INDEX(allsections[[S]:[Order]],MATCH(Q9,allsections[SGUID],0),3)</f>
        <v>0</v>
      </c>
      <c r="U9" t="str">
        <f>IF(sectionsubsection[[#This Row],[Schon da?]]=1,INDEX(sectionsubsection_download[],MATCH(sectionsubsection[[#This Row],[Title]],sectionsubsection_download[Title],0),6),INDEX(sectionsubsection10[],MATCH(sectionsubsection[[#This Row],[Title]],sectionsubsection10[Title],0),6))</f>
        <v>OkwgpiefJyhKOx86JFmLs</v>
      </c>
      <c r="V9">
        <f>COUNTIF(Z:Z,sectionsubsection[[#This Row],[Title]])</f>
        <v>1</v>
      </c>
      <c r="X9" s="46"/>
      <c r="Y9" s="40"/>
      <c r="Z9" s="40" t="s">
        <v>1293</v>
      </c>
      <c r="AA9" s="40" t="e">
        <f>INDEX(allsections[[S]:[Order]],MATCH(X9,allsections[SGUID],0),3)</f>
        <v>#N/A</v>
      </c>
      <c r="AB9" s="40" t="e">
        <f>INDEX(allsections[[S]:[Order]],MATCH(Y9,allsections[SGUID],0),3)</f>
        <v>#N/A</v>
      </c>
      <c r="AC9" s="40" t="s">
        <v>1294</v>
      </c>
    </row>
    <row r="10" spans="1:36" ht="45" hidden="1" x14ac:dyDescent="0.25">
      <c r="A10" t="s">
        <v>2475</v>
      </c>
      <c r="B10" s="47" t="s">
        <v>2476</v>
      </c>
      <c r="C10" s="47" t="s">
        <v>1266</v>
      </c>
      <c r="D10">
        <v>1</v>
      </c>
      <c r="F10" t="s">
        <v>868</v>
      </c>
      <c r="G10" t="str">
        <f>INDEX(allsections[[S]:[Order]],MATCH(unique_sections[[#This Row],[SGUID]],allsections[SGUID],0),1)</f>
        <v>FV 08 MASS BALANCE</v>
      </c>
      <c r="H10" t="str">
        <f>INDEX(allsections[[S]:[Order]],MATCH(unique_sections[[#This Row],[SGUID]],allsections[SGUID],0),2)</f>
        <v>-</v>
      </c>
      <c r="I10">
        <f>INDEX(allsections[[S]:[Order]],MATCH(unique_sections[[#This Row],[SGUID]],allsections[SGUID],0),3)</f>
        <v>8</v>
      </c>
      <c r="K10" t="s">
        <v>189</v>
      </c>
      <c r="L10" t="str">
        <f>INDEX(allsections[[S]:[Order]],MATCH(unique_sub[[#This Row],[SSGUID]],allsections[SGUID],0),1)</f>
        <v>FV 32.09 Plant protection product and postharvest treatment product storage</v>
      </c>
      <c r="M10" t="str">
        <f>INDEX(allsections[[S]:[Order]],MATCH(unique_sub[[#This Row],[SSGUID]],allsections[SGUID],0),2)</f>
        <v>-</v>
      </c>
      <c r="N10">
        <f>INDEX(allsections[[S]:[Order]],MATCH(unique_sub[[#This Row],[SSGUID]],allsections[SGUID],0),3)</f>
        <v>3209</v>
      </c>
      <c r="P10" t="s">
        <v>966</v>
      </c>
      <c r="Q10" t="s">
        <v>50</v>
      </c>
      <c r="R10" s="40" t="str">
        <f t="shared" si="0"/>
        <v>1LqxqbMnYmX3O47nTDkHLF5TvyR0UgB0EOmnMkFaZftX</v>
      </c>
      <c r="S10" s="40">
        <f>INDEX(allsections[[S]:[Order]],MATCH(P10,allsections[SGUID],0),3)</f>
        <v>11</v>
      </c>
      <c r="T10" s="40">
        <f>INDEX(allsections[[S]:[Order]],MATCH(Q10,allsections[SGUID],0),3)</f>
        <v>0</v>
      </c>
      <c r="U10" t="str">
        <f>IF(sectionsubsection[[#This Row],[Schon da?]]=1,INDEX(sectionsubsection_download[],MATCH(sectionsubsection[[#This Row],[Title]],sectionsubsection_download[Title],0),6),INDEX(sectionsubsection10[],MATCH(sectionsubsection[[#This Row],[Title]],sectionsubsection10[Title],0),6))</f>
        <v>6CSFbUgkhrbJU87vlKmRUq</v>
      </c>
      <c r="V10">
        <f>COUNTIF(Z:Z,sectionsubsection[[#This Row],[Title]])</f>
        <v>1</v>
      </c>
      <c r="X10" s="49"/>
      <c r="Y10" s="50"/>
      <c r="Z10" s="40" t="s">
        <v>1297</v>
      </c>
      <c r="AA10" s="40" t="e">
        <f>INDEX(allsections[[S]:[Order]],MATCH(X10,allsections[SGUID],0),3)</f>
        <v>#N/A</v>
      </c>
      <c r="AB10" s="40" t="e">
        <f>INDEX(allsections[[S]:[Order]],MATCH(Y10,allsections[SGUID],0),3)</f>
        <v>#N/A</v>
      </c>
      <c r="AC10" s="50" t="s">
        <v>1298</v>
      </c>
    </row>
    <row r="11" spans="1:36" ht="90" hidden="1" x14ac:dyDescent="0.25">
      <c r="A11" t="s">
        <v>1580</v>
      </c>
      <c r="B11" s="47" t="s">
        <v>1581</v>
      </c>
      <c r="C11" s="47" t="s">
        <v>1266</v>
      </c>
      <c r="D11">
        <v>2</v>
      </c>
      <c r="F11" t="s">
        <v>881</v>
      </c>
      <c r="G11" t="str">
        <f>INDEX(allsections[[S]:[Order]],MATCH(unique_sections[[#This Row],[SGUID]],allsections[SGUID],0),1)</f>
        <v>FV 09 RECALL AND WITHDRAWAL</v>
      </c>
      <c r="H11" t="str">
        <f>INDEX(allsections[[S]:[Order]],MATCH(unique_sections[[#This Row],[SGUID]],allsections[SGUID],0),2)</f>
        <v>-</v>
      </c>
      <c r="I11">
        <f>INDEX(allsections[[S]:[Order]],MATCH(unique_sections[[#This Row],[SGUID]],allsections[SGUID],0),3)</f>
        <v>9</v>
      </c>
      <c r="K11" t="s">
        <v>232</v>
      </c>
      <c r="L11" t="str">
        <f>INDEX(allsections[[S]:[Order]],MATCH(unique_sub[[#This Row],[SSGUID]],allsections[SGUID],0),1)</f>
        <v>FV 32.08 Application of other substances</v>
      </c>
      <c r="M11" t="str">
        <f>INDEX(allsections[[S]:[Order]],MATCH(unique_sub[[#This Row],[SSGUID]],allsections[SGUID],0),2)</f>
        <v>-</v>
      </c>
      <c r="N11">
        <f>INDEX(allsections[[S]:[Order]],MATCH(unique_sub[[#This Row],[SSGUID]],allsections[SGUID],0),3)</f>
        <v>3208</v>
      </c>
      <c r="P11" t="s">
        <v>928</v>
      </c>
      <c r="Q11" t="s">
        <v>50</v>
      </c>
      <c r="R11" s="40" t="str">
        <f t="shared" si="0"/>
        <v>31r3O7m6YdmvyCuOWIOMh65TvyR0UgB0EOmnMkFaZftX</v>
      </c>
      <c r="S11" s="40">
        <f>INDEX(allsections[[S]:[Order]],MATCH(P11,allsections[SGUID],0),3)</f>
        <v>12</v>
      </c>
      <c r="T11" s="40">
        <f>INDEX(allsections[[S]:[Order]],MATCH(Q11,allsections[SGUID],0),3)</f>
        <v>0</v>
      </c>
      <c r="U11" t="str">
        <f>IF(sectionsubsection[[#This Row],[Schon da?]]=1,INDEX(sectionsubsection_download[],MATCH(sectionsubsection[[#This Row],[Title]],sectionsubsection_download[Title],0),6),INDEX(sectionsubsection10[],MATCH(sectionsubsection[[#This Row],[Title]],sectionsubsection10[Title],0),6))</f>
        <v>2gbDib5iDBqNNbrpbd3LT0</v>
      </c>
      <c r="V11">
        <f>COUNTIF(Z:Z,sectionsubsection[[#This Row],[Title]])</f>
        <v>1</v>
      </c>
      <c r="X11" s="46"/>
      <c r="Y11" s="40"/>
      <c r="Z11" s="40" t="s">
        <v>1301</v>
      </c>
      <c r="AA11" s="40" t="e">
        <f>INDEX(allsections[[S]:[Order]],MATCH(X11,allsections[SGUID],0),3)</f>
        <v>#N/A</v>
      </c>
      <c r="AB11" s="40" t="e">
        <f>INDEX(allsections[[S]:[Order]],MATCH(Y11,allsections[SGUID],0),3)</f>
        <v>#N/A</v>
      </c>
      <c r="AC11" s="40" t="s">
        <v>1302</v>
      </c>
    </row>
    <row r="12" spans="1:36" ht="90" hidden="1" x14ac:dyDescent="0.25">
      <c r="A12" t="s">
        <v>1790</v>
      </c>
      <c r="B12" s="47" t="s">
        <v>1791</v>
      </c>
      <c r="C12" s="47" t="s">
        <v>1266</v>
      </c>
      <c r="D12">
        <v>2</v>
      </c>
      <c r="F12" t="s">
        <v>49</v>
      </c>
      <c r="G12" t="str">
        <f>INDEX(allsections[[S]:[Order]],MATCH(unique_sections[[#This Row],[SGUID]],allsections[SGUID],0),1)</f>
        <v>FV 10 COMPLAINTS</v>
      </c>
      <c r="H12" t="str">
        <f>INDEX(allsections[[S]:[Order]],MATCH(unique_sections[[#This Row],[SGUID]],allsections[SGUID],0),2)</f>
        <v>-</v>
      </c>
      <c r="I12">
        <f>INDEX(allsections[[S]:[Order]],MATCH(unique_sections[[#This Row],[SGUID]],allsections[SGUID],0),3)</f>
        <v>10</v>
      </c>
      <c r="K12" t="s">
        <v>263</v>
      </c>
      <c r="L12" t="str">
        <f>INDEX(allsections[[S]:[Order]],MATCH(unique_sub[[#This Row],[SSGUID]],allsections[SGUID],0),1)</f>
        <v>FV 32.03 Plant protection product preharvest intervals</v>
      </c>
      <c r="M12" t="str">
        <f>INDEX(allsections[[S]:[Order]],MATCH(unique_sub[[#This Row],[SSGUID]],allsections[SGUID],0),2)</f>
        <v>-</v>
      </c>
      <c r="N12">
        <f>INDEX(allsections[[S]:[Order]],MATCH(unique_sub[[#This Row],[SSGUID]],allsections[SGUID],0),3)</f>
        <v>3203</v>
      </c>
      <c r="P12" t="s">
        <v>908</v>
      </c>
      <c r="Q12" t="s">
        <v>50</v>
      </c>
      <c r="R12" s="40" t="str">
        <f t="shared" si="0"/>
        <v>6PzSKiJw1bRFye5uX49taK5TvyR0UgB0EOmnMkFaZftX</v>
      </c>
      <c r="S12" s="40">
        <f>INDEX(allsections[[S]:[Order]],MATCH(P12,allsections[SGUID],0),3)</f>
        <v>5</v>
      </c>
      <c r="T12" s="40">
        <f>INDEX(allsections[[S]:[Order]],MATCH(Q12,allsections[SGUID],0),3)</f>
        <v>0</v>
      </c>
      <c r="U12" t="str">
        <f>IF(sectionsubsection[[#This Row],[Schon da?]]=1,INDEX(sectionsubsection_download[],MATCH(sectionsubsection[[#This Row],[Title]],sectionsubsection_download[Title],0),6),INDEX(sectionsubsection10[],MATCH(sectionsubsection[[#This Row],[Title]],sectionsubsection10[Title],0),6))</f>
        <v>Oa7r1b8qY2CRF4UuPKcN3</v>
      </c>
      <c r="V12">
        <f>COUNTIF(Z:Z,sectionsubsection[[#This Row],[Title]])</f>
        <v>1</v>
      </c>
      <c r="X12" s="49"/>
      <c r="Y12" s="50"/>
      <c r="Z12" s="40" t="s">
        <v>1305</v>
      </c>
      <c r="AA12" s="40" t="e">
        <f>INDEX(allsections[[S]:[Order]],MATCH(X12,allsections[SGUID],0),3)</f>
        <v>#N/A</v>
      </c>
      <c r="AB12" s="40" t="e">
        <f>INDEX(allsections[[S]:[Order]],MATCH(Y12,allsections[SGUID],0),3)</f>
        <v>#N/A</v>
      </c>
      <c r="AC12" s="50" t="s">
        <v>1306</v>
      </c>
    </row>
    <row r="13" spans="1:36" ht="90" hidden="1" x14ac:dyDescent="0.25">
      <c r="A13" t="s">
        <v>1838</v>
      </c>
      <c r="B13" s="47" t="s">
        <v>1839</v>
      </c>
      <c r="C13" s="47" t="s">
        <v>1266</v>
      </c>
      <c r="D13">
        <v>2</v>
      </c>
      <c r="F13" t="s">
        <v>966</v>
      </c>
      <c r="G13" t="str">
        <f>INDEX(allsections[[S]:[Order]],MATCH(unique_sections[[#This Row],[SGUID]],allsections[SGUID],0),1)</f>
        <v>FV 11 NON-CONFORMING PRODUCTS</v>
      </c>
      <c r="H13" t="str">
        <f>INDEX(allsections[[S]:[Order]],MATCH(unique_sections[[#This Row],[SGUID]],allsections[SGUID],0),2)</f>
        <v>-</v>
      </c>
      <c r="I13">
        <f>INDEX(allsections[[S]:[Order]],MATCH(unique_sections[[#This Row],[SGUID]],allsections[SGUID],0),3)</f>
        <v>11</v>
      </c>
      <c r="K13" t="s">
        <v>301</v>
      </c>
      <c r="L13" t="str">
        <f>INDEX(allsections[[S]:[Order]],MATCH(unique_sub[[#This Row],[SSGUID]],allsections[SGUID],0),1)</f>
        <v>FV 29.01 Application records</v>
      </c>
      <c r="M13" t="str">
        <f>INDEX(allsections[[S]:[Order]],MATCH(unique_sub[[#This Row],[SSGUID]],allsections[SGUID],0),2)</f>
        <v>-</v>
      </c>
      <c r="N13">
        <f>INDEX(allsections[[S]:[Order]],MATCH(unique_sub[[#This Row],[SSGUID]],allsections[SGUID],0),3)</f>
        <v>2901</v>
      </c>
      <c r="P13" t="s">
        <v>282</v>
      </c>
      <c r="Q13" t="s">
        <v>50</v>
      </c>
      <c r="R13" s="40" t="str">
        <f t="shared" si="0"/>
        <v>3BmiRfV14Y9UArHysfO3zs5TvyR0UgB0EOmnMkFaZftX</v>
      </c>
      <c r="S13" s="40">
        <f>INDEX(allsections[[S]:[Order]],MATCH(P13,allsections[SGUID],0),3)</f>
        <v>21</v>
      </c>
      <c r="T13" s="40">
        <f>INDEX(allsections[[S]:[Order]],MATCH(Q13,allsections[SGUID],0),3)</f>
        <v>0</v>
      </c>
      <c r="U13" t="str">
        <f>IF(sectionsubsection[[#This Row],[Schon da?]]=1,INDEX(sectionsubsection_download[],MATCH(sectionsubsection[[#This Row],[Title]],sectionsubsection_download[Title],0),6),INDEX(sectionsubsection10[],MATCH(sectionsubsection[[#This Row],[Title]],sectionsubsection10[Title],0),6))</f>
        <v>2KVEEE9taT1qBKZw1pM15e</v>
      </c>
      <c r="V13">
        <f>COUNTIF(Z:Z,sectionsubsection[[#This Row],[Title]])</f>
        <v>1</v>
      </c>
      <c r="X13" s="46"/>
      <c r="Y13" s="40"/>
      <c r="Z13" s="40" t="s">
        <v>1309</v>
      </c>
      <c r="AA13" s="40" t="e">
        <f>INDEX(allsections[[S]:[Order]],MATCH(X13,allsections[SGUID],0),3)</f>
        <v>#N/A</v>
      </c>
      <c r="AB13" s="40" t="e">
        <f>INDEX(allsections[[S]:[Order]],MATCH(Y13,allsections[SGUID],0),3)</f>
        <v>#N/A</v>
      </c>
      <c r="AC13" s="40" t="s">
        <v>1310</v>
      </c>
    </row>
    <row r="14" spans="1:36" ht="90" hidden="1" x14ac:dyDescent="0.25">
      <c r="A14" t="s">
        <v>108</v>
      </c>
      <c r="B14" s="47" t="s">
        <v>2439</v>
      </c>
      <c r="C14" s="47" t="s">
        <v>1266</v>
      </c>
      <c r="D14">
        <v>2</v>
      </c>
      <c r="F14" t="s">
        <v>928</v>
      </c>
      <c r="G14" t="str">
        <f>INDEX(allsections[[S]:[Order]],MATCH(unique_sections[[#This Row],[SGUID]],allsections[SGUID],0),1)</f>
        <v>FV 12 LABORATORY TESTING</v>
      </c>
      <c r="H14" t="str">
        <f>INDEX(allsections[[S]:[Order]],MATCH(unique_sections[[#This Row],[SGUID]],allsections[SGUID],0),2)</f>
        <v>-</v>
      </c>
      <c r="I14">
        <f>INDEX(allsections[[S]:[Order]],MATCH(unique_sections[[#This Row],[SGUID]],allsections[SGUID],0),3)</f>
        <v>12</v>
      </c>
      <c r="K14" t="s">
        <v>360</v>
      </c>
      <c r="L14" t="str">
        <f>INDEX(allsections[[S]:[Order]],MATCH(unique_sub[[#This Row],[SSGUID]],allsections[SGUID],0),1)</f>
        <v>FV 29.03 Organic fertilizers</v>
      </c>
      <c r="M14" t="str">
        <f>INDEX(allsections[[S]:[Order]],MATCH(unique_sub[[#This Row],[SSGUID]],allsections[SGUID],0),2)</f>
        <v>-</v>
      </c>
      <c r="N14">
        <f>INDEX(allsections[[S]:[Order]],MATCH(unique_sub[[#This Row],[SSGUID]],allsections[SGUID],0),3)</f>
        <v>2903</v>
      </c>
      <c r="P14" t="s">
        <v>979</v>
      </c>
      <c r="Q14" t="s">
        <v>50</v>
      </c>
      <c r="R14" s="40" t="str">
        <f t="shared" si="0"/>
        <v>1gpvHRL3jcuK0YTVBxeDJK5TvyR0UgB0EOmnMkFaZftX</v>
      </c>
      <c r="S14" s="40">
        <f>INDEX(allsections[[S]:[Order]],MATCH(P14,allsections[SGUID],0),3)</f>
        <v>19</v>
      </c>
      <c r="T14" s="40">
        <f>INDEX(allsections[[S]:[Order]],MATCH(Q14,allsections[SGUID],0),3)</f>
        <v>0</v>
      </c>
      <c r="U14" t="str">
        <f>IF(sectionsubsection[[#This Row],[Schon da?]]=1,INDEX(sectionsubsection_download[],MATCH(sectionsubsection[[#This Row],[Title]],sectionsubsection_download[Title],0),6),INDEX(sectionsubsection10[],MATCH(sectionsubsection[[#This Row],[Title]],sectionsubsection10[Title],0),6))</f>
        <v>4zSkvUbTdlSMEjoMX9r149</v>
      </c>
      <c r="V14">
        <f>COUNTIF(Z:Z,sectionsubsection[[#This Row],[Title]])</f>
        <v>1</v>
      </c>
      <c r="X14" s="49"/>
      <c r="Y14" s="50"/>
      <c r="Z14" s="40" t="s">
        <v>1313</v>
      </c>
      <c r="AA14" s="40" t="e">
        <f>INDEX(allsections[[S]:[Order]],MATCH(X14,allsections[SGUID],0),3)</f>
        <v>#N/A</v>
      </c>
      <c r="AB14" s="40" t="e">
        <f>INDEX(allsections[[S]:[Order]],MATCH(Y14,allsections[SGUID],0),3)</f>
        <v>#N/A</v>
      </c>
      <c r="AC14" s="50" t="s">
        <v>1314</v>
      </c>
    </row>
    <row r="15" spans="1:36" ht="75" hidden="1" x14ac:dyDescent="0.25">
      <c r="A15" t="s">
        <v>2441</v>
      </c>
      <c r="B15" s="47" t="s">
        <v>2442</v>
      </c>
      <c r="C15" s="47" t="s">
        <v>1266</v>
      </c>
      <c r="D15">
        <v>2</v>
      </c>
      <c r="F15" t="s">
        <v>456</v>
      </c>
      <c r="G15" t="str">
        <f>INDEX(allsections[[S]:[Order]],MATCH(unique_sections[[#This Row],[SGUID]],allsections[SGUID],0),1)</f>
        <v>FV 13 EQUIPMENT AND DEVICES</v>
      </c>
      <c r="H15" t="str">
        <f>INDEX(allsections[[S]:[Order]],MATCH(unique_sections[[#This Row],[SGUID]],allsections[SGUID],0),2)</f>
        <v>-</v>
      </c>
      <c r="I15">
        <f>INDEX(allsections[[S]:[Order]],MATCH(unique_sections[[#This Row],[SGUID]],allsections[SGUID],0),3)</f>
        <v>13</v>
      </c>
      <c r="K15" t="s">
        <v>422</v>
      </c>
      <c r="L15" t="str">
        <f>INDEX(allsections[[S]:[Order]],MATCH(unique_sub[[#This Row],[SSGUID]],allsections[SGUID],0),1)</f>
        <v>FV 32.05 Obsolete plant protection products</v>
      </c>
      <c r="M15" t="str">
        <f>INDEX(allsections[[S]:[Order]],MATCH(unique_sub[[#This Row],[SSGUID]],allsections[SGUID],0),2)</f>
        <v>-</v>
      </c>
      <c r="N15">
        <f>INDEX(allsections[[S]:[Order]],MATCH(unique_sub[[#This Row],[SSGUID]],allsections[SGUID],0),3)</f>
        <v>3205</v>
      </c>
      <c r="P15" t="s">
        <v>1047</v>
      </c>
      <c r="Q15" t="s">
        <v>1048</v>
      </c>
      <c r="R15" s="40" t="str">
        <f t="shared" si="0"/>
        <v>696jSQYmLVDJoD3UnofwTY4YYEAFlKQL7dZttPmpxB2F</v>
      </c>
      <c r="S15" s="40">
        <f>INDEX(allsections[[S]:[Order]],MATCH(P15,allsections[SGUID],0),3)</f>
        <v>30</v>
      </c>
      <c r="T15" s="40">
        <f>INDEX(allsections[[S]:[Order]],MATCH(Q15,allsections[SGUID],0),3)</f>
        <v>3001</v>
      </c>
      <c r="U15" t="str">
        <f>IF(sectionsubsection[[#This Row],[Schon da?]]=1,INDEX(sectionsubsection_download[],MATCH(sectionsubsection[[#This Row],[Title]],sectionsubsection_download[Title],0),6),INDEX(sectionsubsection10[],MATCH(sectionsubsection[[#This Row],[Title]],sectionsubsection10[Title],0),6))</f>
        <v>3snGfVLt7Wxd5FZGpG4j8y</v>
      </c>
      <c r="V15">
        <f>COUNTIF(Z:Z,sectionsubsection[[#This Row],[Title]])</f>
        <v>1</v>
      </c>
      <c r="X15" s="46"/>
      <c r="Y15" s="40"/>
      <c r="Z15" s="40" t="s">
        <v>1317</v>
      </c>
      <c r="AA15" s="40" t="e">
        <f>INDEX(allsections[[S]:[Order]],MATCH(X15,allsections[SGUID],0),3)</f>
        <v>#N/A</v>
      </c>
      <c r="AB15" s="40" t="e">
        <f>INDEX(allsections[[S]:[Order]],MATCH(Y15,allsections[SGUID],0),3)</f>
        <v>#N/A</v>
      </c>
      <c r="AC15" s="40" t="s">
        <v>1318</v>
      </c>
    </row>
    <row r="16" spans="1:36" ht="45" hidden="1" x14ac:dyDescent="0.25">
      <c r="A16" t="s">
        <v>2463</v>
      </c>
      <c r="B16" s="47" t="s">
        <v>2464</v>
      </c>
      <c r="C16" s="47" t="s">
        <v>1266</v>
      </c>
      <c r="D16">
        <v>2</v>
      </c>
      <c r="F16" t="s">
        <v>921</v>
      </c>
      <c r="G16" t="str">
        <f>INDEX(allsections[[S]:[Order]],MATCH(unique_sections[[#This Row],[SGUID]],allsections[SGUID],0),1)</f>
        <v>FV 14 FOOD SAFETY POLICY DECLARATION</v>
      </c>
      <c r="H16" t="str">
        <f>INDEX(allsections[[S]:[Order]],MATCH(unique_sections[[#This Row],[SGUID]],allsections[SGUID],0),2)</f>
        <v>-</v>
      </c>
      <c r="I16">
        <f>INDEX(allsections[[S]:[Order]],MATCH(unique_sections[[#This Row],[SGUID]],allsections[SGUID],0),3)</f>
        <v>14</v>
      </c>
      <c r="K16" t="s">
        <v>429</v>
      </c>
      <c r="L16" t="str">
        <f>INDEX(allsections[[S]:[Order]],MATCH(unique_sub[[#This Row],[SSGUID]],allsections[SGUID],0),1)</f>
        <v>FV 32.06 Disposal of surplus application mix</v>
      </c>
      <c r="M16" t="str">
        <f>INDEX(allsections[[S]:[Order]],MATCH(unique_sub[[#This Row],[SSGUID]],allsections[SGUID],0),2)</f>
        <v>-</v>
      </c>
      <c r="N16">
        <f>INDEX(allsections[[S]:[Order]],MATCH(unique_sub[[#This Row],[SSGUID]],allsections[SGUID],0),3)</f>
        <v>3206</v>
      </c>
      <c r="P16" t="s">
        <v>1047</v>
      </c>
      <c r="Q16" t="s">
        <v>1087</v>
      </c>
      <c r="R16" s="40" t="str">
        <f t="shared" si="0"/>
        <v>696jSQYmLVDJoD3UnofwTY253gbk0kdnSSFyQX6iFKWy</v>
      </c>
      <c r="S16" s="40">
        <f>INDEX(allsections[[S]:[Order]],MATCH(P16,allsections[SGUID],0),3)</f>
        <v>30</v>
      </c>
      <c r="T16" s="40">
        <f>INDEX(allsections[[S]:[Order]],MATCH(Q16,allsections[SGUID],0),3)</f>
        <v>3005</v>
      </c>
      <c r="U16" t="str">
        <f>IF(sectionsubsection[[#This Row],[Schon da?]]=1,INDEX(sectionsubsection_download[],MATCH(sectionsubsection[[#This Row],[Title]],sectionsubsection_download[Title],0),6),INDEX(sectionsubsection10[],MATCH(sectionsubsection[[#This Row],[Title]],sectionsubsection10[Title],0),6))</f>
        <v>4V5PDUBdj9Q0i7fbGfInQk</v>
      </c>
      <c r="V16">
        <f>COUNTIF(Z:Z,sectionsubsection[[#This Row],[Title]])</f>
        <v>1</v>
      </c>
      <c r="X16" s="49"/>
      <c r="Y16" s="50"/>
      <c r="Z16" s="40" t="s">
        <v>1321</v>
      </c>
      <c r="AA16" s="40" t="e">
        <f>INDEX(allsections[[S]:[Order]],MATCH(X16,allsections[SGUID],0),3)</f>
        <v>#N/A</v>
      </c>
      <c r="AB16" s="40" t="e">
        <f>INDEX(allsections[[S]:[Order]],MATCH(Y16,allsections[SGUID],0),3)</f>
        <v>#N/A</v>
      </c>
      <c r="AC16" s="50" t="s">
        <v>1322</v>
      </c>
    </row>
    <row r="17" spans="1:29" ht="120" hidden="1" x14ac:dyDescent="0.25">
      <c r="A17" t="s">
        <v>1576</v>
      </c>
      <c r="B17" s="47" t="s">
        <v>1577</v>
      </c>
      <c r="C17" s="47" t="s">
        <v>1266</v>
      </c>
      <c r="D17">
        <v>3</v>
      </c>
      <c r="F17" t="s">
        <v>901</v>
      </c>
      <c r="G17" t="str">
        <f>INDEX(allsections[[S]:[Order]],MATCH(unique_sections[[#This Row],[SGUID]],allsections[SGUID],0),1)</f>
        <v>FV 15 FOOD DEFENSE</v>
      </c>
      <c r="H17" t="str">
        <f>INDEX(allsections[[S]:[Order]],MATCH(unique_sections[[#This Row],[SGUID]],allsections[SGUID],0),2)</f>
        <v>-</v>
      </c>
      <c r="I17">
        <f>INDEX(allsections[[S]:[Order]],MATCH(unique_sections[[#This Row],[SGUID]],allsections[SGUID],0),3)</f>
        <v>15</v>
      </c>
      <c r="K17" t="s">
        <v>442</v>
      </c>
      <c r="L17" t="str">
        <f>INDEX(allsections[[S]:[Order]],MATCH(unique_sub[[#This Row],[SSGUID]],allsections[SGUID],0),1)</f>
        <v>FV 32.11 Invoices and procurement documentation</v>
      </c>
      <c r="M17" t="str">
        <f>INDEX(allsections[[S]:[Order]],MATCH(unique_sub[[#This Row],[SSGUID]],allsections[SGUID],0),2)</f>
        <v>-</v>
      </c>
      <c r="N17">
        <f>INDEX(allsections[[S]:[Order]],MATCH(unique_sub[[#This Row],[SSGUID]],allsections[SGUID],0),3)</f>
        <v>3211</v>
      </c>
      <c r="P17" t="s">
        <v>456</v>
      </c>
      <c r="Q17" t="s">
        <v>50</v>
      </c>
      <c r="R17" s="40" t="str">
        <f t="shared" si="0"/>
        <v>64cWD91pr0geaTi2ASvLb5TvyR0UgB0EOmnMkFaZftX</v>
      </c>
      <c r="S17" s="40">
        <f>INDEX(allsections[[S]:[Order]],MATCH(P17,allsections[SGUID],0),3)</f>
        <v>13</v>
      </c>
      <c r="T17" s="40">
        <f>INDEX(allsections[[S]:[Order]],MATCH(Q17,allsections[SGUID],0),3)</f>
        <v>0</v>
      </c>
      <c r="U17" t="str">
        <f>IF(sectionsubsection[[#This Row],[Schon da?]]=1,INDEX(sectionsubsection_download[],MATCH(sectionsubsection[[#This Row],[Title]],sectionsubsection_download[Title],0),6),INDEX(sectionsubsection10[],MATCH(sectionsubsection[[#This Row],[Title]],sectionsubsection10[Title],0),6))</f>
        <v>2I5R4B5uqBuxo2ybSCGbHu</v>
      </c>
      <c r="V17">
        <f>COUNTIF(Z:Z,sectionsubsection[[#This Row],[Title]])</f>
        <v>1</v>
      </c>
      <c r="X17" s="46"/>
      <c r="Y17" s="40"/>
      <c r="Z17" s="40" t="s">
        <v>1325</v>
      </c>
      <c r="AA17" s="40" t="e">
        <f>INDEX(allsections[[S]:[Order]],MATCH(X17,allsections[SGUID],0),3)</f>
        <v>#N/A</v>
      </c>
      <c r="AB17" s="40" t="e">
        <f>INDEX(allsections[[S]:[Order]],MATCH(Y17,allsections[SGUID],0),3)</f>
        <v>#N/A</v>
      </c>
      <c r="AC17" s="40" t="s">
        <v>1326</v>
      </c>
    </row>
    <row r="18" spans="1:29" ht="60" hidden="1" x14ac:dyDescent="0.25">
      <c r="A18" t="s">
        <v>1786</v>
      </c>
      <c r="B18" s="47" t="s">
        <v>1787</v>
      </c>
      <c r="C18" s="47" t="s">
        <v>1266</v>
      </c>
      <c r="D18">
        <v>3</v>
      </c>
      <c r="F18" t="s">
        <v>894</v>
      </c>
      <c r="G18" t="str">
        <f>INDEX(allsections[[S]:[Order]],MATCH(unique_sections[[#This Row],[SGUID]],allsections[SGUID],0),1)</f>
        <v>FV 16 FOOD FRAUD</v>
      </c>
      <c r="H18" t="str">
        <f>INDEX(allsections[[S]:[Order]],MATCH(unique_sections[[#This Row],[SGUID]],allsections[SGUID],0),2)</f>
        <v>-</v>
      </c>
      <c r="I18">
        <f>INDEX(allsections[[S]:[Order]],MATCH(unique_sections[[#This Row],[SGUID]],allsections[SGUID],0),3)</f>
        <v>16</v>
      </c>
      <c r="K18" t="s">
        <v>449</v>
      </c>
      <c r="L18" t="str">
        <f>INDEX(allsections[[S]:[Order]],MATCH(unique_sub[[#This Row],[SSGUID]],allsections[SGUID],0),1)</f>
        <v>FV 32.10 Mixing and handling</v>
      </c>
      <c r="M18" t="str">
        <f>INDEX(allsections[[S]:[Order]],MATCH(unique_sub[[#This Row],[SSGUID]],allsections[SGUID],0),2)</f>
        <v>-</v>
      </c>
      <c r="N18">
        <f>INDEX(allsections[[S]:[Order]],MATCH(unique_sub[[#This Row],[SSGUID]],allsections[SGUID],0),3)</f>
        <v>3210</v>
      </c>
      <c r="P18" t="s">
        <v>1130</v>
      </c>
      <c r="Q18" t="s">
        <v>1185</v>
      </c>
      <c r="R18" s="40" t="str">
        <f t="shared" si="0"/>
        <v>6SSbkfthK0LYaxbv5b14GBCewd3FqcwBMtVtTDK4h9s</v>
      </c>
      <c r="S18" s="40">
        <f>INDEX(allsections[[S]:[Order]],MATCH(P18,allsections[SGUID],0),3)</f>
        <v>33</v>
      </c>
      <c r="T18" s="40">
        <f>INDEX(allsections[[S]:[Order]],MATCH(Q18,allsections[SGUID],0),3)</f>
        <v>3301</v>
      </c>
      <c r="U18" t="str">
        <f>IF(sectionsubsection[[#This Row],[Schon da?]]=1,INDEX(sectionsubsection_download[],MATCH(sectionsubsection[[#This Row],[Title]],sectionsubsection_download[Title],0),6),INDEX(sectionsubsection10[],MATCH(sectionsubsection[[#This Row],[Title]],sectionsubsection10[Title],0),6))</f>
        <v>3LyKIn2zocb3lDNExH1RfM</v>
      </c>
      <c r="V18">
        <f>COUNTIF(Z:Z,sectionsubsection[[#This Row],[Title]])</f>
        <v>1</v>
      </c>
      <c r="X18" s="49"/>
      <c r="Y18" s="50"/>
      <c r="Z18" s="40" t="s">
        <v>1329</v>
      </c>
      <c r="AA18" s="40" t="e">
        <f>INDEX(allsections[[S]:[Order]],MATCH(X18,allsections[SGUID],0),3)</f>
        <v>#N/A</v>
      </c>
      <c r="AB18" s="40" t="e">
        <f>INDEX(allsections[[S]:[Order]],MATCH(Y18,allsections[SGUID],0),3)</f>
        <v>#N/A</v>
      </c>
      <c r="AC18" s="50" t="s">
        <v>1330</v>
      </c>
    </row>
    <row r="19" spans="1:29" ht="60" hidden="1" x14ac:dyDescent="0.25">
      <c r="A19" t="s">
        <v>1834</v>
      </c>
      <c r="B19" s="47" t="s">
        <v>1835</v>
      </c>
      <c r="C19" s="47" t="s">
        <v>1266</v>
      </c>
      <c r="D19">
        <v>3</v>
      </c>
      <c r="F19" t="s">
        <v>87</v>
      </c>
      <c r="G19" t="str">
        <f>INDEX(allsections[[S]:[Order]],MATCH(unique_sections[[#This Row],[SGUID]],allsections[SGUID],0),1)</f>
        <v>FV 17 LOGO USE</v>
      </c>
      <c r="H19" t="str">
        <f>INDEX(allsections[[S]:[Order]],MATCH(unique_sections[[#This Row],[SGUID]],allsections[SGUID],0),2)</f>
        <v>-</v>
      </c>
      <c r="I19">
        <f>INDEX(allsections[[S]:[Order]],MATCH(unique_sections[[#This Row],[SGUID]],allsections[SGUID],0),3)</f>
        <v>17</v>
      </c>
      <c r="K19" t="s">
        <v>489</v>
      </c>
      <c r="L19" t="str">
        <f>INDEX(allsections[[S]:[Order]],MATCH(unique_sub[[#This Row],[SSGUID]],allsections[SGUID],0),1)</f>
        <v>FV 20.03 Personal protective equipment</v>
      </c>
      <c r="M19" t="str">
        <f>INDEX(allsections[[S]:[Order]],MATCH(unique_sub[[#This Row],[SSGUID]],allsections[SGUID],0),2)</f>
        <v>-</v>
      </c>
      <c r="N19">
        <f>INDEX(allsections[[S]:[Order]],MATCH(unique_sub[[#This Row],[SSGUID]],allsections[SGUID],0),3)</f>
        <v>2003</v>
      </c>
      <c r="P19" t="s">
        <v>1130</v>
      </c>
      <c r="Q19" t="s">
        <v>1172</v>
      </c>
      <c r="R19" s="40" t="str">
        <f t="shared" si="0"/>
        <v>6SSbkfthK0LYaxbv5b14GB7h4leQtnNFBbHHWbgN8lXM</v>
      </c>
      <c r="S19" s="40">
        <f>INDEX(allsections[[S]:[Order]],MATCH(P19,allsections[SGUID],0),3)</f>
        <v>33</v>
      </c>
      <c r="T19" s="40">
        <f>INDEX(allsections[[S]:[Order]],MATCH(Q19,allsections[SGUID],0),3)</f>
        <v>3302</v>
      </c>
      <c r="U19" t="str">
        <f>IF(sectionsubsection[[#This Row],[Schon da?]]=1,INDEX(sectionsubsection_download[],MATCH(sectionsubsection[[#This Row],[Title]],sectionsubsection_download[Title],0),6),INDEX(sectionsubsection10[],MATCH(sectionsubsection[[#This Row],[Title]],sectionsubsection10[Title],0),6))</f>
        <v>7eAOPa3QKXk7fUsXuWAZQT</v>
      </c>
      <c r="V19">
        <f>COUNTIF(Z:Z,sectionsubsection[[#This Row],[Title]])</f>
        <v>1</v>
      </c>
      <c r="X19" s="46"/>
      <c r="Y19" s="40"/>
      <c r="Z19" s="40" t="s">
        <v>1333</v>
      </c>
      <c r="AA19" s="40" t="e">
        <f>INDEX(allsections[[S]:[Order]],MATCH(X19,allsections[SGUID],0),3)</f>
        <v>#N/A</v>
      </c>
      <c r="AB19" s="40" t="e">
        <f>INDEX(allsections[[S]:[Order]],MATCH(Y19,allsections[SGUID],0),3)</f>
        <v>#N/A</v>
      </c>
      <c r="AC19" s="40" t="s">
        <v>1334</v>
      </c>
    </row>
    <row r="20" spans="1:29" ht="409.5" hidden="1" x14ac:dyDescent="0.25">
      <c r="A20" t="s">
        <v>2379</v>
      </c>
      <c r="B20" s="47" t="s">
        <v>2380</v>
      </c>
      <c r="C20" s="47" t="s">
        <v>2381</v>
      </c>
      <c r="D20">
        <v>3</v>
      </c>
      <c r="F20" t="s">
        <v>74</v>
      </c>
      <c r="G20" t="str">
        <f>INDEX(allsections[[S]:[Order]],MATCH(unique_sections[[#This Row],[SGUID]],allsections[SGUID],0),1)</f>
        <v>FV 18 GLOBALG.A.P. STATUS</v>
      </c>
      <c r="H20" t="str">
        <f>INDEX(allsections[[S]:[Order]],MATCH(unique_sections[[#This Row],[SGUID]],allsections[SGUID],0),2)</f>
        <v>-</v>
      </c>
      <c r="I20">
        <f>INDEX(allsections[[S]:[Order]],MATCH(unique_sections[[#This Row],[SGUID]],allsections[SGUID],0),3)</f>
        <v>18</v>
      </c>
      <c r="K20" t="s">
        <v>514</v>
      </c>
      <c r="L20" t="str">
        <f>INDEX(allsections[[S]:[Order]],MATCH(unique_sub[[#This Row],[SSGUID]],allsections[SGUID],0),1)</f>
        <v>FV 20.02 Hazards and first aid</v>
      </c>
      <c r="M20" t="str">
        <f>INDEX(allsections[[S]:[Order]],MATCH(unique_sub[[#This Row],[SSGUID]],allsections[SGUID],0),2)</f>
        <v>-</v>
      </c>
      <c r="N20">
        <f>INDEX(allsections[[S]:[Order]],MATCH(unique_sub[[#This Row],[SSGUID]],allsections[SGUID],0),3)</f>
        <v>2002</v>
      </c>
      <c r="P20" t="s">
        <v>1130</v>
      </c>
      <c r="Q20" t="s">
        <v>1165</v>
      </c>
      <c r="R20" s="40" t="str">
        <f t="shared" si="0"/>
        <v>6SSbkfthK0LYaxbv5b14GB5RnRCz8ee4Zl9QUgeRKTHd</v>
      </c>
      <c r="S20" s="40">
        <f>INDEX(allsections[[S]:[Order]],MATCH(P20,allsections[SGUID],0),3)</f>
        <v>33</v>
      </c>
      <c r="T20" s="40">
        <f>INDEX(allsections[[S]:[Order]],MATCH(Q20,allsections[SGUID],0),3)</f>
        <v>3303</v>
      </c>
      <c r="U20" t="str">
        <f>IF(sectionsubsection[[#This Row],[Schon da?]]=1,INDEX(sectionsubsection_download[],MATCH(sectionsubsection[[#This Row],[Title]],sectionsubsection_download[Title],0),6),INDEX(sectionsubsection10[],MATCH(sectionsubsection[[#This Row],[Title]],sectionsubsection10[Title],0),6))</f>
        <v>1o2yFFL4vOygH47fNAZmGV</v>
      </c>
      <c r="V20">
        <f>COUNTIF(Z:Z,sectionsubsection[[#This Row],[Title]])</f>
        <v>1</v>
      </c>
      <c r="X20" s="49"/>
      <c r="Y20" s="50"/>
      <c r="Z20" s="40" t="s">
        <v>1337</v>
      </c>
      <c r="AA20" s="40" t="e">
        <f>INDEX(allsections[[S]:[Order]],MATCH(X20,allsections[SGUID],0),3)</f>
        <v>#N/A</v>
      </c>
      <c r="AB20" s="40" t="e">
        <f>INDEX(allsections[[S]:[Order]],MATCH(Y20,allsections[SGUID],0),3)</f>
        <v>#N/A</v>
      </c>
      <c r="AC20" s="50" t="s">
        <v>1338</v>
      </c>
    </row>
    <row r="21" spans="1:29" ht="409.5" hidden="1" x14ac:dyDescent="0.25">
      <c r="A21" t="s">
        <v>2421</v>
      </c>
      <c r="B21" s="47" t="s">
        <v>2422</v>
      </c>
      <c r="C21" s="47" t="s">
        <v>2423</v>
      </c>
      <c r="D21">
        <v>3</v>
      </c>
      <c r="F21" t="s">
        <v>979</v>
      </c>
      <c r="G21" t="str">
        <f>INDEX(allsections[[S]:[Order]],MATCH(unique_sections[[#This Row],[SGUID]],allsections[SGUID],0),1)</f>
        <v>FV 19 HYGIENE</v>
      </c>
      <c r="H21" t="str">
        <f>INDEX(allsections[[S]:[Order]],MATCH(unique_sections[[#This Row],[SGUID]],allsections[SGUID],0),2)</f>
        <v>-</v>
      </c>
      <c r="I21">
        <f>INDEX(allsections[[S]:[Order]],MATCH(unique_sections[[#This Row],[SGUID]],allsections[SGUID],0),3)</f>
        <v>19</v>
      </c>
      <c r="K21" t="s">
        <v>538</v>
      </c>
      <c r="L21" t="str">
        <f>INDEX(allsections[[S]:[Order]],MATCH(unique_sub[[#This Row],[SSGUID]],allsections[SGUID],0),1)</f>
        <v>FV 20.01 Risk assessment and training</v>
      </c>
      <c r="M21" t="str">
        <f>INDEX(allsections[[S]:[Order]],MATCH(unique_sub[[#This Row],[SSGUID]],allsections[SGUID],0),2)</f>
        <v>-</v>
      </c>
      <c r="N21">
        <f>INDEX(allsections[[S]:[Order]],MATCH(unique_sub[[#This Row],[SSGUID]],allsections[SGUID],0),3)</f>
        <v>2001</v>
      </c>
      <c r="P21" t="s">
        <v>1130</v>
      </c>
      <c r="Q21" t="s">
        <v>1138</v>
      </c>
      <c r="R21" s="40" t="str">
        <f t="shared" si="0"/>
        <v>6SSbkfthK0LYaxbv5b14GB1vk62VlZg3Zq6bcgLfSxGJ</v>
      </c>
      <c r="S21" s="40">
        <f>INDEX(allsections[[S]:[Order]],MATCH(P21,allsections[SGUID],0),3)</f>
        <v>33</v>
      </c>
      <c r="T21" s="40">
        <f>INDEX(allsections[[S]:[Order]],MATCH(Q21,allsections[SGUID],0),3)</f>
        <v>3306</v>
      </c>
      <c r="U21" t="str">
        <f>IF(sectionsubsection[[#This Row],[Schon da?]]=1,INDEX(sectionsubsection_download[],MATCH(sectionsubsection[[#This Row],[Title]],sectionsubsection_download[Title],0),6),INDEX(sectionsubsection10[],MATCH(sectionsubsection[[#This Row],[Title]],sectionsubsection10[Title],0),6))</f>
        <v>31PFCSQaqCuB8q57zJg6RP</v>
      </c>
      <c r="V21">
        <f>COUNTIF(Z:Z,sectionsubsection[[#This Row],[Title]])</f>
        <v>1</v>
      </c>
      <c r="X21" s="46"/>
      <c r="Y21" s="40"/>
      <c r="Z21" s="40" t="s">
        <v>1341</v>
      </c>
      <c r="AA21" s="40" t="e">
        <f>INDEX(allsections[[S]:[Order]],MATCH(X21,allsections[SGUID],0),3)</f>
        <v>#N/A</v>
      </c>
      <c r="AB21" s="40" t="e">
        <f>INDEX(allsections[[S]:[Order]],MATCH(Y21,allsections[SGUID],0),3)</f>
        <v>#N/A</v>
      </c>
      <c r="AC21" s="40" t="s">
        <v>1342</v>
      </c>
    </row>
    <row r="22" spans="1:29" ht="120" hidden="1" x14ac:dyDescent="0.25">
      <c r="A22" t="s">
        <v>94</v>
      </c>
      <c r="B22" s="47" t="s">
        <v>2474</v>
      </c>
      <c r="C22" s="47" t="s">
        <v>1266</v>
      </c>
      <c r="D22">
        <v>3</v>
      </c>
      <c r="F22" t="s">
        <v>488</v>
      </c>
      <c r="G22" t="str">
        <f>INDEX(allsections[[S]:[Order]],MATCH(unique_sections[[#This Row],[SGUID]],allsections[SGUID],0),1)</f>
        <v>FV 20 WORKERS’ HEALTH, SAFETY, AND WELFARE</v>
      </c>
      <c r="H22" t="str">
        <f>INDEX(allsections[[S]:[Order]],MATCH(unique_sections[[#This Row],[SGUID]],allsections[SGUID],0),2)</f>
        <v>-</v>
      </c>
      <c r="I22">
        <f>INDEX(allsections[[S]:[Order]],MATCH(unique_sections[[#This Row],[SGUID]],allsections[SGUID],0),3)</f>
        <v>20</v>
      </c>
      <c r="K22" t="s">
        <v>593</v>
      </c>
      <c r="L22" t="str">
        <f>INDEX(allsections[[S]:[Order]],MATCH(unique_sub[[#This Row],[SSGUID]],allsections[SGUID],0),1)</f>
        <v>FV 20.04 Workers’ welfare</v>
      </c>
      <c r="M22" t="str">
        <f>INDEX(allsections[[S]:[Order]],MATCH(unique_sub[[#This Row],[SSGUID]],allsections[SGUID],0),2)</f>
        <v>-</v>
      </c>
      <c r="N22">
        <f>INDEX(allsections[[S]:[Order]],MATCH(unique_sub[[#This Row],[SSGUID]],allsections[SGUID],0),3)</f>
        <v>2004</v>
      </c>
      <c r="P22" t="s">
        <v>1130</v>
      </c>
      <c r="Q22" t="s">
        <v>1151</v>
      </c>
      <c r="R22" s="40" t="str">
        <f t="shared" si="0"/>
        <v>6SSbkfthK0LYaxbv5b14GB5TLexd3GI3AjZkCglPj3h5</v>
      </c>
      <c r="S22" s="40">
        <f>INDEX(allsections[[S]:[Order]],MATCH(P22,allsections[SGUID],0),3)</f>
        <v>33</v>
      </c>
      <c r="T22" s="40">
        <f>INDEX(allsections[[S]:[Order]],MATCH(Q22,allsections[SGUID],0),3)</f>
        <v>3307</v>
      </c>
      <c r="U22" t="str">
        <f>IF(sectionsubsection[[#This Row],[Schon da?]]=1,INDEX(sectionsubsection_download[],MATCH(sectionsubsection[[#This Row],[Title]],sectionsubsection_download[Title],0),6),INDEX(sectionsubsection10[],MATCH(sectionsubsection[[#This Row],[Title]],sectionsubsection10[Title],0),6))</f>
        <v>5jtdahGRPyTbM5paWcRuKM</v>
      </c>
      <c r="V22">
        <f>COUNTIF(Z:Z,sectionsubsection[[#This Row],[Title]])</f>
        <v>1</v>
      </c>
      <c r="X22" s="49"/>
      <c r="Y22" s="50"/>
      <c r="Z22" s="40" t="s">
        <v>1345</v>
      </c>
      <c r="AA22" s="40" t="e">
        <f>INDEX(allsections[[S]:[Order]],MATCH(X22,allsections[SGUID],0),3)</f>
        <v>#N/A</v>
      </c>
      <c r="AB22" s="40" t="e">
        <f>INDEX(allsections[[S]:[Order]],MATCH(Y22,allsections[SGUID],0),3)</f>
        <v>#N/A</v>
      </c>
      <c r="AC22" s="50" t="s">
        <v>1346</v>
      </c>
    </row>
    <row r="23" spans="1:29" hidden="1" x14ac:dyDescent="0.25">
      <c r="A23" t="s">
        <v>475</v>
      </c>
      <c r="B23" t="s">
        <v>1265</v>
      </c>
      <c r="C23" t="s">
        <v>1266</v>
      </c>
      <c r="D23">
        <v>4</v>
      </c>
      <c r="F23" t="s">
        <v>282</v>
      </c>
      <c r="G23" t="str">
        <f>INDEX(allsections[[S]:[Order]],MATCH(unique_sections[[#This Row],[SGUID]],allsections[SGUID],0),1)</f>
        <v>FV 21 SITE MANAGEMENT</v>
      </c>
      <c r="H23" t="str">
        <f>INDEX(allsections[[S]:[Order]],MATCH(unique_sections[[#This Row],[SGUID]],allsections[SGUID],0),2)</f>
        <v>-</v>
      </c>
      <c r="I23">
        <f>INDEX(allsections[[S]:[Order]],MATCH(unique_sections[[#This Row],[SGUID]],allsections[SGUID],0),3)</f>
        <v>21</v>
      </c>
      <c r="K23" t="s">
        <v>668</v>
      </c>
      <c r="L23" t="str">
        <f>INDEX(allsections[[S]:[Order]],MATCH(unique_sub[[#This Row],[SSGUID]],allsections[SGUID],0),1)</f>
        <v>FV 22.02 Ecological upgrading of unproductive sites</v>
      </c>
      <c r="M23" t="str">
        <f>INDEX(allsections[[S]:[Order]],MATCH(unique_sub[[#This Row],[SSGUID]],allsections[SGUID],0),2)</f>
        <v>-</v>
      </c>
      <c r="N23">
        <f>INDEX(allsections[[S]:[Order]],MATCH(unique_sub[[#This Row],[SSGUID]],allsections[SGUID],0),3)</f>
        <v>2202</v>
      </c>
      <c r="P23" t="s">
        <v>1130</v>
      </c>
      <c r="Q23" t="s">
        <v>1131</v>
      </c>
      <c r="R23" s="40" t="str">
        <f t="shared" si="0"/>
        <v>6SSbkfthK0LYaxbv5b14GB1OZTzJWvKeCm4lQLj2de5o</v>
      </c>
      <c r="S23" s="40">
        <f>INDEX(allsections[[S]:[Order]],MATCH(P23,allsections[SGUID],0),3)</f>
        <v>33</v>
      </c>
      <c r="T23" s="40">
        <f>INDEX(allsections[[S]:[Order]],MATCH(Q23,allsections[SGUID],0),3)</f>
        <v>3304</v>
      </c>
      <c r="U23" t="str">
        <f>IF(sectionsubsection[[#This Row],[Schon da?]]=1,INDEX(sectionsubsection_download[],MATCH(sectionsubsection[[#This Row],[Title]],sectionsubsection_download[Title],0),6),INDEX(sectionsubsection10[],MATCH(sectionsubsection[[#This Row],[Title]],sectionsubsection10[Title],0),6))</f>
        <v>1P5WF4AhiUVjKU0eMjYNP3</v>
      </c>
      <c r="V23">
        <f>COUNTIF(Z:Z,sectionsubsection[[#This Row],[Title]])</f>
        <v>1</v>
      </c>
      <c r="X23" s="46"/>
      <c r="Y23" s="40"/>
      <c r="Z23" s="40" t="s">
        <v>1349</v>
      </c>
      <c r="AA23" s="40" t="e">
        <f>INDEX(allsections[[S]:[Order]],MATCH(X23,allsections[SGUID],0),3)</f>
        <v>#N/A</v>
      </c>
      <c r="AB23" s="40" t="e">
        <f>INDEX(allsections[[S]:[Order]],MATCH(Y23,allsections[SGUID],0),3)</f>
        <v>#N/A</v>
      </c>
      <c r="AC23" s="40" t="s">
        <v>1350</v>
      </c>
    </row>
    <row r="24" spans="1:29" ht="105" hidden="1" x14ac:dyDescent="0.25">
      <c r="A24" t="s">
        <v>1572</v>
      </c>
      <c r="B24" s="47" t="s">
        <v>1573</v>
      </c>
      <c r="C24" s="47" t="s">
        <v>1266</v>
      </c>
      <c r="D24">
        <v>4</v>
      </c>
      <c r="F24" t="s">
        <v>66</v>
      </c>
      <c r="G24" t="str">
        <f>INDEX(allsections[[S]:[Order]],MATCH(unique_sections[[#This Row],[SGUID]],allsections[SGUID],0),1)</f>
        <v>FV 22 BIODIVERSITY AND HABITATS</v>
      </c>
      <c r="H24" t="str">
        <f>INDEX(allsections[[S]:[Order]],MATCH(unique_sections[[#This Row],[SGUID]],allsections[SGUID],0),2)</f>
        <v>-</v>
      </c>
      <c r="I24">
        <f>INDEX(allsections[[S]:[Order]],MATCH(unique_sections[[#This Row],[SGUID]],allsections[SGUID],0),3)</f>
        <v>22</v>
      </c>
      <c r="K24" t="s">
        <v>675</v>
      </c>
      <c r="L24" t="str">
        <f>INDEX(allsections[[S]:[Order]],MATCH(unique_sub[[#This Row],[SSGUID]],allsections[SGUID],0),1)</f>
        <v>FV 22.01 Management of biodiversity and habitats</v>
      </c>
      <c r="M24" t="str">
        <f>INDEX(allsections[[S]:[Order]],MATCH(unique_sub[[#This Row],[SSGUID]],allsections[SGUID],0),2)</f>
        <v>-</v>
      </c>
      <c r="N24">
        <f>INDEX(allsections[[S]:[Order]],MATCH(unique_sub[[#This Row],[SSGUID]],allsections[SGUID],0),3)</f>
        <v>2201</v>
      </c>
      <c r="P24" t="s">
        <v>1130</v>
      </c>
      <c r="Q24" t="s">
        <v>1158</v>
      </c>
      <c r="R24" s="40" t="str">
        <f t="shared" si="0"/>
        <v>6SSbkfthK0LYaxbv5b14GB6v0SS1OCIEL11DaUsdV8qY</v>
      </c>
      <c r="S24" s="40">
        <f>INDEX(allsections[[S]:[Order]],MATCH(P24,allsections[SGUID],0),3)</f>
        <v>33</v>
      </c>
      <c r="T24" s="40">
        <f>INDEX(allsections[[S]:[Order]],MATCH(Q24,allsections[SGUID],0),3)</f>
        <v>3305</v>
      </c>
      <c r="U24" t="str">
        <f>IF(sectionsubsection[[#This Row],[Schon da?]]=1,INDEX(sectionsubsection_download[],MATCH(sectionsubsection[[#This Row],[Title]],sectionsubsection_download[Title],0),6),INDEX(sectionsubsection10[],MATCH(sectionsubsection[[#This Row],[Title]],sectionsubsection10[Title],0),6))</f>
        <v>6akCg1bzbz31hRuysr8H2o</v>
      </c>
      <c r="V24">
        <f>COUNTIF(Z:Z,sectionsubsection[[#This Row],[Title]])</f>
        <v>1</v>
      </c>
      <c r="X24" s="49"/>
      <c r="Y24" s="50"/>
      <c r="Z24" s="40" t="s">
        <v>1353</v>
      </c>
      <c r="AA24" s="40" t="e">
        <f>INDEX(allsections[[S]:[Order]],MATCH(X24,allsections[SGUID],0),3)</f>
        <v>#N/A</v>
      </c>
      <c r="AB24" s="40" t="e">
        <f>INDEX(allsections[[S]:[Order]],MATCH(Y24,allsections[SGUID],0),3)</f>
        <v>#N/A</v>
      </c>
      <c r="AC24" s="50" t="s">
        <v>1354</v>
      </c>
    </row>
    <row r="25" spans="1:29" ht="45" hidden="1" x14ac:dyDescent="0.25">
      <c r="A25" t="s">
        <v>1782</v>
      </c>
      <c r="B25" s="47" t="s">
        <v>1783</v>
      </c>
      <c r="C25" s="47" t="s">
        <v>1266</v>
      </c>
      <c r="D25">
        <v>4</v>
      </c>
      <c r="F25" t="s">
        <v>101</v>
      </c>
      <c r="G25" t="str">
        <f>INDEX(allsections[[S]:[Order]],MATCH(unique_sections[[#This Row],[SGUID]],allsections[SGUID],0),1)</f>
        <v>FV 23 ENERGY EFFICIENCY</v>
      </c>
      <c r="H25" t="str">
        <f>INDEX(allsections[[S]:[Order]],MATCH(unique_sections[[#This Row],[SGUID]],allsections[SGUID],0),2)</f>
        <v>-</v>
      </c>
      <c r="I25">
        <f>INDEX(allsections[[S]:[Order]],MATCH(unique_sections[[#This Row],[SGUID]],allsections[SGUID],0),3)</f>
        <v>23</v>
      </c>
      <c r="K25" t="s">
        <v>730</v>
      </c>
      <c r="L25" t="str">
        <f>INDEX(allsections[[S]:[Order]],MATCH(unique_sub[[#This Row],[SSGUID]],allsections[SGUID],0),1)</f>
        <v>FV 29.04 Nutrient content</v>
      </c>
      <c r="M25" t="str">
        <f>INDEX(allsections[[S]:[Order]],MATCH(unique_sub[[#This Row],[SSGUID]],allsections[SGUID],0),2)</f>
        <v>-</v>
      </c>
      <c r="N25">
        <f>INDEX(allsections[[S]:[Order]],MATCH(unique_sub[[#This Row],[SSGUID]],allsections[SGUID],0),3)</f>
        <v>2904</v>
      </c>
      <c r="P25" t="s">
        <v>115</v>
      </c>
      <c r="Q25" t="s">
        <v>151</v>
      </c>
      <c r="R25" s="40" t="str">
        <f t="shared" si="0"/>
        <v>6mrYpZ2GcLZ7AP1RVVry5GaeLabNl3CjngCaQDiZCnP</v>
      </c>
      <c r="S25" s="40">
        <f>INDEX(allsections[[S]:[Order]],MATCH(P25,allsections[SGUID],0),3)</f>
        <v>32</v>
      </c>
      <c r="T25" s="40">
        <f>INDEX(allsections[[S]:[Order]],MATCH(Q25,allsections[SGUID],0),3)</f>
        <v>3201</v>
      </c>
      <c r="U25" t="str">
        <f>IF(sectionsubsection[[#This Row],[Schon da?]]=1,INDEX(sectionsubsection_download[],MATCH(sectionsubsection[[#This Row],[Title]],sectionsubsection_download[Title],0),6),INDEX(sectionsubsection10[],MATCH(sectionsubsection[[#This Row],[Title]],sectionsubsection10[Title],0),6))</f>
        <v>64tLhqUpveB3E8yVXVsubo</v>
      </c>
      <c r="V25">
        <f>COUNTIF(Z:Z,sectionsubsection[[#This Row],[Title]])</f>
        <v>1</v>
      </c>
      <c r="X25" s="46"/>
      <c r="Y25" s="40"/>
      <c r="Z25" s="40" t="s">
        <v>1357</v>
      </c>
      <c r="AA25" s="40" t="e">
        <f>INDEX(allsections[[S]:[Order]],MATCH(X25,allsections[SGUID],0),3)</f>
        <v>#N/A</v>
      </c>
      <c r="AB25" s="40" t="e">
        <f>INDEX(allsections[[S]:[Order]],MATCH(Y25,allsections[SGUID],0),3)</f>
        <v>#N/A</v>
      </c>
      <c r="AC25" s="40" t="s">
        <v>1358</v>
      </c>
    </row>
    <row r="26" spans="1:29" ht="60" hidden="1" x14ac:dyDescent="0.25">
      <c r="A26" t="s">
        <v>1830</v>
      </c>
      <c r="B26" s="47" t="s">
        <v>1831</v>
      </c>
      <c r="C26" s="47" t="s">
        <v>1266</v>
      </c>
      <c r="D26">
        <v>4</v>
      </c>
      <c r="F26" t="s">
        <v>606</v>
      </c>
      <c r="G26" t="str">
        <f>INDEX(allsections[[S]:[Order]],MATCH(unique_sections[[#This Row],[SGUID]],allsections[SGUID],0),1)</f>
        <v>FV 24 GREENHOUSE GASES AND CLIMATE CHANGE</v>
      </c>
      <c r="H26" t="str">
        <f>INDEX(allsections[[S]:[Order]],MATCH(unique_sections[[#This Row],[SGUID]],allsections[SGUID],0),2)</f>
        <v>-</v>
      </c>
      <c r="I26">
        <f>INDEX(allsections[[S]:[Order]],MATCH(unique_sections[[#This Row],[SGUID]],allsections[SGUID],0),3)</f>
        <v>24</v>
      </c>
      <c r="K26" t="s">
        <v>818</v>
      </c>
      <c r="L26" t="str">
        <f>INDEX(allsections[[S]:[Order]],MATCH(unique_sub[[#This Row],[SSGUID]],allsections[SGUID],0),1)</f>
        <v>FV 28.03 Substrates</v>
      </c>
      <c r="M26" t="str">
        <f>INDEX(allsections[[S]:[Order]],MATCH(unique_sub[[#This Row],[SSGUID]],allsections[SGUID],0),2)</f>
        <v>-</v>
      </c>
      <c r="N26">
        <f>INDEX(allsections[[S]:[Order]],MATCH(unique_sub[[#This Row],[SSGUID]],allsections[SGUID],0),3)</f>
        <v>2803</v>
      </c>
      <c r="P26" t="s">
        <v>115</v>
      </c>
      <c r="Q26" t="s">
        <v>158</v>
      </c>
      <c r="R26" s="40" t="str">
        <f t="shared" si="0"/>
        <v>6mrYpZ2GcLZ7AP1RVVry5G7te0V5sEO4j2gdaCHhqwRe</v>
      </c>
      <c r="S26" s="40">
        <f>INDEX(allsections[[S]:[Order]],MATCH(P26,allsections[SGUID],0),3)</f>
        <v>32</v>
      </c>
      <c r="T26" s="40">
        <f>INDEX(allsections[[S]:[Order]],MATCH(Q26,allsections[SGUID],0),3)</f>
        <v>3202</v>
      </c>
      <c r="U26" t="str">
        <f>IF(sectionsubsection[[#This Row],[Schon da?]]=1,INDEX(sectionsubsection_download[],MATCH(sectionsubsection[[#This Row],[Title]],sectionsubsection_download[Title],0),6),INDEX(sectionsubsection10[],MATCH(sectionsubsection[[#This Row],[Title]],sectionsubsection10[Title],0),6))</f>
        <v>3G6XCS3kXxaiT6An6fyXYY</v>
      </c>
      <c r="V26">
        <f>COUNTIF(Z:Z,sectionsubsection[[#This Row],[Title]])</f>
        <v>1</v>
      </c>
      <c r="X26" s="49"/>
      <c r="Y26" s="50"/>
      <c r="Z26" s="40" t="s">
        <v>1361</v>
      </c>
      <c r="AA26" s="40" t="e">
        <f>INDEX(allsections[[S]:[Order]],MATCH(X26,allsections[SGUID],0),3)</f>
        <v>#N/A</v>
      </c>
      <c r="AB26" s="40" t="e">
        <f>INDEX(allsections[[S]:[Order]],MATCH(Y26,allsections[SGUID],0),3)</f>
        <v>#N/A</v>
      </c>
      <c r="AC26" s="50" t="s">
        <v>1362</v>
      </c>
    </row>
    <row r="27" spans="1:29" ht="409.5" hidden="1" x14ac:dyDescent="0.25">
      <c r="A27" t="s">
        <v>2371</v>
      </c>
      <c r="B27" s="47" t="s">
        <v>2372</v>
      </c>
      <c r="C27" s="47" t="s">
        <v>2373</v>
      </c>
      <c r="D27">
        <v>4</v>
      </c>
      <c r="F27" t="s">
        <v>138</v>
      </c>
      <c r="G27" t="str">
        <f>INDEX(allsections[[S]:[Order]],MATCH(unique_sections[[#This Row],[SGUID]],allsections[SGUID],0),1)</f>
        <v>FV 25 WASTE MANAGEMENT</v>
      </c>
      <c r="H27" t="str">
        <f>INDEX(allsections[[S]:[Order]],MATCH(unique_sections[[#This Row],[SGUID]],allsections[SGUID],0),2)</f>
        <v>-</v>
      </c>
      <c r="I27">
        <f>INDEX(allsections[[S]:[Order]],MATCH(unique_sections[[#This Row],[SGUID]],allsections[SGUID],0),3)</f>
        <v>25</v>
      </c>
      <c r="K27" t="s">
        <v>843</v>
      </c>
      <c r="L27" t="str">
        <f>INDEX(allsections[[S]:[Order]],MATCH(unique_sub[[#This Row],[SSGUID]],allsections[SGUID],0),1)</f>
        <v>FV 28.02 Soil fumigation</v>
      </c>
      <c r="M27" t="str">
        <f>INDEX(allsections[[S]:[Order]],MATCH(unique_sub[[#This Row],[SSGUID]],allsections[SGUID],0),2)</f>
        <v>-</v>
      </c>
      <c r="N27">
        <f>INDEX(allsections[[S]:[Order]],MATCH(unique_sub[[#This Row],[SSGUID]],allsections[SGUID],0),3)</f>
        <v>2802</v>
      </c>
      <c r="P27" t="s">
        <v>115</v>
      </c>
      <c r="Q27" t="s">
        <v>189</v>
      </c>
      <c r="R27" s="40" t="str">
        <f t="shared" si="0"/>
        <v>6mrYpZ2GcLZ7AP1RVVry5G7FzFPUI62I8icT9zFiqYBn</v>
      </c>
      <c r="S27" s="40">
        <f>INDEX(allsections[[S]:[Order]],MATCH(P27,allsections[SGUID],0),3)</f>
        <v>32</v>
      </c>
      <c r="T27" s="40">
        <f>INDEX(allsections[[S]:[Order]],MATCH(Q27,allsections[SGUID],0),3)</f>
        <v>3209</v>
      </c>
      <c r="U27" t="str">
        <f>IF(sectionsubsection[[#This Row],[Schon da?]]=1,INDEX(sectionsubsection_download[],MATCH(sectionsubsection[[#This Row],[Title]],sectionsubsection_download[Title],0),6),INDEX(sectionsubsection10[],MATCH(sectionsubsection[[#This Row],[Title]],sectionsubsection10[Title],0),6))</f>
        <v>7qLHXfgMF1BvtNhEoTrOl1</v>
      </c>
      <c r="V27">
        <f>COUNTIF(Z:Z,sectionsubsection[[#This Row],[Title]])</f>
        <v>1</v>
      </c>
      <c r="X27" s="46"/>
      <c r="Y27" s="40"/>
      <c r="Z27" s="40" t="s">
        <v>1365</v>
      </c>
      <c r="AA27" s="40" t="e">
        <f>INDEX(allsections[[S]:[Order]],MATCH(X27,allsections[SGUID],0),3)</f>
        <v>#N/A</v>
      </c>
      <c r="AB27" s="40" t="e">
        <f>INDEX(allsections[[S]:[Order]],MATCH(Y27,allsections[SGUID],0),3)</f>
        <v>#N/A</v>
      </c>
      <c r="AC27" s="40" t="s">
        <v>1366</v>
      </c>
    </row>
    <row r="28" spans="1:29" ht="409.5" hidden="1" x14ac:dyDescent="0.25">
      <c r="A28" t="s">
        <v>2477</v>
      </c>
      <c r="B28" s="47" t="s">
        <v>2478</v>
      </c>
      <c r="C28" s="47" t="s">
        <v>2479</v>
      </c>
      <c r="D28">
        <v>4</v>
      </c>
      <c r="F28" t="s">
        <v>379</v>
      </c>
      <c r="G28" t="str">
        <f>INDEX(allsections[[S]:[Order]],MATCH(unique_sections[[#This Row],[SGUID]],allsections[SGUID],0),1)</f>
        <v>FV 26 PLANT PROPAGATION MATERIAL</v>
      </c>
      <c r="H28" t="str">
        <f>INDEX(allsections[[S]:[Order]],MATCH(unique_sections[[#This Row],[SGUID]],allsections[SGUID],0),2)</f>
        <v>-</v>
      </c>
      <c r="I28">
        <f>INDEX(allsections[[S]:[Order]],MATCH(unique_sections[[#This Row],[SGUID]],allsections[SGUID],0),3)</f>
        <v>26</v>
      </c>
      <c r="K28" t="s">
        <v>1022</v>
      </c>
      <c r="L28" t="str">
        <f>INDEX(allsections[[S]:[Order]],MATCH(unique_sub[[#This Row],[SSGUID]],allsections[SGUID],0),1)</f>
        <v>FV 32.07 Residue analysis</v>
      </c>
      <c r="M28" t="str">
        <f>INDEX(allsections[[S]:[Order]],MATCH(unique_sub[[#This Row],[SSGUID]],allsections[SGUID],0),2)</f>
        <v>-</v>
      </c>
      <c r="N28">
        <f>INDEX(allsections[[S]:[Order]],MATCH(unique_sub[[#This Row],[SSGUID]],allsections[SGUID],0),3)</f>
        <v>3207</v>
      </c>
      <c r="P28" t="s">
        <v>488</v>
      </c>
      <c r="Q28" t="s">
        <v>489</v>
      </c>
      <c r="R28" s="40" t="str">
        <f t="shared" si="0"/>
        <v>2apQYV4sVGueZxb722p88222v7nnkQpO82gWNsHA3e6i</v>
      </c>
      <c r="S28" s="40">
        <f>INDEX(allsections[[S]:[Order]],MATCH(P28,allsections[SGUID],0),3)</f>
        <v>20</v>
      </c>
      <c r="T28" s="40">
        <f>INDEX(allsections[[S]:[Order]],MATCH(Q28,allsections[SGUID],0),3)</f>
        <v>2003</v>
      </c>
      <c r="U28" t="str">
        <f>IF(sectionsubsection[[#This Row],[Schon da?]]=1,INDEX(sectionsubsection_download[],MATCH(sectionsubsection[[#This Row],[Title]],sectionsubsection_download[Title],0),6),INDEX(sectionsubsection10[],MATCH(sectionsubsection[[#This Row],[Title]],sectionsubsection10[Title],0),6))</f>
        <v>7cF7TZI0Gd9xPsfARGQ9l9</v>
      </c>
      <c r="V28">
        <f>COUNTIF(Z:Z,sectionsubsection[[#This Row],[Title]])</f>
        <v>1</v>
      </c>
      <c r="X28" s="49"/>
      <c r="Y28" s="50"/>
      <c r="Z28" s="40" t="s">
        <v>1369</v>
      </c>
      <c r="AA28" s="40" t="e">
        <f>INDEX(allsections[[S]:[Order]],MATCH(X28,allsections[SGUID],0),3)</f>
        <v>#N/A</v>
      </c>
      <c r="AB28" s="40" t="e">
        <f>INDEX(allsections[[S]:[Order]],MATCH(Y28,allsections[SGUID],0),3)</f>
        <v>#N/A</v>
      </c>
      <c r="AC28" s="50" t="s">
        <v>1370</v>
      </c>
    </row>
    <row r="29" spans="1:29" ht="120" hidden="1" x14ac:dyDescent="0.25">
      <c r="A29" t="s">
        <v>1568</v>
      </c>
      <c r="B29" s="47" t="s">
        <v>1569</v>
      </c>
      <c r="C29" s="47" t="s">
        <v>1266</v>
      </c>
      <c r="D29">
        <v>5</v>
      </c>
      <c r="F29" t="s">
        <v>793</v>
      </c>
      <c r="G29" t="str">
        <f>INDEX(allsections[[S]:[Order]],MATCH(unique_sections[[#This Row],[SGUID]],allsections[SGUID],0),1)</f>
        <v>FV 27 GENETICALLY MODIFIED ORGANISMS</v>
      </c>
      <c r="H29" t="str">
        <f>INDEX(allsections[[S]:[Order]],MATCH(unique_sections[[#This Row],[SGUID]],allsections[SGUID],0),2)</f>
        <v>-</v>
      </c>
      <c r="I29">
        <f>INDEX(allsections[[S]:[Order]],MATCH(unique_sections[[#This Row],[SGUID]],allsections[SGUID],0),3)</f>
        <v>27</v>
      </c>
      <c r="K29" t="s">
        <v>1048</v>
      </c>
      <c r="L29" t="str">
        <f>INDEX(allsections[[S]:[Order]],MATCH(unique_sub[[#This Row],[SSGUID]],allsections[SGUID],0),1)</f>
        <v>FV 30.01 Water use risk assessments and management plan</v>
      </c>
      <c r="M29" t="str">
        <f>INDEX(allsections[[S]:[Order]],MATCH(unique_sub[[#This Row],[SSGUID]],allsections[SGUID],0),2)</f>
        <v>-</v>
      </c>
      <c r="N29">
        <f>INDEX(allsections[[S]:[Order]],MATCH(unique_sub[[#This Row],[SSGUID]],allsections[SGUID],0),3)</f>
        <v>3001</v>
      </c>
      <c r="P29" t="s">
        <v>744</v>
      </c>
      <c r="Q29" t="s">
        <v>50</v>
      </c>
      <c r="R29" s="40" t="str">
        <f t="shared" si="0"/>
        <v>5QTGwGTKitdKuEwjmkCJSy5TvyR0UgB0EOmnMkFaZftX</v>
      </c>
      <c r="S29" s="40">
        <f>INDEX(allsections[[S]:[Order]],MATCH(P29,allsections[SGUID],0),3)</f>
        <v>31</v>
      </c>
      <c r="T29" s="40">
        <f>INDEX(allsections[[S]:[Order]],MATCH(Q29,allsections[SGUID],0),3)</f>
        <v>0</v>
      </c>
      <c r="U29" t="str">
        <f>IF(sectionsubsection[[#This Row],[Schon da?]]=1,INDEX(sectionsubsection_download[],MATCH(sectionsubsection[[#This Row],[Title]],sectionsubsection_download[Title],0),6),INDEX(sectionsubsection10[],MATCH(sectionsubsection[[#This Row],[Title]],sectionsubsection10[Title],0),6))</f>
        <v>2hnZEMTaQG5nB4cObQrjJa</v>
      </c>
      <c r="V29">
        <f>COUNTIF(Z:Z,sectionsubsection[[#This Row],[Title]])</f>
        <v>1</v>
      </c>
      <c r="X29" s="46"/>
      <c r="Y29" s="40"/>
      <c r="Z29" s="40" t="s">
        <v>1373</v>
      </c>
      <c r="AA29" s="40" t="e">
        <f>INDEX(allsections[[S]:[Order]],MATCH(X29,allsections[SGUID],0),3)</f>
        <v>#N/A</v>
      </c>
      <c r="AB29" s="40" t="e">
        <f>INDEX(allsections[[S]:[Order]],MATCH(Y29,allsections[SGUID],0),3)</f>
        <v>#N/A</v>
      </c>
      <c r="AC29" s="40" t="s">
        <v>1374</v>
      </c>
    </row>
    <row r="30" spans="1:29" ht="75" hidden="1" x14ac:dyDescent="0.25">
      <c r="A30" t="s">
        <v>1778</v>
      </c>
      <c r="B30" s="47" t="s">
        <v>1779</v>
      </c>
      <c r="C30" s="47" t="s">
        <v>1266</v>
      </c>
      <c r="D30">
        <v>5</v>
      </c>
      <c r="F30" t="s">
        <v>58</v>
      </c>
      <c r="G30" t="str">
        <f>INDEX(allsections[[S]:[Order]],MATCH(unique_sections[[#This Row],[SGUID]],allsections[SGUID],0),1)</f>
        <v>FV 28 SOIL AND SUBSTRATE MANAGEMENT</v>
      </c>
      <c r="H30" t="str">
        <f>INDEX(allsections[[S]:[Order]],MATCH(unique_sections[[#This Row],[SGUID]],allsections[SGUID],0),2)</f>
        <v>-</v>
      </c>
      <c r="I30">
        <f>INDEX(allsections[[S]:[Order]],MATCH(unique_sections[[#This Row],[SGUID]],allsections[SGUID],0),3)</f>
        <v>28</v>
      </c>
      <c r="K30" t="s">
        <v>1073</v>
      </c>
      <c r="L30" t="str">
        <f>INDEX(allsections[[S]:[Order]],MATCH(unique_sub[[#This Row],[SSGUID]],allsections[SGUID],0),1)</f>
        <v>FV 30.04 Water storage</v>
      </c>
      <c r="M30" t="str">
        <f>INDEX(allsections[[S]:[Order]],MATCH(unique_sub[[#This Row],[SSGUID]],allsections[SGUID],0),2)</f>
        <v>-</v>
      </c>
      <c r="N30">
        <f>INDEX(allsections[[S]:[Order]],MATCH(unique_sub[[#This Row],[SSGUID]],allsections[SGUID],0),3)</f>
        <v>3004</v>
      </c>
      <c r="P30" t="s">
        <v>87</v>
      </c>
      <c r="Q30" t="s">
        <v>50</v>
      </c>
      <c r="R30" s="40" t="str">
        <f t="shared" si="0"/>
        <v>56UycwhshuG3OMlSB7ahAa5TvyR0UgB0EOmnMkFaZftX</v>
      </c>
      <c r="S30" s="40">
        <f>INDEX(allsections[[S]:[Order]],MATCH(P30,allsections[SGUID],0),3)</f>
        <v>17</v>
      </c>
      <c r="T30" s="40">
        <f>INDEX(allsections[[S]:[Order]],MATCH(Q30,allsections[SGUID],0),3)</f>
        <v>0</v>
      </c>
      <c r="U30" t="str">
        <f>IF(sectionsubsection[[#This Row],[Schon da?]]=1,INDEX(sectionsubsection_download[],MATCH(sectionsubsection[[#This Row],[Title]],sectionsubsection_download[Title],0),6),INDEX(sectionsubsection10[],MATCH(sectionsubsection[[#This Row],[Title]],sectionsubsection10[Title],0),6))</f>
        <v>2MaWcCOjrnzTUZYLyLI2po</v>
      </c>
      <c r="V30">
        <f>COUNTIF(Z:Z,sectionsubsection[[#This Row],[Title]])</f>
        <v>1</v>
      </c>
      <c r="X30" s="49"/>
      <c r="Y30" s="50"/>
      <c r="Z30" s="40" t="s">
        <v>1376</v>
      </c>
      <c r="AA30" s="40" t="e">
        <f>INDEX(allsections[[S]:[Order]],MATCH(X30,allsections[SGUID],0),3)</f>
        <v>#N/A</v>
      </c>
      <c r="AB30" s="40" t="e">
        <f>INDEX(allsections[[S]:[Order]],MATCH(Y30,allsections[SGUID],0),3)</f>
        <v>#N/A</v>
      </c>
      <c r="AC30" s="50" t="s">
        <v>1377</v>
      </c>
    </row>
    <row r="31" spans="1:29" ht="45" hidden="1" x14ac:dyDescent="0.25">
      <c r="A31" t="s">
        <v>1826</v>
      </c>
      <c r="B31" s="47" t="s">
        <v>1827</v>
      </c>
      <c r="C31" s="47" t="s">
        <v>1266</v>
      </c>
      <c r="D31">
        <v>5</v>
      </c>
      <c r="F31" t="s">
        <v>123</v>
      </c>
      <c r="G31" t="str">
        <f>INDEX(allsections[[S]:[Order]],MATCH(unique_sections[[#This Row],[SGUID]],allsections[SGUID],0),1)</f>
        <v>FV 29 FERTILIZERS AND BIOSTIMULANTS</v>
      </c>
      <c r="H31" t="str">
        <f>INDEX(allsections[[S]:[Order]],MATCH(unique_sections[[#This Row],[SGUID]],allsections[SGUID],0),2)</f>
        <v>-</v>
      </c>
      <c r="I31">
        <f>INDEX(allsections[[S]:[Order]],MATCH(unique_sections[[#This Row],[SGUID]],allsections[SGUID],0),3)</f>
        <v>29</v>
      </c>
      <c r="K31" t="s">
        <v>1080</v>
      </c>
      <c r="L31" t="str">
        <f>INDEX(allsections[[S]:[Order]],MATCH(unique_sub[[#This Row],[SSGUID]],allsections[SGUID],0),1)</f>
        <v>FV 30.06 Irrigation predictions and record keeping</v>
      </c>
      <c r="M31" t="str">
        <f>INDEX(allsections[[S]:[Order]],MATCH(unique_sub[[#This Row],[SSGUID]],allsections[SGUID],0),2)</f>
        <v>-</v>
      </c>
      <c r="N31">
        <f>INDEX(allsections[[S]:[Order]],MATCH(unique_sub[[#This Row],[SSGUID]],allsections[SGUID],0),3)</f>
        <v>3006</v>
      </c>
      <c r="P31" t="s">
        <v>793</v>
      </c>
      <c r="Q31" t="s">
        <v>50</v>
      </c>
      <c r="R31" s="40" t="str">
        <f t="shared" si="0"/>
        <v>30jEVEr91nZpdd9cxyULwz5TvyR0UgB0EOmnMkFaZftX</v>
      </c>
      <c r="S31" s="40">
        <f>INDEX(allsections[[S]:[Order]],MATCH(P31,allsections[SGUID],0),3)</f>
        <v>27</v>
      </c>
      <c r="T31" s="40">
        <f>INDEX(allsections[[S]:[Order]],MATCH(Q31,allsections[SGUID],0),3)</f>
        <v>0</v>
      </c>
      <c r="U31" t="str">
        <f>IF(sectionsubsection[[#This Row],[Schon da?]]=1,INDEX(sectionsubsection_download[],MATCH(sectionsubsection[[#This Row],[Title]],sectionsubsection_download[Title],0),6),INDEX(sectionsubsection10[],MATCH(sectionsubsection[[#This Row],[Title]],sectionsubsection10[Title],0),6))</f>
        <v>1PuOePk9uZL3G34wE5JQsg</v>
      </c>
      <c r="V31">
        <f>COUNTIF(Z:Z,sectionsubsection[[#This Row],[Title]])</f>
        <v>1</v>
      </c>
      <c r="X31" s="46"/>
      <c r="Y31" s="40"/>
      <c r="Z31" s="40" t="s">
        <v>1380</v>
      </c>
      <c r="AA31" s="40" t="e">
        <f>INDEX(allsections[[S]:[Order]],MATCH(X31,allsections[SGUID],0),3)</f>
        <v>#N/A</v>
      </c>
      <c r="AB31" s="40" t="e">
        <f>INDEX(allsections[[S]:[Order]],MATCH(Y31,allsections[SGUID],0),3)</f>
        <v>#N/A</v>
      </c>
      <c r="AC31" s="40" t="s">
        <v>1381</v>
      </c>
    </row>
    <row r="32" spans="1:29" ht="409.5" hidden="1" x14ac:dyDescent="0.25">
      <c r="A32" t="s">
        <v>2408</v>
      </c>
      <c r="B32" s="47" t="s">
        <v>2409</v>
      </c>
      <c r="C32" s="47" t="s">
        <v>2410</v>
      </c>
      <c r="D32">
        <v>5</v>
      </c>
      <c r="F32" t="s">
        <v>1047</v>
      </c>
      <c r="G32" t="str">
        <f>INDEX(allsections[[S]:[Order]],MATCH(unique_sections[[#This Row],[SGUID]],allsections[SGUID],0),1)</f>
        <v>FV 30 WATER MANAGEMENT</v>
      </c>
      <c r="H32" t="str">
        <f>INDEX(allsections[[S]:[Order]],MATCH(unique_sections[[#This Row],[SGUID]],allsections[SGUID],0),2)</f>
        <v>-</v>
      </c>
      <c r="I32">
        <f>INDEX(allsections[[S]:[Order]],MATCH(unique_sections[[#This Row],[SGUID]],allsections[SGUID],0),3)</f>
        <v>30</v>
      </c>
      <c r="K32" t="s">
        <v>1087</v>
      </c>
      <c r="L32" t="str">
        <f>INDEX(allsections[[S]:[Order]],MATCH(unique_sub[[#This Row],[SSGUID]],allsections[SGUID],0),1)</f>
        <v>FV 30.05 Water quality</v>
      </c>
      <c r="M32" t="str">
        <f>INDEX(allsections[[S]:[Order]],MATCH(unique_sub[[#This Row],[SSGUID]],allsections[SGUID],0),2)</f>
        <v>-</v>
      </c>
      <c r="N32">
        <f>INDEX(allsections[[S]:[Order]],MATCH(unique_sub[[#This Row],[SSGUID]],allsections[SGUID],0),3)</f>
        <v>3005</v>
      </c>
      <c r="P32" t="s">
        <v>58</v>
      </c>
      <c r="Q32" t="s">
        <v>818</v>
      </c>
      <c r="R32" s="40" t="str">
        <f t="shared" si="0"/>
        <v>19FqK7ekLK0m3iLHchTn8h14lJpH5qVsP8C976yuQrDU</v>
      </c>
      <c r="S32" s="40">
        <f>INDEX(allsections[[S]:[Order]],MATCH(P32,allsections[SGUID],0),3)</f>
        <v>28</v>
      </c>
      <c r="T32" s="40">
        <f>INDEX(allsections[[S]:[Order]],MATCH(Q32,allsections[SGUID],0),3)</f>
        <v>2803</v>
      </c>
      <c r="U32" t="str">
        <f>IF(sectionsubsection[[#This Row],[Schon da?]]=1,INDEX(sectionsubsection_download[],MATCH(sectionsubsection[[#This Row],[Title]],sectionsubsection_download[Title],0),6),INDEX(sectionsubsection10[],MATCH(sectionsubsection[[#This Row],[Title]],sectionsubsection10[Title],0),6))</f>
        <v>13bKix0KDGNudEM0QXmk1y</v>
      </c>
      <c r="V32">
        <f>COUNTIF(Z:Z,sectionsubsection[[#This Row],[Title]])</f>
        <v>1</v>
      </c>
      <c r="X32" s="49"/>
      <c r="Y32" s="50"/>
      <c r="Z32" s="40" t="s">
        <v>1384</v>
      </c>
      <c r="AA32" s="40" t="e">
        <f>INDEX(allsections[[S]:[Order]],MATCH(X32,allsections[SGUID],0),3)</f>
        <v>#N/A</v>
      </c>
      <c r="AB32" s="40" t="e">
        <f>INDEX(allsections[[S]:[Order]],MATCH(Y32,allsections[SGUID],0),3)</f>
        <v>#N/A</v>
      </c>
      <c r="AC32" s="50" t="s">
        <v>1385</v>
      </c>
    </row>
    <row r="33" spans="1:29" ht="120" hidden="1" x14ac:dyDescent="0.25">
      <c r="A33" t="s">
        <v>908</v>
      </c>
      <c r="B33" s="47" t="s">
        <v>2433</v>
      </c>
      <c r="C33" s="47" t="s">
        <v>1266</v>
      </c>
      <c r="D33">
        <v>5</v>
      </c>
      <c r="F33" t="s">
        <v>744</v>
      </c>
      <c r="G33" t="str">
        <f>INDEX(allsections[[S]:[Order]],MATCH(unique_sections[[#This Row],[SGUID]],allsections[SGUID],0),1)</f>
        <v>FV 31 INTEGRATED PEST MANAGEMENT</v>
      </c>
      <c r="H33" t="str">
        <f>INDEX(allsections[[S]:[Order]],MATCH(unique_sections[[#This Row],[SGUID]],allsections[SGUID],0),2)</f>
        <v>-</v>
      </c>
      <c r="I33">
        <f>INDEX(allsections[[S]:[Order]],MATCH(unique_sections[[#This Row],[SGUID]],allsections[SGUID],0),3)</f>
        <v>31</v>
      </c>
      <c r="K33" t="s">
        <v>1123</v>
      </c>
      <c r="L33" t="str">
        <f>INDEX(allsections[[S]:[Order]],MATCH(unique_sub[[#This Row],[SSGUID]],allsections[SGUID],0),1)</f>
        <v>FV 30.03 Efficient water use on the farm</v>
      </c>
      <c r="M33" t="str">
        <f>INDEX(allsections[[S]:[Order]],MATCH(unique_sub[[#This Row],[SSGUID]],allsections[SGUID],0),2)</f>
        <v>-</v>
      </c>
      <c r="N33">
        <f>INDEX(allsections[[S]:[Order]],MATCH(unique_sub[[#This Row],[SSGUID]],allsections[SGUID],0),3)</f>
        <v>3003</v>
      </c>
      <c r="P33" t="s">
        <v>58</v>
      </c>
      <c r="Q33" t="s">
        <v>843</v>
      </c>
      <c r="R33" s="40" t="str">
        <f t="shared" si="0"/>
        <v>19FqK7ekLK0m3iLHchTn8h2g5JReDfSpzAHl16771ew5</v>
      </c>
      <c r="S33" s="40">
        <f>INDEX(allsections[[S]:[Order]],MATCH(P33,allsections[SGUID],0),3)</f>
        <v>28</v>
      </c>
      <c r="T33" s="40">
        <f>INDEX(allsections[[S]:[Order]],MATCH(Q33,allsections[SGUID],0),3)</f>
        <v>2802</v>
      </c>
      <c r="U33" t="str">
        <f>IF(sectionsubsection[[#This Row],[Schon da?]]=1,INDEX(sectionsubsection_download[],MATCH(sectionsubsection[[#This Row],[Title]],sectionsubsection_download[Title],0),6),INDEX(sectionsubsection10[],MATCH(sectionsubsection[[#This Row],[Title]],sectionsubsection10[Title],0),6))</f>
        <v>6NNCdhTMTpFbSgoGpb63cp</v>
      </c>
      <c r="V33">
        <f>COUNTIF(Z:Z,sectionsubsection[[#This Row],[Title]])</f>
        <v>1</v>
      </c>
      <c r="X33" s="46"/>
      <c r="Y33" s="40"/>
      <c r="Z33" s="40" t="s">
        <v>1388</v>
      </c>
      <c r="AA33" s="40" t="e">
        <f>INDEX(allsections[[S]:[Order]],MATCH(X33,allsections[SGUID],0),3)</f>
        <v>#N/A</v>
      </c>
      <c r="AB33" s="40" t="e">
        <f>INDEX(allsections[[S]:[Order]],MATCH(Y33,allsections[SGUID],0),3)</f>
        <v>#N/A</v>
      </c>
      <c r="AC33" s="40" t="s">
        <v>1389</v>
      </c>
    </row>
    <row r="34" spans="1:29" ht="330" hidden="1" x14ac:dyDescent="0.25">
      <c r="A34" t="s">
        <v>2468</v>
      </c>
      <c r="B34" s="47" t="s">
        <v>2469</v>
      </c>
      <c r="C34" s="47" t="s">
        <v>2470</v>
      </c>
      <c r="D34">
        <v>5</v>
      </c>
      <c r="F34" t="s">
        <v>115</v>
      </c>
      <c r="G34" t="str">
        <f>INDEX(allsections[[S]:[Order]],MATCH(unique_sections[[#This Row],[SGUID]],allsections[SGUID],0),1)</f>
        <v>FV 32 PLANT PROTECTION PRODUCTS</v>
      </c>
      <c r="H34" t="str">
        <f>INDEX(allsections[[S]:[Order]],MATCH(unique_sections[[#This Row],[SGUID]],allsections[SGUID],0),2)</f>
        <v>-</v>
      </c>
      <c r="I34">
        <f>INDEX(allsections[[S]:[Order]],MATCH(unique_sections[[#This Row],[SGUID]],allsections[SGUID],0),3)</f>
        <v>32</v>
      </c>
      <c r="K34" t="s">
        <v>1131</v>
      </c>
      <c r="L34" t="str">
        <f>INDEX(allsections[[S]:[Order]],MATCH(unique_sub[[#This Row],[SSGUID]],allsections[SGUID],0),1)</f>
        <v>FV 33.04 Pest control</v>
      </c>
      <c r="M34" t="str">
        <f>INDEX(allsections[[S]:[Order]],MATCH(unique_sub[[#This Row],[SSGUID]],allsections[SGUID],0),2)</f>
        <v>-</v>
      </c>
      <c r="N34">
        <f>INDEX(allsections[[S]:[Order]],MATCH(unique_sub[[#This Row],[SSGUID]],allsections[SGUID],0),3)</f>
        <v>3304</v>
      </c>
      <c r="P34" t="s">
        <v>606</v>
      </c>
      <c r="Q34" t="s">
        <v>50</v>
      </c>
      <c r="R34" s="40" t="str">
        <f t="shared" si="0"/>
        <v>2qQW5LAimcgbwLksFTh6tg5TvyR0UgB0EOmnMkFaZftX</v>
      </c>
      <c r="S34" s="40">
        <f>INDEX(allsections[[S]:[Order]],MATCH(P34,allsections[SGUID],0),3)</f>
        <v>24</v>
      </c>
      <c r="T34" s="40">
        <f>INDEX(allsections[[S]:[Order]],MATCH(Q34,allsections[SGUID],0),3)</f>
        <v>0</v>
      </c>
      <c r="U34" t="str">
        <f>IF(sectionsubsection[[#This Row],[Schon da?]]=1,INDEX(sectionsubsection_download[],MATCH(sectionsubsection[[#This Row],[Title]],sectionsubsection_download[Title],0),6),INDEX(sectionsubsection10[],MATCH(sectionsubsection[[#This Row],[Title]],sectionsubsection10[Title],0),6))</f>
        <v>7iWJXTXYCupkFTEfuzkuQg</v>
      </c>
      <c r="V34">
        <f>COUNTIF(Z:Z,sectionsubsection[[#This Row],[Title]])</f>
        <v>1</v>
      </c>
      <c r="X34" s="49"/>
      <c r="Y34" s="50"/>
      <c r="Z34" s="40" t="s">
        <v>1392</v>
      </c>
      <c r="AA34" s="40" t="e">
        <f>INDEX(allsections[[S]:[Order]],MATCH(X34,allsections[SGUID],0),3)</f>
        <v>#N/A</v>
      </c>
      <c r="AB34" s="40" t="e">
        <f>INDEX(allsections[[S]:[Order]],MATCH(Y34,allsections[SGUID],0),3)</f>
        <v>#N/A</v>
      </c>
      <c r="AC34" s="50" t="s">
        <v>1393</v>
      </c>
    </row>
    <row r="35" spans="1:29" ht="45" hidden="1" x14ac:dyDescent="0.25">
      <c r="A35" t="s">
        <v>1564</v>
      </c>
      <c r="B35" s="47" t="s">
        <v>1565</v>
      </c>
      <c r="C35" s="47" t="s">
        <v>1266</v>
      </c>
      <c r="D35">
        <v>6</v>
      </c>
      <c r="F35" t="s">
        <v>1130</v>
      </c>
      <c r="G35" t="str">
        <f>INDEX(allsections[[S]:[Order]],MATCH(unique_sections[[#This Row],[SGUID]],allsections[SGUID],0),1)</f>
        <v>FV 33 POSTHARVEST HANDLING</v>
      </c>
      <c r="H35" t="str">
        <f>INDEX(allsections[[S]:[Order]],MATCH(unique_sections[[#This Row],[SGUID]],allsections[SGUID],0),2)</f>
        <v>-</v>
      </c>
      <c r="I35">
        <f>INDEX(allsections[[S]:[Order]],MATCH(unique_sections[[#This Row],[SGUID]],allsections[SGUID],0),3)</f>
        <v>33</v>
      </c>
      <c r="K35" t="s">
        <v>1138</v>
      </c>
      <c r="L35" t="str">
        <f>INDEX(allsections[[S]:[Order]],MATCH(unique_sub[[#This Row],[SSGUID]],allsections[SGUID],0),1)</f>
        <v>FV 33.06 Environmental monitoring program</v>
      </c>
      <c r="M35" t="str">
        <f>INDEX(allsections[[S]:[Order]],MATCH(unique_sub[[#This Row],[SSGUID]],allsections[SGUID],0),2)</f>
        <v>-</v>
      </c>
      <c r="N35">
        <f>INDEX(allsections[[S]:[Order]],MATCH(unique_sub[[#This Row],[SSGUID]],allsections[SGUID],0),3)</f>
        <v>3306</v>
      </c>
      <c r="P35" t="s">
        <v>101</v>
      </c>
      <c r="Q35" t="s">
        <v>50</v>
      </c>
      <c r="R35" s="40" t="str">
        <f t="shared" ref="R35:R66" si="1">P35&amp;Q35</f>
        <v>2lCsmz9pLx7NagHecV9mpX5TvyR0UgB0EOmnMkFaZftX</v>
      </c>
      <c r="S35" s="40">
        <f>INDEX(allsections[[S]:[Order]],MATCH(P35,allsections[SGUID],0),3)</f>
        <v>23</v>
      </c>
      <c r="T35" s="40">
        <f>INDEX(allsections[[S]:[Order]],MATCH(Q35,allsections[SGUID],0),3)</f>
        <v>0</v>
      </c>
      <c r="U35" t="str">
        <f>IF(sectionsubsection[[#This Row],[Schon da?]]=1,INDEX(sectionsubsection_download[],MATCH(sectionsubsection[[#This Row],[Title]],sectionsubsection_download[Title],0),6),INDEX(sectionsubsection10[],MATCH(sectionsubsection[[#This Row],[Title]],sectionsubsection10[Title],0),6))</f>
        <v>2LfyMFMW36CamjuZ0YnMrr</v>
      </c>
      <c r="V35">
        <f>COUNTIF(Z:Z,sectionsubsection[[#This Row],[Title]])</f>
        <v>1</v>
      </c>
      <c r="X35" s="46"/>
      <c r="Y35" s="40"/>
      <c r="Z35" s="40" t="s">
        <v>1396</v>
      </c>
      <c r="AA35" s="40" t="e">
        <f>INDEX(allsections[[S]:[Order]],MATCH(X35,allsections[SGUID],0),3)</f>
        <v>#N/A</v>
      </c>
      <c r="AB35" s="40" t="e">
        <f>INDEX(allsections[[S]:[Order]],MATCH(Y35,allsections[SGUID],0),3)</f>
        <v>#N/A</v>
      </c>
      <c r="AC35" s="40" t="s">
        <v>1397</v>
      </c>
    </row>
    <row r="36" spans="1:29" ht="105" hidden="1" x14ac:dyDescent="0.25">
      <c r="A36" t="s">
        <v>1774</v>
      </c>
      <c r="B36" s="47" t="s">
        <v>1775</v>
      </c>
      <c r="C36" s="47" t="s">
        <v>1266</v>
      </c>
      <c r="D36">
        <v>6</v>
      </c>
      <c r="K36" t="s">
        <v>1151</v>
      </c>
      <c r="L36" t="str">
        <f>INDEX(allsections[[S]:[Order]],MATCH(unique_sub[[#This Row],[SSGUID]],allsections[SGUID],0),1)</f>
        <v xml:space="preserve">FV 33.07 Air and compressed gases </v>
      </c>
      <c r="M36" t="str">
        <f>INDEX(allsections[[S]:[Order]],MATCH(unique_sub[[#This Row],[SSGUID]],allsections[SGUID],0),2)</f>
        <v>-</v>
      </c>
      <c r="N36">
        <f>INDEX(allsections[[S]:[Order]],MATCH(unique_sub[[#This Row],[SSGUID]],allsections[SGUID],0),3)</f>
        <v>3307</v>
      </c>
      <c r="P36" t="s">
        <v>66</v>
      </c>
      <c r="Q36" t="s">
        <v>67</v>
      </c>
      <c r="R36" s="40" t="str">
        <f t="shared" si="1"/>
        <v>6vDiuqvJNOSRl5wyT01PymegxrRxt1wvmpDaKwSbu23</v>
      </c>
      <c r="S36" s="40">
        <f>INDEX(allsections[[S]:[Order]],MATCH(P36,allsections[SGUID],0),3)</f>
        <v>22</v>
      </c>
      <c r="T36" s="40">
        <f>INDEX(allsections[[S]:[Order]],MATCH(Q36,allsections[SGUID],0),3)</f>
        <v>2203</v>
      </c>
      <c r="U36" t="str">
        <f>IF(sectionsubsection[[#This Row],[Schon da?]]=1,INDEX(sectionsubsection_download[],MATCH(sectionsubsection[[#This Row],[Title]],sectionsubsection_download[Title],0),6),INDEX(sectionsubsection10[],MATCH(sectionsubsection[[#This Row],[Title]],sectionsubsection10[Title],0),6))</f>
        <v>5c3dR1YVmA5sXHhsKmupYd</v>
      </c>
      <c r="V36">
        <f>COUNTIF(Z:Z,sectionsubsection[[#This Row],[Title]])</f>
        <v>1</v>
      </c>
      <c r="X36" s="49"/>
      <c r="Y36" s="50"/>
      <c r="Z36" s="40" t="s">
        <v>1400</v>
      </c>
      <c r="AA36" s="40" t="e">
        <f>INDEX(allsections[[S]:[Order]],MATCH(X36,allsections[SGUID],0),3)</f>
        <v>#N/A</v>
      </c>
      <c r="AB36" s="40" t="e">
        <f>INDEX(allsections[[S]:[Order]],MATCH(Y36,allsections[SGUID],0),3)</f>
        <v>#N/A</v>
      </c>
      <c r="AC36" s="50" t="s">
        <v>1401</v>
      </c>
    </row>
    <row r="37" spans="1:29" ht="90" hidden="1" x14ac:dyDescent="0.25">
      <c r="A37" t="s">
        <v>1822</v>
      </c>
      <c r="B37" s="47" t="s">
        <v>1823</v>
      </c>
      <c r="C37" s="47" t="s">
        <v>1266</v>
      </c>
      <c r="D37">
        <v>6</v>
      </c>
      <c r="K37" t="s">
        <v>1158</v>
      </c>
      <c r="L37" t="str">
        <f>INDEX(allsections[[S]:[Order]],MATCH(unique_sub[[#This Row],[SSGUID]],allsections[SGUID],0),1)</f>
        <v>FV 33.05 Product labeling</v>
      </c>
      <c r="M37" t="str">
        <f>INDEX(allsections[[S]:[Order]],MATCH(unique_sub[[#This Row],[SSGUID]],allsections[SGUID],0),2)</f>
        <v>-</v>
      </c>
      <c r="N37">
        <f>INDEX(allsections[[S]:[Order]],MATCH(unique_sub[[#This Row],[SSGUID]],allsections[SGUID],0),3)</f>
        <v>3305</v>
      </c>
      <c r="P37" t="s">
        <v>66</v>
      </c>
      <c r="Q37" t="s">
        <v>668</v>
      </c>
      <c r="R37" s="40" t="str">
        <f t="shared" si="1"/>
        <v>6vDiuqvJNOSRl5wyT01PymglN2WuTeRW3b5FgXbh8Ta</v>
      </c>
      <c r="S37" s="40">
        <f>INDEX(allsections[[S]:[Order]],MATCH(P37,allsections[SGUID],0),3)</f>
        <v>22</v>
      </c>
      <c r="T37" s="40">
        <f>INDEX(allsections[[S]:[Order]],MATCH(Q37,allsections[SGUID],0),3)</f>
        <v>2202</v>
      </c>
      <c r="U37" t="str">
        <f>IF(sectionsubsection[[#This Row],[Schon da?]]=1,INDEX(sectionsubsection_download[],MATCH(sectionsubsection[[#This Row],[Title]],sectionsubsection_download[Title],0),6),INDEX(sectionsubsection10[],MATCH(sectionsubsection[[#This Row],[Title]],sectionsubsection10[Title],0),6))</f>
        <v>6uoQDWLk4J8jAguIJy4ZW5</v>
      </c>
      <c r="V37">
        <f>COUNTIF(Z:Z,sectionsubsection[[#This Row],[Title]])</f>
        <v>1</v>
      </c>
      <c r="X37" s="46"/>
      <c r="Y37" s="40"/>
      <c r="Z37" s="40" t="s">
        <v>1403</v>
      </c>
      <c r="AA37" s="40" t="e">
        <f>INDEX(allsections[[S]:[Order]],MATCH(X37,allsections[SGUID],0),3)</f>
        <v>#N/A</v>
      </c>
      <c r="AB37" s="40" t="e">
        <f>INDEX(allsections[[S]:[Order]],MATCH(Y37,allsections[SGUID],0),3)</f>
        <v>#N/A</v>
      </c>
      <c r="AC37" s="40" t="s">
        <v>1404</v>
      </c>
    </row>
    <row r="38" spans="1:29" ht="409.5" hidden="1" x14ac:dyDescent="0.25">
      <c r="A38" t="s">
        <v>2333</v>
      </c>
      <c r="B38" s="47" t="s">
        <v>2334</v>
      </c>
      <c r="C38" s="47" t="s">
        <v>2335</v>
      </c>
      <c r="D38">
        <v>6</v>
      </c>
      <c r="K38" t="s">
        <v>1165</v>
      </c>
      <c r="L38" t="str">
        <f>INDEX(allsections[[S]:[Order]],MATCH(unique_sub[[#This Row],[SSGUID]],allsections[SGUID],0),1)</f>
        <v>FV 33.03 Temperature and humidity control</v>
      </c>
      <c r="M38" t="str">
        <f>INDEX(allsections[[S]:[Order]],MATCH(unique_sub[[#This Row],[SSGUID]],allsections[SGUID],0),2)</f>
        <v>-</v>
      </c>
      <c r="N38">
        <f>INDEX(allsections[[S]:[Order]],MATCH(unique_sub[[#This Row],[SSGUID]],allsections[SGUID],0),3)</f>
        <v>3303</v>
      </c>
      <c r="P38" t="s">
        <v>66</v>
      </c>
      <c r="Q38" t="s">
        <v>675</v>
      </c>
      <c r="R38" s="40" t="str">
        <f t="shared" si="1"/>
        <v>6vDiuqvJNOSRl5wyT01Pym7zXnm2lgE6Oh3K9yFP7Gdf</v>
      </c>
      <c r="S38" s="40">
        <f>INDEX(allsections[[S]:[Order]],MATCH(P38,allsections[SGUID],0),3)</f>
        <v>22</v>
      </c>
      <c r="T38" s="40">
        <f>INDEX(allsections[[S]:[Order]],MATCH(Q38,allsections[SGUID],0),3)</f>
        <v>2201</v>
      </c>
      <c r="U38" t="str">
        <f>IF(sectionsubsection[[#This Row],[Schon da?]]=1,INDEX(sectionsubsection_download[],MATCH(sectionsubsection[[#This Row],[Title]],sectionsubsection_download[Title],0),6),INDEX(sectionsubsection10[],MATCH(sectionsubsection[[#This Row],[Title]],sectionsubsection10[Title],0),6))</f>
        <v>1RPVuNcKGhKGNDUNMmqJad</v>
      </c>
      <c r="V38">
        <f>COUNTIF(Z:Z,sectionsubsection[[#This Row],[Title]])</f>
        <v>1</v>
      </c>
      <c r="X38" s="49"/>
      <c r="Y38" s="50"/>
      <c r="Z38" s="40" t="s">
        <v>1406</v>
      </c>
      <c r="AA38" s="40" t="e">
        <f>INDEX(allsections[[S]:[Order]],MATCH(X38,allsections[SGUID],0),3)</f>
        <v>#N/A</v>
      </c>
      <c r="AB38" s="40" t="e">
        <f>INDEX(allsections[[S]:[Order]],MATCH(Y38,allsections[SGUID],0),3)</f>
        <v>#N/A</v>
      </c>
      <c r="AC38" s="50" t="s">
        <v>1407</v>
      </c>
    </row>
    <row r="39" spans="1:29" ht="120" hidden="1" x14ac:dyDescent="0.25">
      <c r="A39" t="s">
        <v>2404</v>
      </c>
      <c r="B39" s="47" t="s">
        <v>2405</v>
      </c>
      <c r="C39" s="47" t="s">
        <v>1266</v>
      </c>
      <c r="D39">
        <v>6</v>
      </c>
      <c r="K39" t="s">
        <v>1172</v>
      </c>
      <c r="L39" t="str">
        <f>INDEX(allsections[[S]:[Order]],MATCH(unique_sub[[#This Row],[SSGUID]],allsections[SGUID],0),1)</f>
        <v>FV 33.02 Foreign bodies</v>
      </c>
      <c r="M39" t="str">
        <f>INDEX(allsections[[S]:[Order]],MATCH(unique_sub[[#This Row],[SSGUID]],allsections[SGUID],0),2)</f>
        <v>-</v>
      </c>
      <c r="N39">
        <f>INDEX(allsections[[S]:[Order]],MATCH(unique_sub[[#This Row],[SSGUID]],allsections[SGUID],0),3)</f>
        <v>3302</v>
      </c>
      <c r="P39" t="s">
        <v>488</v>
      </c>
      <c r="Q39" t="s">
        <v>593</v>
      </c>
      <c r="R39" s="40" t="str">
        <f t="shared" si="1"/>
        <v>2apQYV4sVGueZxb722p8825az4vdaXEuQgs5B9UaOjzb</v>
      </c>
      <c r="S39" s="40">
        <f>INDEX(allsections[[S]:[Order]],MATCH(P39,allsections[SGUID],0),3)</f>
        <v>20</v>
      </c>
      <c r="T39" s="40">
        <f>INDEX(allsections[[S]:[Order]],MATCH(Q39,allsections[SGUID],0),3)</f>
        <v>2004</v>
      </c>
      <c r="U39" t="str">
        <f>IF(sectionsubsection[[#This Row],[Schon da?]]=1,INDEX(sectionsubsection_download[],MATCH(sectionsubsection[[#This Row],[Title]],sectionsubsection_download[Title],0),6),INDEX(sectionsubsection10[],MATCH(sectionsubsection[[#This Row],[Title]],sectionsubsection10[Title],0),6))</f>
        <v>2uILNFLSUSNvYMiLxTWG1l</v>
      </c>
      <c r="V39">
        <f>COUNTIF(Z:Z,sectionsubsection[[#This Row],[Title]])</f>
        <v>1</v>
      </c>
      <c r="X39" s="46"/>
      <c r="Y39" s="40"/>
      <c r="Z39" s="40" t="s">
        <v>1409</v>
      </c>
      <c r="AA39" s="40" t="e">
        <f>INDEX(allsections[[S]:[Order]],MATCH(X39,allsections[SGUID],0),3)</f>
        <v>#N/A</v>
      </c>
      <c r="AB39" s="40" t="e">
        <f>INDEX(allsections[[S]:[Order]],MATCH(Y39,allsections[SGUID],0),3)</f>
        <v>#N/A</v>
      </c>
      <c r="AC39" s="40" t="s">
        <v>1410</v>
      </c>
    </row>
    <row r="40" spans="1:29" ht="45" hidden="1" x14ac:dyDescent="0.25">
      <c r="A40" t="s">
        <v>655</v>
      </c>
      <c r="B40" s="47" t="s">
        <v>2461</v>
      </c>
      <c r="C40" s="47" t="s">
        <v>1266</v>
      </c>
      <c r="D40">
        <v>6</v>
      </c>
      <c r="K40" t="s">
        <v>1185</v>
      </c>
      <c r="L40" t="str">
        <f>INDEX(allsections[[S]:[Order]],MATCH(unique_sub[[#This Row],[SSGUID]],allsections[SGUID],0),1)</f>
        <v>FV 33.01 Packing (in-field or facility) and storage areas</v>
      </c>
      <c r="M40" t="str">
        <f>INDEX(allsections[[S]:[Order]],MATCH(unique_sub[[#This Row],[SSGUID]],allsections[SGUID],0),2)</f>
        <v>-</v>
      </c>
      <c r="N40">
        <f>INDEX(allsections[[S]:[Order]],MATCH(unique_sub[[#This Row],[SSGUID]],allsections[SGUID],0),3)</f>
        <v>3301</v>
      </c>
      <c r="P40" t="s">
        <v>488</v>
      </c>
      <c r="Q40" t="s">
        <v>514</v>
      </c>
      <c r="R40" s="40" t="str">
        <f t="shared" si="1"/>
        <v>2apQYV4sVGueZxb722p8826rCsdcQbJnfwmnsw2F9C4z</v>
      </c>
      <c r="S40" s="40">
        <f>INDEX(allsections[[S]:[Order]],MATCH(P40,allsections[SGUID],0),3)</f>
        <v>20</v>
      </c>
      <c r="T40" s="40">
        <f>INDEX(allsections[[S]:[Order]],MATCH(Q40,allsections[SGUID],0),3)</f>
        <v>2002</v>
      </c>
      <c r="U40" t="str">
        <f>IF(sectionsubsection[[#This Row],[Schon da?]]=1,INDEX(sectionsubsection_download[],MATCH(sectionsubsection[[#This Row],[Title]],sectionsubsection_download[Title],0),6),INDEX(sectionsubsection10[],MATCH(sectionsubsection[[#This Row],[Title]],sectionsubsection10[Title],0),6))</f>
        <v>21iP5X956IMsI7DJvW88jr</v>
      </c>
      <c r="V40">
        <f>COUNTIF(Z:Z,sectionsubsection[[#This Row],[Title]])</f>
        <v>1</v>
      </c>
      <c r="X40" s="49"/>
      <c r="Y40" s="50"/>
      <c r="Z40" s="40" t="s">
        <v>1412</v>
      </c>
      <c r="AA40" s="40" t="e">
        <f>INDEX(allsections[[S]:[Order]],MATCH(X40,allsections[SGUID],0),3)</f>
        <v>#N/A</v>
      </c>
      <c r="AB40" s="40" t="e">
        <f>INDEX(allsections[[S]:[Order]],MATCH(Y40,allsections[SGUID],0),3)</f>
        <v>#N/A</v>
      </c>
      <c r="AC40" s="50" t="s">
        <v>1413</v>
      </c>
    </row>
    <row r="41" spans="1:29" ht="90" hidden="1" x14ac:dyDescent="0.25">
      <c r="A41" t="s">
        <v>1434</v>
      </c>
      <c r="B41" s="47" t="s">
        <v>1435</v>
      </c>
      <c r="C41" t="s">
        <v>1266</v>
      </c>
      <c r="D41">
        <v>7</v>
      </c>
      <c r="K41" t="s">
        <v>1234</v>
      </c>
      <c r="L41" t="str">
        <f>INDEX(allsections[[S]:[Order]],MATCH(unique_sub[[#This Row],[SSGUID]],allsections[SGUID],0),1)</f>
        <v>FV 30.02 Water sources</v>
      </c>
      <c r="M41" t="str">
        <f>INDEX(allsections[[S]:[Order]],MATCH(unique_sub[[#This Row],[SSGUID]],allsections[SGUID],0),2)</f>
        <v>-</v>
      </c>
      <c r="N41">
        <f>INDEX(allsections[[S]:[Order]],MATCH(unique_sub[[#This Row],[SSGUID]],allsections[SGUID],0),3)</f>
        <v>3002</v>
      </c>
      <c r="P41" t="s">
        <v>488</v>
      </c>
      <c r="Q41" t="s">
        <v>538</v>
      </c>
      <c r="R41" s="40" t="str">
        <f t="shared" si="1"/>
        <v>2apQYV4sVGueZxb722p8822IPCUnYuMhRLMitDdZuBV6</v>
      </c>
      <c r="S41" s="40">
        <f>INDEX(allsections[[S]:[Order]],MATCH(P41,allsections[SGUID],0),3)</f>
        <v>20</v>
      </c>
      <c r="T41" s="40">
        <f>INDEX(allsections[[S]:[Order]],MATCH(Q41,allsections[SGUID],0),3)</f>
        <v>2001</v>
      </c>
      <c r="U41" t="str">
        <f>IF(sectionsubsection[[#This Row],[Schon da?]]=1,INDEX(sectionsubsection_download[],MATCH(sectionsubsection[[#This Row],[Title]],sectionsubsection_download[Title],0),6),INDEX(sectionsubsection10[],MATCH(sectionsubsection[[#This Row],[Title]],sectionsubsection10[Title],0),6))</f>
        <v>3IUiXuwp5nc4lJpNyIt6Gm</v>
      </c>
      <c r="V41">
        <f>COUNTIF(Z:Z,sectionsubsection[[#This Row],[Title]])</f>
        <v>1</v>
      </c>
      <c r="X41" s="46"/>
      <c r="Y41" s="40"/>
      <c r="Z41" s="40" t="s">
        <v>1416</v>
      </c>
      <c r="AA41" s="40" t="e">
        <f>INDEX(allsections[[S]:[Order]],MATCH(X41,allsections[SGUID],0),3)</f>
        <v>#N/A</v>
      </c>
      <c r="AB41" s="40" t="e">
        <f>INDEX(allsections[[S]:[Order]],MATCH(Y41,allsections[SGUID],0),3)</f>
        <v>#N/A</v>
      </c>
      <c r="AC41" s="40" t="s">
        <v>1417</v>
      </c>
    </row>
    <row r="42" spans="1:29" ht="150" hidden="1" x14ac:dyDescent="0.25">
      <c r="A42" t="s">
        <v>1560</v>
      </c>
      <c r="B42" s="47" t="s">
        <v>1561</v>
      </c>
      <c r="C42" s="47" t="s">
        <v>1266</v>
      </c>
      <c r="D42">
        <v>7</v>
      </c>
      <c r="P42" t="s">
        <v>115</v>
      </c>
      <c r="Q42" t="s">
        <v>442</v>
      </c>
      <c r="R42" s="40" t="str">
        <f t="shared" si="1"/>
        <v>6mrYpZ2GcLZ7AP1RVVry5G5OPZTbS8UKCdo5sAfvtHwp</v>
      </c>
      <c r="S42" s="40">
        <f>INDEX(allsections[[S]:[Order]],MATCH(P42,allsections[SGUID],0),3)</f>
        <v>32</v>
      </c>
      <c r="T42" s="40">
        <f>INDEX(allsections[[S]:[Order]],MATCH(Q42,allsections[SGUID],0),3)</f>
        <v>3211</v>
      </c>
      <c r="U42" t="str">
        <f>IF(sectionsubsection[[#This Row],[Schon da?]]=1,INDEX(sectionsubsection_download[],MATCH(sectionsubsection[[#This Row],[Title]],sectionsubsection_download[Title],0),6),INDEX(sectionsubsection10[],MATCH(sectionsubsection[[#This Row],[Title]],sectionsubsection10[Title],0),6))</f>
        <v>3ENhTBiDiLIby2zwwYZ4II</v>
      </c>
      <c r="V42">
        <f>COUNTIF(Z:Z,sectionsubsection[[#This Row],[Title]])</f>
        <v>1</v>
      </c>
      <c r="X42" s="49"/>
      <c r="Y42" s="50"/>
      <c r="Z42" s="40" t="s">
        <v>1420</v>
      </c>
      <c r="AA42" s="40" t="e">
        <f>INDEX(allsections[[S]:[Order]],MATCH(X42,allsections[SGUID],0),3)</f>
        <v>#N/A</v>
      </c>
      <c r="AB42" s="40" t="e">
        <f>INDEX(allsections[[S]:[Order]],MATCH(Y42,allsections[SGUID],0),3)</f>
        <v>#N/A</v>
      </c>
      <c r="AC42" s="50" t="s">
        <v>1421</v>
      </c>
    </row>
    <row r="43" spans="1:29" ht="150" hidden="1" x14ac:dyDescent="0.25">
      <c r="A43" t="s">
        <v>1770</v>
      </c>
      <c r="B43" s="47" t="s">
        <v>1771</v>
      </c>
      <c r="C43" s="47" t="s">
        <v>1266</v>
      </c>
      <c r="D43">
        <v>7</v>
      </c>
      <c r="P43" t="s">
        <v>115</v>
      </c>
      <c r="Q43" t="s">
        <v>429</v>
      </c>
      <c r="R43" s="40" t="str">
        <f t="shared" si="1"/>
        <v>6mrYpZ2GcLZ7AP1RVVry5GwRT3XcKfUaVoLQYa4XeJC</v>
      </c>
      <c r="S43" s="40">
        <f>INDEX(allsections[[S]:[Order]],MATCH(P43,allsections[SGUID],0),3)</f>
        <v>32</v>
      </c>
      <c r="T43" s="40">
        <f>INDEX(allsections[[S]:[Order]],MATCH(Q43,allsections[SGUID],0),3)</f>
        <v>3206</v>
      </c>
      <c r="U43" t="str">
        <f>IF(sectionsubsection[[#This Row],[Schon da?]]=1,INDEX(sectionsubsection_download[],MATCH(sectionsubsection[[#This Row],[Title]],sectionsubsection_download[Title],0),6),INDEX(sectionsubsection10[],MATCH(sectionsubsection[[#This Row],[Title]],sectionsubsection10[Title],0),6))</f>
        <v>h8R5jJkb29tHZV3B118Di</v>
      </c>
      <c r="V43">
        <f>COUNTIF(Z:Z,sectionsubsection[[#This Row],[Title]])</f>
        <v>1</v>
      </c>
      <c r="X43" s="46"/>
      <c r="Y43" s="40"/>
      <c r="Z43" s="40" t="s">
        <v>1424</v>
      </c>
      <c r="AA43" s="40" t="e">
        <f>INDEX(allsections[[S]:[Order]],MATCH(X43,allsections[SGUID],0),3)</f>
        <v>#N/A</v>
      </c>
      <c r="AB43" s="40" t="e">
        <f>INDEX(allsections[[S]:[Order]],MATCH(Y43,allsections[SGUID],0),3)</f>
        <v>#N/A</v>
      </c>
      <c r="AC43" s="40" t="s">
        <v>1425</v>
      </c>
    </row>
    <row r="44" spans="1:29" ht="60" hidden="1" x14ac:dyDescent="0.25">
      <c r="A44" t="s">
        <v>1818</v>
      </c>
      <c r="B44" s="47" t="s">
        <v>1819</v>
      </c>
      <c r="C44" s="47" t="s">
        <v>1266</v>
      </c>
      <c r="D44">
        <v>7</v>
      </c>
      <c r="P44" t="s">
        <v>115</v>
      </c>
      <c r="Q44" t="s">
        <v>422</v>
      </c>
      <c r="R44" s="40" t="str">
        <f t="shared" si="1"/>
        <v>6mrYpZ2GcLZ7AP1RVVry5G3ZsSeRvZNIo9inIvGSDPi7</v>
      </c>
      <c r="S44" s="40">
        <f>INDEX(allsections[[S]:[Order]],MATCH(P44,allsections[SGUID],0),3)</f>
        <v>32</v>
      </c>
      <c r="T44" s="40">
        <f>INDEX(allsections[[S]:[Order]],MATCH(Q44,allsections[SGUID],0),3)</f>
        <v>3205</v>
      </c>
      <c r="U44" t="str">
        <f>IF(sectionsubsection[[#This Row],[Schon da?]]=1,INDEX(sectionsubsection_download[],MATCH(sectionsubsection[[#This Row],[Title]],sectionsubsection_download[Title],0),6),INDEX(sectionsubsection10[],MATCH(sectionsubsection[[#This Row],[Title]],sectionsubsection10[Title],0),6))</f>
        <v>6LT3SsPHecSghrKBDqqFdh</v>
      </c>
      <c r="V44">
        <f>COUNTIF(Z:Z,sectionsubsection[[#This Row],[Title]])</f>
        <v>1</v>
      </c>
      <c r="X44" s="49"/>
      <c r="Y44" s="50"/>
      <c r="Z44" s="40" t="s">
        <v>1428</v>
      </c>
      <c r="AA44" s="40" t="e">
        <f>INDEX(allsections[[S]:[Order]],MATCH(X44,allsections[SGUID],0),3)</f>
        <v>#N/A</v>
      </c>
      <c r="AB44" s="40" t="e">
        <f>INDEX(allsections[[S]:[Order]],MATCH(Y44,allsections[SGUID],0),3)</f>
        <v>#N/A</v>
      </c>
      <c r="AC44" s="50" t="s">
        <v>1429</v>
      </c>
    </row>
    <row r="45" spans="1:29" ht="409.5" hidden="1" x14ac:dyDescent="0.25">
      <c r="A45" t="s">
        <v>2355</v>
      </c>
      <c r="B45" s="47" t="s">
        <v>2356</v>
      </c>
      <c r="C45" s="47" t="s">
        <v>2357</v>
      </c>
      <c r="D45">
        <v>7</v>
      </c>
      <c r="P45" t="s">
        <v>115</v>
      </c>
      <c r="Q45" t="s">
        <v>116</v>
      </c>
      <c r="R45" s="40" t="str">
        <f t="shared" si="1"/>
        <v>6mrYpZ2GcLZ7AP1RVVry5G2sC7LUqXHhrGUVy4ZkqKu8</v>
      </c>
      <c r="S45" s="40">
        <f>INDEX(allsections[[S]:[Order]],MATCH(P45,allsections[SGUID],0),3)</f>
        <v>32</v>
      </c>
      <c r="T45" s="40">
        <f>INDEX(allsections[[S]:[Order]],MATCH(Q45,allsections[SGUID],0),3)</f>
        <v>3204</v>
      </c>
      <c r="U45" t="str">
        <f>IF(sectionsubsection[[#This Row],[Schon da?]]=1,INDEX(sectionsubsection_download[],MATCH(sectionsubsection[[#This Row],[Title]],sectionsubsection_download[Title],0),6),INDEX(sectionsubsection10[],MATCH(sectionsubsection[[#This Row],[Title]],sectionsubsection10[Title],0),6))</f>
        <v>2GyriZTFrdoiLg6YAzlPPH</v>
      </c>
      <c r="V45">
        <f>COUNTIF(Z:Z,sectionsubsection[[#This Row],[Title]])</f>
        <v>1</v>
      </c>
      <c r="X45" s="46"/>
      <c r="Y45" s="40"/>
      <c r="Z45" s="40" t="s">
        <v>1432</v>
      </c>
      <c r="AA45" s="40" t="e">
        <f>INDEX(allsections[[S]:[Order]],MATCH(X45,allsections[SGUID],0),3)</f>
        <v>#N/A</v>
      </c>
      <c r="AB45" s="40" t="e">
        <f>INDEX(allsections[[S]:[Order]],MATCH(Y45,allsections[SGUID],0),3)</f>
        <v>#N/A</v>
      </c>
      <c r="AC45" s="40" t="s">
        <v>1433</v>
      </c>
    </row>
    <row r="46" spans="1:29" ht="150" hidden="1" x14ac:dyDescent="0.25">
      <c r="A46" t="s">
        <v>737</v>
      </c>
      <c r="B46" s="47" t="s">
        <v>2457</v>
      </c>
      <c r="C46" s="47" t="s">
        <v>1266</v>
      </c>
      <c r="D46">
        <v>7</v>
      </c>
      <c r="P46" t="s">
        <v>115</v>
      </c>
      <c r="Q46" t="s">
        <v>263</v>
      </c>
      <c r="R46" s="40" t="str">
        <f t="shared" si="1"/>
        <v>6mrYpZ2GcLZ7AP1RVVry5G6Rr7lWkdEx4UFV3lspdV2c</v>
      </c>
      <c r="S46" s="40">
        <f>INDEX(allsections[[S]:[Order]],MATCH(P46,allsections[SGUID],0),3)</f>
        <v>32</v>
      </c>
      <c r="T46" s="40">
        <f>INDEX(allsections[[S]:[Order]],MATCH(Q46,allsections[SGUID],0),3)</f>
        <v>3203</v>
      </c>
      <c r="U46" t="str">
        <f>IF(sectionsubsection[[#This Row],[Schon da?]]=1,INDEX(sectionsubsection_download[],MATCH(sectionsubsection[[#This Row],[Title]],sectionsubsection_download[Title],0),6),INDEX(sectionsubsection10[],MATCH(sectionsubsection[[#This Row],[Title]],sectionsubsection10[Title],0),6))</f>
        <v>1A6ymTFpce17AFVUfpWjBA</v>
      </c>
      <c r="V46">
        <f>COUNTIF(Z:Z,sectionsubsection[[#This Row],[Title]])</f>
        <v>1</v>
      </c>
      <c r="X46" s="49"/>
      <c r="Y46" s="50"/>
      <c r="Z46" s="40" t="s">
        <v>1436</v>
      </c>
      <c r="AA46" s="40" t="e">
        <f>INDEX(allsections[[S]:[Order]],MATCH(X46,allsections[SGUID],0),3)</f>
        <v>#N/A</v>
      </c>
      <c r="AB46" s="40" t="e">
        <f>INDEX(allsections[[S]:[Order]],MATCH(Y46,allsections[SGUID],0),3)</f>
        <v>#N/A</v>
      </c>
      <c r="AC46" s="50" t="s">
        <v>1437</v>
      </c>
    </row>
    <row r="47" spans="1:29" ht="45" hidden="1" x14ac:dyDescent="0.25">
      <c r="A47" t="s">
        <v>1426</v>
      </c>
      <c r="B47" s="47" t="s">
        <v>1427</v>
      </c>
      <c r="C47" t="s">
        <v>1266</v>
      </c>
      <c r="D47">
        <v>8</v>
      </c>
      <c r="P47" t="s">
        <v>115</v>
      </c>
      <c r="Q47" t="s">
        <v>232</v>
      </c>
      <c r="R47" s="40" t="str">
        <f t="shared" si="1"/>
        <v>6mrYpZ2GcLZ7AP1RVVry5G6ZlIRqNokp14rd0OrJYpUs</v>
      </c>
      <c r="S47" s="40">
        <f>INDEX(allsections[[S]:[Order]],MATCH(P47,allsections[SGUID],0),3)</f>
        <v>32</v>
      </c>
      <c r="T47" s="40">
        <f>INDEX(allsections[[S]:[Order]],MATCH(Q47,allsections[SGUID],0),3)</f>
        <v>3208</v>
      </c>
      <c r="U47" t="str">
        <f>IF(sectionsubsection[[#This Row],[Schon da?]]=1,INDEX(sectionsubsection_download[],MATCH(sectionsubsection[[#This Row],[Title]],sectionsubsection_download[Title],0),6),INDEX(sectionsubsection10[],MATCH(sectionsubsection[[#This Row],[Title]],sectionsubsection10[Title],0),6))</f>
        <v>1Jsd4Po9zEonkNa6KicOXv</v>
      </c>
      <c r="V47">
        <f>COUNTIF(Z:Z,sectionsubsection[[#This Row],[Title]])</f>
        <v>1</v>
      </c>
      <c r="X47" s="46"/>
      <c r="Y47" s="40"/>
      <c r="Z47" s="40" t="s">
        <v>1440</v>
      </c>
      <c r="AA47" s="40" t="e">
        <f>INDEX(allsections[[S]:[Order]],MATCH(X47,allsections[SGUID],0),3)</f>
        <v>#N/A</v>
      </c>
      <c r="AB47" s="40" t="e">
        <f>INDEX(allsections[[S]:[Order]],MATCH(Y47,allsections[SGUID],0),3)</f>
        <v>#N/A</v>
      </c>
      <c r="AC47" s="40" t="s">
        <v>1441</v>
      </c>
    </row>
    <row r="48" spans="1:29" ht="45" hidden="1" x14ac:dyDescent="0.25">
      <c r="A48" t="s">
        <v>1556</v>
      </c>
      <c r="B48" s="47" t="s">
        <v>1557</v>
      </c>
      <c r="C48" s="47" t="s">
        <v>1266</v>
      </c>
      <c r="D48">
        <v>8</v>
      </c>
      <c r="P48" t="s">
        <v>123</v>
      </c>
      <c r="Q48" t="s">
        <v>124</v>
      </c>
      <c r="R48" s="40" t="str">
        <f t="shared" si="1"/>
        <v>5nPf6FvRIaYhUohxiK6Z4C7tkt1sKqqlLnUrh71qam9K</v>
      </c>
      <c r="S48" s="40">
        <f>INDEX(allsections[[S]:[Order]],MATCH(P48,allsections[SGUID],0),3)</f>
        <v>29</v>
      </c>
      <c r="T48" s="40">
        <f>INDEX(allsections[[S]:[Order]],MATCH(Q48,allsections[SGUID],0),3)</f>
        <v>2902</v>
      </c>
      <c r="U48" t="str">
        <f>IF(sectionsubsection[[#This Row],[Schon da?]]=1,INDEX(sectionsubsection_download[],MATCH(sectionsubsection[[#This Row],[Title]],sectionsubsection_download[Title],0),6),INDEX(sectionsubsection10[],MATCH(sectionsubsection[[#This Row],[Title]],sectionsubsection10[Title],0),6))</f>
        <v>7bibspXJGGbnFX0bW7wkAp</v>
      </c>
      <c r="V48">
        <f>COUNTIF(Z:Z,sectionsubsection[[#This Row],[Title]])</f>
        <v>1</v>
      </c>
      <c r="X48" s="49"/>
      <c r="Y48" s="50"/>
      <c r="Z48" s="40" t="s">
        <v>1445</v>
      </c>
      <c r="AA48" s="40" t="e">
        <f>INDEX(allsections[[S]:[Order]],MATCH(X48,allsections[SGUID],0),3)</f>
        <v>#N/A</v>
      </c>
      <c r="AB48" s="40" t="e">
        <f>INDEX(allsections[[S]:[Order]],MATCH(Y48,allsections[SGUID],0),3)</f>
        <v>#N/A</v>
      </c>
      <c r="AC48" s="50" t="s">
        <v>1446</v>
      </c>
    </row>
    <row r="49" spans="1:29" ht="30" hidden="1" x14ac:dyDescent="0.25">
      <c r="A49" t="s">
        <v>1766</v>
      </c>
      <c r="B49" s="47" t="s">
        <v>1767</v>
      </c>
      <c r="C49" s="47" t="s">
        <v>1266</v>
      </c>
      <c r="D49">
        <v>8</v>
      </c>
      <c r="P49" t="s">
        <v>123</v>
      </c>
      <c r="Q49" t="s">
        <v>301</v>
      </c>
      <c r="R49" s="40" t="str">
        <f t="shared" si="1"/>
        <v>5nPf6FvRIaYhUohxiK6Z4C5wu9vqrUGRlCKkbHt3ECf0</v>
      </c>
      <c r="S49" s="40">
        <f>INDEX(allsections[[S]:[Order]],MATCH(P49,allsections[SGUID],0),3)</f>
        <v>29</v>
      </c>
      <c r="T49" s="40">
        <f>INDEX(allsections[[S]:[Order]],MATCH(Q49,allsections[SGUID],0),3)</f>
        <v>2901</v>
      </c>
      <c r="U49" t="str">
        <f>IF(sectionsubsection[[#This Row],[Schon da?]]=1,INDEX(sectionsubsection_download[],MATCH(sectionsubsection[[#This Row],[Title]],sectionsubsection_download[Title],0),6),INDEX(sectionsubsection10[],MATCH(sectionsubsection[[#This Row],[Title]],sectionsubsection10[Title],0),6))</f>
        <v>76gj5wqMrhjC9IwB6fPD1O</v>
      </c>
      <c r="V49">
        <f>COUNTIF(Z:Z,sectionsubsection[[#This Row],[Title]])</f>
        <v>1</v>
      </c>
      <c r="X49" s="46"/>
      <c r="Y49" s="40"/>
      <c r="Z49" s="40" t="s">
        <v>1449</v>
      </c>
      <c r="AA49" s="40" t="e">
        <f>INDEX(allsections[[S]:[Order]],MATCH(X49,allsections[SGUID],0),3)</f>
        <v>#N/A</v>
      </c>
      <c r="AB49" s="40" t="e">
        <f>INDEX(allsections[[S]:[Order]],MATCH(Y49,allsections[SGUID],0),3)</f>
        <v>#N/A</v>
      </c>
      <c r="AC49" s="40" t="s">
        <v>1450</v>
      </c>
    </row>
    <row r="50" spans="1:29" ht="60" hidden="1" x14ac:dyDescent="0.25">
      <c r="A50" t="s">
        <v>1814</v>
      </c>
      <c r="B50" s="47" t="s">
        <v>1815</v>
      </c>
      <c r="C50" s="47" t="s">
        <v>1266</v>
      </c>
      <c r="D50">
        <v>8</v>
      </c>
      <c r="P50" t="s">
        <v>123</v>
      </c>
      <c r="Q50" t="s">
        <v>360</v>
      </c>
      <c r="R50" s="40" t="str">
        <f t="shared" si="1"/>
        <v>5nPf6FvRIaYhUohxiK6Z4C4e9U8QqFWhkb5syMftPkjz</v>
      </c>
      <c r="S50" s="40">
        <f>INDEX(allsections[[S]:[Order]],MATCH(P50,allsections[SGUID],0),3)</f>
        <v>29</v>
      </c>
      <c r="T50" s="40">
        <f>INDEX(allsections[[S]:[Order]],MATCH(Q50,allsections[SGUID],0),3)</f>
        <v>2903</v>
      </c>
      <c r="U50" t="str">
        <f>IF(sectionsubsection[[#This Row],[Schon da?]]=1,INDEX(sectionsubsection_download[],MATCH(sectionsubsection[[#This Row],[Title]],sectionsubsection_download[Title],0),6),INDEX(sectionsubsection10[],MATCH(sectionsubsection[[#This Row],[Title]],sectionsubsection10[Title],0),6))</f>
        <v>3lmOYo1HEXN9WTJSOmoeqn</v>
      </c>
      <c r="V50">
        <f>COUNTIF(Z:Z,sectionsubsection[[#This Row],[Title]])</f>
        <v>1</v>
      </c>
      <c r="X50" s="49"/>
      <c r="Y50" s="50"/>
      <c r="Z50" s="40" t="s">
        <v>1453</v>
      </c>
      <c r="AA50" s="40" t="e">
        <f>INDEX(allsections[[S]:[Order]],MATCH(X50,allsections[SGUID],0),3)</f>
        <v>#N/A</v>
      </c>
      <c r="AB50" s="40" t="e">
        <f>INDEX(allsections[[S]:[Order]],MATCH(Y50,allsections[SGUID],0),3)</f>
        <v>#N/A</v>
      </c>
      <c r="AC50" s="50" t="s">
        <v>1454</v>
      </c>
    </row>
    <row r="51" spans="1:29" ht="165" hidden="1" x14ac:dyDescent="0.25">
      <c r="A51" t="s">
        <v>2447</v>
      </c>
      <c r="B51" s="47" t="s">
        <v>2448</v>
      </c>
      <c r="C51" s="47" t="s">
        <v>2449</v>
      </c>
      <c r="D51">
        <v>8</v>
      </c>
      <c r="P51" t="s">
        <v>379</v>
      </c>
      <c r="Q51" t="s">
        <v>50</v>
      </c>
      <c r="R51" s="40" t="str">
        <f t="shared" si="1"/>
        <v>3Xuqd2nxrHRHWBMMAl2PDV5TvyR0UgB0EOmnMkFaZftX</v>
      </c>
      <c r="S51" s="40">
        <f>INDEX(allsections[[S]:[Order]],MATCH(P51,allsections[SGUID],0),3)</f>
        <v>26</v>
      </c>
      <c r="T51" s="40">
        <f>INDEX(allsections[[S]:[Order]],MATCH(Q51,allsections[SGUID],0),3)</f>
        <v>0</v>
      </c>
      <c r="U51" t="str">
        <f>IF(sectionsubsection[[#This Row],[Schon da?]]=1,INDEX(sectionsubsection_download[],MATCH(sectionsubsection[[#This Row],[Title]],sectionsubsection_download[Title],0),6),INDEX(sectionsubsection10[],MATCH(sectionsubsection[[#This Row],[Title]],sectionsubsection10[Title],0),6))</f>
        <v>4Hbavnq82IxeTzp86PTwLH</v>
      </c>
      <c r="V51">
        <f>COUNTIF(Z:Z,sectionsubsection[[#This Row],[Title]])</f>
        <v>1</v>
      </c>
      <c r="X51" s="46"/>
      <c r="Y51" s="40"/>
      <c r="Z51" s="40" t="s">
        <v>1457</v>
      </c>
      <c r="AA51" s="40" t="e">
        <f>INDEX(allsections[[S]:[Order]],MATCH(X51,allsections[SGUID],0),3)</f>
        <v>#N/A</v>
      </c>
      <c r="AB51" s="40" t="e">
        <f>INDEX(allsections[[S]:[Order]],MATCH(Y51,allsections[SGUID],0),3)</f>
        <v>#N/A</v>
      </c>
      <c r="AC51" s="40" t="s">
        <v>1458</v>
      </c>
    </row>
    <row r="52" spans="1:29" ht="45" hidden="1" x14ac:dyDescent="0.25">
      <c r="A52" t="s">
        <v>868</v>
      </c>
      <c r="B52" s="47" t="s">
        <v>2453</v>
      </c>
      <c r="C52" s="47" t="s">
        <v>1266</v>
      </c>
      <c r="D52">
        <v>8</v>
      </c>
      <c r="P52" t="s">
        <v>1047</v>
      </c>
      <c r="Q52" t="s">
        <v>1073</v>
      </c>
      <c r="R52" s="40" t="str">
        <f t="shared" si="1"/>
        <v>696jSQYmLVDJoD3UnofwTY7GSUGbBCg0zqqdO3nIYknt</v>
      </c>
      <c r="S52" s="40">
        <f>INDEX(allsections[[S]:[Order]],MATCH(P52,allsections[SGUID],0),3)</f>
        <v>30</v>
      </c>
      <c r="T52" s="40">
        <f>INDEX(allsections[[S]:[Order]],MATCH(Q52,allsections[SGUID],0),3)</f>
        <v>3004</v>
      </c>
      <c r="U52" t="str">
        <f>IF(sectionsubsection[[#This Row],[Schon da?]]=1,INDEX(sectionsubsection_download[],MATCH(sectionsubsection[[#This Row],[Title]],sectionsubsection_download[Title],0),6),INDEX(sectionsubsection10[],MATCH(sectionsubsection[[#This Row],[Title]],sectionsubsection10[Title],0),6))</f>
        <v>5k6Z1qS7vCZ6NXbWiaUJu9</v>
      </c>
      <c r="V52">
        <f>COUNTIF(Z:Z,sectionsubsection[[#This Row],[Title]])</f>
        <v>1</v>
      </c>
      <c r="X52" s="49"/>
      <c r="Y52" s="50"/>
      <c r="Z52" s="40" t="s">
        <v>1461</v>
      </c>
      <c r="AA52" s="40" t="e">
        <f>INDEX(allsections[[S]:[Order]],MATCH(X52,allsections[SGUID],0),3)</f>
        <v>#N/A</v>
      </c>
      <c r="AB52" s="40" t="e">
        <f>INDEX(allsections[[S]:[Order]],MATCH(Y52,allsections[SGUID],0),3)</f>
        <v>#N/A</v>
      </c>
      <c r="AC52" s="50" t="s">
        <v>1462</v>
      </c>
    </row>
    <row r="53" spans="1:29" ht="75" hidden="1" x14ac:dyDescent="0.25">
      <c r="A53" t="s">
        <v>1552</v>
      </c>
      <c r="B53" s="47" t="s">
        <v>1553</v>
      </c>
      <c r="C53" s="47" t="s">
        <v>1266</v>
      </c>
      <c r="D53">
        <v>9</v>
      </c>
      <c r="P53" t="s">
        <v>1047</v>
      </c>
      <c r="Q53" t="s">
        <v>1080</v>
      </c>
      <c r="R53" s="40" t="str">
        <f t="shared" si="1"/>
        <v>696jSQYmLVDJoD3UnofwTY6aZY7458MgGAXucrp2rDfj</v>
      </c>
      <c r="S53" s="40">
        <f>INDEX(allsections[[S]:[Order]],MATCH(P53,allsections[SGUID],0),3)</f>
        <v>30</v>
      </c>
      <c r="T53" s="40">
        <f>INDEX(allsections[[S]:[Order]],MATCH(Q53,allsections[SGUID],0),3)</f>
        <v>3006</v>
      </c>
      <c r="U53" t="str">
        <f>IF(sectionsubsection[[#This Row],[Schon da?]]=1,INDEX(sectionsubsection_download[],MATCH(sectionsubsection[[#This Row],[Title]],sectionsubsection_download[Title],0),6),INDEX(sectionsubsection10[],MATCH(sectionsubsection[[#This Row],[Title]],sectionsubsection10[Title],0),6))</f>
        <v>tDOe2o0zWYqYm0KNgqj9x</v>
      </c>
      <c r="V53">
        <f>COUNTIF(Z:Z,sectionsubsection[[#This Row],[Title]])</f>
        <v>1</v>
      </c>
      <c r="X53" s="46"/>
      <c r="Y53" s="40"/>
      <c r="Z53" s="40" t="s">
        <v>1466</v>
      </c>
      <c r="AA53" s="40" t="e">
        <f>INDEX(allsections[[S]:[Order]],MATCH(X53,allsections[SGUID],0),3)</f>
        <v>#N/A</v>
      </c>
      <c r="AB53" s="40" t="e">
        <f>INDEX(allsections[[S]:[Order]],MATCH(Y53,allsections[SGUID],0),3)</f>
        <v>#N/A</v>
      </c>
      <c r="AC53" s="40" t="s">
        <v>1467</v>
      </c>
    </row>
    <row r="54" spans="1:29" hidden="1" x14ac:dyDescent="0.25">
      <c r="A54" t="s">
        <v>1762</v>
      </c>
      <c r="B54" s="47" t="s">
        <v>1763</v>
      </c>
      <c r="C54" s="47" t="s">
        <v>1266</v>
      </c>
      <c r="D54">
        <v>9</v>
      </c>
      <c r="P54" t="s">
        <v>1047</v>
      </c>
      <c r="Q54" t="s">
        <v>1123</v>
      </c>
      <c r="R54" s="40" t="str">
        <f t="shared" si="1"/>
        <v>696jSQYmLVDJoD3UnofwTYuzn8UMxTkF1w7M3FTD0sW</v>
      </c>
      <c r="S54" s="40">
        <f>INDEX(allsections[[S]:[Order]],MATCH(P54,allsections[SGUID],0),3)</f>
        <v>30</v>
      </c>
      <c r="T54" s="40">
        <f>INDEX(allsections[[S]:[Order]],MATCH(Q54,allsections[SGUID],0),3)</f>
        <v>3003</v>
      </c>
      <c r="U54" t="str">
        <f>IF(sectionsubsection[[#This Row],[Schon da?]]=1,INDEX(sectionsubsection_download[],MATCH(sectionsubsection[[#This Row],[Title]],sectionsubsection_download[Title],0),6),INDEX(sectionsubsection10[],MATCH(sectionsubsection[[#This Row],[Title]],sectionsubsection10[Title],0),6))</f>
        <v>21mCH63CMsUTKkluKw6dN9</v>
      </c>
      <c r="V54">
        <f>COUNTIF(Z:Z,sectionsubsection[[#This Row],[Title]])</f>
        <v>1</v>
      </c>
      <c r="X54" s="49"/>
      <c r="Y54" s="50"/>
      <c r="Z54" s="40" t="s">
        <v>1470</v>
      </c>
      <c r="AA54" s="40" t="e">
        <f>INDEX(allsections[[S]:[Order]],MATCH(X54,allsections[SGUID],0),3)</f>
        <v>#N/A</v>
      </c>
      <c r="AB54" s="40" t="e">
        <f>INDEX(allsections[[S]:[Order]],MATCH(Y54,allsections[SGUID],0),3)</f>
        <v>#N/A</v>
      </c>
      <c r="AC54" s="50" t="s">
        <v>1471</v>
      </c>
    </row>
    <row r="55" spans="1:29" ht="150" hidden="1" x14ac:dyDescent="0.25">
      <c r="A55" t="s">
        <v>1810</v>
      </c>
      <c r="B55" s="47" t="s">
        <v>1811</v>
      </c>
      <c r="C55" s="47" t="s">
        <v>1266</v>
      </c>
      <c r="D55">
        <v>9</v>
      </c>
      <c r="P55" t="s">
        <v>894</v>
      </c>
      <c r="Q55" t="s">
        <v>50</v>
      </c>
      <c r="R55" s="40" t="str">
        <f t="shared" si="1"/>
        <v>2o0PHrjwVpc8TxdOBpkPzy5TvyR0UgB0EOmnMkFaZftX</v>
      </c>
      <c r="S55" s="40">
        <f>INDEX(allsections[[S]:[Order]],MATCH(P55,allsections[SGUID],0),3)</f>
        <v>16</v>
      </c>
      <c r="T55" s="40">
        <f>INDEX(allsections[[S]:[Order]],MATCH(Q55,allsections[SGUID],0),3)</f>
        <v>0</v>
      </c>
      <c r="U55" t="str">
        <f>IF(sectionsubsection[[#This Row],[Schon da?]]=1,INDEX(sectionsubsection_download[],MATCH(sectionsubsection[[#This Row],[Title]],sectionsubsection_download[Title],0),6),INDEX(sectionsubsection10[],MATCH(sectionsubsection[[#This Row],[Title]],sectionsubsection10[Title],0),6))</f>
        <v>5RQ8IqiLnmA7DEtNqhNVls</v>
      </c>
      <c r="V55">
        <f>COUNTIF(Z:Z,sectionsubsection[[#This Row],[Title]])</f>
        <v>1</v>
      </c>
      <c r="X55" s="46"/>
      <c r="Y55" s="40"/>
      <c r="Z55" s="40" t="s">
        <v>1474</v>
      </c>
      <c r="AA55" s="40" t="e">
        <f>INDEX(allsections[[S]:[Order]],MATCH(X55,allsections[SGUID],0),3)</f>
        <v>#N/A</v>
      </c>
      <c r="AB55" s="40" t="e">
        <f>INDEX(allsections[[S]:[Order]],MATCH(Y55,allsections[SGUID],0),3)</f>
        <v>#N/A</v>
      </c>
      <c r="AC55" s="40" t="s">
        <v>1475</v>
      </c>
    </row>
    <row r="56" spans="1:29" ht="75" hidden="1" x14ac:dyDescent="0.25">
      <c r="A56" t="s">
        <v>881</v>
      </c>
      <c r="B56" s="47" t="s">
        <v>2450</v>
      </c>
      <c r="C56" s="47" t="s">
        <v>1266</v>
      </c>
      <c r="D56">
        <v>9</v>
      </c>
      <c r="P56" t="s">
        <v>901</v>
      </c>
      <c r="Q56" t="s">
        <v>50</v>
      </c>
      <c r="R56" s="40" t="str">
        <f t="shared" si="1"/>
        <v>48EClxc2uJIvBOW8IlSEPt5TvyR0UgB0EOmnMkFaZftX</v>
      </c>
      <c r="S56" s="40">
        <f>INDEX(allsections[[S]:[Order]],MATCH(P56,allsections[SGUID],0),3)</f>
        <v>15</v>
      </c>
      <c r="T56" s="40">
        <f>INDEX(allsections[[S]:[Order]],MATCH(Q56,allsections[SGUID],0),3)</f>
        <v>0</v>
      </c>
      <c r="U56" t="str">
        <f>IF(sectionsubsection[[#This Row],[Schon da?]]=1,INDEX(sectionsubsection_download[],MATCH(sectionsubsection[[#This Row],[Title]],sectionsubsection_download[Title],0),6),INDEX(sectionsubsection10[],MATCH(sectionsubsection[[#This Row],[Title]],sectionsubsection10[Title],0),6))</f>
        <v>3L2zyFJ2zu5HQQgkTRwa7p</v>
      </c>
      <c r="V56">
        <f>COUNTIF(Z:Z,sectionsubsection[[#This Row],[Title]])</f>
        <v>1</v>
      </c>
      <c r="X56" s="49"/>
      <c r="Y56" s="50"/>
      <c r="Z56" s="40" t="s">
        <v>1478</v>
      </c>
      <c r="AA56" s="40" t="e">
        <f>INDEX(allsections[[S]:[Order]],MATCH(X56,allsections[SGUID],0),3)</f>
        <v>#N/A</v>
      </c>
      <c r="AB56" s="40" t="e">
        <f>INDEX(allsections[[S]:[Order]],MATCH(Y56,allsections[SGUID],0),3)</f>
        <v>#N/A</v>
      </c>
      <c r="AC56" s="50" t="s">
        <v>1479</v>
      </c>
    </row>
    <row r="57" spans="1:29" ht="105" hidden="1" x14ac:dyDescent="0.25">
      <c r="A57" t="s">
        <v>2451</v>
      </c>
      <c r="B57" s="47" t="s">
        <v>2452</v>
      </c>
      <c r="C57" s="47" t="s">
        <v>1266</v>
      </c>
      <c r="D57">
        <v>9</v>
      </c>
      <c r="P57" t="s">
        <v>921</v>
      </c>
      <c r="Q57" t="s">
        <v>50</v>
      </c>
      <c r="R57" s="40" t="str">
        <f t="shared" si="1"/>
        <v>7bt3lOtOqh5dlKm5Rqrjx45TvyR0UgB0EOmnMkFaZftX</v>
      </c>
      <c r="S57" s="40">
        <f>INDEX(allsections[[S]:[Order]],MATCH(P57,allsections[SGUID],0),3)</f>
        <v>14</v>
      </c>
      <c r="T57" s="40">
        <f>INDEX(allsections[[S]:[Order]],MATCH(Q57,allsections[SGUID],0),3)</f>
        <v>0</v>
      </c>
      <c r="U57" t="str">
        <f>IF(sectionsubsection[[#This Row],[Schon da?]]=1,INDEX(sectionsubsection_download[],MATCH(sectionsubsection[[#This Row],[Title]],sectionsubsection_download[Title],0),6),INDEX(sectionsubsection10[],MATCH(sectionsubsection[[#This Row],[Title]],sectionsubsection10[Title],0),6))</f>
        <v>SAeb09u4BIJU5hywl5ZTk</v>
      </c>
      <c r="V57">
        <f>COUNTIF(Z:Z,sectionsubsection[[#This Row],[Title]])</f>
        <v>1</v>
      </c>
      <c r="X57" s="46"/>
      <c r="Y57" s="40"/>
      <c r="Z57" s="40" t="s">
        <v>1482</v>
      </c>
      <c r="AA57" s="40" t="e">
        <f>INDEX(allsections[[S]:[Order]],MATCH(X57,allsections[SGUID],0),3)</f>
        <v>#N/A</v>
      </c>
      <c r="AB57" s="40" t="e">
        <f>INDEX(allsections[[S]:[Order]],MATCH(Y57,allsections[SGUID],0),3)</f>
        <v>#N/A</v>
      </c>
      <c r="AC57" s="40" t="s">
        <v>1483</v>
      </c>
    </row>
    <row r="58" spans="1:29" ht="409.5" hidden="1" x14ac:dyDescent="0.25">
      <c r="A58" t="s">
        <v>2480</v>
      </c>
      <c r="B58" s="47" t="s">
        <v>2481</v>
      </c>
      <c r="C58" s="47" t="s">
        <v>2482</v>
      </c>
      <c r="D58">
        <v>9</v>
      </c>
      <c r="P58" t="s">
        <v>108</v>
      </c>
      <c r="Q58" t="s">
        <v>50</v>
      </c>
      <c r="R58" s="40" t="str">
        <f t="shared" si="1"/>
        <v>6l21qjBupUIUO8XLCiUEef5TvyR0UgB0EOmnMkFaZftX</v>
      </c>
      <c r="S58" s="40">
        <f>INDEX(allsections[[S]:[Order]],MATCH(P58,allsections[SGUID],0),3)</f>
        <v>2</v>
      </c>
      <c r="T58" s="40">
        <f>INDEX(allsections[[S]:[Order]],MATCH(Q58,allsections[SGUID],0),3)</f>
        <v>0</v>
      </c>
      <c r="U58" t="str">
        <f>IF(sectionsubsection[[#This Row],[Schon da?]]=1,INDEX(sectionsubsection_download[],MATCH(sectionsubsection[[#This Row],[Title]],sectionsubsection_download[Title],0),6),INDEX(sectionsubsection10[],MATCH(sectionsubsection[[#This Row],[Title]],sectionsubsection10[Title],0),6))</f>
        <v>5z698mI9SK13uqc3qKoGYH</v>
      </c>
      <c r="V58">
        <f>COUNTIF(Z:Z,sectionsubsection[[#This Row],[Title]])</f>
        <v>1</v>
      </c>
      <c r="X58" s="49"/>
      <c r="Y58" s="50"/>
      <c r="Z58" s="40" t="s">
        <v>1486</v>
      </c>
      <c r="AA58" s="40" t="e">
        <f>INDEX(allsections[[S]:[Order]],MATCH(X58,allsections[SGUID],0),3)</f>
        <v>#N/A</v>
      </c>
      <c r="AB58" s="40" t="e">
        <f>INDEX(allsections[[S]:[Order]],MATCH(Y58,allsections[SGUID],0),3)</f>
        <v>#N/A</v>
      </c>
      <c r="AC58" s="50" t="s">
        <v>1487</v>
      </c>
    </row>
    <row r="59" spans="1:29" ht="60" hidden="1" x14ac:dyDescent="0.25">
      <c r="A59" t="s">
        <v>1284</v>
      </c>
      <c r="B59" s="47" t="s">
        <v>1285</v>
      </c>
      <c r="C59" t="s">
        <v>1286</v>
      </c>
      <c r="D59">
        <v>10</v>
      </c>
      <c r="P59" t="s">
        <v>941</v>
      </c>
      <c r="Q59" t="s">
        <v>50</v>
      </c>
      <c r="R59" s="40" t="str">
        <f t="shared" si="1"/>
        <v>76Up1Jlz2ogKdKXUH1J3L5TvyR0UgB0EOmnMkFaZftX</v>
      </c>
      <c r="S59" s="40">
        <f>INDEX(allsections[[S]:[Order]],MATCH(P59,allsections[SGUID],0),3)</f>
        <v>1</v>
      </c>
      <c r="T59" s="40">
        <f>INDEX(allsections[[S]:[Order]],MATCH(Q59,allsections[SGUID],0),3)</f>
        <v>0</v>
      </c>
      <c r="U59" t="str">
        <f>IF(sectionsubsection[[#This Row],[Schon da?]]=1,INDEX(sectionsubsection_download[],MATCH(sectionsubsection[[#This Row],[Title]],sectionsubsection_download[Title],0),6),INDEX(sectionsubsection10[],MATCH(sectionsubsection[[#This Row],[Title]],sectionsubsection10[Title],0),6))</f>
        <v>7KbSmeRQQ9vMW32RA3fvgt</v>
      </c>
      <c r="V59">
        <f>COUNTIF(Z:Z,sectionsubsection[[#This Row],[Title]])</f>
        <v>1</v>
      </c>
      <c r="X59" s="46"/>
      <c r="Y59" s="40"/>
      <c r="Z59" s="40" t="s">
        <v>1490</v>
      </c>
      <c r="AA59" s="40" t="e">
        <f>INDEX(allsections[[S]:[Order]],MATCH(X59,allsections[SGUID],0),3)</f>
        <v>#N/A</v>
      </c>
      <c r="AB59" s="40" t="e">
        <f>INDEX(allsections[[S]:[Order]],MATCH(Y59,allsections[SGUID],0),3)</f>
        <v>#N/A</v>
      </c>
      <c r="AC59" s="40" t="s">
        <v>1491</v>
      </c>
    </row>
    <row r="60" spans="1:29" ht="45" hidden="1" x14ac:dyDescent="0.25">
      <c r="A60" t="s">
        <v>1548</v>
      </c>
      <c r="B60" s="47" t="s">
        <v>1549</v>
      </c>
      <c r="C60" s="47" t="s">
        <v>1266</v>
      </c>
      <c r="D60">
        <v>10</v>
      </c>
      <c r="P60" t="s">
        <v>49</v>
      </c>
      <c r="Q60" t="s">
        <v>50</v>
      </c>
      <c r="R60" s="40" t="str">
        <f t="shared" si="1"/>
        <v>36VGW0OgI5dbYuNy8pN1X45TvyR0UgB0EOmnMkFaZftX</v>
      </c>
      <c r="S60" s="40">
        <f>INDEX(allsections[[S]:[Order]],MATCH(P60,allsections[SGUID],0),3)</f>
        <v>10</v>
      </c>
      <c r="T60" s="40">
        <f>INDEX(allsections[[S]:[Order]],MATCH(Q60,allsections[SGUID],0),3)</f>
        <v>0</v>
      </c>
      <c r="U60" t="str">
        <f>IF(sectionsubsection[[#This Row],[Schon da?]]=1,INDEX(sectionsubsection_download[],MATCH(sectionsubsection[[#This Row],[Title]],sectionsubsection_download[Title],0),6),INDEX(sectionsubsection10[],MATCH(sectionsubsection[[#This Row],[Title]],sectionsubsection10[Title],0),6))</f>
        <v>4dqTp7fkABPCSIwP6BJ67E</v>
      </c>
      <c r="V60">
        <f>COUNTIF(Z:Z,sectionsubsection[[#This Row],[Title]])</f>
        <v>1</v>
      </c>
      <c r="X60" s="49"/>
      <c r="Y60" s="50"/>
      <c r="Z60" s="40" t="s">
        <v>1494</v>
      </c>
      <c r="AA60" s="40" t="e">
        <f>INDEX(allsections[[S]:[Order]],MATCH(X60,allsections[SGUID],0),3)</f>
        <v>#N/A</v>
      </c>
      <c r="AB60" s="40" t="e">
        <f>INDEX(allsections[[S]:[Order]],MATCH(Y60,allsections[SGUID],0),3)</f>
        <v>#N/A</v>
      </c>
      <c r="AC60" s="50" t="s">
        <v>1495</v>
      </c>
    </row>
    <row r="61" spans="1:29" ht="120" hidden="1" x14ac:dyDescent="0.25">
      <c r="A61" t="s">
        <v>1758</v>
      </c>
      <c r="B61" s="47" t="s">
        <v>1759</v>
      </c>
      <c r="C61" s="47" t="s">
        <v>1266</v>
      </c>
      <c r="D61">
        <v>10</v>
      </c>
      <c r="P61" t="s">
        <v>881</v>
      </c>
      <c r="Q61" t="s">
        <v>50</v>
      </c>
      <c r="R61" s="40" t="str">
        <f t="shared" si="1"/>
        <v>5ZEbtYAwaiK1X4qvVH0ye85TvyR0UgB0EOmnMkFaZftX</v>
      </c>
      <c r="S61" s="40">
        <f>INDEX(allsections[[S]:[Order]],MATCH(P61,allsections[SGUID],0),3)</f>
        <v>9</v>
      </c>
      <c r="T61" s="40">
        <f>INDEX(allsections[[S]:[Order]],MATCH(Q61,allsections[SGUID],0),3)</f>
        <v>0</v>
      </c>
      <c r="U61" t="str">
        <f>IF(sectionsubsection[[#This Row],[Schon da?]]=1,INDEX(sectionsubsection_download[],MATCH(sectionsubsection[[#This Row],[Title]],sectionsubsection_download[Title],0),6),INDEX(sectionsubsection10[],MATCH(sectionsubsection[[#This Row],[Title]],sectionsubsection10[Title],0),6))</f>
        <v>1nW8TTNH1fusUklcAyzJ3O</v>
      </c>
      <c r="V61">
        <f>COUNTIF(Z:Z,sectionsubsection[[#This Row],[Title]])</f>
        <v>1</v>
      </c>
      <c r="X61" s="46"/>
      <c r="Y61" s="40"/>
      <c r="Z61" s="40" t="s">
        <v>1498</v>
      </c>
      <c r="AA61" s="40" t="e">
        <f>INDEX(allsections[[S]:[Order]],MATCH(X61,allsections[SGUID],0),3)</f>
        <v>#N/A</v>
      </c>
      <c r="AB61" s="40" t="e">
        <f>INDEX(allsections[[S]:[Order]],MATCH(Y61,allsections[SGUID],0),3)</f>
        <v>#N/A</v>
      </c>
      <c r="AC61" s="40" t="s">
        <v>1499</v>
      </c>
    </row>
    <row r="62" spans="1:29" ht="30" hidden="1" x14ac:dyDescent="0.25">
      <c r="A62" t="s">
        <v>1806</v>
      </c>
      <c r="B62" s="47" t="s">
        <v>1807</v>
      </c>
      <c r="C62" s="47" t="s">
        <v>1266</v>
      </c>
      <c r="D62">
        <v>10</v>
      </c>
      <c r="P62" t="s">
        <v>868</v>
      </c>
      <c r="Q62" t="s">
        <v>50</v>
      </c>
      <c r="R62" s="40" t="str">
        <f t="shared" si="1"/>
        <v>7HDQtIsDtzns0bD1ntR0eP5TvyR0UgB0EOmnMkFaZftX</v>
      </c>
      <c r="S62" s="40">
        <f>INDEX(allsections[[S]:[Order]],MATCH(P62,allsections[SGUID],0),3)</f>
        <v>8</v>
      </c>
      <c r="T62" s="40">
        <f>INDEX(allsections[[S]:[Order]],MATCH(Q62,allsections[SGUID],0),3)</f>
        <v>0</v>
      </c>
      <c r="U62" t="str">
        <f>IF(sectionsubsection[[#This Row],[Schon da?]]=1,INDEX(sectionsubsection_download[],MATCH(sectionsubsection[[#This Row],[Title]],sectionsubsection_download[Title],0),6),INDEX(sectionsubsection10[],MATCH(sectionsubsection[[#This Row],[Title]],sectionsubsection10[Title],0),6))</f>
        <v>1iBxbUx6cezVlgCvMmOwI9</v>
      </c>
      <c r="V62">
        <f>COUNTIF(Z:Z,sectionsubsection[[#This Row],[Title]])</f>
        <v>1</v>
      </c>
      <c r="X62" s="49"/>
      <c r="Y62" s="50"/>
      <c r="Z62" s="40" t="s">
        <v>1502</v>
      </c>
      <c r="AA62" s="40" t="e">
        <f>INDEX(allsections[[S]:[Order]],MATCH(X62,allsections[SGUID],0),3)</f>
        <v>#N/A</v>
      </c>
      <c r="AB62" s="40" t="e">
        <f>INDEX(allsections[[S]:[Order]],MATCH(Y62,allsections[SGUID],0),3)</f>
        <v>#N/A</v>
      </c>
      <c r="AC62" s="50" t="s">
        <v>1503</v>
      </c>
    </row>
    <row r="63" spans="1:29" ht="330" hidden="1" x14ac:dyDescent="0.25">
      <c r="A63" t="s">
        <v>2430</v>
      </c>
      <c r="B63" s="47" t="s">
        <v>2431</v>
      </c>
      <c r="C63" s="47" t="s">
        <v>2432</v>
      </c>
      <c r="D63">
        <v>10</v>
      </c>
      <c r="P63" t="s">
        <v>737</v>
      </c>
      <c r="Q63" t="s">
        <v>50</v>
      </c>
      <c r="R63" s="40" t="str">
        <f t="shared" si="1"/>
        <v>4gUkP5eS8EnUG0fKZ0tMiZ5TvyR0UgB0EOmnMkFaZftX</v>
      </c>
      <c r="S63" s="40">
        <f>INDEX(allsections[[S]:[Order]],MATCH(P63,allsections[SGUID],0),3)</f>
        <v>7</v>
      </c>
      <c r="T63" s="40">
        <f>INDEX(allsections[[S]:[Order]],MATCH(Q63,allsections[SGUID],0),3)</f>
        <v>0</v>
      </c>
      <c r="U63" t="str">
        <f>IF(sectionsubsection[[#This Row],[Schon da?]]=1,INDEX(sectionsubsection_download[],MATCH(sectionsubsection[[#This Row],[Title]],sectionsubsection_download[Title],0),6),INDEX(sectionsubsection10[],MATCH(sectionsubsection[[#This Row],[Title]],sectionsubsection10[Title],0),6))</f>
        <v>4amaTwSSW3aZdfZj8YONNc</v>
      </c>
      <c r="V63">
        <f>COUNTIF(Z:Z,sectionsubsection[[#This Row],[Title]])</f>
        <v>1</v>
      </c>
      <c r="X63" s="46"/>
      <c r="Y63" s="40"/>
      <c r="Z63" s="40" t="s">
        <v>1506</v>
      </c>
      <c r="AA63" s="40" t="e">
        <f>INDEX(allsections[[S]:[Order]],MATCH(X63,allsections[SGUID],0),3)</f>
        <v>#N/A</v>
      </c>
      <c r="AB63" s="40" t="e">
        <f>INDEX(allsections[[S]:[Order]],MATCH(Y63,allsections[SGUID],0),3)</f>
        <v>#N/A</v>
      </c>
      <c r="AC63" s="40" t="s">
        <v>1507</v>
      </c>
    </row>
    <row r="64" spans="1:29" ht="45" hidden="1" x14ac:dyDescent="0.25">
      <c r="A64" t="s">
        <v>49</v>
      </c>
      <c r="B64" s="47" t="s">
        <v>2446</v>
      </c>
      <c r="C64" s="47" t="s">
        <v>1266</v>
      </c>
      <c r="D64">
        <v>10</v>
      </c>
      <c r="P64" t="s">
        <v>655</v>
      </c>
      <c r="Q64" t="s">
        <v>50</v>
      </c>
      <c r="R64" s="40" t="str">
        <f t="shared" si="1"/>
        <v>4ZGW9ZWBwWewpL1DYzfgyb5TvyR0UgB0EOmnMkFaZftX</v>
      </c>
      <c r="S64" s="40">
        <f>INDEX(allsections[[S]:[Order]],MATCH(P64,allsections[SGUID],0),3)</f>
        <v>6</v>
      </c>
      <c r="T64" s="40">
        <f>INDEX(allsections[[S]:[Order]],MATCH(Q64,allsections[SGUID],0),3)</f>
        <v>0</v>
      </c>
      <c r="U64" t="str">
        <f>IF(sectionsubsection[[#This Row],[Schon da?]]=1,INDEX(sectionsubsection_download[],MATCH(sectionsubsection[[#This Row],[Title]],sectionsubsection_download[Title],0),6),INDEX(sectionsubsection10[],MATCH(sectionsubsection[[#This Row],[Title]],sectionsubsection10[Title],0),6))</f>
        <v>4CJaPlJ48CsnwJPpOBaOcW</v>
      </c>
      <c r="V64">
        <f>COUNTIF(Z:Z,sectionsubsection[[#This Row],[Title]])</f>
        <v>1</v>
      </c>
      <c r="X64" s="49"/>
      <c r="Y64" s="50"/>
      <c r="Z64" s="40" t="s">
        <v>1510</v>
      </c>
      <c r="AA64" s="40" t="e">
        <f>INDEX(allsections[[S]:[Order]],MATCH(X64,allsections[SGUID],0),3)</f>
        <v>#N/A</v>
      </c>
      <c r="AB64" s="40" t="e">
        <f>INDEX(allsections[[S]:[Order]],MATCH(Y64,allsections[SGUID],0),3)</f>
        <v>#N/A</v>
      </c>
      <c r="AC64" s="50" t="s">
        <v>1511</v>
      </c>
    </row>
    <row r="65" spans="1:29" ht="90" hidden="1" x14ac:dyDescent="0.25">
      <c r="A65" t="s">
        <v>1544</v>
      </c>
      <c r="B65" s="47" t="s">
        <v>1545</v>
      </c>
      <c r="C65" s="47" t="s">
        <v>1266</v>
      </c>
      <c r="D65">
        <v>11</v>
      </c>
      <c r="P65" t="s">
        <v>74</v>
      </c>
      <c r="Q65" t="s">
        <v>50</v>
      </c>
      <c r="R65" s="40" t="str">
        <f t="shared" si="1"/>
        <v>5OZ3Oy0MVM5jXao9ZvAlrA5TvyR0UgB0EOmnMkFaZftX</v>
      </c>
      <c r="S65" s="40">
        <f>INDEX(allsections[[S]:[Order]],MATCH(P65,allsections[SGUID],0),3)</f>
        <v>18</v>
      </c>
      <c r="T65" s="40">
        <f>INDEX(allsections[[S]:[Order]],MATCH(Q65,allsections[SGUID],0),3)</f>
        <v>0</v>
      </c>
      <c r="U65" t="str">
        <f>IF(sectionsubsection[[#This Row],[Schon da?]]=1,INDEX(sectionsubsection_download[],MATCH(sectionsubsection[[#This Row],[Title]],sectionsubsection_download[Title],0),6),INDEX(sectionsubsection10[],MATCH(sectionsubsection[[#This Row],[Title]],sectionsubsection10[Title],0),6))</f>
        <v>vmjGfCIFJSM7cQD7NFV80</v>
      </c>
      <c r="V65">
        <f>COUNTIF(Z:Z,sectionsubsection[[#This Row],[Title]])</f>
        <v>1</v>
      </c>
      <c r="X65" s="46"/>
      <c r="Y65" s="40"/>
      <c r="Z65" s="40" t="s">
        <v>1514</v>
      </c>
      <c r="AA65" s="40" t="e">
        <f>INDEX(allsections[[S]:[Order]],MATCH(X65,allsections[SGUID],0),3)</f>
        <v>#N/A</v>
      </c>
      <c r="AB65" s="40" t="e">
        <f>INDEX(allsections[[S]:[Order]],MATCH(Y65,allsections[SGUID],0),3)</f>
        <v>#N/A</v>
      </c>
      <c r="AC65" s="40" t="s">
        <v>1515</v>
      </c>
    </row>
    <row r="66" spans="1:29" ht="90" hidden="1" x14ac:dyDescent="0.25">
      <c r="A66" t="s">
        <v>1754</v>
      </c>
      <c r="B66" s="47" t="s">
        <v>1755</v>
      </c>
      <c r="C66" s="47" t="s">
        <v>1266</v>
      </c>
      <c r="D66">
        <v>11</v>
      </c>
      <c r="P66" t="s">
        <v>475</v>
      </c>
      <c r="Q66" t="s">
        <v>50</v>
      </c>
      <c r="R66" s="40" t="str">
        <f t="shared" si="1"/>
        <v>1kzI7hCCMY4wQOFQmIPOPD5TvyR0UgB0EOmnMkFaZftX</v>
      </c>
      <c r="S66" s="40">
        <f>INDEX(allsections[[S]:[Order]],MATCH(P66,allsections[SGUID],0),3)</f>
        <v>4</v>
      </c>
      <c r="T66" s="40">
        <f>INDEX(allsections[[S]:[Order]],MATCH(Q66,allsections[SGUID],0),3)</f>
        <v>0</v>
      </c>
      <c r="U66" t="str">
        <f>IF(sectionsubsection[[#This Row],[Schon da?]]=1,INDEX(sectionsubsection_download[],MATCH(sectionsubsection[[#This Row],[Title]],sectionsubsection_download[Title],0),6),INDEX(sectionsubsection10[],MATCH(sectionsubsection[[#This Row],[Title]],sectionsubsection10[Title],0),6))</f>
        <v>101TCDdkyoiKx59uYCCXGd</v>
      </c>
      <c r="V66">
        <f>COUNTIF(Z:Z,sectionsubsection[[#This Row],[Title]])</f>
        <v>1</v>
      </c>
      <c r="X66" s="49"/>
      <c r="Y66" s="50"/>
      <c r="Z66" s="40" t="s">
        <v>1518</v>
      </c>
      <c r="AA66" s="40" t="e">
        <f>INDEX(allsections[[S]:[Order]],MATCH(X66,allsections[SGUID],0),3)</f>
        <v>#N/A</v>
      </c>
      <c r="AB66" s="40" t="e">
        <f>INDEX(allsections[[S]:[Order]],MATCH(Y66,allsections[SGUID],0),3)</f>
        <v>#N/A</v>
      </c>
      <c r="AC66" s="50" t="s">
        <v>1519</v>
      </c>
    </row>
    <row r="67" spans="1:29" ht="135" hidden="1" x14ac:dyDescent="0.25">
      <c r="A67" t="s">
        <v>1802</v>
      </c>
      <c r="B67" s="47" t="s">
        <v>1803</v>
      </c>
      <c r="C67" s="47" t="s">
        <v>1266</v>
      </c>
      <c r="D67">
        <v>11</v>
      </c>
      <c r="X67" s="46"/>
      <c r="Y67" s="40"/>
      <c r="Z67" s="40" t="s">
        <v>1522</v>
      </c>
      <c r="AA67" s="40" t="e">
        <f>INDEX(allsections[[S]:[Order]],MATCH(X67,allsections[SGUID],0),3)</f>
        <v>#N/A</v>
      </c>
      <c r="AB67" s="40" t="e">
        <f>INDEX(allsections[[S]:[Order]],MATCH(Y67,allsections[SGUID],0),3)</f>
        <v>#N/A</v>
      </c>
      <c r="AC67" s="40" t="s">
        <v>1523</v>
      </c>
    </row>
    <row r="68" spans="1:29" ht="409.5" hidden="1" x14ac:dyDescent="0.25">
      <c r="A68" t="s">
        <v>2350</v>
      </c>
      <c r="B68" s="47" t="s">
        <v>2351</v>
      </c>
      <c r="C68" s="47" t="s">
        <v>2352</v>
      </c>
      <c r="D68">
        <v>11</v>
      </c>
      <c r="X68" s="49"/>
      <c r="Y68" s="50"/>
      <c r="Z68" s="40" t="s">
        <v>1526</v>
      </c>
      <c r="AA68" s="40" t="e">
        <f>INDEX(allsections[[S]:[Order]],MATCH(X68,allsections[SGUID],0),3)</f>
        <v>#N/A</v>
      </c>
      <c r="AB68" s="40" t="e">
        <f>INDEX(allsections[[S]:[Order]],MATCH(Y68,allsections[SGUID],0),3)</f>
        <v>#N/A</v>
      </c>
      <c r="AC68" s="50" t="s">
        <v>1527</v>
      </c>
    </row>
    <row r="69" spans="1:29" ht="90" hidden="1" x14ac:dyDescent="0.25">
      <c r="A69" t="s">
        <v>966</v>
      </c>
      <c r="B69" s="47" t="s">
        <v>2443</v>
      </c>
      <c r="C69" s="47" t="s">
        <v>1266</v>
      </c>
      <c r="D69">
        <v>11</v>
      </c>
      <c r="X69" s="46"/>
      <c r="Y69" s="40"/>
      <c r="Z69" s="40" t="s">
        <v>1530</v>
      </c>
      <c r="AA69" s="40" t="e">
        <f>INDEX(allsections[[S]:[Order]],MATCH(X69,allsections[SGUID],0),3)</f>
        <v>#N/A</v>
      </c>
      <c r="AB69" s="40" t="e">
        <f>INDEX(allsections[[S]:[Order]],MATCH(Y69,allsections[SGUID],0),3)</f>
        <v>#N/A</v>
      </c>
      <c r="AC69" s="40" t="s">
        <v>1531</v>
      </c>
    </row>
    <row r="70" spans="1:29" ht="409.5" hidden="1" x14ac:dyDescent="0.25">
      <c r="A70" t="s">
        <v>2465</v>
      </c>
      <c r="B70" s="47" t="s">
        <v>2466</v>
      </c>
      <c r="C70" s="47" t="s">
        <v>2467</v>
      </c>
      <c r="D70">
        <v>11</v>
      </c>
      <c r="X70" s="49"/>
      <c r="Y70" s="50"/>
      <c r="Z70" s="40" t="s">
        <v>1534</v>
      </c>
      <c r="AA70" s="40" t="e">
        <f>INDEX(allsections[[S]:[Order]],MATCH(X70,allsections[SGUID],0),3)</f>
        <v>#N/A</v>
      </c>
      <c r="AB70" s="40" t="e">
        <f>INDEX(allsections[[S]:[Order]],MATCH(Y70,allsections[SGUID],0),3)</f>
        <v>#N/A</v>
      </c>
      <c r="AC70" s="50" t="s">
        <v>1535</v>
      </c>
    </row>
    <row r="71" spans="1:29" ht="60" hidden="1" x14ac:dyDescent="0.25">
      <c r="A71" t="s">
        <v>1540</v>
      </c>
      <c r="B71" s="47" t="s">
        <v>1541</v>
      </c>
      <c r="C71" s="47" t="s">
        <v>1266</v>
      </c>
      <c r="D71">
        <v>12</v>
      </c>
      <c r="X71" s="46"/>
      <c r="Y71" s="40"/>
      <c r="Z71" s="40" t="s">
        <v>1538</v>
      </c>
      <c r="AA71" s="40" t="e">
        <f>INDEX(allsections[[S]:[Order]],MATCH(X71,allsections[SGUID],0),3)</f>
        <v>#N/A</v>
      </c>
      <c r="AB71" s="40" t="e">
        <f>INDEX(allsections[[S]:[Order]],MATCH(Y71,allsections[SGUID],0),3)</f>
        <v>#N/A</v>
      </c>
      <c r="AC71" s="40" t="s">
        <v>1539</v>
      </c>
    </row>
    <row r="72" spans="1:29" ht="60" hidden="1" x14ac:dyDescent="0.25">
      <c r="A72" t="s">
        <v>1750</v>
      </c>
      <c r="B72" s="47" t="s">
        <v>1751</v>
      </c>
      <c r="C72" s="47" t="s">
        <v>1266</v>
      </c>
      <c r="D72">
        <v>12</v>
      </c>
      <c r="X72" s="49"/>
      <c r="Y72" s="50"/>
      <c r="Z72" s="40" t="s">
        <v>1542</v>
      </c>
      <c r="AA72" s="40" t="e">
        <f>INDEX(allsections[[S]:[Order]],MATCH(X72,allsections[SGUID],0),3)</f>
        <v>#N/A</v>
      </c>
      <c r="AB72" s="40" t="e">
        <f>INDEX(allsections[[S]:[Order]],MATCH(Y72,allsections[SGUID],0),3)</f>
        <v>#N/A</v>
      </c>
      <c r="AC72" s="50" t="s">
        <v>1543</v>
      </c>
    </row>
    <row r="73" spans="1:29" ht="75" hidden="1" x14ac:dyDescent="0.25">
      <c r="A73" t="s">
        <v>1798</v>
      </c>
      <c r="B73" s="47" t="s">
        <v>1799</v>
      </c>
      <c r="C73" s="47" t="s">
        <v>1266</v>
      </c>
      <c r="D73">
        <v>12</v>
      </c>
      <c r="X73" s="46"/>
      <c r="Y73" s="40"/>
      <c r="Z73" s="40" t="s">
        <v>1546</v>
      </c>
      <c r="AA73" s="40" t="e">
        <f>INDEX(allsections[[S]:[Order]],MATCH(X73,allsections[SGUID],0),3)</f>
        <v>#N/A</v>
      </c>
      <c r="AB73" s="40" t="e">
        <f>INDEX(allsections[[S]:[Order]],MATCH(Y73,allsections[SGUID],0),3)</f>
        <v>#N/A</v>
      </c>
      <c r="AC73" s="40" t="s">
        <v>1547</v>
      </c>
    </row>
    <row r="74" spans="1:29" ht="375" hidden="1" x14ac:dyDescent="0.25">
      <c r="A74" t="s">
        <v>2304</v>
      </c>
      <c r="B74" s="47" t="s">
        <v>2305</v>
      </c>
      <c r="C74" s="47" t="s">
        <v>2306</v>
      </c>
      <c r="D74">
        <v>12</v>
      </c>
      <c r="X74" s="49"/>
      <c r="Y74" s="50"/>
      <c r="Z74" s="40" t="s">
        <v>1550</v>
      </c>
      <c r="AA74" s="40" t="e">
        <f>INDEX(allsections[[S]:[Order]],MATCH(X74,allsections[SGUID],0),3)</f>
        <v>#N/A</v>
      </c>
      <c r="AB74" s="40" t="e">
        <f>INDEX(allsections[[S]:[Order]],MATCH(Y74,allsections[SGUID],0),3)</f>
        <v>#N/A</v>
      </c>
      <c r="AC74" s="50" t="s">
        <v>1551</v>
      </c>
    </row>
    <row r="75" spans="1:29" ht="60" hidden="1" x14ac:dyDescent="0.25">
      <c r="A75" t="s">
        <v>928</v>
      </c>
      <c r="B75" s="47" t="s">
        <v>2438</v>
      </c>
      <c r="C75" s="47" t="s">
        <v>1266</v>
      </c>
      <c r="D75">
        <v>12</v>
      </c>
      <c r="X75" s="46"/>
      <c r="Y75" s="40"/>
      <c r="Z75" s="40" t="s">
        <v>1554</v>
      </c>
      <c r="AA75" s="40" t="e">
        <f>INDEX(allsections[[S]:[Order]],MATCH(X75,allsections[SGUID],0),3)</f>
        <v>#N/A</v>
      </c>
      <c r="AB75" s="40" t="e">
        <f>INDEX(allsections[[S]:[Order]],MATCH(Y75,allsections[SGUID],0),3)</f>
        <v>#N/A</v>
      </c>
      <c r="AC75" s="40" t="s">
        <v>1555</v>
      </c>
    </row>
    <row r="76" spans="1:29" ht="409.5" hidden="1" x14ac:dyDescent="0.25">
      <c r="A76" t="s">
        <v>2471</v>
      </c>
      <c r="B76" s="47" t="s">
        <v>2472</v>
      </c>
      <c r="C76" s="47" t="s">
        <v>2473</v>
      </c>
      <c r="D76">
        <v>12</v>
      </c>
      <c r="X76" s="49"/>
      <c r="Y76" s="50"/>
      <c r="Z76" s="40" t="s">
        <v>1558</v>
      </c>
      <c r="AA76" s="40" t="e">
        <f>INDEX(allsections[[S]:[Order]],MATCH(X76,allsections[SGUID],0),3)</f>
        <v>#N/A</v>
      </c>
      <c r="AB76" s="40" t="e">
        <f>INDEX(allsections[[S]:[Order]],MATCH(Y76,allsections[SGUID],0),3)</f>
        <v>#N/A</v>
      </c>
      <c r="AC76" s="50" t="s">
        <v>1559</v>
      </c>
    </row>
    <row r="77" spans="1:29" ht="60" hidden="1" x14ac:dyDescent="0.25">
      <c r="A77" t="s">
        <v>1536</v>
      </c>
      <c r="B77" s="47" t="s">
        <v>1537</v>
      </c>
      <c r="C77" s="47" t="s">
        <v>1266</v>
      </c>
      <c r="D77">
        <v>13</v>
      </c>
      <c r="X77" s="46"/>
      <c r="Y77" s="40"/>
      <c r="Z77" s="40" t="s">
        <v>1562</v>
      </c>
      <c r="AA77" s="40" t="e">
        <f>INDEX(allsections[[S]:[Order]],MATCH(X77,allsections[SGUID],0),3)</f>
        <v>#N/A</v>
      </c>
      <c r="AB77" s="40" t="e">
        <f>INDEX(allsections[[S]:[Order]],MATCH(Y77,allsections[SGUID],0),3)</f>
        <v>#N/A</v>
      </c>
      <c r="AC77" s="40" t="s">
        <v>1563</v>
      </c>
    </row>
    <row r="78" spans="1:29" ht="30" hidden="1" x14ac:dyDescent="0.25">
      <c r="A78" t="s">
        <v>1746</v>
      </c>
      <c r="B78" s="47" t="s">
        <v>1747</v>
      </c>
      <c r="C78" s="47" t="s">
        <v>1266</v>
      </c>
      <c r="D78">
        <v>13</v>
      </c>
      <c r="X78" s="49"/>
      <c r="Y78" s="50"/>
      <c r="Z78" s="40" t="s">
        <v>1566</v>
      </c>
      <c r="AA78" s="40" t="e">
        <f>INDEX(allsections[[S]:[Order]],MATCH(X78,allsections[SGUID],0),3)</f>
        <v>#N/A</v>
      </c>
      <c r="AB78" s="40" t="e">
        <f>INDEX(allsections[[S]:[Order]],MATCH(Y78,allsections[SGUID],0),3)</f>
        <v>#N/A</v>
      </c>
      <c r="AC78" s="50" t="s">
        <v>1567</v>
      </c>
    </row>
    <row r="79" spans="1:29" ht="60" hidden="1" x14ac:dyDescent="0.25">
      <c r="A79" t="s">
        <v>456</v>
      </c>
      <c r="B79" s="47" t="s">
        <v>2392</v>
      </c>
      <c r="C79" s="47" t="s">
        <v>1266</v>
      </c>
      <c r="D79">
        <v>13</v>
      </c>
      <c r="X79" s="46"/>
      <c r="Y79" s="40"/>
      <c r="Z79" s="40" t="s">
        <v>1570</v>
      </c>
      <c r="AA79" s="40" t="e">
        <f>INDEX(allsections[[S]:[Order]],MATCH(X79,allsections[SGUID],0),3)</f>
        <v>#N/A</v>
      </c>
      <c r="AB79" s="40" t="e">
        <f>INDEX(allsections[[S]:[Order]],MATCH(Y79,allsections[SGUID],0),3)</f>
        <v>#N/A</v>
      </c>
      <c r="AC79" s="40" t="s">
        <v>1571</v>
      </c>
    </row>
    <row r="80" spans="1:29" ht="60" hidden="1" x14ac:dyDescent="0.25">
      <c r="A80" t="s">
        <v>2416</v>
      </c>
      <c r="B80" s="47" t="s">
        <v>2417</v>
      </c>
      <c r="C80" s="47" t="s">
        <v>1266</v>
      </c>
      <c r="D80">
        <v>13</v>
      </c>
      <c r="X80" s="49"/>
      <c r="Y80" s="50"/>
      <c r="Z80" s="40" t="s">
        <v>1574</v>
      </c>
      <c r="AA80" s="40" t="e">
        <f>INDEX(allsections[[S]:[Order]],MATCH(X80,allsections[SGUID],0),3)</f>
        <v>#N/A</v>
      </c>
      <c r="AB80" s="40" t="e">
        <f>INDEX(allsections[[S]:[Order]],MATCH(Y80,allsections[SGUID],0),3)</f>
        <v>#N/A</v>
      </c>
      <c r="AC80" s="50" t="s">
        <v>1575</v>
      </c>
    </row>
    <row r="81" spans="1:29" ht="409.5" hidden="1" x14ac:dyDescent="0.25">
      <c r="A81" t="s">
        <v>2458</v>
      </c>
      <c r="B81" s="47" t="s">
        <v>2459</v>
      </c>
      <c r="C81" s="47" t="s">
        <v>2460</v>
      </c>
      <c r="D81">
        <v>13</v>
      </c>
      <c r="X81" s="46"/>
      <c r="Y81" s="40"/>
      <c r="Z81" s="40" t="s">
        <v>1578</v>
      </c>
      <c r="AA81" s="40" t="e">
        <f>INDEX(allsections[[S]:[Order]],MATCH(X81,allsections[SGUID],0),3)</f>
        <v>#N/A</v>
      </c>
      <c r="AB81" s="40" t="e">
        <f>INDEX(allsections[[S]:[Order]],MATCH(Y81,allsections[SGUID],0),3)</f>
        <v>#N/A</v>
      </c>
      <c r="AC81" s="40" t="s">
        <v>1579</v>
      </c>
    </row>
    <row r="82" spans="1:29" ht="90" hidden="1" x14ac:dyDescent="0.25">
      <c r="A82" t="s">
        <v>1532</v>
      </c>
      <c r="B82" s="47" t="s">
        <v>1533</v>
      </c>
      <c r="C82" s="47" t="s">
        <v>1266</v>
      </c>
      <c r="D82">
        <v>14</v>
      </c>
      <c r="X82" s="49"/>
      <c r="Y82" s="50"/>
      <c r="Z82" s="40" t="s">
        <v>1582</v>
      </c>
      <c r="AA82" s="40" t="e">
        <f>INDEX(allsections[[S]:[Order]],MATCH(X82,allsections[SGUID],0),3)</f>
        <v>#N/A</v>
      </c>
      <c r="AB82" s="40" t="e">
        <f>INDEX(allsections[[S]:[Order]],MATCH(Y82,allsections[SGUID],0),3)</f>
        <v>#N/A</v>
      </c>
      <c r="AC82" s="50" t="s">
        <v>1583</v>
      </c>
    </row>
    <row r="83" spans="1:29" ht="60" hidden="1" x14ac:dyDescent="0.25">
      <c r="A83" t="s">
        <v>1742</v>
      </c>
      <c r="B83" s="47" t="s">
        <v>1743</v>
      </c>
      <c r="C83" s="47" t="s">
        <v>1266</v>
      </c>
      <c r="D83">
        <v>14</v>
      </c>
      <c r="X83" s="46"/>
      <c r="Y83" s="40"/>
      <c r="Z83" s="40" t="s">
        <v>1586</v>
      </c>
      <c r="AA83" s="40" t="e">
        <f>INDEX(allsections[[S]:[Order]],MATCH(X83,allsections[SGUID],0),3)</f>
        <v>#N/A</v>
      </c>
      <c r="AB83" s="40" t="e">
        <f>INDEX(allsections[[S]:[Order]],MATCH(Y83,allsections[SGUID],0),3)</f>
        <v>#N/A</v>
      </c>
      <c r="AC83" s="40" t="s">
        <v>1587</v>
      </c>
    </row>
    <row r="84" spans="1:29" ht="90" hidden="1" x14ac:dyDescent="0.25">
      <c r="A84" t="s">
        <v>921</v>
      </c>
      <c r="B84" s="47" t="s">
        <v>2434</v>
      </c>
      <c r="C84" s="47" t="s">
        <v>1266</v>
      </c>
      <c r="D84">
        <v>14</v>
      </c>
      <c r="X84" s="49"/>
      <c r="Y84" s="50"/>
      <c r="Z84" s="40" t="s">
        <v>1590</v>
      </c>
      <c r="AA84" s="40" t="e">
        <f>INDEX(allsections[[S]:[Order]],MATCH(X84,allsections[SGUID],0),3)</f>
        <v>#N/A</v>
      </c>
      <c r="AB84" s="40" t="e">
        <f>INDEX(allsections[[S]:[Order]],MATCH(Y84,allsections[SGUID],0),3)</f>
        <v>#N/A</v>
      </c>
      <c r="AC84" s="50" t="s">
        <v>1591</v>
      </c>
    </row>
    <row r="85" spans="1:29" ht="409.5" hidden="1" x14ac:dyDescent="0.25">
      <c r="A85" t="s">
        <v>2454</v>
      </c>
      <c r="B85" s="47" t="s">
        <v>2455</v>
      </c>
      <c r="C85" s="47" t="s">
        <v>2456</v>
      </c>
      <c r="D85">
        <v>14</v>
      </c>
      <c r="X85" s="46"/>
      <c r="Y85" s="40"/>
      <c r="Z85" s="40" t="s">
        <v>1594</v>
      </c>
      <c r="AA85" s="40" t="e">
        <f>INDEX(allsections[[S]:[Order]],MATCH(X85,allsections[SGUID],0),3)</f>
        <v>#N/A</v>
      </c>
      <c r="AB85" s="40" t="e">
        <f>INDEX(allsections[[S]:[Order]],MATCH(Y85,allsections[SGUID],0),3)</f>
        <v>#N/A</v>
      </c>
      <c r="AC85" s="40" t="s">
        <v>1595</v>
      </c>
    </row>
    <row r="86" spans="1:29" ht="45" hidden="1" x14ac:dyDescent="0.25">
      <c r="A86" t="s">
        <v>1528</v>
      </c>
      <c r="B86" s="47" t="s">
        <v>1529</v>
      </c>
      <c r="C86" s="47" t="s">
        <v>1266</v>
      </c>
      <c r="D86">
        <v>15</v>
      </c>
      <c r="X86" s="49"/>
      <c r="Y86" s="50"/>
      <c r="Z86" s="40" t="s">
        <v>1598</v>
      </c>
      <c r="AA86" s="40" t="e">
        <f>INDEX(allsections[[S]:[Order]],MATCH(X86,allsections[SGUID],0),3)</f>
        <v>#N/A</v>
      </c>
      <c r="AB86" s="40" t="e">
        <f>INDEX(allsections[[S]:[Order]],MATCH(Y86,allsections[SGUID],0),3)</f>
        <v>#N/A</v>
      </c>
      <c r="AC86" s="50" t="s">
        <v>1599</v>
      </c>
    </row>
    <row r="87" spans="1:29" hidden="1" x14ac:dyDescent="0.25">
      <c r="A87" t="s">
        <v>1738</v>
      </c>
      <c r="B87" s="47" t="s">
        <v>1739</v>
      </c>
      <c r="C87" s="47" t="s">
        <v>1266</v>
      </c>
      <c r="D87">
        <v>15</v>
      </c>
      <c r="X87" s="46"/>
      <c r="Y87" s="40"/>
      <c r="Z87" s="40" t="s">
        <v>1602</v>
      </c>
      <c r="AA87" s="40" t="e">
        <f>INDEX(allsections[[S]:[Order]],MATCH(X87,allsections[SGUID],0),3)</f>
        <v>#N/A</v>
      </c>
      <c r="AB87" s="40" t="e">
        <f>INDEX(allsections[[S]:[Order]],MATCH(Y87,allsections[SGUID],0),3)</f>
        <v>#N/A</v>
      </c>
      <c r="AC87" s="40" t="s">
        <v>1603</v>
      </c>
    </row>
    <row r="88" spans="1:29" ht="45" hidden="1" x14ac:dyDescent="0.25">
      <c r="A88" t="s">
        <v>901</v>
      </c>
      <c r="B88" s="47" t="s">
        <v>2429</v>
      </c>
      <c r="C88" s="47" t="s">
        <v>1266</v>
      </c>
      <c r="D88">
        <v>15</v>
      </c>
      <c r="X88" s="49"/>
      <c r="Y88" s="50"/>
      <c r="Z88" s="40" t="s">
        <v>1606</v>
      </c>
      <c r="AA88" s="40" t="e">
        <f>INDEX(allsections[[S]:[Order]],MATCH(X88,allsections[SGUID],0),3)</f>
        <v>#N/A</v>
      </c>
      <c r="AB88" s="40" t="e">
        <f>INDEX(allsections[[S]:[Order]],MATCH(Y88,allsections[SGUID],0),3)</f>
        <v>#N/A</v>
      </c>
      <c r="AC88" s="50" t="s">
        <v>1607</v>
      </c>
    </row>
    <row r="89" spans="1:29" ht="390" hidden="1" x14ac:dyDescent="0.25">
      <c r="A89" t="s">
        <v>2435</v>
      </c>
      <c r="B89" s="47" t="s">
        <v>2436</v>
      </c>
      <c r="C89" s="47" t="s">
        <v>2437</v>
      </c>
      <c r="D89">
        <v>15</v>
      </c>
      <c r="X89" s="46"/>
      <c r="Y89" s="40"/>
      <c r="Z89" s="40" t="s">
        <v>1610</v>
      </c>
      <c r="AA89" s="40" t="e">
        <f>INDEX(allsections[[S]:[Order]],MATCH(X89,allsections[SGUID],0),3)</f>
        <v>#N/A</v>
      </c>
      <c r="AB89" s="40" t="e">
        <f>INDEX(allsections[[S]:[Order]],MATCH(Y89,allsections[SGUID],0),3)</f>
        <v>#N/A</v>
      </c>
      <c r="AC89" s="40" t="s">
        <v>1611</v>
      </c>
    </row>
    <row r="90" spans="1:29" ht="45" hidden="1" x14ac:dyDescent="0.25">
      <c r="A90" t="s">
        <v>1524</v>
      </c>
      <c r="B90" s="47" t="s">
        <v>1525</v>
      </c>
      <c r="C90" s="47" t="s">
        <v>1266</v>
      </c>
      <c r="D90">
        <v>16</v>
      </c>
      <c r="X90" s="49"/>
      <c r="Y90" s="50"/>
      <c r="Z90" s="40" t="s">
        <v>1614</v>
      </c>
      <c r="AA90" s="40" t="e">
        <f>INDEX(allsections[[S]:[Order]],MATCH(X90,allsections[SGUID],0),3)</f>
        <v>#N/A</v>
      </c>
      <c r="AB90" s="40" t="e">
        <f>INDEX(allsections[[S]:[Order]],MATCH(Y90,allsections[SGUID],0),3)</f>
        <v>#N/A</v>
      </c>
      <c r="AC90" s="50" t="s">
        <v>1615</v>
      </c>
    </row>
    <row r="91" spans="1:29" ht="45" hidden="1" x14ac:dyDescent="0.25">
      <c r="A91" t="s">
        <v>894</v>
      </c>
      <c r="B91" s="47" t="s">
        <v>2425</v>
      </c>
      <c r="C91" s="47" t="s">
        <v>1266</v>
      </c>
      <c r="D91">
        <v>16</v>
      </c>
      <c r="X91" s="46"/>
      <c r="Y91" s="40"/>
      <c r="Z91" s="40" t="s">
        <v>1618</v>
      </c>
      <c r="AA91" s="40" t="e">
        <f>INDEX(allsections[[S]:[Order]],MATCH(X91,allsections[SGUID],0),3)</f>
        <v>#N/A</v>
      </c>
      <c r="AB91" s="40" t="e">
        <f>INDEX(allsections[[S]:[Order]],MATCH(Y91,allsections[SGUID],0),3)</f>
        <v>#N/A</v>
      </c>
      <c r="AC91" s="40" t="s">
        <v>1619</v>
      </c>
    </row>
    <row r="92" spans="1:29" ht="409.5" hidden="1" x14ac:dyDescent="0.25">
      <c r="A92" t="s">
        <v>2426</v>
      </c>
      <c r="B92" s="47" t="s">
        <v>2427</v>
      </c>
      <c r="C92" s="47" t="s">
        <v>2428</v>
      </c>
      <c r="D92">
        <v>16</v>
      </c>
      <c r="X92" s="49"/>
      <c r="Y92" s="50"/>
      <c r="Z92" s="40" t="s">
        <v>1622</v>
      </c>
      <c r="AA92" s="40" t="e">
        <f>INDEX(allsections[[S]:[Order]],MATCH(X92,allsections[SGUID],0),3)</f>
        <v>#N/A</v>
      </c>
      <c r="AB92" s="40" t="e">
        <f>INDEX(allsections[[S]:[Order]],MATCH(Y92,allsections[SGUID],0),3)</f>
        <v>#N/A</v>
      </c>
      <c r="AC92" s="50" t="s">
        <v>1623</v>
      </c>
    </row>
    <row r="93" spans="1:29" ht="45" hidden="1" x14ac:dyDescent="0.25">
      <c r="A93" t="s">
        <v>1520</v>
      </c>
      <c r="B93" s="47" t="s">
        <v>1521</v>
      </c>
      <c r="C93" s="47" t="s">
        <v>1266</v>
      </c>
      <c r="D93">
        <v>17</v>
      </c>
      <c r="X93" s="46"/>
      <c r="Y93" s="40"/>
      <c r="Z93" s="40" t="s">
        <v>1626</v>
      </c>
      <c r="AA93" s="40" t="e">
        <f>INDEX(allsections[[S]:[Order]],MATCH(X93,allsections[SGUID],0),3)</f>
        <v>#N/A</v>
      </c>
      <c r="AB93" s="40" t="e">
        <f>INDEX(allsections[[S]:[Order]],MATCH(Y93,allsections[SGUID],0),3)</f>
        <v>#N/A</v>
      </c>
      <c r="AC93" s="40" t="s">
        <v>1627</v>
      </c>
    </row>
    <row r="94" spans="1:29" ht="45" hidden="1" x14ac:dyDescent="0.25">
      <c r="A94" t="s">
        <v>87</v>
      </c>
      <c r="B94" s="47" t="s">
        <v>2301</v>
      </c>
      <c r="C94" s="47" t="s">
        <v>1266</v>
      </c>
      <c r="D94">
        <v>17</v>
      </c>
      <c r="X94" s="49"/>
      <c r="Y94" s="50"/>
      <c r="Z94" s="40" t="s">
        <v>1630</v>
      </c>
      <c r="AA94" s="40" t="e">
        <f>INDEX(allsections[[S]:[Order]],MATCH(X94,allsections[SGUID],0),3)</f>
        <v>#N/A</v>
      </c>
      <c r="AB94" s="40" t="e">
        <f>INDEX(allsections[[S]:[Order]],MATCH(Y94,allsections[SGUID],0),3)</f>
        <v>#N/A</v>
      </c>
      <c r="AC94" s="50" t="s">
        <v>1631</v>
      </c>
    </row>
    <row r="95" spans="1:29" ht="195" hidden="1" x14ac:dyDescent="0.25">
      <c r="A95" t="s">
        <v>2444</v>
      </c>
      <c r="B95" s="47" t="s">
        <v>2445</v>
      </c>
      <c r="C95" s="47" t="s">
        <v>1266</v>
      </c>
      <c r="D95">
        <v>17</v>
      </c>
      <c r="X95" s="46"/>
      <c r="Y95" s="40"/>
      <c r="Z95" s="40" t="s">
        <v>1634</v>
      </c>
      <c r="AA95" s="40" t="e">
        <f>INDEX(allsections[[S]:[Order]],MATCH(X95,allsections[SGUID],0),3)</f>
        <v>#N/A</v>
      </c>
      <c r="AB95" s="40" t="e">
        <f>INDEX(allsections[[S]:[Order]],MATCH(Y95,allsections[SGUID],0),3)</f>
        <v>#N/A</v>
      </c>
      <c r="AC95" s="40" t="s">
        <v>1635</v>
      </c>
    </row>
    <row r="96" spans="1:29" ht="60" hidden="1" x14ac:dyDescent="0.25">
      <c r="A96" t="s">
        <v>1516</v>
      </c>
      <c r="B96" s="47" t="s">
        <v>1517</v>
      </c>
      <c r="C96" s="47" t="s">
        <v>1266</v>
      </c>
      <c r="D96">
        <v>18</v>
      </c>
      <c r="X96" s="49"/>
      <c r="Y96" s="50"/>
      <c r="Z96" s="40" t="s">
        <v>1638</v>
      </c>
      <c r="AA96" s="40" t="e">
        <f>INDEX(allsections[[S]:[Order]],MATCH(X96,allsections[SGUID],0),3)</f>
        <v>#N/A</v>
      </c>
      <c r="AB96" s="40" t="e">
        <f>INDEX(allsections[[S]:[Order]],MATCH(Y96,allsections[SGUID],0),3)</f>
        <v>#N/A</v>
      </c>
      <c r="AC96" s="50" t="s">
        <v>1639</v>
      </c>
    </row>
    <row r="97" spans="1:29" ht="315" hidden="1" x14ac:dyDescent="0.25">
      <c r="A97" t="s">
        <v>2341</v>
      </c>
      <c r="B97" s="47" t="s">
        <v>2342</v>
      </c>
      <c r="C97" s="47" t="s">
        <v>1266</v>
      </c>
      <c r="D97">
        <v>18</v>
      </c>
      <c r="X97" s="46"/>
      <c r="Y97" s="40"/>
      <c r="Z97" s="40" t="s">
        <v>1642</v>
      </c>
      <c r="AA97" s="40" t="e">
        <f>INDEX(allsections[[S]:[Order]],MATCH(X97,allsections[SGUID],0),3)</f>
        <v>#N/A</v>
      </c>
      <c r="AB97" s="40" t="e">
        <f>INDEX(allsections[[S]:[Order]],MATCH(Y97,allsections[SGUID],0),3)</f>
        <v>#N/A</v>
      </c>
      <c r="AC97" s="40" t="s">
        <v>1643</v>
      </c>
    </row>
    <row r="98" spans="1:29" ht="60" hidden="1" x14ac:dyDescent="0.25">
      <c r="A98" t="s">
        <v>74</v>
      </c>
      <c r="B98" s="47" t="s">
        <v>2462</v>
      </c>
      <c r="C98" s="47" t="s">
        <v>1266</v>
      </c>
      <c r="D98">
        <v>18</v>
      </c>
      <c r="X98" s="49"/>
      <c r="Y98" s="50"/>
      <c r="Z98" s="40" t="s">
        <v>1646</v>
      </c>
      <c r="AA98" s="40" t="e">
        <f>INDEX(allsections[[S]:[Order]],MATCH(X98,allsections[SGUID],0),3)</f>
        <v>#N/A</v>
      </c>
      <c r="AB98" s="40" t="e">
        <f>INDEX(allsections[[S]:[Order]],MATCH(Y98,allsections[SGUID],0),3)</f>
        <v>#N/A</v>
      </c>
      <c r="AC98" s="50" t="s">
        <v>1647</v>
      </c>
    </row>
    <row r="99" spans="1:29" ht="30" hidden="1" x14ac:dyDescent="0.25">
      <c r="A99" t="s">
        <v>1512</v>
      </c>
      <c r="B99" s="47" t="s">
        <v>1513</v>
      </c>
      <c r="C99" s="47" t="s">
        <v>1266</v>
      </c>
      <c r="D99">
        <v>19</v>
      </c>
      <c r="X99" s="46"/>
      <c r="Y99" s="40"/>
      <c r="Z99" s="40" t="s">
        <v>1650</v>
      </c>
      <c r="AA99" s="40" t="e">
        <f>INDEX(allsections[[S]:[Order]],MATCH(X99,allsections[SGUID],0),3)</f>
        <v>#N/A</v>
      </c>
      <c r="AB99" s="40" t="e">
        <f>INDEX(allsections[[S]:[Order]],MATCH(Y99,allsections[SGUID],0),3)</f>
        <v>#N/A</v>
      </c>
      <c r="AC99" s="40" t="s">
        <v>1651</v>
      </c>
    </row>
    <row r="100" spans="1:29" ht="135" hidden="1" x14ac:dyDescent="0.25">
      <c r="A100" t="s">
        <v>2366</v>
      </c>
      <c r="B100" s="47" t="s">
        <v>2367</v>
      </c>
      <c r="C100" s="47" t="s">
        <v>2368</v>
      </c>
      <c r="D100">
        <v>19</v>
      </c>
      <c r="X100" s="49"/>
      <c r="Y100" s="50"/>
      <c r="Z100" s="40" t="s">
        <v>1654</v>
      </c>
      <c r="AA100" s="40" t="e">
        <f>INDEX(allsections[[S]:[Order]],MATCH(X100,allsections[SGUID],0),3)</f>
        <v>#N/A</v>
      </c>
      <c r="AB100" s="40" t="e">
        <f>INDEX(allsections[[S]:[Order]],MATCH(Y100,allsections[SGUID],0),3)</f>
        <v>#N/A</v>
      </c>
      <c r="AC100" s="50" t="s">
        <v>1655</v>
      </c>
    </row>
    <row r="101" spans="1:29" ht="30" hidden="1" x14ac:dyDescent="0.25">
      <c r="A101" t="s">
        <v>979</v>
      </c>
      <c r="B101" s="47" t="s">
        <v>2420</v>
      </c>
      <c r="C101" s="47" t="s">
        <v>1266</v>
      </c>
      <c r="D101">
        <v>19</v>
      </c>
      <c r="X101" s="46"/>
      <c r="Y101" s="40"/>
      <c r="Z101" s="40" t="s">
        <v>1658</v>
      </c>
      <c r="AA101" s="40" t="e">
        <f>INDEX(allsections[[S]:[Order]],MATCH(X101,allsections[SGUID],0),3)</f>
        <v>#N/A</v>
      </c>
      <c r="AB101" s="40" t="e">
        <f>INDEX(allsections[[S]:[Order]],MATCH(Y101,allsections[SGUID],0),3)</f>
        <v>#N/A</v>
      </c>
      <c r="AC101" s="40" t="s">
        <v>1659</v>
      </c>
    </row>
    <row r="102" spans="1:29" ht="105" hidden="1" x14ac:dyDescent="0.25">
      <c r="A102" t="s">
        <v>1508</v>
      </c>
      <c r="B102" s="47" t="s">
        <v>1509</v>
      </c>
      <c r="C102" s="47" t="s">
        <v>1266</v>
      </c>
      <c r="D102">
        <v>20</v>
      </c>
      <c r="X102" s="49"/>
      <c r="Y102" s="50"/>
      <c r="Z102" s="40" t="s">
        <v>1662</v>
      </c>
      <c r="AA102" s="40" t="e">
        <f>INDEX(allsections[[S]:[Order]],MATCH(X102,allsections[SGUID],0),3)</f>
        <v>#N/A</v>
      </c>
      <c r="AB102" s="40" t="e">
        <f>INDEX(allsections[[S]:[Order]],MATCH(Y102,allsections[SGUID],0),3)</f>
        <v>#N/A</v>
      </c>
      <c r="AC102" s="50" t="s">
        <v>1663</v>
      </c>
    </row>
    <row r="103" spans="1:29" ht="105" hidden="1" x14ac:dyDescent="0.25">
      <c r="A103" t="s">
        <v>488</v>
      </c>
      <c r="B103" s="47" t="s">
        <v>2363</v>
      </c>
      <c r="C103" s="47" t="s">
        <v>1266</v>
      </c>
      <c r="D103">
        <v>20</v>
      </c>
      <c r="X103" s="46"/>
      <c r="Y103" s="40"/>
      <c r="Z103" s="40" t="s">
        <v>1666</v>
      </c>
      <c r="AA103" s="40" t="e">
        <f>INDEX(allsections[[S]:[Order]],MATCH(X103,allsections[SGUID],0),3)</f>
        <v>#N/A</v>
      </c>
      <c r="AB103" s="40" t="e">
        <f>INDEX(allsections[[S]:[Order]],MATCH(Y103,allsections[SGUID],0),3)</f>
        <v>#N/A</v>
      </c>
      <c r="AC103" s="40" t="s">
        <v>1667</v>
      </c>
    </row>
    <row r="104" spans="1:29" ht="330" hidden="1" x14ac:dyDescent="0.25">
      <c r="A104" t="s">
        <v>2399</v>
      </c>
      <c r="B104" s="47" t="s">
        <v>2400</v>
      </c>
      <c r="C104" s="47" t="s">
        <v>2401</v>
      </c>
      <c r="D104">
        <v>20</v>
      </c>
      <c r="X104" s="49"/>
      <c r="Y104" s="50"/>
      <c r="Z104" s="40" t="s">
        <v>1670</v>
      </c>
      <c r="AA104" s="40" t="e">
        <f>INDEX(allsections[[S]:[Order]],MATCH(X104,allsections[SGUID],0),3)</f>
        <v>#N/A</v>
      </c>
      <c r="AB104" s="40" t="e">
        <f>INDEX(allsections[[S]:[Order]],MATCH(Y104,allsections[SGUID],0),3)</f>
        <v>#N/A</v>
      </c>
      <c r="AC104" s="50" t="s">
        <v>1671</v>
      </c>
    </row>
    <row r="105" spans="1:29" ht="120" hidden="1" x14ac:dyDescent="0.25">
      <c r="A105" t="s">
        <v>1451</v>
      </c>
      <c r="B105" s="47" t="s">
        <v>1452</v>
      </c>
      <c r="C105" s="47" t="s">
        <v>1266</v>
      </c>
      <c r="D105">
        <v>21</v>
      </c>
      <c r="X105" s="46"/>
      <c r="Y105" s="40"/>
      <c r="Z105" s="40" t="s">
        <v>1674</v>
      </c>
      <c r="AA105" s="40" t="e">
        <f>INDEX(allsections[[S]:[Order]],MATCH(X105,allsections[SGUID],0),3)</f>
        <v>#N/A</v>
      </c>
      <c r="AB105" s="40" t="e">
        <f>INDEX(allsections[[S]:[Order]],MATCH(Y105,allsections[SGUID],0),3)</f>
        <v>#N/A</v>
      </c>
      <c r="AC105" s="40" t="s">
        <v>1675</v>
      </c>
    </row>
    <row r="106" spans="1:29" ht="60" hidden="1" x14ac:dyDescent="0.25">
      <c r="A106" t="s">
        <v>1504</v>
      </c>
      <c r="B106" s="47" t="s">
        <v>1505</v>
      </c>
      <c r="C106" s="47" t="s">
        <v>1266</v>
      </c>
      <c r="D106">
        <v>21</v>
      </c>
      <c r="X106" s="49"/>
      <c r="Y106" s="50"/>
      <c r="Z106" s="40" t="s">
        <v>1678</v>
      </c>
      <c r="AA106" s="40" t="e">
        <f>INDEX(allsections[[S]:[Order]],MATCH(X106,allsections[SGUID],0),3)</f>
        <v>#N/A</v>
      </c>
      <c r="AB106" s="40" t="e">
        <f>INDEX(allsections[[S]:[Order]],MATCH(Y106,allsections[SGUID],0),3)</f>
        <v>#N/A</v>
      </c>
      <c r="AC106" s="50" t="s">
        <v>1679</v>
      </c>
    </row>
    <row r="107" spans="1:29" ht="60" hidden="1" x14ac:dyDescent="0.25">
      <c r="A107" t="s">
        <v>282</v>
      </c>
      <c r="B107" s="47" t="s">
        <v>2424</v>
      </c>
      <c r="C107" s="47" t="s">
        <v>1266</v>
      </c>
      <c r="D107">
        <v>21</v>
      </c>
      <c r="X107" s="46"/>
      <c r="Y107" s="40"/>
      <c r="Z107" s="40" t="s">
        <v>1682</v>
      </c>
      <c r="AA107" s="40" t="e">
        <f>INDEX(allsections[[S]:[Order]],MATCH(X107,allsections[SGUID],0),3)</f>
        <v>#N/A</v>
      </c>
      <c r="AB107" s="40" t="e">
        <f>INDEX(allsections[[S]:[Order]],MATCH(Y107,allsections[SGUID],0),3)</f>
        <v>#N/A</v>
      </c>
      <c r="AC107" s="40" t="s">
        <v>1683</v>
      </c>
    </row>
    <row r="108" spans="1:29" ht="90" hidden="1" x14ac:dyDescent="0.25">
      <c r="A108" t="s">
        <v>1500</v>
      </c>
      <c r="B108" s="47" t="s">
        <v>1501</v>
      </c>
      <c r="C108" s="47" t="s">
        <v>1266</v>
      </c>
      <c r="D108">
        <v>22</v>
      </c>
      <c r="X108" s="49"/>
      <c r="Y108" s="50"/>
      <c r="Z108" s="40" t="s">
        <v>1686</v>
      </c>
      <c r="AA108" s="40" t="e">
        <f>INDEX(allsections[[S]:[Order]],MATCH(X108,allsections[SGUID],0),3)</f>
        <v>#N/A</v>
      </c>
      <c r="AB108" s="40" t="e">
        <f>INDEX(allsections[[S]:[Order]],MATCH(Y108,allsections[SGUID],0),3)</f>
        <v>#N/A</v>
      </c>
      <c r="AC108" s="50" t="s">
        <v>1687</v>
      </c>
    </row>
    <row r="109" spans="1:29" ht="90" hidden="1" x14ac:dyDescent="0.25">
      <c r="A109" t="s">
        <v>66</v>
      </c>
      <c r="B109" s="47" t="s">
        <v>2360</v>
      </c>
      <c r="C109" s="47" t="s">
        <v>1266</v>
      </c>
      <c r="D109">
        <v>22</v>
      </c>
      <c r="X109" s="46"/>
      <c r="Y109" s="40"/>
      <c r="Z109" s="40" t="s">
        <v>1690</v>
      </c>
      <c r="AA109" s="40" t="e">
        <f>INDEX(allsections[[S]:[Order]],MATCH(X109,allsections[SGUID],0),3)</f>
        <v>#N/A</v>
      </c>
      <c r="AB109" s="40" t="e">
        <f>INDEX(allsections[[S]:[Order]],MATCH(Y109,allsections[SGUID],0),3)</f>
        <v>#N/A</v>
      </c>
      <c r="AC109" s="40" t="s">
        <v>1691</v>
      </c>
    </row>
    <row r="110" spans="1:29" ht="409.5" hidden="1" x14ac:dyDescent="0.25">
      <c r="A110" t="s">
        <v>2384</v>
      </c>
      <c r="B110" s="47" t="s">
        <v>2385</v>
      </c>
      <c r="C110" s="47" t="s">
        <v>2386</v>
      </c>
      <c r="D110">
        <v>22</v>
      </c>
      <c r="X110" s="49"/>
      <c r="Y110" s="50"/>
      <c r="Z110" s="40" t="s">
        <v>1694</v>
      </c>
      <c r="AA110" s="40" t="e">
        <f>INDEX(allsections[[S]:[Order]],MATCH(X110,allsections[SGUID],0),3)</f>
        <v>#N/A</v>
      </c>
      <c r="AB110" s="40" t="e">
        <f>INDEX(allsections[[S]:[Order]],MATCH(Y110,allsections[SGUID],0),3)</f>
        <v>#N/A</v>
      </c>
      <c r="AC110" s="50" t="s">
        <v>1695</v>
      </c>
    </row>
    <row r="111" spans="1:29" ht="60" hidden="1" x14ac:dyDescent="0.25">
      <c r="A111" t="s">
        <v>1496</v>
      </c>
      <c r="B111" s="47" t="s">
        <v>1497</v>
      </c>
      <c r="C111" s="47" t="s">
        <v>1266</v>
      </c>
      <c r="D111">
        <v>23</v>
      </c>
      <c r="X111" s="46"/>
      <c r="Y111" s="40"/>
      <c r="Z111" s="40" t="s">
        <v>1698</v>
      </c>
      <c r="AA111" s="40" t="e">
        <f>INDEX(allsections[[S]:[Order]],MATCH(X111,allsections[SGUID],0),3)</f>
        <v>#N/A</v>
      </c>
      <c r="AB111" s="40" t="e">
        <f>INDEX(allsections[[S]:[Order]],MATCH(Y111,allsections[SGUID],0),3)</f>
        <v>#N/A</v>
      </c>
      <c r="AC111" s="40" t="s">
        <v>1699</v>
      </c>
    </row>
    <row r="112" spans="1:29" ht="60" hidden="1" x14ac:dyDescent="0.25">
      <c r="A112" t="s">
        <v>101</v>
      </c>
      <c r="B112" s="47" t="s">
        <v>2347</v>
      </c>
      <c r="C112" s="47" t="s">
        <v>1266</v>
      </c>
      <c r="D112">
        <v>23</v>
      </c>
      <c r="X112" s="49"/>
      <c r="Y112" s="50"/>
      <c r="Z112" s="40" t="s">
        <v>1702</v>
      </c>
      <c r="AA112" s="40" t="e">
        <f>INDEX(allsections[[S]:[Order]],MATCH(X112,allsections[SGUID],0),3)</f>
        <v>#N/A</v>
      </c>
      <c r="AB112" s="40" t="e">
        <f>INDEX(allsections[[S]:[Order]],MATCH(Y112,allsections[SGUID],0),3)</f>
        <v>#N/A</v>
      </c>
      <c r="AC112" s="50" t="s">
        <v>1703</v>
      </c>
    </row>
    <row r="113" spans="1:29" ht="60" hidden="1" x14ac:dyDescent="0.25">
      <c r="A113" t="s">
        <v>2395</v>
      </c>
      <c r="B113" s="47" t="s">
        <v>2396</v>
      </c>
      <c r="C113" s="47" t="s">
        <v>1266</v>
      </c>
      <c r="D113">
        <v>23</v>
      </c>
      <c r="X113" s="46"/>
      <c r="Y113" s="40"/>
      <c r="Z113" s="40" t="s">
        <v>1706</v>
      </c>
      <c r="AA113" s="40" t="e">
        <f>INDEX(allsections[[S]:[Order]],MATCH(X113,allsections[SGUID],0),3)</f>
        <v>#N/A</v>
      </c>
      <c r="AB113" s="40" t="e">
        <f>INDEX(allsections[[S]:[Order]],MATCH(Y113,allsections[SGUID],0),3)</f>
        <v>#N/A</v>
      </c>
      <c r="AC113" s="40" t="s">
        <v>1707</v>
      </c>
    </row>
    <row r="114" spans="1:29" ht="105" hidden="1" x14ac:dyDescent="0.25">
      <c r="A114" t="s">
        <v>1492</v>
      </c>
      <c r="B114" s="47" t="s">
        <v>1493</v>
      </c>
      <c r="C114" s="47" t="s">
        <v>1266</v>
      </c>
      <c r="D114">
        <v>24</v>
      </c>
      <c r="X114" s="49"/>
      <c r="Y114" s="50"/>
      <c r="Z114" s="40" t="s">
        <v>1710</v>
      </c>
      <c r="AA114" s="40" t="e">
        <f>INDEX(allsections[[S]:[Order]],MATCH(X114,allsections[SGUID],0),3)</f>
        <v>#N/A</v>
      </c>
      <c r="AB114" s="40" t="e">
        <f>INDEX(allsections[[S]:[Order]],MATCH(Y114,allsections[SGUID],0),3)</f>
        <v>#N/A</v>
      </c>
      <c r="AC114" s="50" t="s">
        <v>1711</v>
      </c>
    </row>
    <row r="115" spans="1:29" ht="120" hidden="1" x14ac:dyDescent="0.25">
      <c r="A115" t="s">
        <v>2321</v>
      </c>
      <c r="B115" s="47" t="s">
        <v>2322</v>
      </c>
      <c r="C115" s="47" t="s">
        <v>1266</v>
      </c>
      <c r="D115">
        <v>24</v>
      </c>
      <c r="X115" s="46"/>
      <c r="Y115" s="40"/>
      <c r="Z115" s="40" t="s">
        <v>1714</v>
      </c>
      <c r="AA115" s="40" t="e">
        <f>INDEX(allsections[[S]:[Order]],MATCH(X115,allsections[SGUID],0),3)</f>
        <v>#N/A</v>
      </c>
      <c r="AB115" s="40" t="e">
        <f>INDEX(allsections[[S]:[Order]],MATCH(Y115,allsections[SGUID],0),3)</f>
        <v>#N/A</v>
      </c>
      <c r="AC115" s="40" t="s">
        <v>1715</v>
      </c>
    </row>
    <row r="116" spans="1:29" ht="105" hidden="1" x14ac:dyDescent="0.25">
      <c r="A116" t="s">
        <v>606</v>
      </c>
      <c r="B116" s="47" t="s">
        <v>2589</v>
      </c>
      <c r="C116" s="47" t="s">
        <v>1266</v>
      </c>
      <c r="D116">
        <v>24</v>
      </c>
      <c r="X116" s="49"/>
      <c r="Y116" s="50"/>
      <c r="Z116" s="40" t="s">
        <v>1718</v>
      </c>
      <c r="AA116" s="40" t="e">
        <f>INDEX(allsections[[S]:[Order]],MATCH(X116,allsections[SGUID],0),3)</f>
        <v>#N/A</v>
      </c>
      <c r="AB116" s="40" t="e">
        <f>INDEX(allsections[[S]:[Order]],MATCH(Y116,allsections[SGUID],0),3)</f>
        <v>#N/A</v>
      </c>
      <c r="AC116" s="50" t="s">
        <v>1719</v>
      </c>
    </row>
    <row r="117" spans="1:29" ht="60" hidden="1" x14ac:dyDescent="0.25">
      <c r="A117" t="s">
        <v>1398</v>
      </c>
      <c r="B117" s="47" t="s">
        <v>1399</v>
      </c>
      <c r="C117" s="47" t="s">
        <v>1266</v>
      </c>
      <c r="D117">
        <v>25</v>
      </c>
      <c r="X117" s="46"/>
      <c r="Y117" s="40"/>
      <c r="Z117" s="40" t="s">
        <v>1722</v>
      </c>
      <c r="AA117" s="40" t="e">
        <f>INDEX(allsections[[S]:[Order]],MATCH(X117,allsections[SGUID],0),3)</f>
        <v>#N/A</v>
      </c>
      <c r="AB117" s="40" t="e">
        <f>INDEX(allsections[[S]:[Order]],MATCH(Y117,allsections[SGUID],0),3)</f>
        <v>#N/A</v>
      </c>
      <c r="AC117" s="40" t="s">
        <v>1723</v>
      </c>
    </row>
    <row r="118" spans="1:29" ht="60" hidden="1" x14ac:dyDescent="0.25">
      <c r="A118" t="s">
        <v>138</v>
      </c>
      <c r="B118" s="47" t="s">
        <v>1411</v>
      </c>
      <c r="C118" t="s">
        <v>1266</v>
      </c>
      <c r="D118">
        <v>25</v>
      </c>
      <c r="X118" s="49"/>
      <c r="Y118" s="50"/>
      <c r="Z118" s="40" t="s">
        <v>1726</v>
      </c>
      <c r="AA118" s="40" t="e">
        <f>INDEX(allsections[[S]:[Order]],MATCH(X118,allsections[SGUID],0),3)</f>
        <v>#N/A</v>
      </c>
      <c r="AB118" s="40" t="e">
        <f>INDEX(allsections[[S]:[Order]],MATCH(Y118,allsections[SGUID],0),3)</f>
        <v>#N/A</v>
      </c>
      <c r="AC118" s="50" t="s">
        <v>1727</v>
      </c>
    </row>
    <row r="119" spans="1:29" ht="105" hidden="1" x14ac:dyDescent="0.25">
      <c r="A119" t="s">
        <v>2317</v>
      </c>
      <c r="B119" s="47" t="s">
        <v>2318</v>
      </c>
      <c r="C119" s="47" t="s">
        <v>1266</v>
      </c>
      <c r="D119">
        <v>25</v>
      </c>
      <c r="X119" s="46"/>
      <c r="Y119" s="40"/>
      <c r="Z119" s="40" t="s">
        <v>1731</v>
      </c>
      <c r="AA119" s="40" t="e">
        <f>INDEX(allsections[[S]:[Order]],MATCH(X119,allsections[SGUID],0),3)</f>
        <v>#N/A</v>
      </c>
      <c r="AB119" s="40" t="e">
        <f>INDEX(allsections[[S]:[Order]],MATCH(Y119,allsections[SGUID],0),3)</f>
        <v>#N/A</v>
      </c>
      <c r="AC119" s="40" t="s">
        <v>1732</v>
      </c>
    </row>
    <row r="120" spans="1:29" ht="90" hidden="1" x14ac:dyDescent="0.25">
      <c r="A120" t="s">
        <v>1488</v>
      </c>
      <c r="B120" s="47" t="s">
        <v>1489</v>
      </c>
      <c r="C120" s="47" t="s">
        <v>1266</v>
      </c>
      <c r="D120">
        <v>26</v>
      </c>
      <c r="X120" s="49"/>
      <c r="Y120" s="50"/>
      <c r="Z120" s="40" t="s">
        <v>1736</v>
      </c>
      <c r="AA120" s="40" t="e">
        <f>INDEX(allsections[[S]:[Order]],MATCH(X120,allsections[SGUID],0),3)</f>
        <v>#N/A</v>
      </c>
      <c r="AB120" s="40" t="e">
        <f>INDEX(allsections[[S]:[Order]],MATCH(Y120,allsections[SGUID],0),3)</f>
        <v>#N/A</v>
      </c>
      <c r="AC120" s="50" t="s">
        <v>1737</v>
      </c>
    </row>
    <row r="121" spans="1:29" ht="75" hidden="1" x14ac:dyDescent="0.25">
      <c r="A121" t="s">
        <v>2313</v>
      </c>
      <c r="B121" s="47" t="s">
        <v>2314</v>
      </c>
      <c r="C121" s="47" t="s">
        <v>1266</v>
      </c>
      <c r="D121">
        <v>26</v>
      </c>
      <c r="X121" s="46"/>
      <c r="Y121" s="40"/>
      <c r="Z121" s="40" t="s">
        <v>1740</v>
      </c>
      <c r="AA121" s="40" t="e">
        <f>INDEX(allsections[[S]:[Order]],MATCH(X121,allsections[SGUID],0),3)</f>
        <v>#N/A</v>
      </c>
      <c r="AB121" s="40" t="e">
        <f>INDEX(allsections[[S]:[Order]],MATCH(Y121,allsections[SGUID],0),3)</f>
        <v>#N/A</v>
      </c>
      <c r="AC121" s="40" t="s">
        <v>1741</v>
      </c>
    </row>
    <row r="122" spans="1:29" ht="90" hidden="1" x14ac:dyDescent="0.25">
      <c r="A122" t="s">
        <v>379</v>
      </c>
      <c r="B122" s="47" t="s">
        <v>2376</v>
      </c>
      <c r="C122" s="47" t="s">
        <v>1266</v>
      </c>
      <c r="D122">
        <v>26</v>
      </c>
      <c r="X122" s="49"/>
      <c r="Y122" s="50"/>
      <c r="Z122" s="40" t="s">
        <v>1744</v>
      </c>
      <c r="AA122" s="40" t="e">
        <f>INDEX(allsections[[S]:[Order]],MATCH(X122,allsections[SGUID],0),3)</f>
        <v>#N/A</v>
      </c>
      <c r="AB122" s="40" t="e">
        <f>INDEX(allsections[[S]:[Order]],MATCH(Y122,allsections[SGUID],0),3)</f>
        <v>#N/A</v>
      </c>
      <c r="AC122" s="50" t="s">
        <v>1745</v>
      </c>
    </row>
    <row r="123" spans="1:29" ht="105" hidden="1" x14ac:dyDescent="0.25">
      <c r="A123" t="s">
        <v>1484</v>
      </c>
      <c r="B123" s="47" t="s">
        <v>1485</v>
      </c>
      <c r="C123" s="47" t="s">
        <v>1266</v>
      </c>
      <c r="D123">
        <v>27</v>
      </c>
      <c r="X123" s="46"/>
      <c r="Y123" s="40"/>
      <c r="Z123" s="40" t="s">
        <v>1748</v>
      </c>
      <c r="AA123" s="40" t="e">
        <f>INDEX(allsections[[S]:[Order]],MATCH(X123,allsections[SGUID],0),3)</f>
        <v>#N/A</v>
      </c>
      <c r="AB123" s="40" t="e">
        <f>INDEX(allsections[[S]:[Order]],MATCH(Y123,allsections[SGUID],0),3)</f>
        <v>#N/A</v>
      </c>
      <c r="AC123" s="40" t="s">
        <v>1749</v>
      </c>
    </row>
    <row r="124" spans="1:29" ht="45" hidden="1" x14ac:dyDescent="0.25">
      <c r="A124" t="s">
        <v>2309</v>
      </c>
      <c r="B124" s="47" t="s">
        <v>2310</v>
      </c>
      <c r="C124" s="47" t="s">
        <v>1266</v>
      </c>
      <c r="D124">
        <v>27</v>
      </c>
      <c r="X124" s="49"/>
      <c r="Y124" s="50"/>
      <c r="Z124" s="40" t="s">
        <v>1752</v>
      </c>
      <c r="AA124" s="40" t="e">
        <f>INDEX(allsections[[S]:[Order]],MATCH(X124,allsections[SGUID],0),3)</f>
        <v>#N/A</v>
      </c>
      <c r="AB124" s="40" t="e">
        <f>INDEX(allsections[[S]:[Order]],MATCH(Y124,allsections[SGUID],0),3)</f>
        <v>#N/A</v>
      </c>
      <c r="AC124" s="50" t="s">
        <v>1753</v>
      </c>
    </row>
    <row r="125" spans="1:29" ht="105" hidden="1" x14ac:dyDescent="0.25">
      <c r="A125" t="s">
        <v>793</v>
      </c>
      <c r="B125" s="47" t="s">
        <v>2338</v>
      </c>
      <c r="C125" s="47" t="s">
        <v>1266</v>
      </c>
      <c r="D125">
        <v>27</v>
      </c>
      <c r="X125" s="46"/>
      <c r="Y125" s="40"/>
      <c r="Z125" s="40" t="s">
        <v>1756</v>
      </c>
      <c r="AA125" s="40" t="e">
        <f>INDEX(allsections[[S]:[Order]],MATCH(X125,allsections[SGUID],0),3)</f>
        <v>#N/A</v>
      </c>
      <c r="AB125" s="40" t="e">
        <f>INDEX(allsections[[S]:[Order]],MATCH(Y125,allsections[SGUID],0),3)</f>
        <v>#N/A</v>
      </c>
      <c r="AC125" s="40" t="s">
        <v>1757</v>
      </c>
    </row>
    <row r="126" spans="1:29" ht="105" hidden="1" x14ac:dyDescent="0.25">
      <c r="A126" t="s">
        <v>1390</v>
      </c>
      <c r="B126" s="47" t="s">
        <v>1391</v>
      </c>
      <c r="C126" s="47" t="s">
        <v>1266</v>
      </c>
      <c r="D126">
        <v>28</v>
      </c>
      <c r="X126" s="49"/>
      <c r="Y126" s="50"/>
      <c r="Z126" s="40" t="s">
        <v>1760</v>
      </c>
      <c r="AA126" s="40" t="e">
        <f>INDEX(allsections[[S]:[Order]],MATCH(X126,allsections[SGUID],0),3)</f>
        <v>#N/A</v>
      </c>
      <c r="AB126" s="40" t="e">
        <f>INDEX(allsections[[S]:[Order]],MATCH(Y126,allsections[SGUID],0),3)</f>
        <v>#N/A</v>
      </c>
      <c r="AC126" s="50" t="s">
        <v>1761</v>
      </c>
    </row>
    <row r="127" spans="1:29" ht="105" hidden="1" x14ac:dyDescent="0.25">
      <c r="A127" t="s">
        <v>58</v>
      </c>
      <c r="B127" s="47" t="s">
        <v>1408</v>
      </c>
      <c r="C127" t="s">
        <v>1266</v>
      </c>
      <c r="D127">
        <v>28</v>
      </c>
      <c r="X127" s="46"/>
      <c r="Y127" s="40"/>
      <c r="Z127" s="40" t="s">
        <v>1764</v>
      </c>
      <c r="AA127" s="40" t="e">
        <f>INDEX(allsections[[S]:[Order]],MATCH(X127,allsections[SGUID],0),3)</f>
        <v>#N/A</v>
      </c>
      <c r="AB127" s="40" t="e">
        <f>INDEX(allsections[[S]:[Order]],MATCH(Y127,allsections[SGUID],0),3)</f>
        <v>#N/A</v>
      </c>
      <c r="AC127" s="40" t="s">
        <v>1765</v>
      </c>
    </row>
    <row r="128" spans="1:29" ht="60" hidden="1" x14ac:dyDescent="0.25">
      <c r="A128" t="s">
        <v>1480</v>
      </c>
      <c r="B128" s="47" t="s">
        <v>1481</v>
      </c>
      <c r="C128" s="47" t="s">
        <v>1266</v>
      </c>
      <c r="D128">
        <v>28</v>
      </c>
      <c r="X128" s="49"/>
      <c r="Y128" s="50"/>
      <c r="Z128" s="40" t="s">
        <v>1768</v>
      </c>
      <c r="AA128" s="40" t="e">
        <f>INDEX(allsections[[S]:[Order]],MATCH(X128,allsections[SGUID],0),3)</f>
        <v>#N/A</v>
      </c>
      <c r="AB128" s="40" t="e">
        <f>INDEX(allsections[[S]:[Order]],MATCH(Y128,allsections[SGUID],0),3)</f>
        <v>#N/A</v>
      </c>
      <c r="AC128" s="50" t="s">
        <v>1769</v>
      </c>
    </row>
    <row r="129" spans="1:29" ht="409.5" hidden="1" x14ac:dyDescent="0.25">
      <c r="A129" t="s">
        <v>1874</v>
      </c>
      <c r="B129" s="47" t="s">
        <v>1875</v>
      </c>
      <c r="C129" s="47" t="s">
        <v>1876</v>
      </c>
      <c r="D129">
        <v>28</v>
      </c>
      <c r="X129" s="46"/>
      <c r="Y129" s="40"/>
      <c r="Z129" s="40" t="s">
        <v>1772</v>
      </c>
      <c r="AA129" s="40" t="e">
        <f>INDEX(allsections[[S]:[Order]],MATCH(X129,allsections[SGUID],0),3)</f>
        <v>#N/A</v>
      </c>
      <c r="AB129" s="40" t="e">
        <f>INDEX(allsections[[S]:[Order]],MATCH(Y129,allsections[SGUID],0),3)</f>
        <v>#N/A</v>
      </c>
      <c r="AC129" s="40" t="s">
        <v>1773</v>
      </c>
    </row>
    <row r="130" spans="1:29" ht="75" hidden="1" x14ac:dyDescent="0.25">
      <c r="A130" t="s">
        <v>1394</v>
      </c>
      <c r="B130" s="47" t="s">
        <v>1395</v>
      </c>
      <c r="C130" s="47" t="s">
        <v>1266</v>
      </c>
      <c r="D130">
        <v>29</v>
      </c>
      <c r="X130" s="49"/>
      <c r="Y130" s="50"/>
      <c r="Z130" s="40" t="s">
        <v>1776</v>
      </c>
      <c r="AA130" s="40" t="e">
        <f>INDEX(allsections[[S]:[Order]],MATCH(X130,allsections[SGUID],0),3)</f>
        <v>#N/A</v>
      </c>
      <c r="AB130" s="40" t="e">
        <f>INDEX(allsections[[S]:[Order]],MATCH(Y130,allsections[SGUID],0),3)</f>
        <v>#N/A</v>
      </c>
      <c r="AC130" s="50" t="s">
        <v>1777</v>
      </c>
    </row>
    <row r="131" spans="1:29" ht="75" hidden="1" x14ac:dyDescent="0.25">
      <c r="A131" t="s">
        <v>123</v>
      </c>
      <c r="B131" s="47" t="s">
        <v>1405</v>
      </c>
      <c r="C131" t="s">
        <v>1266</v>
      </c>
      <c r="D131">
        <v>29</v>
      </c>
      <c r="X131" s="46"/>
      <c r="Y131" s="40"/>
      <c r="Z131" s="40" t="s">
        <v>1780</v>
      </c>
      <c r="AA131" s="40" t="e">
        <f>INDEX(allsections[[S]:[Order]],MATCH(X131,allsections[SGUID],0),3)</f>
        <v>#N/A</v>
      </c>
      <c r="AB131" s="40" t="e">
        <f>INDEX(allsections[[S]:[Order]],MATCH(Y131,allsections[SGUID],0),3)</f>
        <v>#N/A</v>
      </c>
      <c r="AC131" s="40" t="s">
        <v>1781</v>
      </c>
    </row>
    <row r="132" spans="1:29" ht="60" hidden="1" x14ac:dyDescent="0.25">
      <c r="A132" t="s">
        <v>1476</v>
      </c>
      <c r="B132" s="47" t="s">
        <v>1477</v>
      </c>
      <c r="C132" s="47" t="s">
        <v>1266</v>
      </c>
      <c r="D132">
        <v>30</v>
      </c>
      <c r="X132" s="49"/>
      <c r="Y132" s="50"/>
      <c r="Z132" s="40" t="s">
        <v>1784</v>
      </c>
      <c r="AA132" s="40" t="e">
        <f>INDEX(allsections[[S]:[Order]],MATCH(X132,allsections[SGUID],0),3)</f>
        <v>#N/A</v>
      </c>
      <c r="AB132" s="40" t="e">
        <f>INDEX(allsections[[S]:[Order]],MATCH(Y132,allsections[SGUID],0),3)</f>
        <v>#N/A</v>
      </c>
      <c r="AC132" s="50" t="s">
        <v>1785</v>
      </c>
    </row>
    <row r="133" spans="1:29" ht="60" hidden="1" x14ac:dyDescent="0.25">
      <c r="A133" t="s">
        <v>1047</v>
      </c>
      <c r="B133" s="47" t="s">
        <v>2413</v>
      </c>
      <c r="C133" s="47" t="s">
        <v>1266</v>
      </c>
      <c r="D133">
        <v>30</v>
      </c>
      <c r="X133" s="46"/>
      <c r="Y133" s="40"/>
      <c r="Z133" s="40" t="s">
        <v>1788</v>
      </c>
      <c r="AA133" s="40" t="e">
        <f>INDEX(allsections[[S]:[Order]],MATCH(X133,allsections[SGUID],0),3)</f>
        <v>#N/A</v>
      </c>
      <c r="AB133" s="40" t="e">
        <f>INDEX(allsections[[S]:[Order]],MATCH(Y133,allsections[SGUID],0),3)</f>
        <v>#N/A</v>
      </c>
      <c r="AC133" s="40" t="s">
        <v>1789</v>
      </c>
    </row>
    <row r="134" spans="1:29" ht="75" hidden="1" x14ac:dyDescent="0.25">
      <c r="A134" t="s">
        <v>1472</v>
      </c>
      <c r="B134" s="47" t="s">
        <v>1473</v>
      </c>
      <c r="C134" s="47" t="s">
        <v>1266</v>
      </c>
      <c r="D134">
        <v>31</v>
      </c>
      <c r="X134" s="49"/>
      <c r="Y134" s="50"/>
      <c r="Z134" s="40" t="s">
        <v>1792</v>
      </c>
      <c r="AA134" s="40" t="e">
        <f>INDEX(allsections[[S]:[Order]],MATCH(X134,allsections[SGUID],0),3)</f>
        <v>#N/A</v>
      </c>
      <c r="AB134" s="40" t="e">
        <f>INDEX(allsections[[S]:[Order]],MATCH(Y134,allsections[SGUID],0),3)</f>
        <v>#N/A</v>
      </c>
      <c r="AC134" s="50" t="s">
        <v>1793</v>
      </c>
    </row>
    <row r="135" spans="1:29" ht="75" hidden="1" x14ac:dyDescent="0.25">
      <c r="A135" t="s">
        <v>744</v>
      </c>
      <c r="B135" s="47" t="s">
        <v>2330</v>
      </c>
      <c r="C135" s="47" t="s">
        <v>1266</v>
      </c>
      <c r="D135">
        <v>31</v>
      </c>
      <c r="X135" s="46"/>
      <c r="Y135" s="40"/>
      <c r="Z135" s="40" t="s">
        <v>1796</v>
      </c>
      <c r="AA135" s="40" t="e">
        <f>INDEX(allsections[[S]:[Order]],MATCH(X135,allsections[SGUID],0),3)</f>
        <v>#N/A</v>
      </c>
      <c r="AB135" s="40" t="e">
        <f>INDEX(allsections[[S]:[Order]],MATCH(Y135,allsections[SGUID],0),3)</f>
        <v>#N/A</v>
      </c>
      <c r="AC135" s="40" t="s">
        <v>1797</v>
      </c>
    </row>
    <row r="136" spans="1:29" ht="90" hidden="1" x14ac:dyDescent="0.25">
      <c r="A136" t="s">
        <v>115</v>
      </c>
      <c r="B136" s="47" t="s">
        <v>1402</v>
      </c>
      <c r="C136" t="s">
        <v>1266</v>
      </c>
      <c r="D136">
        <v>32</v>
      </c>
      <c r="X136" s="49"/>
      <c r="Y136" s="50"/>
      <c r="Z136" s="40" t="s">
        <v>1800</v>
      </c>
      <c r="AA136" s="40" t="e">
        <f>INDEX(allsections[[S]:[Order]],MATCH(X136,allsections[SGUID],0),3)</f>
        <v>#N/A</v>
      </c>
      <c r="AB136" s="40" t="e">
        <f>INDEX(allsections[[S]:[Order]],MATCH(Y136,allsections[SGUID],0),3)</f>
        <v>#N/A</v>
      </c>
      <c r="AC136" s="50" t="s">
        <v>1801</v>
      </c>
    </row>
    <row r="137" spans="1:29" ht="90" hidden="1" x14ac:dyDescent="0.25">
      <c r="A137" t="s">
        <v>1455</v>
      </c>
      <c r="B137" s="47" t="s">
        <v>1456</v>
      </c>
      <c r="C137" s="47" t="s">
        <v>1266</v>
      </c>
      <c r="D137">
        <v>32</v>
      </c>
      <c r="X137" s="46"/>
      <c r="Y137" s="40"/>
      <c r="Z137" s="40" t="s">
        <v>1804</v>
      </c>
      <c r="AA137" s="40" t="e">
        <f>INDEX(allsections[[S]:[Order]],MATCH(X137,allsections[SGUID],0),3)</f>
        <v>#N/A</v>
      </c>
      <c r="AB137" s="40" t="e">
        <f>INDEX(allsections[[S]:[Order]],MATCH(Y137,allsections[SGUID],0),3)</f>
        <v>#N/A</v>
      </c>
      <c r="AC137" s="40" t="s">
        <v>1805</v>
      </c>
    </row>
    <row r="138" spans="1:29" ht="75" hidden="1" x14ac:dyDescent="0.25">
      <c r="A138" t="s">
        <v>1468</v>
      </c>
      <c r="B138" s="47" t="s">
        <v>1469</v>
      </c>
      <c r="C138" s="47" t="s">
        <v>1266</v>
      </c>
      <c r="D138">
        <v>33</v>
      </c>
      <c r="X138" s="49"/>
      <c r="Y138" s="50"/>
      <c r="Z138" s="40" t="s">
        <v>1808</v>
      </c>
      <c r="AA138" s="40" t="e">
        <f>INDEX(allsections[[S]:[Order]],MATCH(X138,allsections[SGUID],0),3)</f>
        <v>#N/A</v>
      </c>
      <c r="AB138" s="40" t="e">
        <f>INDEX(allsections[[S]:[Order]],MATCH(Y138,allsections[SGUID],0),3)</f>
        <v>#N/A</v>
      </c>
      <c r="AC138" s="50" t="s">
        <v>1809</v>
      </c>
    </row>
    <row r="139" spans="1:29" ht="75" hidden="1" x14ac:dyDescent="0.25">
      <c r="A139" t="s">
        <v>1130</v>
      </c>
      <c r="B139" s="47" t="s">
        <v>2389</v>
      </c>
      <c r="C139" s="47" t="s">
        <v>1266</v>
      </c>
      <c r="D139">
        <v>33</v>
      </c>
      <c r="X139" s="46"/>
      <c r="Y139" s="40"/>
      <c r="Z139" s="40" t="s">
        <v>1812</v>
      </c>
      <c r="AA139" s="40" t="e">
        <f>INDEX(allsections[[S]:[Order]],MATCH(X139,allsections[SGUID],0),3)</f>
        <v>#N/A</v>
      </c>
      <c r="AB139" s="40" t="e">
        <f>INDEX(allsections[[S]:[Order]],MATCH(Y139,allsections[SGUID],0),3)</f>
        <v>#N/A</v>
      </c>
      <c r="AC139" s="40" t="s">
        <v>1813</v>
      </c>
    </row>
    <row r="140" spans="1:29" ht="409.5" hidden="1" x14ac:dyDescent="0.25">
      <c r="A140" t="s">
        <v>1442</v>
      </c>
      <c r="B140" s="47" t="s">
        <v>1443</v>
      </c>
      <c r="C140" s="47" t="s">
        <v>1444</v>
      </c>
      <c r="D140">
        <v>101</v>
      </c>
      <c r="X140" s="49"/>
      <c r="Y140" s="50"/>
      <c r="Z140" s="40" t="s">
        <v>1816</v>
      </c>
      <c r="AA140" s="40" t="e">
        <f>INDEX(allsections[[S]:[Order]],MATCH(X140,allsections[SGUID],0),3)</f>
        <v>#N/A</v>
      </c>
      <c r="AB140" s="40" t="e">
        <f>INDEX(allsections[[S]:[Order]],MATCH(Y140,allsections[SGUID],0),3)</f>
        <v>#N/A</v>
      </c>
      <c r="AC140" s="50" t="s">
        <v>1817</v>
      </c>
    </row>
    <row r="141" spans="1:29" ht="45" hidden="1" x14ac:dyDescent="0.25">
      <c r="A141" t="s">
        <v>1883</v>
      </c>
      <c r="B141" s="47" t="s">
        <v>1884</v>
      </c>
      <c r="C141" s="47" t="s">
        <v>1266</v>
      </c>
      <c r="D141">
        <v>101</v>
      </c>
      <c r="X141" s="46"/>
      <c r="Y141" s="40"/>
      <c r="Z141" s="40" t="s">
        <v>1820</v>
      </c>
      <c r="AA141" s="40" t="e">
        <f>INDEX(allsections[[S]:[Order]],MATCH(X141,allsections[SGUID],0),3)</f>
        <v>#N/A</v>
      </c>
      <c r="AB141" s="40" t="e">
        <f>INDEX(allsections[[S]:[Order]],MATCH(Y141,allsections[SGUID],0),3)</f>
        <v>#N/A</v>
      </c>
      <c r="AC141" s="40" t="s">
        <v>1821</v>
      </c>
    </row>
    <row r="142" spans="1:29" ht="60" hidden="1" x14ac:dyDescent="0.25">
      <c r="A142" t="s">
        <v>1993</v>
      </c>
      <c r="B142" s="47" t="s">
        <v>1994</v>
      </c>
      <c r="C142" s="47" t="s">
        <v>1266</v>
      </c>
      <c r="D142">
        <v>102</v>
      </c>
      <c r="X142" s="49"/>
      <c r="Y142" s="50"/>
      <c r="Z142" s="40" t="s">
        <v>1824</v>
      </c>
      <c r="AA142" s="40" t="e">
        <f>INDEX(allsections[[S]:[Order]],MATCH(X142,allsections[SGUID],0),3)</f>
        <v>#N/A</v>
      </c>
      <c r="AB142" s="40" t="e">
        <f>INDEX(allsections[[S]:[Order]],MATCH(Y142,allsections[SGUID],0),3)</f>
        <v>#N/A</v>
      </c>
      <c r="AC142" s="50" t="s">
        <v>1825</v>
      </c>
    </row>
    <row r="143" spans="1:29" ht="60" hidden="1" x14ac:dyDescent="0.25">
      <c r="A143" t="s">
        <v>2287</v>
      </c>
      <c r="B143" s="47" t="s">
        <v>2288</v>
      </c>
      <c r="C143" s="47" t="s">
        <v>1266</v>
      </c>
      <c r="D143">
        <v>102</v>
      </c>
      <c r="X143" s="46"/>
      <c r="Y143" s="40"/>
      <c r="Z143" s="40" t="s">
        <v>1828</v>
      </c>
      <c r="AA143" s="40" t="e">
        <f>INDEX(allsections[[S]:[Order]],MATCH(X143,allsections[SGUID],0),3)</f>
        <v>#N/A</v>
      </c>
      <c r="AB143" s="40" t="e">
        <f>INDEX(allsections[[S]:[Order]],MATCH(Y143,allsections[SGUID],0),3)</f>
        <v>#N/A</v>
      </c>
      <c r="AC143" s="40" t="s">
        <v>1829</v>
      </c>
    </row>
    <row r="144" spans="1:29" ht="75" hidden="1" x14ac:dyDescent="0.25">
      <c r="A144" t="s">
        <v>1989</v>
      </c>
      <c r="B144" s="47" t="s">
        <v>1990</v>
      </c>
      <c r="C144" s="47" t="s">
        <v>1266</v>
      </c>
      <c r="D144">
        <v>103</v>
      </c>
      <c r="X144" s="49"/>
      <c r="Y144" s="50"/>
      <c r="Z144" s="40" t="s">
        <v>1832</v>
      </c>
      <c r="AA144" s="40" t="e">
        <f>INDEX(allsections[[S]:[Order]],MATCH(X144,allsections[SGUID],0),3)</f>
        <v>#N/A</v>
      </c>
      <c r="AB144" s="40" t="e">
        <f>INDEX(allsections[[S]:[Order]],MATCH(Y144,allsections[SGUID],0),3)</f>
        <v>#N/A</v>
      </c>
      <c r="AC144" s="50" t="s">
        <v>1833</v>
      </c>
    </row>
    <row r="145" spans="1:29" ht="60" hidden="1" x14ac:dyDescent="0.25">
      <c r="A145" t="s">
        <v>2253</v>
      </c>
      <c r="B145" s="47" t="s">
        <v>2254</v>
      </c>
      <c r="C145" s="47" t="s">
        <v>1266</v>
      </c>
      <c r="D145">
        <v>103</v>
      </c>
      <c r="X145" s="46"/>
      <c r="Y145" s="40"/>
      <c r="Z145" s="40" t="s">
        <v>1836</v>
      </c>
      <c r="AA145" s="40" t="e">
        <f>INDEX(allsections[[S]:[Order]],MATCH(X145,allsections[SGUID],0),3)</f>
        <v>#N/A</v>
      </c>
      <c r="AB145" s="40" t="e">
        <f>INDEX(allsections[[S]:[Order]],MATCH(Y145,allsections[SGUID],0),3)</f>
        <v>#N/A</v>
      </c>
      <c r="AC145" s="40" t="s">
        <v>1837</v>
      </c>
    </row>
    <row r="146" spans="1:29" ht="90" hidden="1" x14ac:dyDescent="0.25">
      <c r="A146" t="s">
        <v>2291</v>
      </c>
      <c r="B146" s="47" t="s">
        <v>2292</v>
      </c>
      <c r="C146" s="47" t="s">
        <v>1266</v>
      </c>
      <c r="D146">
        <v>104</v>
      </c>
      <c r="X146" s="49"/>
      <c r="Y146" s="50"/>
      <c r="Z146" s="40" t="s">
        <v>1840</v>
      </c>
      <c r="AA146" s="40" t="e">
        <f>INDEX(allsections[[S]:[Order]],MATCH(X146,allsections[SGUID],0),3)</f>
        <v>#N/A</v>
      </c>
      <c r="AB146" s="40" t="e">
        <f>INDEX(allsections[[S]:[Order]],MATCH(Y146,allsections[SGUID],0),3)</f>
        <v>#N/A</v>
      </c>
      <c r="AC146" s="50" t="s">
        <v>1841</v>
      </c>
    </row>
    <row r="147" spans="1:29" ht="75" hidden="1" x14ac:dyDescent="0.25">
      <c r="A147" t="s">
        <v>2245</v>
      </c>
      <c r="B147" s="47" t="s">
        <v>2246</v>
      </c>
      <c r="C147" s="47" t="s">
        <v>1266</v>
      </c>
      <c r="D147">
        <v>105</v>
      </c>
      <c r="X147" s="46"/>
      <c r="Y147" s="40"/>
      <c r="Z147" s="40" t="s">
        <v>1844</v>
      </c>
      <c r="AA147" s="40" t="e">
        <f>INDEX(allsections[[S]:[Order]],MATCH(X147,allsections[SGUID],0),3)</f>
        <v>#N/A</v>
      </c>
      <c r="AB147" s="40" t="e">
        <f>INDEX(allsections[[S]:[Order]],MATCH(Y147,allsections[SGUID],0),3)</f>
        <v>#N/A</v>
      </c>
      <c r="AC147" s="40" t="s">
        <v>1845</v>
      </c>
    </row>
    <row r="148" spans="1:29" ht="45" hidden="1" x14ac:dyDescent="0.25">
      <c r="A148" t="s">
        <v>2261</v>
      </c>
      <c r="B148" s="47" t="s">
        <v>2262</v>
      </c>
      <c r="C148" s="47" t="s">
        <v>1266</v>
      </c>
      <c r="D148">
        <v>106</v>
      </c>
      <c r="X148" s="49"/>
      <c r="Y148" s="50"/>
      <c r="Z148" s="40" t="s">
        <v>1848</v>
      </c>
      <c r="AA148" s="40" t="e">
        <f>INDEX(allsections[[S]:[Order]],MATCH(X148,allsections[SGUID],0),3)</f>
        <v>#N/A</v>
      </c>
      <c r="AB148" s="40" t="e">
        <f>INDEX(allsections[[S]:[Order]],MATCH(Y148,allsections[SGUID],0),3)</f>
        <v>#N/A</v>
      </c>
      <c r="AC148" s="50" t="s">
        <v>1849</v>
      </c>
    </row>
    <row r="149" spans="1:29" ht="75" hidden="1" x14ac:dyDescent="0.25">
      <c r="A149" t="s">
        <v>2257</v>
      </c>
      <c r="B149" s="47" t="s">
        <v>2258</v>
      </c>
      <c r="C149" s="47" t="s">
        <v>1266</v>
      </c>
      <c r="D149">
        <v>107</v>
      </c>
      <c r="X149" s="46"/>
      <c r="Y149" s="40"/>
      <c r="Z149" s="40" t="s">
        <v>1853</v>
      </c>
      <c r="AA149" s="40" t="e">
        <f>INDEX(allsections[[S]:[Order]],MATCH(X149,allsections[SGUID],0),3)</f>
        <v>#N/A</v>
      </c>
      <c r="AB149" s="40" t="e">
        <f>INDEX(allsections[[S]:[Order]],MATCH(Y149,allsections[SGUID],0),3)</f>
        <v>#N/A</v>
      </c>
      <c r="AC149" s="40" t="s">
        <v>1854</v>
      </c>
    </row>
    <row r="150" spans="1:29" ht="75" hidden="1" x14ac:dyDescent="0.25">
      <c r="A150" t="s">
        <v>2265</v>
      </c>
      <c r="B150" s="47" t="s">
        <v>2266</v>
      </c>
      <c r="C150" s="47" t="s">
        <v>1266</v>
      </c>
      <c r="D150">
        <v>108</v>
      </c>
      <c r="X150" s="49"/>
      <c r="Y150" s="50"/>
      <c r="Z150" s="40" t="s">
        <v>1858</v>
      </c>
      <c r="AA150" s="40" t="e">
        <f>INDEX(allsections[[S]:[Order]],MATCH(X150,allsections[SGUID],0),3)</f>
        <v>#N/A</v>
      </c>
      <c r="AB150" s="40" t="e">
        <f>INDEX(allsections[[S]:[Order]],MATCH(Y150,allsections[SGUID],0),3)</f>
        <v>#N/A</v>
      </c>
      <c r="AC150" s="50" t="s">
        <v>1859</v>
      </c>
    </row>
    <row r="151" spans="1:29" ht="409.5" hidden="1" x14ac:dyDescent="0.25">
      <c r="A151" t="s">
        <v>2278</v>
      </c>
      <c r="B151" s="47" t="s">
        <v>2279</v>
      </c>
      <c r="C151" s="47" t="s">
        <v>2280</v>
      </c>
      <c r="D151">
        <v>201</v>
      </c>
      <c r="X151" s="46"/>
      <c r="Y151" s="40"/>
      <c r="Z151" s="40" t="s">
        <v>1863</v>
      </c>
      <c r="AA151" s="40" t="e">
        <f>INDEX(allsections[[S]:[Order]],MATCH(X151,allsections[SGUID],0),3)</f>
        <v>#N/A</v>
      </c>
      <c r="AB151" s="40" t="e">
        <f>INDEX(allsections[[S]:[Order]],MATCH(Y151,allsections[SGUID],0),3)</f>
        <v>#N/A</v>
      </c>
      <c r="AC151" s="40" t="s">
        <v>1864</v>
      </c>
    </row>
    <row r="152" spans="1:29" ht="409.5" hidden="1" x14ac:dyDescent="0.25">
      <c r="A152" t="s">
        <v>2273</v>
      </c>
      <c r="B152" s="47" t="s">
        <v>2274</v>
      </c>
      <c r="C152" s="47" t="s">
        <v>2275</v>
      </c>
      <c r="D152">
        <v>202</v>
      </c>
      <c r="X152" s="49"/>
      <c r="Y152" s="50"/>
      <c r="Z152" s="40" t="s">
        <v>1868</v>
      </c>
      <c r="AA152" s="40" t="e">
        <f>INDEX(allsections[[S]:[Order]],MATCH(X152,allsections[SGUID],0),3)</f>
        <v>#N/A</v>
      </c>
      <c r="AB152" s="40" t="e">
        <f>INDEX(allsections[[S]:[Order]],MATCH(Y152,allsections[SGUID],0),3)</f>
        <v>#N/A</v>
      </c>
      <c r="AC152" s="50" t="s">
        <v>1869</v>
      </c>
    </row>
    <row r="153" spans="1:29" ht="45" hidden="1" x14ac:dyDescent="0.25">
      <c r="A153" t="s">
        <v>2269</v>
      </c>
      <c r="B153" s="47" t="s">
        <v>2270</v>
      </c>
      <c r="C153" s="47" t="s">
        <v>1266</v>
      </c>
      <c r="D153">
        <v>203</v>
      </c>
      <c r="X153" s="46"/>
      <c r="Y153" s="40"/>
      <c r="Z153" s="40" t="s">
        <v>1872</v>
      </c>
      <c r="AA153" s="40" t="e">
        <f>INDEX(allsections[[S]:[Order]],MATCH(X153,allsections[SGUID],0),3)</f>
        <v>#N/A</v>
      </c>
      <c r="AB153" s="40" t="e">
        <f>INDEX(allsections[[S]:[Order]],MATCH(Y153,allsections[SGUID],0),3)</f>
        <v>#N/A</v>
      </c>
      <c r="AC153" s="40" t="s">
        <v>1873</v>
      </c>
    </row>
    <row r="154" spans="1:29" ht="60" hidden="1" x14ac:dyDescent="0.25">
      <c r="A154" t="s">
        <v>2283</v>
      </c>
      <c r="B154" s="47" t="s">
        <v>2284</v>
      </c>
      <c r="C154" s="47" t="s">
        <v>1266</v>
      </c>
      <c r="D154">
        <v>204</v>
      </c>
      <c r="X154" s="49"/>
      <c r="Y154" s="50"/>
      <c r="Z154" s="40" t="s">
        <v>1877</v>
      </c>
      <c r="AA154" s="40" t="e">
        <f>INDEX(allsections[[S]:[Order]],MATCH(X154,allsections[SGUID],0),3)</f>
        <v>#N/A</v>
      </c>
      <c r="AB154" s="40" t="e">
        <f>INDEX(allsections[[S]:[Order]],MATCH(Y154,allsections[SGUID],0),3)</f>
        <v>#N/A</v>
      </c>
      <c r="AC154" s="50" t="s">
        <v>1878</v>
      </c>
    </row>
    <row r="155" spans="1:29" ht="30" hidden="1" x14ac:dyDescent="0.25">
      <c r="A155" t="s">
        <v>1887</v>
      </c>
      <c r="B155" s="47" t="s">
        <v>1888</v>
      </c>
      <c r="C155" s="47" t="s">
        <v>1266</v>
      </c>
      <c r="D155">
        <v>205</v>
      </c>
      <c r="X155" s="46"/>
      <c r="Y155" s="40"/>
      <c r="Z155" s="40" t="s">
        <v>1881</v>
      </c>
      <c r="AA155" s="40" t="e">
        <f>INDEX(allsections[[S]:[Order]],MATCH(X155,allsections[SGUID],0),3)</f>
        <v>#N/A</v>
      </c>
      <c r="AB155" s="40" t="e">
        <f>INDEX(allsections[[S]:[Order]],MATCH(Y155,allsections[SGUID],0),3)</f>
        <v>#N/A</v>
      </c>
      <c r="AC155" s="40" t="s">
        <v>1882</v>
      </c>
    </row>
    <row r="156" spans="1:29" ht="60" hidden="1" x14ac:dyDescent="0.25">
      <c r="A156" t="s">
        <v>2176</v>
      </c>
      <c r="B156" s="47" t="s">
        <v>2177</v>
      </c>
      <c r="C156" s="47" t="s">
        <v>1266</v>
      </c>
      <c r="D156">
        <v>301</v>
      </c>
      <c r="X156" s="49"/>
      <c r="Y156" s="50"/>
      <c r="Z156" s="40" t="s">
        <v>1885</v>
      </c>
      <c r="AA156" s="40" t="e">
        <f>INDEX(allsections[[S]:[Order]],MATCH(X156,allsections[SGUID],0),3)</f>
        <v>#N/A</v>
      </c>
      <c r="AB156" s="40" t="e">
        <f>INDEX(allsections[[S]:[Order]],MATCH(Y156,allsections[SGUID],0),3)</f>
        <v>#N/A</v>
      </c>
      <c r="AC156" s="50" t="s">
        <v>1886</v>
      </c>
    </row>
    <row r="157" spans="1:29" ht="90" hidden="1" x14ac:dyDescent="0.25">
      <c r="A157" t="s">
        <v>2172</v>
      </c>
      <c r="B157" s="47" t="s">
        <v>2173</v>
      </c>
      <c r="C157" s="47" t="s">
        <v>1266</v>
      </c>
      <c r="D157">
        <v>302</v>
      </c>
      <c r="X157" s="46"/>
      <c r="Y157" s="40"/>
      <c r="Z157" s="40" t="s">
        <v>1889</v>
      </c>
      <c r="AA157" s="40" t="e">
        <f>INDEX(allsections[[S]:[Order]],MATCH(X157,allsections[SGUID],0),3)</f>
        <v>#N/A</v>
      </c>
      <c r="AB157" s="40" t="e">
        <f>INDEX(allsections[[S]:[Order]],MATCH(Y157,allsections[SGUID],0),3)</f>
        <v>#N/A</v>
      </c>
      <c r="AC157" s="40" t="s">
        <v>1890</v>
      </c>
    </row>
    <row r="158" spans="1:29" ht="90" hidden="1" x14ac:dyDescent="0.25">
      <c r="A158" t="s">
        <v>1997</v>
      </c>
      <c r="B158" s="47" t="s">
        <v>1998</v>
      </c>
      <c r="C158" s="47" t="s">
        <v>1266</v>
      </c>
      <c r="D158">
        <v>303</v>
      </c>
      <c r="X158" s="49"/>
      <c r="Y158" s="50"/>
      <c r="Z158" s="40" t="s">
        <v>1893</v>
      </c>
      <c r="AA158" s="40" t="e">
        <f>INDEX(allsections[[S]:[Order]],MATCH(X158,allsections[SGUID],0),3)</f>
        <v>#N/A</v>
      </c>
      <c r="AB158" s="40" t="e">
        <f>INDEX(allsections[[S]:[Order]],MATCH(Y158,allsections[SGUID],0),3)</f>
        <v>#N/A</v>
      </c>
      <c r="AC158" s="50" t="s">
        <v>1894</v>
      </c>
    </row>
    <row r="159" spans="1:29" ht="45" hidden="1" x14ac:dyDescent="0.25">
      <c r="A159" t="s">
        <v>2168</v>
      </c>
      <c r="B159" s="47" t="s">
        <v>2169</v>
      </c>
      <c r="C159" s="47" t="s">
        <v>1266</v>
      </c>
      <c r="D159">
        <v>304</v>
      </c>
      <c r="X159" s="46"/>
      <c r="Y159" s="40"/>
      <c r="Z159" s="40" t="s">
        <v>1897</v>
      </c>
      <c r="AA159" s="40" t="e">
        <f>INDEX(allsections[[S]:[Order]],MATCH(X159,allsections[SGUID],0),3)</f>
        <v>#N/A</v>
      </c>
      <c r="AB159" s="40" t="e">
        <f>INDEX(allsections[[S]:[Order]],MATCH(Y159,allsections[SGUID],0),3)</f>
        <v>#N/A</v>
      </c>
      <c r="AC159" s="40" t="s">
        <v>1898</v>
      </c>
    </row>
    <row r="160" spans="1:29" ht="75" hidden="1" x14ac:dyDescent="0.25">
      <c r="A160" t="s">
        <v>1279</v>
      </c>
      <c r="B160" s="47" t="s">
        <v>1280</v>
      </c>
      <c r="C160" t="s">
        <v>1281</v>
      </c>
      <c r="D160">
        <v>401</v>
      </c>
      <c r="X160" s="49"/>
      <c r="Y160" s="50"/>
      <c r="Z160" s="40" t="s">
        <v>1901</v>
      </c>
      <c r="AA160" s="40" t="e">
        <f>INDEX(allsections[[S]:[Order]],MATCH(X160,allsections[SGUID],0),3)</f>
        <v>#N/A</v>
      </c>
      <c r="AB160" s="40" t="e">
        <f>INDEX(allsections[[S]:[Order]],MATCH(Y160,allsections[SGUID],0),3)</f>
        <v>#N/A</v>
      </c>
      <c r="AC160" s="50" t="s">
        <v>1902</v>
      </c>
    </row>
    <row r="161" spans="1:29" ht="105" hidden="1" x14ac:dyDescent="0.25">
      <c r="A161" t="s">
        <v>2241</v>
      </c>
      <c r="B161" s="47" t="s">
        <v>2242</v>
      </c>
      <c r="C161" s="47" t="s">
        <v>1266</v>
      </c>
      <c r="D161">
        <v>401</v>
      </c>
      <c r="X161" s="46"/>
      <c r="Y161" s="40"/>
      <c r="Z161" s="40" t="s">
        <v>1905</v>
      </c>
      <c r="AA161" s="40" t="e">
        <f>INDEX(allsections[[S]:[Order]],MATCH(X161,allsections[SGUID],0),3)</f>
        <v>#N/A</v>
      </c>
      <c r="AB161" s="40" t="e">
        <f>INDEX(allsections[[S]:[Order]],MATCH(Y161,allsections[SGUID],0),3)</f>
        <v>#N/A</v>
      </c>
      <c r="AC161" s="40" t="s">
        <v>1906</v>
      </c>
    </row>
    <row r="162" spans="1:29" ht="60" hidden="1" x14ac:dyDescent="0.25">
      <c r="A162" t="s">
        <v>2009</v>
      </c>
      <c r="B162" s="47" t="s">
        <v>2010</v>
      </c>
      <c r="C162" s="47" t="s">
        <v>1266</v>
      </c>
      <c r="D162">
        <v>402</v>
      </c>
      <c r="X162" s="49"/>
      <c r="Y162" s="50"/>
      <c r="Z162" s="40" t="s">
        <v>1910</v>
      </c>
      <c r="AA162" s="40" t="e">
        <f>INDEX(allsections[[S]:[Order]],MATCH(X162,allsections[SGUID],0),3)</f>
        <v>#N/A</v>
      </c>
      <c r="AB162" s="40" t="e">
        <f>INDEX(allsections[[S]:[Order]],MATCH(Y162,allsections[SGUID],0),3)</f>
        <v>#N/A</v>
      </c>
      <c r="AC162" s="50" t="s">
        <v>1911</v>
      </c>
    </row>
    <row r="163" spans="1:29" ht="90" hidden="1" x14ac:dyDescent="0.25">
      <c r="A163" t="s">
        <v>2295</v>
      </c>
      <c r="B163" s="47" t="s">
        <v>2296</v>
      </c>
      <c r="C163" s="47" t="s">
        <v>1266</v>
      </c>
      <c r="D163">
        <v>402</v>
      </c>
      <c r="X163" s="46"/>
      <c r="Y163" s="40"/>
      <c r="Z163" s="40" t="s">
        <v>1914</v>
      </c>
      <c r="AA163" s="40" t="e">
        <f>INDEX(allsections[[S]:[Order]],MATCH(X163,allsections[SGUID],0),3)</f>
        <v>#N/A</v>
      </c>
      <c r="AB163" s="40" t="e">
        <f>INDEX(allsections[[S]:[Order]],MATCH(Y163,allsections[SGUID],0),3)</f>
        <v>#N/A</v>
      </c>
      <c r="AC163" s="40" t="s">
        <v>1915</v>
      </c>
    </row>
    <row r="164" spans="1:29" ht="45" hidden="1" x14ac:dyDescent="0.25">
      <c r="A164" t="s">
        <v>2016</v>
      </c>
      <c r="B164" s="47" t="s">
        <v>2017</v>
      </c>
      <c r="C164" s="47" t="s">
        <v>1266</v>
      </c>
      <c r="D164">
        <v>403</v>
      </c>
      <c r="X164" s="49"/>
      <c r="Y164" s="50"/>
      <c r="Z164" s="40" t="s">
        <v>1918</v>
      </c>
      <c r="AA164" s="40" t="e">
        <f>INDEX(allsections[[S]:[Order]],MATCH(X164,allsections[SGUID],0),3)</f>
        <v>#N/A</v>
      </c>
      <c r="AB164" s="40" t="e">
        <f>INDEX(allsections[[S]:[Order]],MATCH(Y164,allsections[SGUID],0),3)</f>
        <v>#N/A</v>
      </c>
      <c r="AC164" s="50" t="s">
        <v>1919</v>
      </c>
    </row>
    <row r="165" spans="1:29" ht="75" hidden="1" x14ac:dyDescent="0.25">
      <c r="A165" t="s">
        <v>2077</v>
      </c>
      <c r="B165" s="47" t="s">
        <v>2078</v>
      </c>
      <c r="C165" s="47" t="s">
        <v>1266</v>
      </c>
      <c r="D165">
        <v>403</v>
      </c>
      <c r="X165" s="46"/>
      <c r="Y165" s="40"/>
      <c r="Z165" s="40" t="s">
        <v>1922</v>
      </c>
      <c r="AA165" s="40" t="e">
        <f>INDEX(allsections[[S]:[Order]],MATCH(X165,allsections[SGUID],0),3)</f>
        <v>#N/A</v>
      </c>
      <c r="AB165" s="40" t="e">
        <f>INDEX(allsections[[S]:[Order]],MATCH(Y165,allsections[SGUID],0),3)</f>
        <v>#N/A</v>
      </c>
      <c r="AC165" s="40" t="s">
        <v>1923</v>
      </c>
    </row>
    <row r="166" spans="1:29" ht="45" hidden="1" x14ac:dyDescent="0.25">
      <c r="A166" t="s">
        <v>2023</v>
      </c>
      <c r="B166" s="47" t="s">
        <v>2024</v>
      </c>
      <c r="C166" s="47" t="s">
        <v>1266</v>
      </c>
      <c r="D166">
        <v>404</v>
      </c>
      <c r="X166" s="49"/>
      <c r="Y166" s="50"/>
      <c r="Z166" s="40" t="s">
        <v>1926</v>
      </c>
      <c r="AA166" s="40" t="e">
        <f>INDEX(allsections[[S]:[Order]],MATCH(X166,allsections[SGUID],0),3)</f>
        <v>#N/A</v>
      </c>
      <c r="AB166" s="40" t="e">
        <f>INDEX(allsections[[S]:[Order]],MATCH(Y166,allsections[SGUID],0),3)</f>
        <v>#N/A</v>
      </c>
      <c r="AC166" s="50" t="s">
        <v>1927</v>
      </c>
    </row>
    <row r="167" spans="1:29" ht="90" hidden="1" x14ac:dyDescent="0.25">
      <c r="A167" t="s">
        <v>2066</v>
      </c>
      <c r="B167" s="47" t="s">
        <v>2067</v>
      </c>
      <c r="C167" s="47" t="s">
        <v>1266</v>
      </c>
      <c r="D167">
        <v>404</v>
      </c>
      <c r="X167" s="46"/>
      <c r="Y167" s="40"/>
      <c r="Z167" s="40" t="s">
        <v>1930</v>
      </c>
      <c r="AA167" s="40" t="e">
        <f>INDEX(allsections[[S]:[Order]],MATCH(X167,allsections[SGUID],0),3)</f>
        <v>#N/A</v>
      </c>
      <c r="AB167" s="40" t="e">
        <f>INDEX(allsections[[S]:[Order]],MATCH(Y167,allsections[SGUID],0),3)</f>
        <v>#N/A</v>
      </c>
      <c r="AC167" s="40" t="s">
        <v>1931</v>
      </c>
    </row>
    <row r="168" spans="1:29" ht="45" hidden="1" x14ac:dyDescent="0.25">
      <c r="A168" t="s">
        <v>2048</v>
      </c>
      <c r="B168" s="47" t="s">
        <v>2049</v>
      </c>
      <c r="C168" s="47" t="s">
        <v>1266</v>
      </c>
      <c r="D168">
        <v>405</v>
      </c>
      <c r="X168" s="49"/>
      <c r="Y168" s="50"/>
      <c r="Z168" s="40" t="s">
        <v>1934</v>
      </c>
      <c r="AA168" s="40" t="e">
        <f>INDEX(allsections[[S]:[Order]],MATCH(X168,allsections[SGUID],0),3)</f>
        <v>#N/A</v>
      </c>
      <c r="AB168" s="40" t="e">
        <f>INDEX(allsections[[S]:[Order]],MATCH(Y168,allsections[SGUID],0),3)</f>
        <v>#N/A</v>
      </c>
      <c r="AC168" s="50" t="s">
        <v>1935</v>
      </c>
    </row>
    <row r="169" spans="1:29" ht="45" hidden="1" x14ac:dyDescent="0.25">
      <c r="A169" t="s">
        <v>2164</v>
      </c>
      <c r="B169" s="47" t="s">
        <v>2165</v>
      </c>
      <c r="C169" s="47" t="s">
        <v>1266</v>
      </c>
      <c r="D169">
        <v>405</v>
      </c>
      <c r="X169" s="46"/>
      <c r="Y169" s="40"/>
      <c r="Z169" s="40" t="s">
        <v>1938</v>
      </c>
      <c r="AA169" s="40" t="e">
        <f>INDEX(allsections[[S]:[Order]],MATCH(X169,allsections[SGUID],0),3)</f>
        <v>#N/A</v>
      </c>
      <c r="AB169" s="40" t="e">
        <f>INDEX(allsections[[S]:[Order]],MATCH(Y169,allsections[SGUID],0),3)</f>
        <v>#N/A</v>
      </c>
      <c r="AC169" s="40" t="s">
        <v>1939</v>
      </c>
    </row>
    <row r="170" spans="1:29" ht="60" hidden="1" x14ac:dyDescent="0.25">
      <c r="A170" t="s">
        <v>1438</v>
      </c>
      <c r="B170" s="47" t="s">
        <v>1439</v>
      </c>
      <c r="C170" t="s">
        <v>1266</v>
      </c>
      <c r="D170">
        <v>406</v>
      </c>
      <c r="X170" s="49"/>
      <c r="Y170" s="50"/>
      <c r="Z170" s="40" t="s">
        <v>1942</v>
      </c>
      <c r="AA170" s="40" t="e">
        <f>INDEX(allsections[[S]:[Order]],MATCH(X170,allsections[SGUID],0),3)</f>
        <v>#N/A</v>
      </c>
      <c r="AB170" s="40" t="e">
        <f>INDEX(allsections[[S]:[Order]],MATCH(Y170,allsections[SGUID],0),3)</f>
        <v>#N/A</v>
      </c>
      <c r="AC170" s="50" t="s">
        <v>1943</v>
      </c>
    </row>
    <row r="171" spans="1:29" ht="90" hidden="1" x14ac:dyDescent="0.25">
      <c r="A171" t="s">
        <v>2150</v>
      </c>
      <c r="B171" s="47" t="s">
        <v>2151</v>
      </c>
      <c r="C171" s="47" t="s">
        <v>1266</v>
      </c>
      <c r="D171">
        <v>407</v>
      </c>
      <c r="X171" s="46"/>
      <c r="Y171" s="40"/>
      <c r="Z171" s="40" t="s">
        <v>1946</v>
      </c>
      <c r="AA171" s="40" t="e">
        <f>INDEX(allsections[[S]:[Order]],MATCH(X171,allsections[SGUID],0),3)</f>
        <v>#N/A</v>
      </c>
      <c r="AB171" s="40" t="e">
        <f>INDEX(allsections[[S]:[Order]],MATCH(Y171,allsections[SGUID],0),3)</f>
        <v>#N/A</v>
      </c>
      <c r="AC171" s="40" t="s">
        <v>1947</v>
      </c>
    </row>
    <row r="172" spans="1:29" ht="60" hidden="1" x14ac:dyDescent="0.25">
      <c r="A172" t="s">
        <v>2231</v>
      </c>
      <c r="B172" s="47" t="s">
        <v>2232</v>
      </c>
      <c r="C172" s="47" t="s">
        <v>1266</v>
      </c>
      <c r="D172">
        <v>501</v>
      </c>
      <c r="X172" s="49"/>
      <c r="Y172" s="50"/>
      <c r="Z172" s="40" t="s">
        <v>1950</v>
      </c>
      <c r="AA172" s="40" t="e">
        <f>INDEX(allsections[[S]:[Order]],MATCH(X172,allsections[SGUID],0),3)</f>
        <v>#N/A</v>
      </c>
      <c r="AB172" s="40" t="e">
        <f>INDEX(allsections[[S]:[Order]],MATCH(Y172,allsections[SGUID],0),3)</f>
        <v>#N/A</v>
      </c>
      <c r="AC172" s="50" t="s">
        <v>1951</v>
      </c>
    </row>
    <row r="173" spans="1:29" ht="90" hidden="1" x14ac:dyDescent="0.25">
      <c r="A173" t="s">
        <v>2227</v>
      </c>
      <c r="B173" s="47" t="s">
        <v>2228</v>
      </c>
      <c r="C173" s="47" t="s">
        <v>1266</v>
      </c>
      <c r="D173">
        <v>502</v>
      </c>
      <c r="X173" s="46"/>
      <c r="Y173" s="40"/>
      <c r="Z173" s="40" t="s">
        <v>1954</v>
      </c>
      <c r="AA173" s="40" t="e">
        <f>INDEX(allsections[[S]:[Order]],MATCH(X173,allsections[SGUID],0),3)</f>
        <v>#N/A</v>
      </c>
      <c r="AB173" s="40" t="e">
        <f>INDEX(allsections[[S]:[Order]],MATCH(Y173,allsections[SGUID],0),3)</f>
        <v>#N/A</v>
      </c>
      <c r="AC173" s="40" t="s">
        <v>1955</v>
      </c>
    </row>
    <row r="174" spans="1:29" ht="45" hidden="1" x14ac:dyDescent="0.25">
      <c r="A174" t="s">
        <v>1459</v>
      </c>
      <c r="B174" s="47" t="s">
        <v>1460</v>
      </c>
      <c r="C174" s="47" t="s">
        <v>1266</v>
      </c>
      <c r="D174">
        <v>503</v>
      </c>
      <c r="X174" s="49"/>
      <c r="Y174" s="50"/>
      <c r="Z174" s="40" t="s">
        <v>1959</v>
      </c>
      <c r="AA174" s="40" t="e">
        <f>INDEX(allsections[[S]:[Order]],MATCH(X174,allsections[SGUID],0),3)</f>
        <v>#N/A</v>
      </c>
      <c r="AB174" s="40" t="e">
        <f>INDEX(allsections[[S]:[Order]],MATCH(Y174,allsections[SGUID],0),3)</f>
        <v>#N/A</v>
      </c>
      <c r="AC174" s="50" t="s">
        <v>1960</v>
      </c>
    </row>
    <row r="175" spans="1:29" ht="45" hidden="1" x14ac:dyDescent="0.25">
      <c r="A175" t="s">
        <v>2209</v>
      </c>
      <c r="B175" s="47" t="s">
        <v>2210</v>
      </c>
      <c r="C175" s="47" t="s">
        <v>1266</v>
      </c>
      <c r="D175">
        <v>504</v>
      </c>
      <c r="X175" s="46"/>
      <c r="Y175" s="40"/>
      <c r="Z175" s="40" t="s">
        <v>1963</v>
      </c>
      <c r="AA175" s="40" t="e">
        <f>INDEX(allsections[[S]:[Order]],MATCH(X175,allsections[SGUID],0),3)</f>
        <v>#N/A</v>
      </c>
      <c r="AB175" s="40" t="e">
        <f>INDEX(allsections[[S]:[Order]],MATCH(Y175,allsections[SGUID],0),3)</f>
        <v>#N/A</v>
      </c>
      <c r="AC175" s="40" t="s">
        <v>1964</v>
      </c>
    </row>
    <row r="176" spans="1:29" ht="105" hidden="1" x14ac:dyDescent="0.25">
      <c r="A176" t="s">
        <v>1879</v>
      </c>
      <c r="B176" s="47" t="s">
        <v>1880</v>
      </c>
      <c r="C176" s="47" t="s">
        <v>1266</v>
      </c>
      <c r="D176">
        <v>601</v>
      </c>
      <c r="X176" s="49"/>
      <c r="Y176" s="50"/>
      <c r="Z176" s="40" t="s">
        <v>1967</v>
      </c>
      <c r="AA176" s="40" t="e">
        <f>INDEX(allsections[[S]:[Order]],MATCH(X176,allsections[SGUID],0),3)</f>
        <v>#N/A</v>
      </c>
      <c r="AB176" s="40" t="e">
        <f>INDEX(allsections[[S]:[Order]],MATCH(Y176,allsections[SGUID],0),3)</f>
        <v>#N/A</v>
      </c>
      <c r="AC176" s="50" t="s">
        <v>1968</v>
      </c>
    </row>
    <row r="177" spans="1:29" ht="90" hidden="1" x14ac:dyDescent="0.25">
      <c r="A177" t="s">
        <v>1985</v>
      </c>
      <c r="B177" s="47" t="s">
        <v>1986</v>
      </c>
      <c r="C177" s="47" t="s">
        <v>1266</v>
      </c>
      <c r="D177">
        <v>602</v>
      </c>
      <c r="X177" s="46"/>
      <c r="Y177" s="40"/>
      <c r="Z177" s="40" t="s">
        <v>1971</v>
      </c>
      <c r="AA177" s="40" t="e">
        <f>INDEX(allsections[[S]:[Order]],MATCH(X177,allsections[SGUID],0),3)</f>
        <v>#N/A</v>
      </c>
      <c r="AB177" s="40" t="e">
        <f>INDEX(allsections[[S]:[Order]],MATCH(Y177,allsections[SGUID],0),3)</f>
        <v>#N/A</v>
      </c>
      <c r="AC177" s="40" t="s">
        <v>1972</v>
      </c>
    </row>
    <row r="178" spans="1:29" ht="105" hidden="1" x14ac:dyDescent="0.25">
      <c r="A178" t="s">
        <v>1981</v>
      </c>
      <c r="B178" s="47" t="s">
        <v>1982</v>
      </c>
      <c r="C178" s="47" t="s">
        <v>1266</v>
      </c>
      <c r="D178">
        <v>603</v>
      </c>
      <c r="X178" s="49"/>
      <c r="Y178" s="50"/>
      <c r="Z178" s="40" t="s">
        <v>1975</v>
      </c>
      <c r="AA178" s="40" t="e">
        <f>INDEX(allsections[[S]:[Order]],MATCH(X178,allsections[SGUID],0),3)</f>
        <v>#N/A</v>
      </c>
      <c r="AB178" s="40" t="e">
        <f>INDEX(allsections[[S]:[Order]],MATCH(Y178,allsections[SGUID],0),3)</f>
        <v>#N/A</v>
      </c>
      <c r="AC178" s="50" t="s">
        <v>1976</v>
      </c>
    </row>
    <row r="179" spans="1:29" ht="90" hidden="1" x14ac:dyDescent="0.25">
      <c r="A179" t="s">
        <v>2219</v>
      </c>
      <c r="B179" s="47" t="s">
        <v>2220</v>
      </c>
      <c r="C179" s="47" t="s">
        <v>2221</v>
      </c>
      <c r="D179">
        <v>604</v>
      </c>
      <c r="X179" s="46"/>
      <c r="Y179" s="40"/>
      <c r="Z179" s="40" t="s">
        <v>1979</v>
      </c>
      <c r="AA179" s="40" t="e">
        <f>INDEX(allsections[[S]:[Order]],MATCH(X179,allsections[SGUID],0),3)</f>
        <v>#N/A</v>
      </c>
      <c r="AB179" s="40" t="e">
        <f>INDEX(allsections[[S]:[Order]],MATCH(Y179,allsections[SGUID],0),3)</f>
        <v>#N/A</v>
      </c>
      <c r="AC179" s="40" t="s">
        <v>1980</v>
      </c>
    </row>
    <row r="180" spans="1:29" ht="90" hidden="1" x14ac:dyDescent="0.25">
      <c r="A180" t="s">
        <v>1430</v>
      </c>
      <c r="B180" s="47" t="s">
        <v>1431</v>
      </c>
      <c r="C180" t="s">
        <v>1266</v>
      </c>
      <c r="D180">
        <v>701</v>
      </c>
      <c r="X180" s="49"/>
      <c r="Y180" s="50"/>
      <c r="Z180" s="40" t="s">
        <v>1983</v>
      </c>
      <c r="AA180" s="40" t="e">
        <f>INDEX(allsections[[S]:[Order]],MATCH(X180,allsections[SGUID],0),3)</f>
        <v>#N/A</v>
      </c>
      <c r="AB180" s="40" t="e">
        <f>INDEX(allsections[[S]:[Order]],MATCH(Y180,allsections[SGUID],0),3)</f>
        <v>#N/A</v>
      </c>
      <c r="AC180" s="50" t="s">
        <v>1984</v>
      </c>
    </row>
    <row r="181" spans="1:29" ht="150" hidden="1" x14ac:dyDescent="0.25">
      <c r="A181" t="s">
        <v>1977</v>
      </c>
      <c r="B181" s="47" t="s">
        <v>1978</v>
      </c>
      <c r="C181" s="47" t="s">
        <v>1266</v>
      </c>
      <c r="D181">
        <v>701</v>
      </c>
      <c r="X181" s="46"/>
      <c r="Y181" s="40"/>
      <c r="Z181" s="40" t="s">
        <v>1987</v>
      </c>
      <c r="AA181" s="40" t="e">
        <f>INDEX(allsections[[S]:[Order]],MATCH(X181,allsections[SGUID],0),3)</f>
        <v>#N/A</v>
      </c>
      <c r="AB181" s="40" t="e">
        <f>INDEX(allsections[[S]:[Order]],MATCH(Y181,allsections[SGUID],0),3)</f>
        <v>#N/A</v>
      </c>
      <c r="AC181" s="40" t="s">
        <v>1988</v>
      </c>
    </row>
    <row r="182" spans="1:29" ht="60" hidden="1" x14ac:dyDescent="0.25">
      <c r="A182" t="s">
        <v>1973</v>
      </c>
      <c r="B182" s="47" t="s">
        <v>1974</v>
      </c>
      <c r="C182" s="47" t="s">
        <v>1266</v>
      </c>
      <c r="D182">
        <v>702</v>
      </c>
      <c r="X182" s="49"/>
      <c r="Y182" s="50"/>
      <c r="Z182" s="40" t="s">
        <v>1991</v>
      </c>
      <c r="AA182" s="40" t="e">
        <f>INDEX(allsections[[S]:[Order]],MATCH(X182,allsections[SGUID],0),3)</f>
        <v>#N/A</v>
      </c>
      <c r="AB182" s="40" t="e">
        <f>INDEX(allsections[[S]:[Order]],MATCH(Y182,allsections[SGUID],0),3)</f>
        <v>#N/A</v>
      </c>
      <c r="AC182" s="50" t="s">
        <v>1992</v>
      </c>
    </row>
    <row r="183" spans="1:29" ht="60" hidden="1" x14ac:dyDescent="0.25">
      <c r="A183" t="s">
        <v>2136</v>
      </c>
      <c r="B183" s="47" t="s">
        <v>2137</v>
      </c>
      <c r="C183" s="47" t="s">
        <v>1266</v>
      </c>
      <c r="D183">
        <v>702</v>
      </c>
      <c r="X183" s="46"/>
      <c r="Y183" s="40"/>
      <c r="Z183" s="40" t="s">
        <v>1995</v>
      </c>
      <c r="AA183" s="40" t="e">
        <f>INDEX(allsections[[S]:[Order]],MATCH(X183,allsections[SGUID],0),3)</f>
        <v>#N/A</v>
      </c>
      <c r="AB183" s="40" t="e">
        <f>INDEX(allsections[[S]:[Order]],MATCH(Y183,allsections[SGUID],0),3)</f>
        <v>#N/A</v>
      </c>
      <c r="AC183" s="40" t="s">
        <v>1996</v>
      </c>
    </row>
    <row r="184" spans="1:29" ht="30" hidden="1" x14ac:dyDescent="0.25">
      <c r="A184" t="s">
        <v>1969</v>
      </c>
      <c r="B184" s="47" t="s">
        <v>1970</v>
      </c>
      <c r="C184" s="47" t="s">
        <v>1266</v>
      </c>
      <c r="D184">
        <v>703</v>
      </c>
      <c r="X184" s="49"/>
      <c r="Y184" s="50"/>
      <c r="Z184" s="40" t="s">
        <v>1999</v>
      </c>
      <c r="AA184" s="40" t="e">
        <f>INDEX(allsections[[S]:[Order]],MATCH(X184,allsections[SGUID],0),3)</f>
        <v>#N/A</v>
      </c>
      <c r="AB184" s="40" t="e">
        <f>INDEX(allsections[[S]:[Order]],MATCH(Y184,allsections[SGUID],0),3)</f>
        <v>#N/A</v>
      </c>
      <c r="AC184" s="50" t="s">
        <v>2000</v>
      </c>
    </row>
    <row r="185" spans="1:29" ht="90" hidden="1" x14ac:dyDescent="0.25">
      <c r="A185" t="s">
        <v>2094</v>
      </c>
      <c r="B185" s="47" t="s">
        <v>2095</v>
      </c>
      <c r="C185" s="47" t="s">
        <v>1266</v>
      </c>
      <c r="D185">
        <v>703</v>
      </c>
      <c r="X185" s="46"/>
      <c r="Y185" s="40"/>
      <c r="Z185" s="40" t="s">
        <v>2004</v>
      </c>
      <c r="AA185" s="40" t="e">
        <f>INDEX(allsections[[S]:[Order]],MATCH(X185,allsections[SGUID],0),3)</f>
        <v>#N/A</v>
      </c>
      <c r="AB185" s="40" t="e">
        <f>INDEX(allsections[[S]:[Order]],MATCH(Y185,allsections[SGUID],0),3)</f>
        <v>#N/A</v>
      </c>
      <c r="AC185" s="40" t="s">
        <v>2005</v>
      </c>
    </row>
    <row r="186" spans="1:29" ht="90" hidden="1" x14ac:dyDescent="0.25">
      <c r="A186" t="s">
        <v>1965</v>
      </c>
      <c r="B186" s="47" t="s">
        <v>1966</v>
      </c>
      <c r="C186" s="47" t="s">
        <v>1266</v>
      </c>
      <c r="D186">
        <v>704</v>
      </c>
      <c r="X186" s="49"/>
      <c r="Y186" s="50"/>
      <c r="Z186" s="40" t="s">
        <v>2007</v>
      </c>
      <c r="AA186" s="40" t="e">
        <f>INDEX(allsections[[S]:[Order]],MATCH(X186,allsections[SGUID],0),3)</f>
        <v>#N/A</v>
      </c>
      <c r="AB186" s="40" t="e">
        <f>INDEX(allsections[[S]:[Order]],MATCH(Y186,allsections[SGUID],0),3)</f>
        <v>#N/A</v>
      </c>
      <c r="AC186" s="50" t="s">
        <v>2008</v>
      </c>
    </row>
    <row r="187" spans="1:29" ht="180" hidden="1" x14ac:dyDescent="0.25">
      <c r="A187" t="s">
        <v>2119</v>
      </c>
      <c r="B187" s="47" t="s">
        <v>2120</v>
      </c>
      <c r="C187" s="47" t="s">
        <v>1266</v>
      </c>
      <c r="D187">
        <v>704</v>
      </c>
      <c r="X187" s="46"/>
      <c r="Y187" s="40"/>
      <c r="Z187" s="40" t="s">
        <v>2011</v>
      </c>
      <c r="AA187" s="40" t="e">
        <f>INDEX(allsections[[S]:[Order]],MATCH(X187,allsections[SGUID],0),3)</f>
        <v>#N/A</v>
      </c>
      <c r="AB187" s="40" t="e">
        <f>INDEX(allsections[[S]:[Order]],MATCH(Y187,allsections[SGUID],0),3)</f>
        <v>#N/A</v>
      </c>
      <c r="AC187" s="40" t="s">
        <v>2012</v>
      </c>
    </row>
    <row r="188" spans="1:29" ht="120" hidden="1" x14ac:dyDescent="0.25">
      <c r="A188" t="s">
        <v>2038</v>
      </c>
      <c r="B188" s="47" t="s">
        <v>2039</v>
      </c>
      <c r="C188" s="47" t="s">
        <v>1266</v>
      </c>
      <c r="D188">
        <v>705</v>
      </c>
      <c r="X188" s="49"/>
      <c r="Y188" s="50"/>
      <c r="Z188" s="40" t="s">
        <v>2014</v>
      </c>
      <c r="AA188" s="40" t="e">
        <f>INDEX(allsections[[S]:[Order]],MATCH(X188,allsections[SGUID],0),3)</f>
        <v>#N/A</v>
      </c>
      <c r="AB188" s="40" t="e">
        <f>INDEX(allsections[[S]:[Order]],MATCH(Y188,allsections[SGUID],0),3)</f>
        <v>#N/A</v>
      </c>
      <c r="AC188" s="50" t="s">
        <v>2015</v>
      </c>
    </row>
    <row r="189" spans="1:29" ht="90" hidden="1" x14ac:dyDescent="0.25">
      <c r="A189" t="s">
        <v>2056</v>
      </c>
      <c r="B189" s="47" t="s">
        <v>2057</v>
      </c>
      <c r="C189" s="47" t="s">
        <v>1266</v>
      </c>
      <c r="D189">
        <v>705</v>
      </c>
      <c r="X189" s="46"/>
      <c r="Y189" s="40"/>
      <c r="Z189" s="40" t="s">
        <v>2018</v>
      </c>
      <c r="AA189" s="40" t="e">
        <f>INDEX(allsections[[S]:[Order]],MATCH(X189,allsections[SGUID],0),3)</f>
        <v>#N/A</v>
      </c>
      <c r="AB189" s="40" t="e">
        <f>INDEX(allsections[[S]:[Order]],MATCH(Y189,allsections[SGUID],0),3)</f>
        <v>#N/A</v>
      </c>
      <c r="AC189" s="40" t="s">
        <v>2019</v>
      </c>
    </row>
    <row r="190" spans="1:29" ht="315" hidden="1" x14ac:dyDescent="0.25">
      <c r="A190" t="s">
        <v>2030</v>
      </c>
      <c r="B190" s="47" t="s">
        <v>2031</v>
      </c>
      <c r="C190" s="47" t="s">
        <v>2032</v>
      </c>
      <c r="D190">
        <v>706</v>
      </c>
      <c r="X190" s="49"/>
      <c r="Y190" s="50"/>
      <c r="Z190" s="40" t="s">
        <v>2021</v>
      </c>
      <c r="AA190" s="40" t="e">
        <f>INDEX(allsections[[S]:[Order]],MATCH(X190,allsections[SGUID],0),3)</f>
        <v>#N/A</v>
      </c>
      <c r="AB190" s="40" t="e">
        <f>INDEX(allsections[[S]:[Order]],MATCH(Y190,allsections[SGUID],0),3)</f>
        <v>#N/A</v>
      </c>
      <c r="AC190" s="50" t="s">
        <v>2022</v>
      </c>
    </row>
    <row r="191" spans="1:29" ht="120" hidden="1" x14ac:dyDescent="0.25">
      <c r="A191" t="s">
        <v>2112</v>
      </c>
      <c r="B191" s="47" t="s">
        <v>2113</v>
      </c>
      <c r="C191" s="47" t="s">
        <v>1266</v>
      </c>
      <c r="D191">
        <v>706</v>
      </c>
      <c r="X191" s="46"/>
      <c r="Y191" s="40"/>
      <c r="Z191" s="40" t="s">
        <v>2025</v>
      </c>
      <c r="AA191" s="40" t="e">
        <f>INDEX(allsections[[S]:[Order]],MATCH(X191,allsections[SGUID],0),3)</f>
        <v>#N/A</v>
      </c>
      <c r="AB191" s="40" t="e">
        <f>INDEX(allsections[[S]:[Order]],MATCH(Y191,allsections[SGUID],0),3)</f>
        <v>#N/A</v>
      </c>
      <c r="AC191" s="40" t="s">
        <v>2026</v>
      </c>
    </row>
    <row r="192" spans="1:29" ht="90" hidden="1" x14ac:dyDescent="0.25">
      <c r="A192" t="s">
        <v>2101</v>
      </c>
      <c r="B192" s="47" t="s">
        <v>2102</v>
      </c>
      <c r="C192" s="47" t="s">
        <v>1266</v>
      </c>
      <c r="D192">
        <v>707</v>
      </c>
      <c r="X192" s="49"/>
      <c r="Y192" s="50"/>
      <c r="Z192" s="40" t="s">
        <v>2028</v>
      </c>
      <c r="AA192" s="40" t="e">
        <f>INDEX(allsections[[S]:[Order]],MATCH(X192,allsections[SGUID],0),3)</f>
        <v>#N/A</v>
      </c>
      <c r="AB192" s="40" t="e">
        <f>INDEX(allsections[[S]:[Order]],MATCH(Y192,allsections[SGUID],0),3)</f>
        <v>#N/A</v>
      </c>
      <c r="AC192" s="50" t="s">
        <v>2029</v>
      </c>
    </row>
    <row r="193" spans="1:29" ht="90" hidden="1" x14ac:dyDescent="0.25">
      <c r="A193" t="s">
        <v>2129</v>
      </c>
      <c r="B193" s="47" t="s">
        <v>2130</v>
      </c>
      <c r="C193" s="47" t="s">
        <v>1266</v>
      </c>
      <c r="D193">
        <v>708</v>
      </c>
      <c r="X193" s="46"/>
      <c r="Y193" s="40"/>
      <c r="Z193" s="40" t="s">
        <v>2033</v>
      </c>
      <c r="AA193" s="40" t="e">
        <f>INDEX(allsections[[S]:[Order]],MATCH(X193,allsections[SGUID],0),3)</f>
        <v>#N/A</v>
      </c>
      <c r="AB193" s="40" t="e">
        <f>INDEX(allsections[[S]:[Order]],MATCH(Y193,allsections[SGUID],0),3)</f>
        <v>#N/A</v>
      </c>
      <c r="AC193" s="40" t="s">
        <v>2034</v>
      </c>
    </row>
    <row r="194" spans="1:29" ht="45" hidden="1" x14ac:dyDescent="0.25">
      <c r="A194" t="s">
        <v>2084</v>
      </c>
      <c r="B194" s="47" t="s">
        <v>2085</v>
      </c>
      <c r="C194" s="47" t="s">
        <v>1266</v>
      </c>
      <c r="D194">
        <v>709</v>
      </c>
      <c r="X194" s="49"/>
      <c r="Y194" s="50"/>
      <c r="Z194" s="40" t="s">
        <v>2036</v>
      </c>
      <c r="AA194" s="40" t="e">
        <f>INDEX(allsections[[S]:[Order]],MATCH(X194,allsections[SGUID],0),3)</f>
        <v>#N/A</v>
      </c>
      <c r="AB194" s="40" t="e">
        <f>INDEX(allsections[[S]:[Order]],MATCH(Y194,allsections[SGUID],0),3)</f>
        <v>#N/A</v>
      </c>
      <c r="AC194" s="50" t="s">
        <v>2037</v>
      </c>
    </row>
    <row r="195" spans="1:29" ht="90" hidden="1" x14ac:dyDescent="0.25">
      <c r="A195" t="s">
        <v>2249</v>
      </c>
      <c r="B195" s="47" t="s">
        <v>2250</v>
      </c>
      <c r="C195" s="47" t="s">
        <v>1266</v>
      </c>
      <c r="D195">
        <v>801</v>
      </c>
      <c r="X195" s="46"/>
      <c r="Y195" s="40"/>
      <c r="Z195" s="40" t="s">
        <v>2040</v>
      </c>
      <c r="AA195" s="40" t="e">
        <f>INDEX(allsections[[S]:[Order]],MATCH(X195,allsections[SGUID],0),3)</f>
        <v>#N/A</v>
      </c>
      <c r="AB195" s="40" t="e">
        <f>INDEX(allsections[[S]:[Order]],MATCH(Y195,allsections[SGUID],0),3)</f>
        <v>#N/A</v>
      </c>
      <c r="AC195" s="40" t="s">
        <v>2041</v>
      </c>
    </row>
    <row r="196" spans="1:29" ht="75" hidden="1" x14ac:dyDescent="0.25">
      <c r="A196" t="s">
        <v>1422</v>
      </c>
      <c r="B196" s="47" t="s">
        <v>1423</v>
      </c>
      <c r="C196" t="s">
        <v>1266</v>
      </c>
      <c r="D196">
        <v>802</v>
      </c>
      <c r="X196" s="49"/>
      <c r="Y196" s="50"/>
      <c r="Z196" s="40" t="s">
        <v>2043</v>
      </c>
      <c r="AA196" s="40" t="e">
        <f>INDEX(allsections[[S]:[Order]],MATCH(X196,allsections[SGUID],0),3)</f>
        <v>#N/A</v>
      </c>
      <c r="AB196" s="40" t="e">
        <f>INDEX(allsections[[S]:[Order]],MATCH(Y196,allsections[SGUID],0),3)</f>
        <v>#N/A</v>
      </c>
      <c r="AC196" s="50" t="s">
        <v>2044</v>
      </c>
    </row>
    <row r="197" spans="1:29" ht="75" hidden="1" x14ac:dyDescent="0.25">
      <c r="A197" t="s">
        <v>1418</v>
      </c>
      <c r="B197" s="47" t="s">
        <v>1419</v>
      </c>
      <c r="C197" t="s">
        <v>1266</v>
      </c>
      <c r="D197">
        <v>1201</v>
      </c>
      <c r="X197" s="46"/>
      <c r="Y197" s="40"/>
      <c r="Z197" s="40" t="s">
        <v>2046</v>
      </c>
      <c r="AA197" s="40" t="e">
        <f>INDEX(allsections[[S]:[Order]],MATCH(X197,allsections[SGUID],0),3)</f>
        <v>#N/A</v>
      </c>
      <c r="AB197" s="40" t="e">
        <f>INDEX(allsections[[S]:[Order]],MATCH(Y197,allsections[SGUID],0),3)</f>
        <v>#N/A</v>
      </c>
      <c r="AC197" s="40" t="s">
        <v>2047</v>
      </c>
    </row>
    <row r="198" spans="1:29" ht="60" hidden="1" x14ac:dyDescent="0.25">
      <c r="A198" t="s">
        <v>2070</v>
      </c>
      <c r="B198" s="47" t="s">
        <v>2071</v>
      </c>
      <c r="C198" s="47" t="s">
        <v>1266</v>
      </c>
      <c r="D198">
        <v>1202</v>
      </c>
      <c r="X198" s="49"/>
      <c r="Y198" s="50"/>
      <c r="Z198" s="40" t="s">
        <v>2050</v>
      </c>
      <c r="AA198" s="40" t="e">
        <f>INDEX(allsections[[S]:[Order]],MATCH(X198,allsections[SGUID],0),3)</f>
        <v>#N/A</v>
      </c>
      <c r="AB198" s="40" t="e">
        <f>INDEX(allsections[[S]:[Order]],MATCH(Y198,allsections[SGUID],0),3)</f>
        <v>#N/A</v>
      </c>
      <c r="AC198" s="50" t="s">
        <v>2051</v>
      </c>
    </row>
    <row r="199" spans="1:29" ht="105" hidden="1" x14ac:dyDescent="0.25">
      <c r="A199" t="s">
        <v>1414</v>
      </c>
      <c r="B199" s="47" t="s">
        <v>1415</v>
      </c>
      <c r="C199" t="s">
        <v>1266</v>
      </c>
      <c r="D199">
        <v>1203</v>
      </c>
      <c r="X199" s="46"/>
      <c r="Y199" s="40"/>
      <c r="Z199" s="40" t="s">
        <v>2054</v>
      </c>
      <c r="AA199" s="40" t="e">
        <f>INDEX(allsections[[S]:[Order]],MATCH(X199,allsections[SGUID],0),3)</f>
        <v>#N/A</v>
      </c>
      <c r="AB199" s="40" t="e">
        <f>INDEX(allsections[[S]:[Order]],MATCH(Y199,allsections[SGUID],0),3)</f>
        <v>#N/A</v>
      </c>
      <c r="AC199" s="40" t="s">
        <v>2055</v>
      </c>
    </row>
    <row r="200" spans="1:29" ht="210" hidden="1" x14ac:dyDescent="0.25">
      <c r="A200" t="s">
        <v>2001</v>
      </c>
      <c r="B200" s="47" t="s">
        <v>2002</v>
      </c>
      <c r="C200" s="47" t="s">
        <v>2003</v>
      </c>
      <c r="D200">
        <v>1801</v>
      </c>
      <c r="X200" s="49"/>
      <c r="Y200" s="50"/>
      <c r="Z200" s="40" t="s">
        <v>2058</v>
      </c>
      <c r="AA200" s="40" t="e">
        <f>INDEX(allsections[[S]:[Order]],MATCH(X200,allsections[SGUID],0),3)</f>
        <v>#N/A</v>
      </c>
      <c r="AB200" s="40" t="e">
        <f>INDEX(allsections[[S]:[Order]],MATCH(Y200,allsections[SGUID],0),3)</f>
        <v>#N/A</v>
      </c>
      <c r="AC200" s="50" t="s">
        <v>2059</v>
      </c>
    </row>
    <row r="201" spans="1:29" ht="60" hidden="1" x14ac:dyDescent="0.25">
      <c r="A201" t="s">
        <v>1961</v>
      </c>
      <c r="B201" s="47" t="s">
        <v>1962</v>
      </c>
      <c r="C201" s="47" t="s">
        <v>1266</v>
      </c>
      <c r="D201">
        <v>1802</v>
      </c>
      <c r="X201" s="46"/>
      <c r="Y201" s="40"/>
      <c r="Z201" s="40" t="s">
        <v>2061</v>
      </c>
      <c r="AA201" s="40" t="e">
        <f>INDEX(allsections[[S]:[Order]],MATCH(X201,allsections[SGUID],0),3)</f>
        <v>#N/A</v>
      </c>
      <c r="AB201" s="40" t="e">
        <f>INDEX(allsections[[S]:[Order]],MATCH(Y201,allsections[SGUID],0),3)</f>
        <v>#N/A</v>
      </c>
      <c r="AC201" s="40" t="s">
        <v>2062</v>
      </c>
    </row>
    <row r="202" spans="1:29" ht="180" hidden="1" x14ac:dyDescent="0.25">
      <c r="A202" t="s">
        <v>1956</v>
      </c>
      <c r="B202" s="47" t="s">
        <v>1957</v>
      </c>
      <c r="C202" s="47" t="s">
        <v>1958</v>
      </c>
      <c r="D202">
        <v>1803</v>
      </c>
      <c r="X202" s="49"/>
      <c r="Y202" s="50"/>
      <c r="Z202" s="40" t="s">
        <v>2064</v>
      </c>
      <c r="AA202" s="40" t="e">
        <f>INDEX(allsections[[S]:[Order]],MATCH(X202,allsections[SGUID],0),3)</f>
        <v>#N/A</v>
      </c>
      <c r="AB202" s="40" t="e">
        <f>INDEX(allsections[[S]:[Order]],MATCH(Y202,allsections[SGUID],0),3)</f>
        <v>#N/A</v>
      </c>
      <c r="AC202" s="50" t="s">
        <v>2065</v>
      </c>
    </row>
    <row r="203" spans="1:29" ht="75" hidden="1" x14ac:dyDescent="0.25">
      <c r="A203" t="s">
        <v>2143</v>
      </c>
      <c r="B203" s="47" t="s">
        <v>2144</v>
      </c>
      <c r="C203" s="47" t="s">
        <v>1266</v>
      </c>
      <c r="D203">
        <v>1901</v>
      </c>
      <c r="X203" s="46"/>
      <c r="Y203" s="40"/>
      <c r="Z203" s="40" t="s">
        <v>2068</v>
      </c>
      <c r="AA203" s="40" t="e">
        <f>INDEX(allsections[[S]:[Order]],MATCH(X203,allsections[SGUID],0),3)</f>
        <v>#N/A</v>
      </c>
      <c r="AB203" s="40" t="e">
        <f>INDEX(allsections[[S]:[Order]],MATCH(Y203,allsections[SGUID],0),3)</f>
        <v>#N/A</v>
      </c>
      <c r="AC203" s="40" t="s">
        <v>2069</v>
      </c>
    </row>
    <row r="204" spans="1:29" ht="105" hidden="1" x14ac:dyDescent="0.25">
      <c r="A204" t="s">
        <v>2105</v>
      </c>
      <c r="B204" s="47" t="s">
        <v>2106</v>
      </c>
      <c r="C204" s="47" t="s">
        <v>1266</v>
      </c>
      <c r="D204">
        <v>1902</v>
      </c>
      <c r="X204" s="49"/>
      <c r="Y204" s="50"/>
      <c r="Z204" s="40" t="s">
        <v>2072</v>
      </c>
      <c r="AA204" s="40" t="e">
        <f>INDEX(allsections[[S]:[Order]],MATCH(X204,allsections[SGUID],0),3)</f>
        <v>#N/A</v>
      </c>
      <c r="AB204" s="40" t="e">
        <f>INDEX(allsections[[S]:[Order]],MATCH(Y204,allsections[SGUID],0),3)</f>
        <v>#N/A</v>
      </c>
      <c r="AC204" s="50" t="s">
        <v>2073</v>
      </c>
    </row>
    <row r="205" spans="1:29" ht="90" hidden="1" x14ac:dyDescent="0.25">
      <c r="A205" t="s">
        <v>2052</v>
      </c>
      <c r="B205" s="47" t="s">
        <v>2053</v>
      </c>
      <c r="C205" s="47" t="s">
        <v>1266</v>
      </c>
      <c r="D205">
        <v>1903</v>
      </c>
      <c r="X205" s="46"/>
      <c r="Y205" s="40"/>
      <c r="Z205" s="40" t="s">
        <v>2075</v>
      </c>
      <c r="AA205" s="40" t="e">
        <f>INDEX(allsections[[S]:[Order]],MATCH(X205,allsections[SGUID],0),3)</f>
        <v>#N/A</v>
      </c>
      <c r="AB205" s="40" t="e">
        <f>INDEX(allsections[[S]:[Order]],MATCH(Y205,allsections[SGUID],0),3)</f>
        <v>#N/A</v>
      </c>
      <c r="AC205" s="40" t="s">
        <v>2076</v>
      </c>
    </row>
    <row r="206" spans="1:29" ht="90" hidden="1" x14ac:dyDescent="0.25">
      <c r="A206" t="s">
        <v>1724</v>
      </c>
      <c r="B206" s="47" t="s">
        <v>1725</v>
      </c>
      <c r="C206" s="47" t="s">
        <v>1266</v>
      </c>
      <c r="D206">
        <v>2001</v>
      </c>
      <c r="X206" s="49"/>
      <c r="Y206" s="50"/>
      <c r="Z206" s="40" t="s">
        <v>2079</v>
      </c>
      <c r="AA206" s="40" t="e">
        <f>INDEX(allsections[[S]:[Order]],MATCH(X206,allsections[SGUID],0),3)</f>
        <v>#N/A</v>
      </c>
      <c r="AB206" s="40" t="e">
        <f>INDEX(allsections[[S]:[Order]],MATCH(Y206,allsections[SGUID],0),3)</f>
        <v>#N/A</v>
      </c>
      <c r="AC206" s="50" t="s">
        <v>2080</v>
      </c>
    </row>
    <row r="207" spans="1:29" ht="75" hidden="1" x14ac:dyDescent="0.25">
      <c r="A207" t="s">
        <v>1952</v>
      </c>
      <c r="B207" s="47" t="s">
        <v>1953</v>
      </c>
      <c r="C207" s="47" t="s">
        <v>1266</v>
      </c>
      <c r="D207">
        <v>2001</v>
      </c>
      <c r="X207" s="46"/>
      <c r="Y207" s="40"/>
      <c r="Z207" s="40" t="s">
        <v>2082</v>
      </c>
      <c r="AA207" s="40" t="e">
        <f>INDEX(allsections[[S]:[Order]],MATCH(X207,allsections[SGUID],0),3)</f>
        <v>#N/A</v>
      </c>
      <c r="AB207" s="40" t="e">
        <f>INDEX(allsections[[S]:[Order]],MATCH(Y207,allsections[SGUID],0),3)</f>
        <v>#N/A</v>
      </c>
      <c r="AC207" s="40" t="s">
        <v>2083</v>
      </c>
    </row>
    <row r="208" spans="1:29" ht="75" hidden="1" x14ac:dyDescent="0.25">
      <c r="A208" t="s">
        <v>538</v>
      </c>
      <c r="B208" s="47" t="s">
        <v>2081</v>
      </c>
      <c r="C208" s="47" t="s">
        <v>1266</v>
      </c>
      <c r="D208">
        <v>2001</v>
      </c>
      <c r="X208" s="49"/>
      <c r="Y208" s="50"/>
      <c r="Z208" s="40" t="s">
        <v>2086</v>
      </c>
      <c r="AA208" s="40" t="e">
        <f>INDEX(allsections[[S]:[Order]],MATCH(X208,allsections[SGUID],0),3)</f>
        <v>#N/A</v>
      </c>
      <c r="AB208" s="40" t="e">
        <f>INDEX(allsections[[S]:[Order]],MATCH(Y208,allsections[SGUID],0),3)</f>
        <v>#N/A</v>
      </c>
      <c r="AC208" s="50" t="s">
        <v>2087</v>
      </c>
    </row>
    <row r="209" spans="1:29" ht="75" hidden="1" x14ac:dyDescent="0.25">
      <c r="A209" t="s">
        <v>1720</v>
      </c>
      <c r="B209" s="47" t="s">
        <v>1721</v>
      </c>
      <c r="C209" s="47" t="s">
        <v>1266</v>
      </c>
      <c r="D209">
        <v>2002</v>
      </c>
      <c r="X209" s="46"/>
      <c r="Y209" s="40"/>
      <c r="Z209" s="40" t="s">
        <v>2089</v>
      </c>
      <c r="AA209" s="40" t="e">
        <f>INDEX(allsections[[S]:[Order]],MATCH(X209,allsections[SGUID],0),3)</f>
        <v>#N/A</v>
      </c>
      <c r="AB209" s="40" t="e">
        <f>INDEX(allsections[[S]:[Order]],MATCH(Y209,allsections[SGUID],0),3)</f>
        <v>#N/A</v>
      </c>
      <c r="AC209" s="40" t="s">
        <v>2090</v>
      </c>
    </row>
    <row r="210" spans="1:29" ht="105" hidden="1" x14ac:dyDescent="0.25">
      <c r="A210" t="s">
        <v>1948</v>
      </c>
      <c r="B210" s="47" t="s">
        <v>1949</v>
      </c>
      <c r="C210" s="47" t="s">
        <v>1266</v>
      </c>
      <c r="D210">
        <v>2002</v>
      </c>
      <c r="X210" s="49"/>
      <c r="Y210" s="50"/>
      <c r="Z210" s="40" t="s">
        <v>2092</v>
      </c>
      <c r="AA210" s="40" t="e">
        <f>INDEX(allsections[[S]:[Order]],MATCH(X210,allsections[SGUID],0),3)</f>
        <v>#N/A</v>
      </c>
      <c r="AB210" s="40" t="e">
        <f>INDEX(allsections[[S]:[Order]],MATCH(Y210,allsections[SGUID],0),3)</f>
        <v>#N/A</v>
      </c>
      <c r="AC210" s="50" t="s">
        <v>2093</v>
      </c>
    </row>
    <row r="211" spans="1:29" ht="60" hidden="1" x14ac:dyDescent="0.25">
      <c r="A211" t="s">
        <v>514</v>
      </c>
      <c r="B211" s="47" t="s">
        <v>2074</v>
      </c>
      <c r="C211" s="47" t="s">
        <v>1266</v>
      </c>
      <c r="D211">
        <v>2002</v>
      </c>
      <c r="X211" s="46"/>
      <c r="Y211" s="40"/>
      <c r="Z211" s="40" t="s">
        <v>2096</v>
      </c>
      <c r="AA211" s="40" t="e">
        <f>INDEX(allsections[[S]:[Order]],MATCH(X211,allsections[SGUID],0),3)</f>
        <v>#N/A</v>
      </c>
      <c r="AB211" s="40" t="e">
        <f>INDEX(allsections[[S]:[Order]],MATCH(Y211,allsections[SGUID],0),3)</f>
        <v>#N/A</v>
      </c>
      <c r="AC211" s="40" t="s">
        <v>2097</v>
      </c>
    </row>
    <row r="212" spans="1:29" ht="105" hidden="1" x14ac:dyDescent="0.25">
      <c r="A212" t="s">
        <v>1716</v>
      </c>
      <c r="B212" s="47" t="s">
        <v>1717</v>
      </c>
      <c r="C212" s="47" t="s">
        <v>1266</v>
      </c>
      <c r="D212">
        <v>2003</v>
      </c>
      <c r="X212" s="49"/>
      <c r="Y212" s="50"/>
      <c r="Z212" s="40" t="s">
        <v>2099</v>
      </c>
      <c r="AA212" s="40" t="e">
        <f>INDEX(allsections[[S]:[Order]],MATCH(X212,allsections[SGUID],0),3)</f>
        <v>#N/A</v>
      </c>
      <c r="AB212" s="40" t="e">
        <f>INDEX(allsections[[S]:[Order]],MATCH(Y212,allsections[SGUID],0),3)</f>
        <v>#N/A</v>
      </c>
      <c r="AC212" s="50" t="s">
        <v>2100</v>
      </c>
    </row>
    <row r="213" spans="1:29" ht="45" hidden="1" x14ac:dyDescent="0.25">
      <c r="A213" t="s">
        <v>1944</v>
      </c>
      <c r="B213" s="47" t="s">
        <v>1945</v>
      </c>
      <c r="C213" s="47" t="s">
        <v>1266</v>
      </c>
      <c r="D213">
        <v>2003</v>
      </c>
      <c r="X213" s="46"/>
      <c r="Y213" s="40"/>
      <c r="Z213" s="40" t="s">
        <v>2103</v>
      </c>
      <c r="AA213" s="40" t="e">
        <f>INDEX(allsections[[S]:[Order]],MATCH(X213,allsections[SGUID],0),3)</f>
        <v>#N/A</v>
      </c>
      <c r="AB213" s="40" t="e">
        <f>INDEX(allsections[[S]:[Order]],MATCH(Y213,allsections[SGUID],0),3)</f>
        <v>#N/A</v>
      </c>
      <c r="AC213" s="40" t="s">
        <v>2104</v>
      </c>
    </row>
    <row r="214" spans="1:29" ht="90" hidden="1" x14ac:dyDescent="0.25">
      <c r="A214" t="s">
        <v>489</v>
      </c>
      <c r="B214" s="47" t="s">
        <v>2063</v>
      </c>
      <c r="C214" s="47" t="s">
        <v>1266</v>
      </c>
      <c r="D214">
        <v>2003</v>
      </c>
      <c r="X214" s="49"/>
      <c r="Y214" s="50"/>
      <c r="Z214" s="40" t="s">
        <v>2107</v>
      </c>
      <c r="AA214" s="40" t="e">
        <f>INDEX(allsections[[S]:[Order]],MATCH(X214,allsections[SGUID],0),3)</f>
        <v>#N/A</v>
      </c>
      <c r="AB214" s="40" t="e">
        <f>INDEX(allsections[[S]:[Order]],MATCH(Y214,allsections[SGUID],0),3)</f>
        <v>#N/A</v>
      </c>
      <c r="AC214" s="50" t="s">
        <v>2108</v>
      </c>
    </row>
    <row r="215" spans="1:29" ht="60" hidden="1" x14ac:dyDescent="0.25">
      <c r="A215" t="s">
        <v>1712</v>
      </c>
      <c r="B215" s="47" t="s">
        <v>1713</v>
      </c>
      <c r="C215" s="47" t="s">
        <v>1266</v>
      </c>
      <c r="D215">
        <v>2004</v>
      </c>
      <c r="X215" s="46"/>
      <c r="Y215" s="40"/>
      <c r="Z215" s="40" t="s">
        <v>2110</v>
      </c>
      <c r="AA215" s="40" t="e">
        <f>INDEX(allsections[[S]:[Order]],MATCH(X215,allsections[SGUID],0),3)</f>
        <v>#N/A</v>
      </c>
      <c r="AB215" s="40" t="e">
        <f>INDEX(allsections[[S]:[Order]],MATCH(Y215,allsections[SGUID],0),3)</f>
        <v>#N/A</v>
      </c>
      <c r="AC215" s="40" t="s">
        <v>2111</v>
      </c>
    </row>
    <row r="216" spans="1:29" ht="60" hidden="1" x14ac:dyDescent="0.25">
      <c r="A216" t="s">
        <v>1940</v>
      </c>
      <c r="B216" s="47" t="s">
        <v>1941</v>
      </c>
      <c r="C216" s="47" t="s">
        <v>1266</v>
      </c>
      <c r="D216">
        <v>2004</v>
      </c>
      <c r="X216" s="49"/>
      <c r="Y216" s="50"/>
      <c r="Z216" s="40" t="s">
        <v>2114</v>
      </c>
      <c r="AA216" s="40" t="e">
        <f>INDEX(allsections[[S]:[Order]],MATCH(X216,allsections[SGUID],0),3)</f>
        <v>#N/A</v>
      </c>
      <c r="AB216" s="40" t="e">
        <f>INDEX(allsections[[S]:[Order]],MATCH(Y216,allsections[SGUID],0),3)</f>
        <v>#N/A</v>
      </c>
      <c r="AC216" s="50" t="s">
        <v>2115</v>
      </c>
    </row>
    <row r="217" spans="1:29" ht="45" hidden="1" x14ac:dyDescent="0.25">
      <c r="A217" t="s">
        <v>593</v>
      </c>
      <c r="B217" s="47" t="s">
        <v>2045</v>
      </c>
      <c r="C217" s="47" t="s">
        <v>1266</v>
      </c>
      <c r="D217">
        <v>2004</v>
      </c>
      <c r="X217" s="46"/>
      <c r="Y217" s="40"/>
      <c r="Z217" s="40" t="s">
        <v>2117</v>
      </c>
      <c r="AA217" s="40" t="e">
        <f>INDEX(allsections[[S]:[Order]],MATCH(X217,allsections[SGUID],0),3)</f>
        <v>#N/A</v>
      </c>
      <c r="AB217" s="40" t="e">
        <f>INDEX(allsections[[S]:[Order]],MATCH(Y217,allsections[SGUID],0),3)</f>
        <v>#N/A</v>
      </c>
      <c r="AC217" s="40" t="s">
        <v>2118</v>
      </c>
    </row>
    <row r="218" spans="1:29" ht="30" hidden="1" x14ac:dyDescent="0.25">
      <c r="A218" t="s">
        <v>1936</v>
      </c>
      <c r="B218" s="47" t="s">
        <v>1937</v>
      </c>
      <c r="C218" s="47" t="s">
        <v>1266</v>
      </c>
      <c r="D218">
        <v>2005</v>
      </c>
      <c r="X218" s="49"/>
      <c r="Y218" s="50"/>
      <c r="Z218" s="40" t="s">
        <v>2121</v>
      </c>
      <c r="AA218" s="40" t="e">
        <f>INDEX(allsections[[S]:[Order]],MATCH(X218,allsections[SGUID],0),3)</f>
        <v>#N/A</v>
      </c>
      <c r="AB218" s="40" t="e">
        <f>INDEX(allsections[[S]:[Order]],MATCH(Y218,allsections[SGUID],0),3)</f>
        <v>#N/A</v>
      </c>
      <c r="AC218" s="50" t="s">
        <v>2122</v>
      </c>
    </row>
    <row r="219" spans="1:29" ht="60" hidden="1" x14ac:dyDescent="0.25">
      <c r="A219" t="s">
        <v>1932</v>
      </c>
      <c r="B219" s="47" t="s">
        <v>1933</v>
      </c>
      <c r="C219" s="47" t="s">
        <v>1266</v>
      </c>
      <c r="D219">
        <v>2006</v>
      </c>
      <c r="X219" s="46"/>
      <c r="Y219" s="40"/>
      <c r="Z219" s="40" t="s">
        <v>2124</v>
      </c>
      <c r="AA219" s="40" t="e">
        <f>INDEX(allsections[[S]:[Order]],MATCH(X219,allsections[SGUID],0),3)</f>
        <v>#N/A</v>
      </c>
      <c r="AB219" s="40" t="e">
        <f>INDEX(allsections[[S]:[Order]],MATCH(Y219,allsections[SGUID],0),3)</f>
        <v>#N/A</v>
      </c>
      <c r="AC219" s="40" t="s">
        <v>2125</v>
      </c>
    </row>
    <row r="220" spans="1:29" ht="14.45" hidden="1" customHeight="1" x14ac:dyDescent="0.25">
      <c r="A220" t="s">
        <v>2157</v>
      </c>
      <c r="B220" s="47" t="s">
        <v>2158</v>
      </c>
      <c r="C220" s="47" t="s">
        <v>1266</v>
      </c>
      <c r="D220">
        <v>2007</v>
      </c>
      <c r="X220" s="49"/>
      <c r="Y220" s="50"/>
      <c r="Z220" s="40" t="s">
        <v>2127</v>
      </c>
      <c r="AA220" s="40" t="e">
        <f>INDEX(allsections[[S]:[Order]],MATCH(X220,allsections[SGUID],0),3)</f>
        <v>#N/A</v>
      </c>
      <c r="AB220" s="40" t="e">
        <f>INDEX(allsections[[S]:[Order]],MATCH(Y220,allsections[SGUID],0),3)</f>
        <v>#N/A</v>
      </c>
      <c r="AC220" s="50" t="s">
        <v>2128</v>
      </c>
    </row>
    <row r="221" spans="1:29" ht="120" hidden="1" x14ac:dyDescent="0.25">
      <c r="A221" t="s">
        <v>2199</v>
      </c>
      <c r="B221" s="47" t="s">
        <v>2200</v>
      </c>
      <c r="C221" s="47" t="s">
        <v>2201</v>
      </c>
      <c r="D221">
        <v>2008</v>
      </c>
      <c r="X221" s="46"/>
      <c r="Y221" s="40"/>
      <c r="Z221" s="40" t="s">
        <v>2131</v>
      </c>
      <c r="AA221" s="40" t="e">
        <f>INDEX(allsections[[S]:[Order]],MATCH(X221,allsections[SGUID],0),3)</f>
        <v>#N/A</v>
      </c>
      <c r="AB221" s="40" t="e">
        <f>INDEX(allsections[[S]:[Order]],MATCH(Y221,allsections[SGUID],0),3)</f>
        <v>#N/A</v>
      </c>
      <c r="AC221" s="40" t="s">
        <v>2132</v>
      </c>
    </row>
    <row r="222" spans="1:29" ht="75" hidden="1" x14ac:dyDescent="0.25">
      <c r="A222" t="s">
        <v>1928</v>
      </c>
      <c r="B222" s="47" t="s">
        <v>1929</v>
      </c>
      <c r="C222" s="47" t="s">
        <v>1266</v>
      </c>
      <c r="D222">
        <v>2009</v>
      </c>
      <c r="X222" s="49"/>
      <c r="Y222" s="50"/>
      <c r="Z222" s="40" t="s">
        <v>2134</v>
      </c>
      <c r="AA222" s="40" t="e">
        <f>INDEX(allsections[[S]:[Order]],MATCH(X222,allsections[SGUID],0),3)</f>
        <v>#N/A</v>
      </c>
      <c r="AB222" s="40" t="e">
        <f>INDEX(allsections[[S]:[Order]],MATCH(Y222,allsections[SGUID],0),3)</f>
        <v>#N/A</v>
      </c>
      <c r="AC222" s="50" t="s">
        <v>2135</v>
      </c>
    </row>
    <row r="223" spans="1:29" ht="105" hidden="1" x14ac:dyDescent="0.25">
      <c r="A223" t="s">
        <v>1708</v>
      </c>
      <c r="B223" s="47" t="s">
        <v>1709</v>
      </c>
      <c r="C223" s="47" t="s">
        <v>1266</v>
      </c>
      <c r="D223">
        <v>2201</v>
      </c>
      <c r="X223" s="46"/>
      <c r="Y223" s="40"/>
      <c r="Z223" s="40" t="s">
        <v>2138</v>
      </c>
      <c r="AA223" s="40" t="e">
        <f>INDEX(allsections[[S]:[Order]],MATCH(X223,allsections[SGUID],0),3)</f>
        <v>#N/A</v>
      </c>
      <c r="AB223" s="40" t="e">
        <f>INDEX(allsections[[S]:[Order]],MATCH(Y223,allsections[SGUID],0),3)</f>
        <v>#N/A</v>
      </c>
      <c r="AC223" s="40" t="s">
        <v>2139</v>
      </c>
    </row>
    <row r="224" spans="1:29" ht="30" hidden="1" x14ac:dyDescent="0.25">
      <c r="A224" t="s">
        <v>1924</v>
      </c>
      <c r="B224" s="47" t="s">
        <v>1925</v>
      </c>
      <c r="C224" s="47" t="s">
        <v>1266</v>
      </c>
      <c r="D224">
        <v>2201</v>
      </c>
      <c r="X224" s="49"/>
      <c r="Y224" s="50"/>
      <c r="Z224" s="40" t="s">
        <v>2141</v>
      </c>
      <c r="AA224" s="40" t="e">
        <f>INDEX(allsections[[S]:[Order]],MATCH(X224,allsections[SGUID],0),3)</f>
        <v>#N/A</v>
      </c>
      <c r="AB224" s="40" t="e">
        <f>INDEX(allsections[[S]:[Order]],MATCH(Y224,allsections[SGUID],0),3)</f>
        <v>#N/A</v>
      </c>
      <c r="AC224" s="50" t="s">
        <v>2142</v>
      </c>
    </row>
    <row r="225" spans="1:29" ht="90" hidden="1" x14ac:dyDescent="0.25">
      <c r="A225" t="s">
        <v>675</v>
      </c>
      <c r="B225" s="47" t="s">
        <v>2042</v>
      </c>
      <c r="C225" s="47" t="s">
        <v>1266</v>
      </c>
      <c r="D225">
        <v>2201</v>
      </c>
      <c r="X225" s="46"/>
      <c r="Y225" s="40"/>
      <c r="Z225" s="40" t="s">
        <v>2145</v>
      </c>
      <c r="AA225" s="40" t="e">
        <f>INDEX(allsections[[S]:[Order]],MATCH(X225,allsections[SGUID],0),3)</f>
        <v>#N/A</v>
      </c>
      <c r="AB225" s="40" t="e">
        <f>INDEX(allsections[[S]:[Order]],MATCH(Y225,allsections[SGUID],0),3)</f>
        <v>#N/A</v>
      </c>
      <c r="AC225" s="40" t="s">
        <v>2146</v>
      </c>
    </row>
    <row r="226" spans="1:29" ht="135" hidden="1" x14ac:dyDescent="0.25">
      <c r="A226" t="s">
        <v>1704</v>
      </c>
      <c r="B226" s="47" t="s">
        <v>1705</v>
      </c>
      <c r="C226" s="47" t="s">
        <v>1266</v>
      </c>
      <c r="D226">
        <v>2202</v>
      </c>
      <c r="X226" s="49"/>
      <c r="Y226" s="50"/>
      <c r="Z226" s="40" t="s">
        <v>2148</v>
      </c>
      <c r="AA226" s="40" t="e">
        <f>INDEX(allsections[[S]:[Order]],MATCH(X226,allsections[SGUID],0),3)</f>
        <v>#N/A</v>
      </c>
      <c r="AB226" s="40" t="e">
        <f>INDEX(allsections[[S]:[Order]],MATCH(Y226,allsections[SGUID],0),3)</f>
        <v>#N/A</v>
      </c>
      <c r="AC226" s="50" t="s">
        <v>2149</v>
      </c>
    </row>
    <row r="227" spans="1:29" ht="45" hidden="1" x14ac:dyDescent="0.25">
      <c r="A227" t="s">
        <v>1920</v>
      </c>
      <c r="B227" s="47" t="s">
        <v>1921</v>
      </c>
      <c r="C227" s="47" t="s">
        <v>1266</v>
      </c>
      <c r="D227">
        <v>2202</v>
      </c>
      <c r="X227" s="46"/>
      <c r="Y227" s="40"/>
      <c r="Z227" s="40" t="s">
        <v>2152</v>
      </c>
      <c r="AA227" s="40" t="e">
        <f>INDEX(allsections[[S]:[Order]],MATCH(X227,allsections[SGUID],0),3)</f>
        <v>#N/A</v>
      </c>
      <c r="AB227" s="40" t="e">
        <f>INDEX(allsections[[S]:[Order]],MATCH(Y227,allsections[SGUID],0),3)</f>
        <v>#N/A</v>
      </c>
      <c r="AC227" s="40" t="s">
        <v>2153</v>
      </c>
    </row>
    <row r="228" spans="1:29" ht="120" hidden="1" x14ac:dyDescent="0.25">
      <c r="A228" t="s">
        <v>668</v>
      </c>
      <c r="B228" s="47" t="s">
        <v>2035</v>
      </c>
      <c r="C228" s="47" t="s">
        <v>1266</v>
      </c>
      <c r="D228">
        <v>2202</v>
      </c>
      <c r="X228" s="49"/>
      <c r="Y228" s="50"/>
      <c r="Z228" s="40" t="s">
        <v>2155</v>
      </c>
      <c r="AA228" s="40" t="e">
        <f>INDEX(allsections[[S]:[Order]],MATCH(X228,allsections[SGUID],0),3)</f>
        <v>#N/A</v>
      </c>
      <c r="AB228" s="40" t="e">
        <f>INDEX(allsections[[S]:[Order]],MATCH(Y228,allsections[SGUID],0),3)</f>
        <v>#N/A</v>
      </c>
      <c r="AC228" s="50" t="s">
        <v>2156</v>
      </c>
    </row>
    <row r="229" spans="1:29" hidden="1" x14ac:dyDescent="0.25">
      <c r="A229" t="s">
        <v>1270</v>
      </c>
      <c r="B229" t="s">
        <v>1271</v>
      </c>
      <c r="C229" s="47" t="s">
        <v>1266</v>
      </c>
      <c r="D229">
        <v>2203</v>
      </c>
      <c r="X229" s="46"/>
      <c r="Y229" s="40"/>
      <c r="Z229" s="40" t="s">
        <v>2159</v>
      </c>
      <c r="AA229" s="40" t="e">
        <f>INDEX(allsections[[S]:[Order]],MATCH(X229,allsections[SGUID],0),3)</f>
        <v>#N/A</v>
      </c>
      <c r="AB229" s="40" t="e">
        <f>INDEX(allsections[[S]:[Order]],MATCH(Y229,allsections[SGUID],0),3)</f>
        <v>#N/A</v>
      </c>
      <c r="AC229" s="40" t="s">
        <v>2160</v>
      </c>
    </row>
    <row r="230" spans="1:29" hidden="1" x14ac:dyDescent="0.25">
      <c r="A230" t="s">
        <v>67</v>
      </c>
      <c r="B230" t="s">
        <v>1275</v>
      </c>
      <c r="C230" t="s">
        <v>1266</v>
      </c>
      <c r="D230">
        <v>2203</v>
      </c>
      <c r="X230" s="49"/>
      <c r="Y230" s="50"/>
      <c r="Z230" s="40" t="s">
        <v>2162</v>
      </c>
      <c r="AA230" s="40" t="e">
        <f>INDEX(allsections[[S]:[Order]],MATCH(X230,allsections[SGUID],0),3)</f>
        <v>#N/A</v>
      </c>
      <c r="AB230" s="40" t="e">
        <f>INDEX(allsections[[S]:[Order]],MATCH(Y230,allsections[SGUID],0),3)</f>
        <v>#N/A</v>
      </c>
      <c r="AC230" s="50" t="s">
        <v>2163</v>
      </c>
    </row>
    <row r="231" spans="1:29" ht="90" hidden="1" x14ac:dyDescent="0.25">
      <c r="A231" t="s">
        <v>2183</v>
      </c>
      <c r="B231" s="47" t="s">
        <v>2184</v>
      </c>
      <c r="C231" s="47" t="s">
        <v>1266</v>
      </c>
      <c r="D231">
        <v>2203</v>
      </c>
      <c r="X231" s="46"/>
      <c r="Y231" s="40"/>
      <c r="Z231" s="40" t="s">
        <v>2166</v>
      </c>
      <c r="AA231" s="40" t="e">
        <f>INDEX(allsections[[S]:[Order]],MATCH(X231,allsections[SGUID],0),3)</f>
        <v>#N/A</v>
      </c>
      <c r="AB231" s="40" t="e">
        <f>INDEX(allsections[[S]:[Order]],MATCH(Y231,allsections[SGUID],0),3)</f>
        <v>#N/A</v>
      </c>
      <c r="AC231" s="40" t="s">
        <v>2167</v>
      </c>
    </row>
    <row r="232" spans="1:29" ht="105" hidden="1" x14ac:dyDescent="0.25">
      <c r="A232" t="s">
        <v>1916</v>
      </c>
      <c r="B232" s="47" t="s">
        <v>1917</v>
      </c>
      <c r="C232" s="47" t="s">
        <v>1266</v>
      </c>
      <c r="D232">
        <v>2401</v>
      </c>
      <c r="X232" s="49"/>
      <c r="Y232" s="50"/>
      <c r="Z232" s="40" t="s">
        <v>2170</v>
      </c>
      <c r="AA232" s="40" t="e">
        <f>INDEX(allsections[[S]:[Order]],MATCH(X232,allsections[SGUID],0),3)</f>
        <v>#N/A</v>
      </c>
      <c r="AB232" s="40" t="e">
        <f>INDEX(allsections[[S]:[Order]],MATCH(Y232,allsections[SGUID],0),3)</f>
        <v>#N/A</v>
      </c>
      <c r="AC232" s="50" t="s">
        <v>2171</v>
      </c>
    </row>
    <row r="233" spans="1:29" ht="105" hidden="1" x14ac:dyDescent="0.25">
      <c r="A233" t="s">
        <v>1912</v>
      </c>
      <c r="B233" s="47" t="s">
        <v>1913</v>
      </c>
      <c r="C233" s="47" t="s">
        <v>1266</v>
      </c>
      <c r="D233">
        <v>2402</v>
      </c>
      <c r="X233" s="46"/>
      <c r="Y233" s="40"/>
      <c r="Z233" s="40" t="s">
        <v>2174</v>
      </c>
      <c r="AA233" s="40" t="e">
        <f>INDEX(allsections[[S]:[Order]],MATCH(X233,allsections[SGUID],0),3)</f>
        <v>#N/A</v>
      </c>
      <c r="AB233" s="40" t="e">
        <f>INDEX(allsections[[S]:[Order]],MATCH(Y233,allsections[SGUID],0),3)</f>
        <v>#N/A</v>
      </c>
      <c r="AC233" s="40" t="s">
        <v>2175</v>
      </c>
    </row>
    <row r="234" spans="1:29" ht="270" hidden="1" x14ac:dyDescent="0.25">
      <c r="A234" t="s">
        <v>1907</v>
      </c>
      <c r="B234" s="47" t="s">
        <v>1908</v>
      </c>
      <c r="C234" s="47" t="s">
        <v>1909</v>
      </c>
      <c r="D234">
        <v>2501</v>
      </c>
      <c r="X234" s="49"/>
      <c r="Y234" s="50"/>
      <c r="Z234" s="40" t="s">
        <v>2178</v>
      </c>
      <c r="AA234" s="40" t="e">
        <f>INDEX(allsections[[S]:[Order]],MATCH(X234,allsections[SGUID],0),3)</f>
        <v>#N/A</v>
      </c>
      <c r="AB234" s="40" t="e">
        <f>INDEX(allsections[[S]:[Order]],MATCH(Y234,allsections[SGUID],0),3)</f>
        <v>#N/A</v>
      </c>
      <c r="AC234" s="50" t="s">
        <v>2179</v>
      </c>
    </row>
    <row r="235" spans="1:29" ht="180" hidden="1" x14ac:dyDescent="0.25">
      <c r="A235" t="s">
        <v>1903</v>
      </c>
      <c r="B235" s="47" t="s">
        <v>1904</v>
      </c>
      <c r="C235" s="47" t="s">
        <v>1266</v>
      </c>
      <c r="D235">
        <v>2502</v>
      </c>
      <c r="X235" s="46"/>
      <c r="Y235" s="40"/>
      <c r="Z235" s="40" t="s">
        <v>2181</v>
      </c>
      <c r="AA235" s="40" t="e">
        <f>INDEX(allsections[[S]:[Order]],MATCH(X235,allsections[SGUID],0),3)</f>
        <v>#N/A</v>
      </c>
      <c r="AB235" s="40" t="e">
        <f>INDEX(allsections[[S]:[Order]],MATCH(Y235,allsections[SGUID],0),3)</f>
        <v>#N/A</v>
      </c>
      <c r="AC235" s="40" t="s">
        <v>2182</v>
      </c>
    </row>
    <row r="236" spans="1:29" ht="90" hidden="1" x14ac:dyDescent="0.25">
      <c r="A236" t="s">
        <v>1899</v>
      </c>
      <c r="B236" s="47" t="s">
        <v>1900</v>
      </c>
      <c r="C236" s="47" t="s">
        <v>1266</v>
      </c>
      <c r="D236">
        <v>2503</v>
      </c>
      <c r="X236" s="49"/>
      <c r="Y236" s="50"/>
      <c r="Z236" s="40" t="s">
        <v>2185</v>
      </c>
      <c r="AA236" s="40" t="e">
        <f>INDEX(allsections[[S]:[Order]],MATCH(X236,allsections[SGUID],0),3)</f>
        <v>#N/A</v>
      </c>
      <c r="AB236" s="40" t="e">
        <f>INDEX(allsections[[S]:[Order]],MATCH(Y236,allsections[SGUID],0),3)</f>
        <v>#N/A</v>
      </c>
      <c r="AC236" s="50" t="s">
        <v>2186</v>
      </c>
    </row>
    <row r="237" spans="1:29" ht="60" hidden="1" x14ac:dyDescent="0.25">
      <c r="A237" t="s">
        <v>1895</v>
      </c>
      <c r="B237" s="47" t="s">
        <v>1896</v>
      </c>
      <c r="C237" s="47" t="s">
        <v>1266</v>
      </c>
      <c r="D237">
        <v>2601</v>
      </c>
      <c r="X237" s="46"/>
      <c r="Y237" s="40"/>
      <c r="Z237" s="40" t="s">
        <v>2188</v>
      </c>
      <c r="AA237" s="40" t="e">
        <f>INDEX(allsections[[S]:[Order]],MATCH(X237,allsections[SGUID],0),3)</f>
        <v>#N/A</v>
      </c>
      <c r="AB237" s="40" t="e">
        <f>INDEX(allsections[[S]:[Order]],MATCH(Y237,allsections[SGUID],0),3)</f>
        <v>#N/A</v>
      </c>
      <c r="AC237" s="40" t="s">
        <v>2189</v>
      </c>
    </row>
    <row r="238" spans="1:29" ht="45" hidden="1" x14ac:dyDescent="0.25">
      <c r="A238" t="s">
        <v>1891</v>
      </c>
      <c r="B238" s="47" t="s">
        <v>1892</v>
      </c>
      <c r="C238" s="47" t="s">
        <v>1266</v>
      </c>
      <c r="D238">
        <v>2602</v>
      </c>
      <c r="X238" s="49"/>
      <c r="Y238" s="50"/>
      <c r="Z238" s="40" t="s">
        <v>2191</v>
      </c>
      <c r="AA238" s="40" t="e">
        <f>INDEX(allsections[[S]:[Order]],MATCH(X238,allsections[SGUID],0),3)</f>
        <v>#N/A</v>
      </c>
      <c r="AB238" s="40" t="e">
        <f>INDEX(allsections[[S]:[Order]],MATCH(Y238,allsections[SGUID],0),3)</f>
        <v>#N/A</v>
      </c>
      <c r="AC238" s="50" t="s">
        <v>2192</v>
      </c>
    </row>
    <row r="239" spans="1:29" ht="120" hidden="1" x14ac:dyDescent="0.25">
      <c r="A239" t="s">
        <v>1700</v>
      </c>
      <c r="B239" s="47" t="s">
        <v>1701</v>
      </c>
      <c r="C239" s="47" t="s">
        <v>1266</v>
      </c>
      <c r="D239">
        <v>2801</v>
      </c>
      <c r="X239" s="46"/>
      <c r="Y239" s="40"/>
      <c r="Z239" s="40" t="s">
        <v>2194</v>
      </c>
      <c r="AA239" s="40" t="e">
        <f>INDEX(allsections[[S]:[Order]],MATCH(X239,allsections[SGUID],0),3)</f>
        <v>#N/A</v>
      </c>
      <c r="AB239" s="40" t="e">
        <f>INDEX(allsections[[S]:[Order]],MATCH(Y239,allsections[SGUID],0),3)</f>
        <v>#N/A</v>
      </c>
      <c r="AC239" s="40" t="s">
        <v>2195</v>
      </c>
    </row>
    <row r="240" spans="1:29" ht="75" hidden="1" x14ac:dyDescent="0.25">
      <c r="A240" t="s">
        <v>1870</v>
      </c>
      <c r="B240" s="47" t="s">
        <v>1871</v>
      </c>
      <c r="C240" s="47" t="s">
        <v>1266</v>
      </c>
      <c r="D240">
        <v>2801</v>
      </c>
      <c r="X240" s="49"/>
      <c r="Y240" s="50"/>
      <c r="Z240" s="40" t="s">
        <v>2197</v>
      </c>
      <c r="AA240" s="40" t="e">
        <f>INDEX(allsections[[S]:[Order]],MATCH(X240,allsections[SGUID],0),3)</f>
        <v>#N/A</v>
      </c>
      <c r="AB240" s="40" t="e">
        <f>INDEX(allsections[[S]:[Order]],MATCH(Y240,allsections[SGUID],0),3)</f>
        <v>#N/A</v>
      </c>
      <c r="AC240" s="50" t="s">
        <v>2198</v>
      </c>
    </row>
    <row r="241" spans="1:29" ht="105" hidden="1" x14ac:dyDescent="0.25">
      <c r="A241" t="s">
        <v>59</v>
      </c>
      <c r="B241" s="47" t="s">
        <v>2027</v>
      </c>
      <c r="C241" s="47" t="s">
        <v>1266</v>
      </c>
      <c r="D241">
        <v>2801</v>
      </c>
      <c r="X241" s="46"/>
      <c r="Y241" s="40"/>
      <c r="Z241" s="40" t="s">
        <v>2202</v>
      </c>
      <c r="AA241" s="40" t="e">
        <f>INDEX(allsections[[S]:[Order]],MATCH(X241,allsections[SGUID],0),3)</f>
        <v>#N/A</v>
      </c>
      <c r="AB241" s="40" t="e">
        <f>INDEX(allsections[[S]:[Order]],MATCH(Y241,allsections[SGUID],0),3)</f>
        <v>#N/A</v>
      </c>
      <c r="AC241" s="40" t="s">
        <v>2203</v>
      </c>
    </row>
    <row r="242" spans="1:29" ht="75" hidden="1" x14ac:dyDescent="0.25">
      <c r="A242" t="s">
        <v>1696</v>
      </c>
      <c r="B242" s="47" t="s">
        <v>1697</v>
      </c>
      <c r="C242" s="47" t="s">
        <v>1266</v>
      </c>
      <c r="D242">
        <v>2802</v>
      </c>
      <c r="X242" s="49"/>
      <c r="Y242" s="50"/>
      <c r="Z242" s="40" t="s">
        <v>2205</v>
      </c>
      <c r="AA242" s="40" t="e">
        <f>INDEX(allsections[[S]:[Order]],MATCH(X242,allsections[SGUID],0),3)</f>
        <v>#N/A</v>
      </c>
      <c r="AB242" s="40" t="e">
        <f>INDEX(allsections[[S]:[Order]],MATCH(Y242,allsections[SGUID],0),3)</f>
        <v>#N/A</v>
      </c>
      <c r="AC242" s="50" t="s">
        <v>2206</v>
      </c>
    </row>
    <row r="243" spans="1:29" ht="345" hidden="1" x14ac:dyDescent="0.25">
      <c r="A243" t="s">
        <v>1865</v>
      </c>
      <c r="B243" s="47" t="s">
        <v>1866</v>
      </c>
      <c r="C243" s="47" t="s">
        <v>1867</v>
      </c>
      <c r="D243">
        <v>2802</v>
      </c>
      <c r="X243" s="46"/>
      <c r="Y243" s="40"/>
      <c r="Z243" s="40" t="s">
        <v>2207</v>
      </c>
      <c r="AA243" s="40" t="e">
        <f>INDEX(allsections[[S]:[Order]],MATCH(X243,allsections[SGUID],0),3)</f>
        <v>#N/A</v>
      </c>
      <c r="AB243" s="40" t="e">
        <f>INDEX(allsections[[S]:[Order]],MATCH(Y243,allsections[SGUID],0),3)</f>
        <v>#N/A</v>
      </c>
      <c r="AC243" s="40" t="s">
        <v>2208</v>
      </c>
    </row>
    <row r="244" spans="1:29" ht="60" hidden="1" x14ac:dyDescent="0.25">
      <c r="A244" t="s">
        <v>843</v>
      </c>
      <c r="B244" s="47" t="s">
        <v>2013</v>
      </c>
      <c r="C244" s="47" t="s">
        <v>1266</v>
      </c>
      <c r="D244">
        <v>2802</v>
      </c>
      <c r="X244" s="49"/>
      <c r="Y244" s="50"/>
      <c r="Z244" s="40" t="s">
        <v>2211</v>
      </c>
      <c r="AA244" s="40" t="e">
        <f>INDEX(allsections[[S]:[Order]],MATCH(X244,allsections[SGUID],0),3)</f>
        <v>#N/A</v>
      </c>
      <c r="AB244" s="40" t="e">
        <f>INDEX(allsections[[S]:[Order]],MATCH(Y244,allsections[SGUID],0),3)</f>
        <v>#N/A</v>
      </c>
      <c r="AC244" s="50" t="s">
        <v>2212</v>
      </c>
    </row>
    <row r="245" spans="1:29" ht="330" hidden="1" x14ac:dyDescent="0.25">
      <c r="A245" t="s">
        <v>1860</v>
      </c>
      <c r="B245" s="47" t="s">
        <v>1861</v>
      </c>
      <c r="C245" s="47" t="s">
        <v>1862</v>
      </c>
      <c r="D245">
        <v>2803</v>
      </c>
      <c r="X245" s="46"/>
      <c r="Y245" s="40"/>
      <c r="Z245" s="40" t="s">
        <v>2214</v>
      </c>
      <c r="AA245" s="40" t="e">
        <f>INDEX(allsections[[S]:[Order]],MATCH(X245,allsections[SGUID],0),3)</f>
        <v>#N/A</v>
      </c>
      <c r="AB245" s="40" t="e">
        <f>INDEX(allsections[[S]:[Order]],MATCH(Y245,allsections[SGUID],0),3)</f>
        <v>#N/A</v>
      </c>
      <c r="AC245" s="40" t="s">
        <v>2215</v>
      </c>
    </row>
    <row r="246" spans="1:29" ht="45" hidden="1" x14ac:dyDescent="0.25">
      <c r="A246" t="s">
        <v>818</v>
      </c>
      <c r="B246" s="47" t="s">
        <v>2006</v>
      </c>
      <c r="C246" s="47" t="s">
        <v>1266</v>
      </c>
      <c r="D246">
        <v>2803</v>
      </c>
      <c r="X246" s="49"/>
      <c r="Y246" s="50"/>
      <c r="Z246" s="40" t="s">
        <v>2217</v>
      </c>
      <c r="AA246" s="40" t="e">
        <f>INDEX(allsections[[S]:[Order]],MATCH(X246,allsections[SGUID],0),3)</f>
        <v>#N/A</v>
      </c>
      <c r="AB246" s="40" t="e">
        <f>INDEX(allsections[[S]:[Order]],MATCH(Y246,allsections[SGUID],0),3)</f>
        <v>#N/A</v>
      </c>
      <c r="AC246" s="50" t="s">
        <v>2218</v>
      </c>
    </row>
    <row r="247" spans="1:29" ht="270" hidden="1" x14ac:dyDescent="0.25">
      <c r="A247" t="s">
        <v>1855</v>
      </c>
      <c r="B247" s="47" t="s">
        <v>1856</v>
      </c>
      <c r="C247" s="47" t="s">
        <v>1857</v>
      </c>
      <c r="D247">
        <v>2804</v>
      </c>
      <c r="X247" s="46"/>
      <c r="Y247" s="40"/>
      <c r="Z247" s="40" t="s">
        <v>2222</v>
      </c>
      <c r="AA247" s="40" t="e">
        <f>INDEX(allsections[[S]:[Order]],MATCH(X247,allsections[SGUID],0),3)</f>
        <v>#N/A</v>
      </c>
      <c r="AB247" s="40" t="e">
        <f>INDEX(allsections[[S]:[Order]],MATCH(Y247,allsections[SGUID],0),3)</f>
        <v>#N/A</v>
      </c>
      <c r="AC247" s="40" t="s">
        <v>2223</v>
      </c>
    </row>
    <row r="248" spans="1:29" ht="409.5" hidden="1" x14ac:dyDescent="0.25">
      <c r="A248" t="s">
        <v>1850</v>
      </c>
      <c r="B248" s="47" t="s">
        <v>1851</v>
      </c>
      <c r="C248" s="47" t="s">
        <v>1852</v>
      </c>
      <c r="D248">
        <v>2805</v>
      </c>
      <c r="X248" s="49"/>
      <c r="Y248" s="50"/>
      <c r="Z248" s="40" t="s">
        <v>2225</v>
      </c>
      <c r="AA248" s="40" t="e">
        <f>INDEX(allsections[[S]:[Order]],MATCH(X248,allsections[SGUID],0),3)</f>
        <v>#N/A</v>
      </c>
      <c r="AB248" s="40" t="e">
        <f>INDEX(allsections[[S]:[Order]],MATCH(Y248,allsections[SGUID],0),3)</f>
        <v>#N/A</v>
      </c>
      <c r="AC248" s="50" t="s">
        <v>2226</v>
      </c>
    </row>
    <row r="249" spans="1:29" ht="60" hidden="1" x14ac:dyDescent="0.25">
      <c r="A249" t="s">
        <v>1846</v>
      </c>
      <c r="B249" s="47" t="s">
        <v>1847</v>
      </c>
      <c r="C249" s="47" t="s">
        <v>1266</v>
      </c>
      <c r="D249">
        <v>2806</v>
      </c>
      <c r="X249" s="46"/>
      <c r="Y249" s="40"/>
      <c r="Z249" s="40" t="s">
        <v>2229</v>
      </c>
      <c r="AA249" s="40" t="e">
        <f>INDEX(allsections[[S]:[Order]],MATCH(X249,allsections[SGUID],0),3)</f>
        <v>#N/A</v>
      </c>
      <c r="AB249" s="40" t="e">
        <f>INDEX(allsections[[S]:[Order]],MATCH(Y249,allsections[SGUID],0),3)</f>
        <v>#N/A</v>
      </c>
      <c r="AC249" s="40" t="s">
        <v>2230</v>
      </c>
    </row>
    <row r="250" spans="1:29" ht="75" hidden="1" x14ac:dyDescent="0.25">
      <c r="A250" t="s">
        <v>1692</v>
      </c>
      <c r="B250" s="47" t="s">
        <v>1693</v>
      </c>
      <c r="C250" s="47" t="s">
        <v>1266</v>
      </c>
      <c r="D250">
        <v>2901</v>
      </c>
      <c r="X250" s="49"/>
      <c r="Y250" s="50"/>
      <c r="Z250" s="40" t="s">
        <v>2233</v>
      </c>
      <c r="AA250" s="40" t="e">
        <f>INDEX(allsections[[S]:[Order]],MATCH(X250,allsections[SGUID],0),3)</f>
        <v>#N/A</v>
      </c>
      <c r="AB250" s="40" t="e">
        <f>INDEX(allsections[[S]:[Order]],MATCH(Y250,allsections[SGUID],0),3)</f>
        <v>#N/A</v>
      </c>
      <c r="AC250" s="50" t="s">
        <v>2234</v>
      </c>
    </row>
    <row r="251" spans="1:29" ht="60" hidden="1" x14ac:dyDescent="0.25">
      <c r="A251" t="s">
        <v>301</v>
      </c>
      <c r="B251" s="47" t="s">
        <v>2154</v>
      </c>
      <c r="C251" s="47" t="s">
        <v>1266</v>
      </c>
      <c r="D251">
        <v>2901</v>
      </c>
      <c r="X251" s="46"/>
      <c r="Y251" s="40"/>
      <c r="Z251" s="40" t="s">
        <v>2236</v>
      </c>
      <c r="AA251" s="40" t="e">
        <f>INDEX(allsections[[S]:[Order]],MATCH(X251,allsections[SGUID],0),3)</f>
        <v>#N/A</v>
      </c>
      <c r="AB251" s="40" t="e">
        <f>INDEX(allsections[[S]:[Order]],MATCH(Y251,allsections[SGUID],0),3)</f>
        <v>#N/A</v>
      </c>
      <c r="AC251" s="40" t="s">
        <v>2237</v>
      </c>
    </row>
    <row r="252" spans="1:29" ht="45" hidden="1" x14ac:dyDescent="0.25">
      <c r="A252" t="s">
        <v>1688</v>
      </c>
      <c r="B252" s="47" t="s">
        <v>1689</v>
      </c>
      <c r="C252" s="47" t="s">
        <v>1266</v>
      </c>
      <c r="D252">
        <v>2902</v>
      </c>
      <c r="X252" s="49"/>
      <c r="Y252" s="50"/>
      <c r="Z252" s="40" t="s">
        <v>2239</v>
      </c>
      <c r="AA252" s="40" t="e">
        <f>INDEX(allsections[[S]:[Order]],MATCH(X252,allsections[SGUID],0),3)</f>
        <v>#N/A</v>
      </c>
      <c r="AB252" s="40" t="e">
        <f>INDEX(allsections[[S]:[Order]],MATCH(Y252,allsections[SGUID],0),3)</f>
        <v>#N/A</v>
      </c>
      <c r="AC252" s="50" t="s">
        <v>2240</v>
      </c>
    </row>
    <row r="253" spans="1:29" ht="30" hidden="1" x14ac:dyDescent="0.25">
      <c r="A253" t="s">
        <v>124</v>
      </c>
      <c r="B253" s="47" t="s">
        <v>2147</v>
      </c>
      <c r="C253" s="47" t="s">
        <v>1266</v>
      </c>
      <c r="D253">
        <v>2902</v>
      </c>
      <c r="X253" s="46"/>
      <c r="Y253" s="40"/>
      <c r="Z253" s="40" t="s">
        <v>2243</v>
      </c>
      <c r="AA253" s="40" t="e">
        <f>INDEX(allsections[[S]:[Order]],MATCH(X253,allsections[SGUID],0),3)</f>
        <v>#N/A</v>
      </c>
      <c r="AB253" s="40" t="e">
        <f>INDEX(allsections[[S]:[Order]],MATCH(Y253,allsections[SGUID],0),3)</f>
        <v>#N/A</v>
      </c>
      <c r="AC253" s="40" t="s">
        <v>2244</v>
      </c>
    </row>
    <row r="254" spans="1:29" ht="75" hidden="1" x14ac:dyDescent="0.25">
      <c r="A254" t="s">
        <v>1684</v>
      </c>
      <c r="B254" s="47" t="s">
        <v>1685</v>
      </c>
      <c r="C254" s="47" t="s">
        <v>1266</v>
      </c>
      <c r="D254">
        <v>2903</v>
      </c>
      <c r="X254" s="49"/>
      <c r="Y254" s="50"/>
      <c r="Z254" s="40" t="s">
        <v>2247</v>
      </c>
      <c r="AA254" s="40" t="e">
        <f>INDEX(allsections[[S]:[Order]],MATCH(X254,allsections[SGUID],0),3)</f>
        <v>#N/A</v>
      </c>
      <c r="AB254" s="40" t="e">
        <f>INDEX(allsections[[S]:[Order]],MATCH(Y254,allsections[SGUID],0),3)</f>
        <v>#N/A</v>
      </c>
      <c r="AC254" s="50" t="s">
        <v>2248</v>
      </c>
    </row>
    <row r="255" spans="1:29" ht="60" hidden="1" x14ac:dyDescent="0.25">
      <c r="A255" t="s">
        <v>360</v>
      </c>
      <c r="B255" s="47" t="s">
        <v>2161</v>
      </c>
      <c r="C255" s="47" t="s">
        <v>1266</v>
      </c>
      <c r="D255">
        <v>2903</v>
      </c>
      <c r="X255" s="46"/>
      <c r="Y255" s="40"/>
      <c r="Z255" s="40" t="s">
        <v>2251</v>
      </c>
      <c r="AA255" s="40" t="e">
        <f>INDEX(allsections[[S]:[Order]],MATCH(X255,allsections[SGUID],0),3)</f>
        <v>#N/A</v>
      </c>
      <c r="AB255" s="40" t="e">
        <f>INDEX(allsections[[S]:[Order]],MATCH(Y255,allsections[SGUID],0),3)</f>
        <v>#N/A</v>
      </c>
      <c r="AC255" s="40" t="s">
        <v>2252</v>
      </c>
    </row>
    <row r="256" spans="1:29" ht="60" hidden="1" x14ac:dyDescent="0.25">
      <c r="A256" t="s">
        <v>1680</v>
      </c>
      <c r="B256" s="47" t="s">
        <v>1681</v>
      </c>
      <c r="C256" s="47" t="s">
        <v>1266</v>
      </c>
      <c r="D256">
        <v>2904</v>
      </c>
      <c r="X256" s="49"/>
      <c r="Y256" s="50"/>
      <c r="Z256" s="40" t="s">
        <v>2255</v>
      </c>
      <c r="AA256" s="40" t="e">
        <f>INDEX(allsections[[S]:[Order]],MATCH(X256,allsections[SGUID],0),3)</f>
        <v>#N/A</v>
      </c>
      <c r="AB256" s="40" t="e">
        <f>INDEX(allsections[[S]:[Order]],MATCH(Y256,allsections[SGUID],0),3)</f>
        <v>#N/A</v>
      </c>
      <c r="AC256" s="50" t="s">
        <v>2256</v>
      </c>
    </row>
    <row r="257" spans="1:29" ht="45" hidden="1" x14ac:dyDescent="0.25">
      <c r="A257" t="s">
        <v>730</v>
      </c>
      <c r="B257" s="47" t="s">
        <v>2020</v>
      </c>
      <c r="C257" s="47" t="s">
        <v>1266</v>
      </c>
      <c r="D257">
        <v>2904</v>
      </c>
      <c r="X257" s="46"/>
      <c r="Y257" s="40"/>
      <c r="Z257" s="40" t="s">
        <v>2259</v>
      </c>
      <c r="AA257" s="40" t="e">
        <f>INDEX(allsections[[S]:[Order]],MATCH(X257,allsections[SGUID],0),3)</f>
        <v>#N/A</v>
      </c>
      <c r="AB257" s="40" t="e">
        <f>INDEX(allsections[[S]:[Order]],MATCH(Y257,allsections[SGUID],0),3)</f>
        <v>#N/A</v>
      </c>
      <c r="AC257" s="40" t="s">
        <v>2260</v>
      </c>
    </row>
    <row r="258" spans="1:29" ht="135" hidden="1" x14ac:dyDescent="0.25">
      <c r="A258" t="s">
        <v>1676</v>
      </c>
      <c r="B258" s="47" t="s">
        <v>1677</v>
      </c>
      <c r="C258" s="47" t="s">
        <v>1266</v>
      </c>
      <c r="D258">
        <v>3001</v>
      </c>
      <c r="X258" s="49"/>
      <c r="Y258" s="50"/>
      <c r="Z258" s="40" t="s">
        <v>2263</v>
      </c>
      <c r="AA258" s="40" t="e">
        <f>INDEX(allsections[[S]:[Order]],MATCH(X258,allsections[SGUID],0),3)</f>
        <v>#N/A</v>
      </c>
      <c r="AB258" s="40" t="e">
        <f>INDEX(allsections[[S]:[Order]],MATCH(Y258,allsections[SGUID],0),3)</f>
        <v>#N/A</v>
      </c>
      <c r="AC258" s="50" t="s">
        <v>2264</v>
      </c>
    </row>
    <row r="259" spans="1:29" ht="120" hidden="1" x14ac:dyDescent="0.25">
      <c r="A259" t="s">
        <v>1048</v>
      </c>
      <c r="B259" s="47" t="s">
        <v>2235</v>
      </c>
      <c r="C259" s="47" t="s">
        <v>1266</v>
      </c>
      <c r="D259">
        <v>3001</v>
      </c>
      <c r="X259" s="46"/>
      <c r="Y259" s="40"/>
      <c r="Z259" s="40" t="s">
        <v>2267</v>
      </c>
      <c r="AA259" s="40" t="e">
        <f>INDEX(allsections[[S]:[Order]],MATCH(X259,allsections[SGUID],0),3)</f>
        <v>#N/A</v>
      </c>
      <c r="AB259" s="40" t="e">
        <f>INDEX(allsections[[S]:[Order]],MATCH(Y259,allsections[SGUID],0),3)</f>
        <v>#N/A</v>
      </c>
      <c r="AC259" s="40" t="s">
        <v>2268</v>
      </c>
    </row>
    <row r="260" spans="1:29" ht="60" hidden="1" x14ac:dyDescent="0.25">
      <c r="A260" t="s">
        <v>1672</v>
      </c>
      <c r="B260" s="47" t="s">
        <v>1673</v>
      </c>
      <c r="C260" s="47" t="s">
        <v>1266</v>
      </c>
      <c r="D260">
        <v>3002</v>
      </c>
      <c r="X260" s="49"/>
      <c r="Y260" s="50"/>
      <c r="Z260" s="40" t="s">
        <v>2271</v>
      </c>
      <c r="AA260" s="40" t="e">
        <f>INDEX(allsections[[S]:[Order]],MATCH(X260,allsections[SGUID],0),3)</f>
        <v>#N/A</v>
      </c>
      <c r="AB260" s="40" t="e">
        <f>INDEX(allsections[[S]:[Order]],MATCH(Y260,allsections[SGUID],0),3)</f>
        <v>#N/A</v>
      </c>
      <c r="AC260" s="50" t="s">
        <v>2272</v>
      </c>
    </row>
    <row r="261" spans="1:29" ht="45" hidden="1" x14ac:dyDescent="0.25">
      <c r="A261" t="s">
        <v>1234</v>
      </c>
      <c r="B261" s="47" t="s">
        <v>2204</v>
      </c>
      <c r="C261" s="47" t="s">
        <v>1266</v>
      </c>
      <c r="D261">
        <v>3002</v>
      </c>
      <c r="X261" s="46"/>
      <c r="Y261" s="40"/>
      <c r="Z261" s="40" t="s">
        <v>2276</v>
      </c>
      <c r="AA261" s="40" t="e">
        <f>INDEX(allsections[[S]:[Order]],MATCH(X261,allsections[SGUID],0),3)</f>
        <v>#N/A</v>
      </c>
      <c r="AB261" s="40" t="e">
        <f>INDEX(allsections[[S]:[Order]],MATCH(Y261,allsections[SGUID],0),3)</f>
        <v>#N/A</v>
      </c>
      <c r="AC261" s="40" t="s">
        <v>2277</v>
      </c>
    </row>
    <row r="262" spans="1:29" ht="90" hidden="1" x14ac:dyDescent="0.25">
      <c r="A262" t="s">
        <v>1668</v>
      </c>
      <c r="B262" s="47" t="s">
        <v>1669</v>
      </c>
      <c r="C262" s="47" t="s">
        <v>1266</v>
      </c>
      <c r="D262">
        <v>3003</v>
      </c>
      <c r="X262" s="49"/>
      <c r="Y262" s="50"/>
      <c r="Z262" s="40" t="s">
        <v>2281</v>
      </c>
      <c r="AA262" s="40" t="e">
        <f>INDEX(allsections[[S]:[Order]],MATCH(X262,allsections[SGUID],0),3)</f>
        <v>#N/A</v>
      </c>
      <c r="AB262" s="40" t="e">
        <f>INDEX(allsections[[S]:[Order]],MATCH(Y262,allsections[SGUID],0),3)</f>
        <v>#N/A</v>
      </c>
      <c r="AC262" s="50" t="s">
        <v>2282</v>
      </c>
    </row>
    <row r="263" spans="1:29" ht="75" x14ac:dyDescent="0.25">
      <c r="A263" t="s">
        <v>1123</v>
      </c>
      <c r="B263" s="47" t="s">
        <v>2596</v>
      </c>
      <c r="C263" s="47" t="s">
        <v>1266</v>
      </c>
      <c r="D263">
        <v>3003</v>
      </c>
      <c r="X263" s="46"/>
      <c r="Y263" s="40"/>
      <c r="Z263" s="40" t="s">
        <v>2285</v>
      </c>
      <c r="AA263" s="40" t="e">
        <f>INDEX(allsections[[S]:[Order]],MATCH(X263,allsections[SGUID],0),3)</f>
        <v>#N/A</v>
      </c>
      <c r="AB263" s="40" t="e">
        <f>INDEX(allsections[[S]:[Order]],MATCH(Y263,allsections[SGUID],0),3)</f>
        <v>#N/A</v>
      </c>
      <c r="AC263" s="40" t="s">
        <v>2286</v>
      </c>
    </row>
    <row r="264" spans="1:29" ht="60" hidden="1" x14ac:dyDescent="0.25">
      <c r="A264" t="s">
        <v>1664</v>
      </c>
      <c r="B264" s="47" t="s">
        <v>1665</v>
      </c>
      <c r="C264" s="47" t="s">
        <v>1266</v>
      </c>
      <c r="D264">
        <v>3004</v>
      </c>
      <c r="X264" s="49"/>
      <c r="Y264" s="50"/>
      <c r="Z264" s="40" t="s">
        <v>2289</v>
      </c>
      <c r="AA264" s="40" t="e">
        <f>INDEX(allsections[[S]:[Order]],MATCH(X264,allsections[SGUID],0),3)</f>
        <v>#N/A</v>
      </c>
      <c r="AB264" s="40" t="e">
        <f>INDEX(allsections[[S]:[Order]],MATCH(Y264,allsections[SGUID],0),3)</f>
        <v>#N/A</v>
      </c>
      <c r="AC264" s="50" t="s">
        <v>2290</v>
      </c>
    </row>
    <row r="265" spans="1:29" ht="45" hidden="1" x14ac:dyDescent="0.25">
      <c r="A265" t="s">
        <v>1073</v>
      </c>
      <c r="B265" s="47" t="s">
        <v>2216</v>
      </c>
      <c r="C265" s="47" t="s">
        <v>1266</v>
      </c>
      <c r="D265">
        <v>3004</v>
      </c>
      <c r="X265" s="46"/>
      <c r="Y265" s="40"/>
      <c r="Z265" s="40" t="s">
        <v>2293</v>
      </c>
      <c r="AA265" s="40" t="e">
        <f>INDEX(allsections[[S]:[Order]],MATCH(X265,allsections[SGUID],0),3)</f>
        <v>#N/A</v>
      </c>
      <c r="AB265" s="40" t="e">
        <f>INDEX(allsections[[S]:[Order]],MATCH(Y265,allsections[SGUID],0),3)</f>
        <v>#N/A</v>
      </c>
      <c r="AC265" s="40" t="s">
        <v>2294</v>
      </c>
    </row>
    <row r="266" spans="1:29" ht="60" hidden="1" x14ac:dyDescent="0.25">
      <c r="A266" t="s">
        <v>1386</v>
      </c>
      <c r="B266" s="47" t="s">
        <v>1387</v>
      </c>
      <c r="C266" s="47" t="s">
        <v>1266</v>
      </c>
      <c r="D266">
        <v>3005</v>
      </c>
      <c r="X266" s="49"/>
      <c r="Y266" s="50"/>
      <c r="Z266" s="40" t="s">
        <v>2297</v>
      </c>
      <c r="AA266" s="40" t="e">
        <f>INDEX(allsections[[S]:[Order]],MATCH(X266,allsections[SGUID],0),3)</f>
        <v>#N/A</v>
      </c>
      <c r="AB266" s="40" t="e">
        <f>INDEX(allsections[[S]:[Order]],MATCH(Y266,allsections[SGUID],0),3)</f>
        <v>#N/A</v>
      </c>
      <c r="AC266" s="50" t="s">
        <v>2298</v>
      </c>
    </row>
    <row r="267" spans="1:29" ht="45" hidden="1" x14ac:dyDescent="0.25">
      <c r="A267" t="s">
        <v>1087</v>
      </c>
      <c r="B267" s="47" t="s">
        <v>2213</v>
      </c>
      <c r="C267" s="47" t="s">
        <v>1266</v>
      </c>
      <c r="D267">
        <v>3005</v>
      </c>
      <c r="X267" s="46"/>
      <c r="Y267" s="40"/>
      <c r="Z267" s="40" t="s">
        <v>2299</v>
      </c>
      <c r="AA267" s="40" t="e">
        <f>INDEX(allsections[[S]:[Order]],MATCH(X267,allsections[SGUID],0),3)</f>
        <v>#N/A</v>
      </c>
      <c r="AB267" s="40" t="e">
        <f>INDEX(allsections[[S]:[Order]],MATCH(Y267,allsections[SGUID],0),3)</f>
        <v>#N/A</v>
      </c>
      <c r="AC267" s="40" t="s">
        <v>2300</v>
      </c>
    </row>
    <row r="268" spans="1:29" ht="105" hidden="1" x14ac:dyDescent="0.25">
      <c r="A268" t="s">
        <v>1660</v>
      </c>
      <c r="B268" s="47" t="s">
        <v>1661</v>
      </c>
      <c r="C268" s="47" t="s">
        <v>1266</v>
      </c>
      <c r="D268">
        <v>3006</v>
      </c>
      <c r="X268" s="49"/>
      <c r="Y268" s="50"/>
      <c r="Z268" s="40" t="s">
        <v>2302</v>
      </c>
      <c r="AA268" s="40" t="e">
        <f>INDEX(allsections[[S]:[Order]],MATCH(X268,allsections[SGUID],0),3)</f>
        <v>#N/A</v>
      </c>
      <c r="AB268" s="40" t="e">
        <f>INDEX(allsections[[S]:[Order]],MATCH(Y268,allsections[SGUID],0),3)</f>
        <v>#N/A</v>
      </c>
      <c r="AC268" s="50" t="s">
        <v>2303</v>
      </c>
    </row>
    <row r="269" spans="1:29" ht="90" hidden="1" x14ac:dyDescent="0.25">
      <c r="A269" t="s">
        <v>1080</v>
      </c>
      <c r="B269" s="47" t="s">
        <v>2224</v>
      </c>
      <c r="C269" s="47" t="s">
        <v>1266</v>
      </c>
      <c r="D269">
        <v>3006</v>
      </c>
      <c r="X269" s="46"/>
      <c r="Y269" s="40"/>
      <c r="Z269" s="40" t="s">
        <v>2307</v>
      </c>
      <c r="AA269" s="40" t="e">
        <f>INDEX(allsections[[S]:[Order]],MATCH(X269,allsections[SGUID],0),3)</f>
        <v>#N/A</v>
      </c>
      <c r="AB269" s="40" t="e">
        <f>INDEX(allsections[[S]:[Order]],MATCH(Y269,allsections[SGUID],0),3)</f>
        <v>#N/A</v>
      </c>
      <c r="AC269" s="40" t="s">
        <v>2308</v>
      </c>
    </row>
    <row r="270" spans="1:29" ht="120" hidden="1" x14ac:dyDescent="0.25">
      <c r="A270" t="s">
        <v>1656</v>
      </c>
      <c r="B270" s="47" t="s">
        <v>1657</v>
      </c>
      <c r="C270" s="47" t="s">
        <v>1266</v>
      </c>
      <c r="D270">
        <v>3201</v>
      </c>
      <c r="X270" s="49"/>
      <c r="Y270" s="50"/>
      <c r="Z270" s="40" t="s">
        <v>2311</v>
      </c>
      <c r="AA270" s="40" t="e">
        <f>INDEX(allsections[[S]:[Order]],MATCH(X270,allsections[SGUID],0),3)</f>
        <v>#N/A</v>
      </c>
      <c r="AB270" s="40" t="e">
        <f>INDEX(allsections[[S]:[Order]],MATCH(Y270,allsections[SGUID],0),3)</f>
        <v>#N/A</v>
      </c>
      <c r="AC270" s="50" t="s">
        <v>2312</v>
      </c>
    </row>
    <row r="271" spans="1:29" ht="105" hidden="1" x14ac:dyDescent="0.25">
      <c r="A271" t="s">
        <v>151</v>
      </c>
      <c r="B271" s="47" t="s">
        <v>2140</v>
      </c>
      <c r="C271" s="47" t="s">
        <v>1266</v>
      </c>
      <c r="D271">
        <v>3201</v>
      </c>
      <c r="X271" s="46"/>
      <c r="Y271" s="40"/>
      <c r="Z271" s="40" t="s">
        <v>2315</v>
      </c>
      <c r="AA271" s="40" t="e">
        <f>INDEX(allsections[[S]:[Order]],MATCH(X271,allsections[SGUID],0),3)</f>
        <v>#N/A</v>
      </c>
      <c r="AB271" s="40" t="e">
        <f>INDEX(allsections[[S]:[Order]],MATCH(Y271,allsections[SGUID],0),3)</f>
        <v>#N/A</v>
      </c>
      <c r="AC271" s="40" t="s">
        <v>2316</v>
      </c>
    </row>
    <row r="272" spans="1:29" ht="75" hidden="1" x14ac:dyDescent="0.25">
      <c r="A272" t="s">
        <v>1652</v>
      </c>
      <c r="B272" s="47" t="s">
        <v>1653</v>
      </c>
      <c r="C272" s="47" t="s">
        <v>1266</v>
      </c>
      <c r="D272">
        <v>3202</v>
      </c>
      <c r="X272" s="49"/>
      <c r="Y272" s="50"/>
      <c r="Z272" s="40" t="s">
        <v>2319</v>
      </c>
      <c r="AA272" s="40" t="e">
        <f>INDEX(allsections[[S]:[Order]],MATCH(X272,allsections[SGUID],0),3)</f>
        <v>#N/A</v>
      </c>
      <c r="AB272" s="40" t="e">
        <f>INDEX(allsections[[S]:[Order]],MATCH(Y272,allsections[SGUID],0),3)</f>
        <v>#N/A</v>
      </c>
      <c r="AC272" s="50" t="s">
        <v>2320</v>
      </c>
    </row>
    <row r="273" spans="1:29" ht="60" hidden="1" x14ac:dyDescent="0.25">
      <c r="A273" t="s">
        <v>158</v>
      </c>
      <c r="B273" s="47" t="s">
        <v>2133</v>
      </c>
      <c r="C273" s="47" t="s">
        <v>1266</v>
      </c>
      <c r="D273">
        <v>3202</v>
      </c>
      <c r="X273" s="46"/>
      <c r="Y273" s="40"/>
      <c r="Z273" s="40" t="s">
        <v>2323</v>
      </c>
      <c r="AA273" s="40" t="e">
        <f>INDEX(allsections[[S]:[Order]],MATCH(X273,allsections[SGUID],0),3)</f>
        <v>#N/A</v>
      </c>
      <c r="AB273" s="40" t="e">
        <f>INDEX(allsections[[S]:[Order]],MATCH(Y273,allsections[SGUID],0),3)</f>
        <v>#N/A</v>
      </c>
      <c r="AC273" s="40" t="s">
        <v>2324</v>
      </c>
    </row>
    <row r="274" spans="1:29" ht="135" hidden="1" x14ac:dyDescent="0.25">
      <c r="A274" t="s">
        <v>1648</v>
      </c>
      <c r="B274" s="47" t="s">
        <v>1649</v>
      </c>
      <c r="C274" s="47" t="s">
        <v>1266</v>
      </c>
      <c r="D274">
        <v>3203</v>
      </c>
      <c r="X274" s="49"/>
      <c r="Y274" s="50"/>
      <c r="Z274" s="40" t="s">
        <v>2328</v>
      </c>
      <c r="AA274" s="40" t="e">
        <f>INDEX(allsections[[S]:[Order]],MATCH(X274,allsections[SGUID],0),3)</f>
        <v>#N/A</v>
      </c>
      <c r="AB274" s="40" t="e">
        <f>INDEX(allsections[[S]:[Order]],MATCH(Y274,allsections[SGUID],0),3)</f>
        <v>#N/A</v>
      </c>
      <c r="AC274" s="50" t="s">
        <v>2329</v>
      </c>
    </row>
    <row r="275" spans="1:29" ht="120" hidden="1" x14ac:dyDescent="0.25">
      <c r="A275" t="s">
        <v>263</v>
      </c>
      <c r="B275" s="47" t="s">
        <v>2123</v>
      </c>
      <c r="C275" s="47" t="s">
        <v>1266</v>
      </c>
      <c r="D275">
        <v>3203</v>
      </c>
      <c r="X275" s="46"/>
      <c r="Y275" s="40"/>
      <c r="Z275" s="40" t="s">
        <v>2331</v>
      </c>
      <c r="AA275" s="40" t="e">
        <f>INDEX(allsections[[S]:[Order]],MATCH(X275,allsections[SGUID],0),3)</f>
        <v>#N/A</v>
      </c>
      <c r="AB275" s="40" t="e">
        <f>INDEX(allsections[[S]:[Order]],MATCH(Y275,allsections[SGUID],0),3)</f>
        <v>#N/A</v>
      </c>
      <c r="AC275" s="40" t="s">
        <v>2332</v>
      </c>
    </row>
    <row r="276" spans="1:29" ht="75" hidden="1" x14ac:dyDescent="0.25">
      <c r="A276" t="s">
        <v>1644</v>
      </c>
      <c r="B276" s="47" t="s">
        <v>1645</v>
      </c>
      <c r="C276" s="47" t="s">
        <v>1266</v>
      </c>
      <c r="D276">
        <v>3204</v>
      </c>
      <c r="X276" s="49"/>
      <c r="Y276" s="50"/>
      <c r="Z276" s="40" t="s">
        <v>2336</v>
      </c>
      <c r="AA276" s="40" t="e">
        <f>INDEX(allsections[[S]:[Order]],MATCH(X276,allsections[SGUID],0),3)</f>
        <v>#N/A</v>
      </c>
      <c r="AB276" s="40" t="e">
        <f>INDEX(allsections[[S]:[Order]],MATCH(Y276,allsections[SGUID],0),3)</f>
        <v>#N/A</v>
      </c>
      <c r="AC276" s="50" t="s">
        <v>2337</v>
      </c>
    </row>
    <row r="277" spans="1:29" ht="60" hidden="1" x14ac:dyDescent="0.25">
      <c r="A277" t="s">
        <v>116</v>
      </c>
      <c r="B277" s="47" t="s">
        <v>2109</v>
      </c>
      <c r="C277" s="47" t="s">
        <v>1266</v>
      </c>
      <c r="D277">
        <v>3204</v>
      </c>
      <c r="X277" s="46"/>
      <c r="Y277" s="40"/>
      <c r="Z277" s="40" t="s">
        <v>2339</v>
      </c>
      <c r="AA277" s="40" t="e">
        <f>INDEX(allsections[[S]:[Order]],MATCH(X277,allsections[SGUID],0),3)</f>
        <v>#N/A</v>
      </c>
      <c r="AB277" s="40" t="e">
        <f>INDEX(allsections[[S]:[Order]],MATCH(Y277,allsections[SGUID],0),3)</f>
        <v>#N/A</v>
      </c>
      <c r="AC277" s="40" t="s">
        <v>2340</v>
      </c>
    </row>
    <row r="278" spans="1:29" ht="105" hidden="1" x14ac:dyDescent="0.25">
      <c r="A278" t="s">
        <v>1640</v>
      </c>
      <c r="B278" s="47" t="s">
        <v>1641</v>
      </c>
      <c r="C278" s="47" t="s">
        <v>1266</v>
      </c>
      <c r="D278">
        <v>3205</v>
      </c>
      <c r="X278" s="49"/>
      <c r="Y278" s="50"/>
      <c r="Z278" s="40" t="s">
        <v>2343</v>
      </c>
      <c r="AA278" s="40" t="e">
        <f>INDEX(allsections[[S]:[Order]],MATCH(X278,allsections[SGUID],0),3)</f>
        <v>#N/A</v>
      </c>
      <c r="AB278" s="40" t="e">
        <f>INDEX(allsections[[S]:[Order]],MATCH(Y278,allsections[SGUID],0),3)</f>
        <v>#N/A</v>
      </c>
      <c r="AC278" s="50" t="s">
        <v>2344</v>
      </c>
    </row>
    <row r="279" spans="1:29" ht="90" hidden="1" x14ac:dyDescent="0.25">
      <c r="A279" t="s">
        <v>422</v>
      </c>
      <c r="B279" s="47" t="s">
        <v>2098</v>
      </c>
      <c r="C279" s="47" t="s">
        <v>1266</v>
      </c>
      <c r="D279">
        <v>3205</v>
      </c>
      <c r="X279" s="46"/>
      <c r="Y279" s="40"/>
      <c r="Z279" s="40" t="s">
        <v>2345</v>
      </c>
      <c r="AA279" s="40" t="e">
        <f>INDEX(allsections[[S]:[Order]],MATCH(X279,allsections[SGUID],0),3)</f>
        <v>#N/A</v>
      </c>
      <c r="AB279" s="40" t="e">
        <f>INDEX(allsections[[S]:[Order]],MATCH(Y279,allsections[SGUID],0),3)</f>
        <v>#N/A</v>
      </c>
      <c r="AC279" s="40" t="s">
        <v>2346</v>
      </c>
    </row>
    <row r="280" spans="1:29" ht="105" hidden="1" x14ac:dyDescent="0.25">
      <c r="A280" t="s">
        <v>1636</v>
      </c>
      <c r="B280" s="47" t="s">
        <v>1637</v>
      </c>
      <c r="C280" s="47" t="s">
        <v>1266</v>
      </c>
      <c r="D280">
        <v>3206</v>
      </c>
      <c r="X280" s="49"/>
      <c r="Y280" s="50"/>
      <c r="Z280" s="40" t="s">
        <v>2348</v>
      </c>
      <c r="AA280" s="40" t="e">
        <f>INDEX(allsections[[S]:[Order]],MATCH(X280,allsections[SGUID],0),3)</f>
        <v>#N/A</v>
      </c>
      <c r="AB280" s="40" t="e">
        <f>INDEX(allsections[[S]:[Order]],MATCH(Y280,allsections[SGUID],0),3)</f>
        <v>#N/A</v>
      </c>
      <c r="AC280" s="50" t="s">
        <v>2349</v>
      </c>
    </row>
    <row r="281" spans="1:29" ht="90" hidden="1" x14ac:dyDescent="0.25">
      <c r="A281" t="s">
        <v>429</v>
      </c>
      <c r="B281" s="47" t="s">
        <v>2091</v>
      </c>
      <c r="C281" s="47" t="s">
        <v>1266</v>
      </c>
      <c r="D281">
        <v>3206</v>
      </c>
      <c r="X281" s="46"/>
      <c r="Y281" s="40"/>
      <c r="Z281" s="40" t="s">
        <v>2353</v>
      </c>
      <c r="AA281" s="40" t="e">
        <f>INDEX(allsections[[S]:[Order]],MATCH(X281,allsections[SGUID],0),3)</f>
        <v>#N/A</v>
      </c>
      <c r="AB281" s="40" t="e">
        <f>INDEX(allsections[[S]:[Order]],MATCH(Y281,allsections[SGUID],0),3)</f>
        <v>#N/A</v>
      </c>
      <c r="AC281" s="40" t="s">
        <v>2354</v>
      </c>
    </row>
    <row r="282" spans="1:29" ht="60" hidden="1" x14ac:dyDescent="0.25">
      <c r="A282" t="s">
        <v>1632</v>
      </c>
      <c r="B282" s="47" t="s">
        <v>1633</v>
      </c>
      <c r="C282" s="47" t="s">
        <v>1266</v>
      </c>
      <c r="D282">
        <v>3207</v>
      </c>
      <c r="X282" s="49"/>
      <c r="Y282" s="50"/>
      <c r="Z282" s="40" t="s">
        <v>2358</v>
      </c>
      <c r="AA282" s="40" t="e">
        <f>INDEX(allsections[[S]:[Order]],MATCH(X282,allsections[SGUID],0),3)</f>
        <v>#N/A</v>
      </c>
      <c r="AB282" s="40" t="e">
        <f>INDEX(allsections[[S]:[Order]],MATCH(Y282,allsections[SGUID],0),3)</f>
        <v>#N/A</v>
      </c>
      <c r="AC282" s="50" t="s">
        <v>2359</v>
      </c>
    </row>
    <row r="283" spans="1:29" ht="45" hidden="1" x14ac:dyDescent="0.25">
      <c r="A283" t="s">
        <v>1022</v>
      </c>
      <c r="B283" s="47" t="s">
        <v>2238</v>
      </c>
      <c r="C283" s="47" t="s">
        <v>1266</v>
      </c>
      <c r="D283">
        <v>3207</v>
      </c>
      <c r="X283" s="46"/>
      <c r="Y283" s="40"/>
      <c r="Z283" s="40" t="s">
        <v>2361</v>
      </c>
      <c r="AA283" s="40" t="e">
        <f>INDEX(allsections[[S]:[Order]],MATCH(X283,allsections[SGUID],0),3)</f>
        <v>#N/A</v>
      </c>
      <c r="AB283" s="40" t="e">
        <f>INDEX(allsections[[S]:[Order]],MATCH(Y283,allsections[SGUID],0),3)</f>
        <v>#N/A</v>
      </c>
      <c r="AC283" s="40" t="s">
        <v>2362</v>
      </c>
    </row>
    <row r="284" spans="1:29" ht="105" hidden="1" x14ac:dyDescent="0.25">
      <c r="A284" t="s">
        <v>1628</v>
      </c>
      <c r="B284" s="47" t="s">
        <v>1629</v>
      </c>
      <c r="C284" s="47" t="s">
        <v>1266</v>
      </c>
      <c r="D284">
        <v>3208</v>
      </c>
      <c r="X284" s="49"/>
      <c r="Y284" s="50"/>
      <c r="Z284" s="40" t="s">
        <v>2364</v>
      </c>
      <c r="AA284" s="40" t="e">
        <f>INDEX(allsections[[S]:[Order]],MATCH(X284,allsections[SGUID],0),3)</f>
        <v>#N/A</v>
      </c>
      <c r="AB284" s="40" t="e">
        <f>INDEX(allsections[[S]:[Order]],MATCH(Y284,allsections[SGUID],0),3)</f>
        <v>#N/A</v>
      </c>
      <c r="AC284" s="50" t="s">
        <v>2365</v>
      </c>
    </row>
    <row r="285" spans="1:29" ht="90" hidden="1" x14ac:dyDescent="0.25">
      <c r="A285" t="s">
        <v>232</v>
      </c>
      <c r="B285" s="47" t="s">
        <v>2126</v>
      </c>
      <c r="C285" s="47" t="s">
        <v>1266</v>
      </c>
      <c r="D285">
        <v>3208</v>
      </c>
      <c r="X285" s="46"/>
      <c r="Y285" s="40"/>
      <c r="Z285" s="40" t="s">
        <v>2369</v>
      </c>
      <c r="AA285" s="40" t="e">
        <f>INDEX(allsections[[S]:[Order]],MATCH(X285,allsections[SGUID],0),3)</f>
        <v>#N/A</v>
      </c>
      <c r="AB285" s="40" t="e">
        <f>INDEX(allsections[[S]:[Order]],MATCH(Y285,allsections[SGUID],0),3)</f>
        <v>#N/A</v>
      </c>
      <c r="AC285" s="40" t="s">
        <v>2370</v>
      </c>
    </row>
    <row r="286" spans="1:29" ht="195" hidden="1" x14ac:dyDescent="0.25">
      <c r="A286" t="s">
        <v>1624</v>
      </c>
      <c r="B286" s="47" t="s">
        <v>1625</v>
      </c>
      <c r="C286" s="47" t="s">
        <v>1266</v>
      </c>
      <c r="D286">
        <v>3209</v>
      </c>
      <c r="X286" s="49"/>
      <c r="Y286" s="50"/>
      <c r="Z286" s="40" t="s">
        <v>2374</v>
      </c>
      <c r="AA286" s="40" t="e">
        <f>INDEX(allsections[[S]:[Order]],MATCH(X286,allsections[SGUID],0),3)</f>
        <v>#N/A</v>
      </c>
      <c r="AB286" s="40" t="e">
        <f>INDEX(allsections[[S]:[Order]],MATCH(Y286,allsections[SGUID],0),3)</f>
        <v>#N/A</v>
      </c>
      <c r="AC286" s="50" t="s">
        <v>2375</v>
      </c>
    </row>
    <row r="287" spans="1:29" ht="180" hidden="1" x14ac:dyDescent="0.25">
      <c r="A287" t="s">
        <v>189</v>
      </c>
      <c r="B287" s="47" t="s">
        <v>2116</v>
      </c>
      <c r="C287" s="47" t="s">
        <v>1266</v>
      </c>
      <c r="D287">
        <v>3209</v>
      </c>
      <c r="X287" s="46"/>
      <c r="Y287" s="40"/>
      <c r="Z287" s="40" t="s">
        <v>2377</v>
      </c>
      <c r="AA287" s="40" t="e">
        <f>INDEX(allsections[[S]:[Order]],MATCH(X287,allsections[SGUID],0),3)</f>
        <v>#N/A</v>
      </c>
      <c r="AB287" s="40" t="e">
        <f>INDEX(allsections[[S]:[Order]],MATCH(Y287,allsections[SGUID],0),3)</f>
        <v>#N/A</v>
      </c>
      <c r="AC287" s="40" t="s">
        <v>2378</v>
      </c>
    </row>
    <row r="288" spans="1:29" ht="75" hidden="1" x14ac:dyDescent="0.25">
      <c r="A288" t="s">
        <v>1620</v>
      </c>
      <c r="B288" s="47" t="s">
        <v>1621</v>
      </c>
      <c r="C288" s="47" t="s">
        <v>1266</v>
      </c>
      <c r="D288">
        <v>3210</v>
      </c>
      <c r="X288" s="49"/>
      <c r="Y288" s="50"/>
      <c r="Z288" s="40" t="s">
        <v>2382</v>
      </c>
      <c r="AA288" s="40" t="e">
        <f>INDEX(allsections[[S]:[Order]],MATCH(X288,allsections[SGUID],0),3)</f>
        <v>#N/A</v>
      </c>
      <c r="AB288" s="40" t="e">
        <f>INDEX(allsections[[S]:[Order]],MATCH(Y288,allsections[SGUID],0),3)</f>
        <v>#N/A</v>
      </c>
      <c r="AC288" s="50" t="s">
        <v>2383</v>
      </c>
    </row>
    <row r="289" spans="1:29" ht="60" hidden="1" x14ac:dyDescent="0.25">
      <c r="A289" t="s">
        <v>449</v>
      </c>
      <c r="B289" s="47" t="s">
        <v>2060</v>
      </c>
      <c r="C289" s="47" t="s">
        <v>1266</v>
      </c>
      <c r="D289">
        <v>3210</v>
      </c>
      <c r="X289" s="46"/>
      <c r="Y289" s="40"/>
      <c r="Z289" s="40" t="s">
        <v>2387</v>
      </c>
      <c r="AA289" s="40" t="e">
        <f>INDEX(allsections[[S]:[Order]],MATCH(X289,allsections[SGUID],0),3)</f>
        <v>#N/A</v>
      </c>
      <c r="AB289" s="40" t="e">
        <f>INDEX(allsections[[S]:[Order]],MATCH(Y289,allsections[SGUID],0),3)</f>
        <v>#N/A</v>
      </c>
      <c r="AC289" s="40" t="s">
        <v>2388</v>
      </c>
    </row>
    <row r="290" spans="1:29" ht="120" hidden="1" x14ac:dyDescent="0.25">
      <c r="A290" t="s">
        <v>1616</v>
      </c>
      <c r="B290" s="47" t="s">
        <v>1617</v>
      </c>
      <c r="C290" s="47" t="s">
        <v>1266</v>
      </c>
      <c r="D290">
        <v>3211</v>
      </c>
      <c r="X290" s="49"/>
      <c r="Y290" s="50"/>
      <c r="Z290" s="40" t="s">
        <v>2390</v>
      </c>
      <c r="AA290" s="40" t="e">
        <f>INDEX(allsections[[S]:[Order]],MATCH(X290,allsections[SGUID],0),3)</f>
        <v>#N/A</v>
      </c>
      <c r="AB290" s="40" t="e">
        <f>INDEX(allsections[[S]:[Order]],MATCH(Y290,allsections[SGUID],0),3)</f>
        <v>#N/A</v>
      </c>
      <c r="AC290" s="50" t="s">
        <v>2391</v>
      </c>
    </row>
    <row r="291" spans="1:29" ht="105" hidden="1" x14ac:dyDescent="0.25">
      <c r="A291" t="s">
        <v>442</v>
      </c>
      <c r="B291" s="47" t="s">
        <v>2088</v>
      </c>
      <c r="C291" s="47" t="s">
        <v>1266</v>
      </c>
      <c r="D291">
        <v>3211</v>
      </c>
      <c r="X291" s="46"/>
      <c r="Y291" s="40"/>
      <c r="Z291" s="40" t="s">
        <v>2393</v>
      </c>
      <c r="AA291" s="40" t="e">
        <f>INDEX(allsections[[S]:[Order]],MATCH(X291,allsections[SGUID],0),3)</f>
        <v>#N/A</v>
      </c>
      <c r="AB291" s="40" t="e">
        <f>INDEX(allsections[[S]:[Order]],MATCH(Y291,allsections[SGUID],0),3)</f>
        <v>#N/A</v>
      </c>
      <c r="AC291" s="40" t="s">
        <v>2394</v>
      </c>
    </row>
    <row r="292" spans="1:29" ht="90" hidden="1" x14ac:dyDescent="0.25">
      <c r="A292" t="s">
        <v>1612</v>
      </c>
      <c r="B292" s="47" t="s">
        <v>1613</v>
      </c>
      <c r="C292" s="47" t="s">
        <v>1266</v>
      </c>
      <c r="D292">
        <v>3301</v>
      </c>
      <c r="X292" s="49"/>
      <c r="Y292" s="50"/>
      <c r="Z292" s="40" t="s">
        <v>2397</v>
      </c>
      <c r="AA292" s="40" t="e">
        <f>INDEX(allsections[[S]:[Order]],MATCH(X292,allsections[SGUID],0),3)</f>
        <v>#N/A</v>
      </c>
      <c r="AB292" s="40" t="e">
        <f>INDEX(allsections[[S]:[Order]],MATCH(Y292,allsections[SGUID],0),3)</f>
        <v>#N/A</v>
      </c>
      <c r="AC292" s="50" t="s">
        <v>2398</v>
      </c>
    </row>
    <row r="293" spans="1:29" ht="120" hidden="1" x14ac:dyDescent="0.25">
      <c r="A293" t="s">
        <v>1185</v>
      </c>
      <c r="B293" s="47" t="s">
        <v>2196</v>
      </c>
      <c r="C293" s="47" t="s">
        <v>1266</v>
      </c>
      <c r="D293">
        <v>3301</v>
      </c>
      <c r="X293" s="46"/>
      <c r="Y293" s="40"/>
      <c r="Z293" s="40" t="s">
        <v>2402</v>
      </c>
      <c r="AA293" s="40" t="e">
        <f>INDEX(allsections[[S]:[Order]],MATCH(X293,allsections[SGUID],0),3)</f>
        <v>#N/A</v>
      </c>
      <c r="AB293" s="40" t="e">
        <f>INDEX(allsections[[S]:[Order]],MATCH(Y293,allsections[SGUID],0),3)</f>
        <v>#N/A</v>
      </c>
      <c r="AC293" s="40" t="s">
        <v>2403</v>
      </c>
    </row>
    <row r="294" spans="1:29" ht="75" hidden="1" x14ac:dyDescent="0.25">
      <c r="A294" t="s">
        <v>1608</v>
      </c>
      <c r="B294" s="47" t="s">
        <v>1609</v>
      </c>
      <c r="C294" s="47" t="s">
        <v>1266</v>
      </c>
      <c r="D294">
        <v>3302</v>
      </c>
      <c r="X294" s="49"/>
      <c r="Y294" s="50"/>
      <c r="Z294" s="40" t="s">
        <v>2406</v>
      </c>
      <c r="AA294" s="40" t="e">
        <f>INDEX(allsections[[S]:[Order]],MATCH(X294,allsections[SGUID],0),3)</f>
        <v>#N/A</v>
      </c>
      <c r="AB294" s="40" t="e">
        <f>INDEX(allsections[[S]:[Order]],MATCH(Y294,allsections[SGUID],0),3)</f>
        <v>#N/A</v>
      </c>
      <c r="AC294" s="50" t="s">
        <v>2407</v>
      </c>
    </row>
    <row r="295" spans="1:29" ht="45" hidden="1" x14ac:dyDescent="0.25">
      <c r="A295" t="s">
        <v>1172</v>
      </c>
      <c r="B295" s="47" t="s">
        <v>2193</v>
      </c>
      <c r="C295" s="47" t="s">
        <v>1266</v>
      </c>
      <c r="D295">
        <v>3302</v>
      </c>
      <c r="X295" s="46"/>
      <c r="Y295" s="40"/>
      <c r="Z295" s="40" t="s">
        <v>2411</v>
      </c>
      <c r="AA295" s="40" t="e">
        <f>INDEX(allsections[[S]:[Order]],MATCH(X295,allsections[SGUID],0),3)</f>
        <v>#N/A</v>
      </c>
      <c r="AB295" s="40" t="e">
        <f>INDEX(allsections[[S]:[Order]],MATCH(Y295,allsections[SGUID],0),3)</f>
        <v>#N/A</v>
      </c>
      <c r="AC295" s="40" t="s">
        <v>2412</v>
      </c>
    </row>
    <row r="296" spans="1:29" ht="90" hidden="1" x14ac:dyDescent="0.25">
      <c r="A296" t="s">
        <v>1604</v>
      </c>
      <c r="B296" s="47" t="s">
        <v>1605</v>
      </c>
      <c r="C296" s="47" t="s">
        <v>1266</v>
      </c>
      <c r="D296">
        <v>3303</v>
      </c>
      <c r="X296" s="49"/>
      <c r="Y296" s="50"/>
      <c r="Z296" s="40" t="s">
        <v>2414</v>
      </c>
      <c r="AA296" s="40" t="e">
        <f>INDEX(allsections[[S]:[Order]],MATCH(X296,allsections[SGUID],0),3)</f>
        <v>#N/A</v>
      </c>
      <c r="AB296" s="40" t="e">
        <f>INDEX(allsections[[S]:[Order]],MATCH(Y296,allsections[SGUID],0),3)</f>
        <v>#N/A</v>
      </c>
      <c r="AC296" s="50" t="s">
        <v>2415</v>
      </c>
    </row>
    <row r="297" spans="1:29" ht="75" hidden="1" x14ac:dyDescent="0.25">
      <c r="A297" t="s">
        <v>1165</v>
      </c>
      <c r="B297" s="47" t="s">
        <v>2190</v>
      </c>
      <c r="C297" s="47" t="s">
        <v>1266</v>
      </c>
      <c r="D297">
        <v>3303</v>
      </c>
      <c r="X297" s="46"/>
      <c r="Y297" s="40"/>
      <c r="Z297" s="40" t="s">
        <v>2418</v>
      </c>
      <c r="AA297" s="40" t="e">
        <f>INDEX(allsections[[S]:[Order]],MATCH(X297,allsections[SGUID],0),3)</f>
        <v>#N/A</v>
      </c>
      <c r="AB297" s="40" t="e">
        <f>INDEX(allsections[[S]:[Order]],MATCH(Y297,allsections[SGUID],0),3)</f>
        <v>#N/A</v>
      </c>
      <c r="AC297" s="40" t="s">
        <v>2419</v>
      </c>
    </row>
    <row r="298" spans="1:29" ht="60" hidden="1" x14ac:dyDescent="0.25">
      <c r="A298" t="s">
        <v>1600</v>
      </c>
      <c r="B298" s="47" t="s">
        <v>1601</v>
      </c>
      <c r="C298" s="47" t="s">
        <v>1266</v>
      </c>
      <c r="D298">
        <v>3304</v>
      </c>
    </row>
    <row r="299" spans="1:29" ht="45" hidden="1" x14ac:dyDescent="0.25">
      <c r="A299" t="s">
        <v>1131</v>
      </c>
      <c r="B299" s="47" t="s">
        <v>2187</v>
      </c>
      <c r="C299" s="47" t="s">
        <v>1266</v>
      </c>
      <c r="D299">
        <v>3304</v>
      </c>
    </row>
    <row r="300" spans="1:29" ht="60" hidden="1" x14ac:dyDescent="0.25">
      <c r="A300" t="s">
        <v>1596</v>
      </c>
      <c r="B300" s="47" t="s">
        <v>1597</v>
      </c>
      <c r="C300" s="47" t="s">
        <v>1266</v>
      </c>
      <c r="D300">
        <v>3305</v>
      </c>
    </row>
    <row r="301" spans="1:29" ht="45" hidden="1" x14ac:dyDescent="0.25">
      <c r="A301" t="s">
        <v>1158</v>
      </c>
      <c r="B301" s="47" t="s">
        <v>2180</v>
      </c>
      <c r="C301" s="47" t="s">
        <v>1266</v>
      </c>
      <c r="D301">
        <v>3305</v>
      </c>
    </row>
    <row r="302" spans="1:29" ht="90" hidden="1" x14ac:dyDescent="0.25">
      <c r="A302" t="s">
        <v>1138</v>
      </c>
      <c r="B302" s="47" t="s">
        <v>1292</v>
      </c>
      <c r="C302" t="s">
        <v>1266</v>
      </c>
      <c r="D302">
        <v>3306</v>
      </c>
    </row>
    <row r="303" spans="1:29" ht="60" hidden="1" x14ac:dyDescent="0.25">
      <c r="A303" t="s">
        <v>1592</v>
      </c>
      <c r="B303" s="47" t="s">
        <v>1593</v>
      </c>
      <c r="C303" s="47" t="s">
        <v>1266</v>
      </c>
      <c r="D303">
        <v>3306</v>
      </c>
    </row>
    <row r="304" spans="1:29" ht="75" hidden="1" x14ac:dyDescent="0.25">
      <c r="A304" t="s">
        <v>1151</v>
      </c>
      <c r="B304" s="47" t="s">
        <v>1289</v>
      </c>
      <c r="C304" t="s">
        <v>1266</v>
      </c>
      <c r="D304">
        <v>3307</v>
      </c>
    </row>
    <row r="305" spans="1:4" ht="105" hidden="1" x14ac:dyDescent="0.25">
      <c r="A305" t="s">
        <v>1588</v>
      </c>
      <c r="B305" s="47" t="s">
        <v>1589</v>
      </c>
      <c r="C305" s="47" t="s">
        <v>1266</v>
      </c>
      <c r="D305">
        <v>3307</v>
      </c>
    </row>
    <row r="306" spans="1:4" ht="45" hidden="1" x14ac:dyDescent="0.25">
      <c r="A306" t="s">
        <v>1382</v>
      </c>
      <c r="B306" s="47" t="s">
        <v>1383</v>
      </c>
      <c r="C306" t="s">
        <v>1266</v>
      </c>
      <c r="D306">
        <v>10100</v>
      </c>
    </row>
    <row r="307" spans="1:4" ht="135" hidden="1" x14ac:dyDescent="0.25">
      <c r="A307" t="s">
        <v>1378</v>
      </c>
      <c r="B307" s="47" t="s">
        <v>1379</v>
      </c>
      <c r="C307" t="s">
        <v>1266</v>
      </c>
      <c r="D307">
        <v>10101</v>
      </c>
    </row>
    <row r="308" spans="1:4" ht="150" hidden="1" x14ac:dyDescent="0.25">
      <c r="A308" t="s">
        <v>1295</v>
      </c>
      <c r="B308" s="47" t="s">
        <v>1296</v>
      </c>
      <c r="C308" t="s">
        <v>1266</v>
      </c>
      <c r="D308">
        <v>10102</v>
      </c>
    </row>
    <row r="309" spans="1:4" ht="60" hidden="1" x14ac:dyDescent="0.25">
      <c r="A309" t="s">
        <v>1299</v>
      </c>
      <c r="B309" s="47" t="s">
        <v>1300</v>
      </c>
      <c r="C309" t="s">
        <v>1266</v>
      </c>
      <c r="D309">
        <v>10200</v>
      </c>
    </row>
    <row r="310" spans="1:4" ht="120" hidden="1" x14ac:dyDescent="0.25">
      <c r="A310" t="s">
        <v>1303</v>
      </c>
      <c r="B310" s="47" t="s">
        <v>1304</v>
      </c>
      <c r="C310" t="s">
        <v>1266</v>
      </c>
      <c r="D310">
        <v>10201</v>
      </c>
    </row>
    <row r="311" spans="1:4" ht="90" hidden="1" x14ac:dyDescent="0.25">
      <c r="A311" t="s">
        <v>1307</v>
      </c>
      <c r="B311" s="47" t="s">
        <v>1308</v>
      </c>
      <c r="C311" t="s">
        <v>1266</v>
      </c>
      <c r="D311">
        <v>10202</v>
      </c>
    </row>
    <row r="312" spans="1:4" ht="45" hidden="1" x14ac:dyDescent="0.25">
      <c r="A312" t="s">
        <v>1311</v>
      </c>
      <c r="B312" s="47" t="s">
        <v>1312</v>
      </c>
      <c r="C312" t="s">
        <v>1266</v>
      </c>
      <c r="D312">
        <v>20100</v>
      </c>
    </row>
    <row r="313" spans="1:4" ht="90" hidden="1" x14ac:dyDescent="0.25">
      <c r="A313" t="s">
        <v>1315</v>
      </c>
      <c r="B313" s="47" t="s">
        <v>1316</v>
      </c>
      <c r="C313" t="s">
        <v>1266</v>
      </c>
      <c r="D313">
        <v>20200</v>
      </c>
    </row>
    <row r="314" spans="1:4" ht="105" hidden="1" x14ac:dyDescent="0.25">
      <c r="A314" t="s">
        <v>1319</v>
      </c>
      <c r="B314" s="47" t="s">
        <v>1320</v>
      </c>
      <c r="C314" t="s">
        <v>1266</v>
      </c>
      <c r="D314">
        <v>30100</v>
      </c>
    </row>
    <row r="315" spans="1:4" ht="45" hidden="1" x14ac:dyDescent="0.25">
      <c r="A315" t="s">
        <v>1323</v>
      </c>
      <c r="B315" s="47" t="s">
        <v>1324</v>
      </c>
      <c r="C315" t="s">
        <v>1266</v>
      </c>
      <c r="D315">
        <v>30200</v>
      </c>
    </row>
    <row r="316" spans="1:4" ht="75" hidden="1" x14ac:dyDescent="0.25">
      <c r="A316" t="s">
        <v>1327</v>
      </c>
      <c r="B316" s="47" t="s">
        <v>1328</v>
      </c>
      <c r="C316" t="s">
        <v>1266</v>
      </c>
      <c r="D316">
        <v>50100</v>
      </c>
    </row>
    <row r="317" spans="1:4" ht="90" hidden="1" x14ac:dyDescent="0.25">
      <c r="A317" t="s">
        <v>1331</v>
      </c>
      <c r="B317" s="47" t="s">
        <v>1332</v>
      </c>
      <c r="C317" t="s">
        <v>1266</v>
      </c>
      <c r="D317">
        <v>50200</v>
      </c>
    </row>
    <row r="318" spans="1:4" ht="165" hidden="1" x14ac:dyDescent="0.25">
      <c r="A318" t="s">
        <v>1335</v>
      </c>
      <c r="B318" s="47" t="s">
        <v>1336</v>
      </c>
      <c r="C318" t="s">
        <v>1266</v>
      </c>
      <c r="D318">
        <v>50300</v>
      </c>
    </row>
    <row r="319" spans="1:4" ht="75" hidden="1" x14ac:dyDescent="0.25">
      <c r="A319" t="s">
        <v>1339</v>
      </c>
      <c r="B319" s="47" t="s">
        <v>1340</v>
      </c>
      <c r="C319" t="s">
        <v>1266</v>
      </c>
      <c r="D319">
        <v>110100</v>
      </c>
    </row>
    <row r="320" spans="1:4" ht="90" hidden="1" x14ac:dyDescent="0.25">
      <c r="A320" t="s">
        <v>1343</v>
      </c>
      <c r="B320" s="47" t="s">
        <v>1344</v>
      </c>
      <c r="C320" t="s">
        <v>1266</v>
      </c>
      <c r="D320">
        <v>110200</v>
      </c>
    </row>
    <row r="321" spans="1:4" ht="90" hidden="1" x14ac:dyDescent="0.25">
      <c r="A321" t="s">
        <v>1347</v>
      </c>
      <c r="B321" s="47" t="s">
        <v>1348</v>
      </c>
      <c r="C321" t="s">
        <v>1266</v>
      </c>
      <c r="D321">
        <v>110300</v>
      </c>
    </row>
    <row r="322" spans="1:4" ht="105" hidden="1" x14ac:dyDescent="0.25">
      <c r="A322" t="s">
        <v>1351</v>
      </c>
      <c r="B322" s="47" t="s">
        <v>1352</v>
      </c>
      <c r="C322" t="s">
        <v>1266</v>
      </c>
      <c r="D322">
        <v>120100</v>
      </c>
    </row>
    <row r="323" spans="1:4" ht="105" hidden="1" x14ac:dyDescent="0.25">
      <c r="A323" t="s">
        <v>1355</v>
      </c>
      <c r="B323" s="47" t="s">
        <v>1356</v>
      </c>
      <c r="C323" t="s">
        <v>1266</v>
      </c>
      <c r="D323">
        <v>120200</v>
      </c>
    </row>
    <row r="324" spans="1:4" ht="135" hidden="1" x14ac:dyDescent="0.25">
      <c r="A324" t="s">
        <v>1359</v>
      </c>
      <c r="B324" s="47" t="s">
        <v>1360</v>
      </c>
      <c r="C324" t="s">
        <v>1266</v>
      </c>
      <c r="D324">
        <v>120301</v>
      </c>
    </row>
    <row r="325" spans="1:4" ht="150" hidden="1" x14ac:dyDescent="0.25">
      <c r="A325" t="s">
        <v>1363</v>
      </c>
      <c r="B325" s="47" t="s">
        <v>1364</v>
      </c>
      <c r="C325" t="s">
        <v>1266</v>
      </c>
      <c r="D325">
        <v>120302</v>
      </c>
    </row>
    <row r="326" spans="1:4" ht="150" hidden="1" x14ac:dyDescent="0.25">
      <c r="A326" t="s">
        <v>1733</v>
      </c>
      <c r="B326" s="47" t="s">
        <v>1734</v>
      </c>
      <c r="C326" s="47" t="s">
        <v>1735</v>
      </c>
      <c r="D326">
        <v>120303</v>
      </c>
    </row>
    <row r="327" spans="1:4" ht="285" hidden="1" x14ac:dyDescent="0.25">
      <c r="A327" t="s">
        <v>1371</v>
      </c>
      <c r="B327" s="47" t="s">
        <v>1372</v>
      </c>
      <c r="C327" t="s">
        <v>1266</v>
      </c>
      <c r="D327">
        <v>120304</v>
      </c>
    </row>
    <row r="328" spans="1:4" ht="285" hidden="1" x14ac:dyDescent="0.25">
      <c r="A328" t="s">
        <v>1375</v>
      </c>
      <c r="B328" s="47" t="s">
        <v>1372</v>
      </c>
      <c r="C328" t="s">
        <v>1266</v>
      </c>
      <c r="D328">
        <v>120304</v>
      </c>
    </row>
    <row r="329" spans="1:4" ht="60" hidden="1" x14ac:dyDescent="0.25">
      <c r="A329" t="s">
        <v>1367</v>
      </c>
      <c r="B329" s="47" t="s">
        <v>1368</v>
      </c>
      <c r="C329" t="s">
        <v>1266</v>
      </c>
      <c r="D329">
        <v>120400</v>
      </c>
    </row>
    <row r="330" spans="1:4" ht="180" hidden="1" x14ac:dyDescent="0.25">
      <c r="A330" t="s">
        <v>1728</v>
      </c>
      <c r="B330" s="47" t="s">
        <v>1729</v>
      </c>
      <c r="C330" s="47" t="s">
        <v>1730</v>
      </c>
      <c r="D330">
        <v>120500</v>
      </c>
    </row>
    <row r="331" spans="1:4" hidden="1" x14ac:dyDescent="0.25">
      <c r="A331" t="s">
        <v>50</v>
      </c>
      <c r="B331" s="47" t="s">
        <v>1266</v>
      </c>
      <c r="C331" s="47" t="s">
        <v>1266</v>
      </c>
    </row>
    <row r="341" spans="4:4" x14ac:dyDescent="0.25">
      <c r="D341" s="46"/>
    </row>
  </sheetData>
  <mergeCells count="6">
    <mergeCell ref="AE1:AJ1"/>
    <mergeCell ref="A1:D1"/>
    <mergeCell ref="F1:I1"/>
    <mergeCell ref="K1:N1"/>
    <mergeCell ref="P1:V1"/>
    <mergeCell ref="X1:AC1"/>
  </mergeCells>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85C59-A094-4AC2-838F-0E8B4757C5CF}">
  <dimension ref="A1:G12"/>
  <sheetViews>
    <sheetView workbookViewId="0">
      <selection activeCell="F1" sqref="A1:F12"/>
    </sheetView>
  </sheetViews>
  <sheetFormatPr defaultColWidth="9.140625" defaultRowHeight="15" x14ac:dyDescent="0.25"/>
  <sheetData>
    <row r="1" spans="1:7" x14ac:dyDescent="0.25">
      <c r="A1" s="46" t="s">
        <v>115</v>
      </c>
      <c r="B1" s="40" t="s">
        <v>1022</v>
      </c>
      <c r="C1" s="40" t="str">
        <f t="shared" ref="C1:C12" si="0">A1&amp;B1</f>
        <v>6mrYpZ2GcLZ7AP1RVVry5G78fF8J8n8uDPsOxFl12Alc</v>
      </c>
      <c r="D1" s="40">
        <f>INDEX(allsections[[S]:[Order]],MATCH(A1,allsections[SGUID],0),3)</f>
        <v>32</v>
      </c>
      <c r="E1" s="40">
        <f>INDEX(allsections[[S]:[Order]],MATCH(B1,allsections[SGUID],0),3)</f>
        <v>3207</v>
      </c>
      <c r="F1" s="40"/>
      <c r="G1" s="51">
        <f>COUNTIF(K:K,sectionsubsection[[#This Row],[Title]])</f>
        <v>0</v>
      </c>
    </row>
    <row r="2" spans="1:7" x14ac:dyDescent="0.25">
      <c r="A2" s="49" t="s">
        <v>115</v>
      </c>
      <c r="B2" s="50" t="s">
        <v>1022</v>
      </c>
      <c r="C2" s="40" t="str">
        <f t="shared" si="0"/>
        <v>6mrYpZ2GcLZ7AP1RVVry5G78fF8J8n8uDPsOxFl12Alc</v>
      </c>
      <c r="D2" s="40">
        <f>INDEX(allsections[[S]:[Order]],MATCH(A2,allsections[SGUID],0),3)</f>
        <v>32</v>
      </c>
      <c r="E2" s="40">
        <f>INDEX(allsections[[S]:[Order]],MATCH(B2,allsections[SGUID],0),3)</f>
        <v>3207</v>
      </c>
      <c r="F2" s="50"/>
      <c r="G2" s="52">
        <f>COUNTIF(K:K,sectionsubsection[[#This Row],[Title]])</f>
        <v>0</v>
      </c>
    </row>
    <row r="3" spans="1:7" x14ac:dyDescent="0.25">
      <c r="A3" s="46" t="s">
        <v>115</v>
      </c>
      <c r="B3" s="40" t="s">
        <v>1022</v>
      </c>
      <c r="C3" s="40" t="str">
        <f t="shared" si="0"/>
        <v>6mrYpZ2GcLZ7AP1RVVry5G78fF8J8n8uDPsOxFl12Alc</v>
      </c>
      <c r="D3" s="40">
        <f>INDEX(allsections[[S]:[Order]],MATCH(A3,allsections[SGUID],0),3)</f>
        <v>32</v>
      </c>
      <c r="E3" s="40">
        <f>INDEX(allsections[[S]:[Order]],MATCH(B3,allsections[SGUID],0),3)</f>
        <v>3207</v>
      </c>
      <c r="F3" s="40"/>
      <c r="G3" s="51">
        <f>COUNTIF(K:K,sectionsubsection[[#This Row],[Title]])</f>
        <v>0</v>
      </c>
    </row>
    <row r="4" spans="1:7" x14ac:dyDescent="0.25">
      <c r="A4" s="49" t="s">
        <v>115</v>
      </c>
      <c r="B4" s="50" t="s">
        <v>1022</v>
      </c>
      <c r="C4" s="40" t="str">
        <f t="shared" si="0"/>
        <v>6mrYpZ2GcLZ7AP1RVVry5G78fF8J8n8uDPsOxFl12Alc</v>
      </c>
      <c r="D4" s="40">
        <f>INDEX(allsections[[S]:[Order]],MATCH(A4,allsections[SGUID],0),3)</f>
        <v>32</v>
      </c>
      <c r="E4" s="40">
        <f>INDEX(allsections[[S]:[Order]],MATCH(B4,allsections[SGUID],0),3)</f>
        <v>3207</v>
      </c>
      <c r="F4" s="50"/>
      <c r="G4" s="52">
        <f>COUNTIF(K:K,sectionsubsection[[#This Row],[Title]])</f>
        <v>0</v>
      </c>
    </row>
    <row r="5" spans="1:7" x14ac:dyDescent="0.25">
      <c r="A5" s="46" t="s">
        <v>115</v>
      </c>
      <c r="B5" s="40" t="s">
        <v>1022</v>
      </c>
      <c r="C5" s="40" t="str">
        <f t="shared" si="0"/>
        <v>6mrYpZ2GcLZ7AP1RVVry5G78fF8J8n8uDPsOxFl12Alc</v>
      </c>
      <c r="D5" s="40">
        <f>INDEX(allsections[[S]:[Order]],MATCH(A5,allsections[SGUID],0),3)</f>
        <v>32</v>
      </c>
      <c r="E5" s="40">
        <f>INDEX(allsections[[S]:[Order]],MATCH(B5,allsections[SGUID],0),3)</f>
        <v>3207</v>
      </c>
      <c r="F5" s="40"/>
      <c r="G5" s="51">
        <f>COUNTIF(K:K,sectionsubsection[[#This Row],[Title]])</f>
        <v>0</v>
      </c>
    </row>
    <row r="6" spans="1:7" x14ac:dyDescent="0.25">
      <c r="A6" s="49" t="s">
        <v>123</v>
      </c>
      <c r="B6" s="50" t="s">
        <v>730</v>
      </c>
      <c r="C6" s="40" t="str">
        <f t="shared" si="0"/>
        <v>5nPf6FvRIaYhUohxiK6Z4C1DSOMfBwEJ7NMTIzs3yO1i</v>
      </c>
      <c r="D6" s="40">
        <f>INDEX(allsections[[S]:[Order]],MATCH(A6,allsections[SGUID],0),3)</f>
        <v>29</v>
      </c>
      <c r="E6" s="40">
        <f>INDEX(allsections[[S]:[Order]],MATCH(B6,allsections[SGUID],0),3)</f>
        <v>2904</v>
      </c>
      <c r="F6" s="50"/>
      <c r="G6" s="52">
        <f>COUNTIF(K:K,sectionsubsection[[#This Row],[Title]])</f>
        <v>0</v>
      </c>
    </row>
    <row r="7" spans="1:7" x14ac:dyDescent="0.25">
      <c r="A7" s="46" t="s">
        <v>123</v>
      </c>
      <c r="B7" s="40" t="s">
        <v>730</v>
      </c>
      <c r="C7" s="40" t="str">
        <f t="shared" si="0"/>
        <v>5nPf6FvRIaYhUohxiK6Z4C1DSOMfBwEJ7NMTIzs3yO1i</v>
      </c>
      <c r="D7" s="40">
        <f>INDEX(allsections[[S]:[Order]],MATCH(A7,allsections[SGUID],0),3)</f>
        <v>29</v>
      </c>
      <c r="E7" s="40">
        <f>INDEX(allsections[[S]:[Order]],MATCH(B7,allsections[SGUID],0),3)</f>
        <v>2904</v>
      </c>
      <c r="F7" s="40"/>
      <c r="G7" s="51">
        <f>COUNTIF(K:K,sectionsubsection[[#This Row],[Title]])</f>
        <v>0</v>
      </c>
    </row>
    <row r="8" spans="1:7" x14ac:dyDescent="0.25">
      <c r="A8" s="49" t="s">
        <v>58</v>
      </c>
      <c r="B8" s="50" t="s">
        <v>59</v>
      </c>
      <c r="C8" s="40" t="str">
        <f t="shared" si="0"/>
        <v>19FqK7ekLK0m3iLHchTn8h7mjSidGuWy0Ls8TvSUsTPI</v>
      </c>
      <c r="D8" s="40">
        <f>INDEX(allsections[[S]:[Order]],MATCH(A8,allsections[SGUID],0),3)</f>
        <v>28</v>
      </c>
      <c r="E8" s="40">
        <f>INDEX(allsections[[S]:[Order]],MATCH(B8,allsections[SGUID],0),3)</f>
        <v>2801</v>
      </c>
      <c r="F8" s="50"/>
      <c r="G8" s="52">
        <f>COUNTIF(K:K,sectionsubsection[[#This Row],[Title]])</f>
        <v>0</v>
      </c>
    </row>
    <row r="9" spans="1:7" x14ac:dyDescent="0.25">
      <c r="A9" s="46" t="s">
        <v>58</v>
      </c>
      <c r="B9" s="40" t="s">
        <v>59</v>
      </c>
      <c r="C9" s="40" t="str">
        <f t="shared" si="0"/>
        <v>19FqK7ekLK0m3iLHchTn8h7mjSidGuWy0Ls8TvSUsTPI</v>
      </c>
      <c r="D9" s="40">
        <f>INDEX(allsections[[S]:[Order]],MATCH(A9,allsections[SGUID],0),3)</f>
        <v>28</v>
      </c>
      <c r="E9" s="40">
        <f>INDEX(allsections[[S]:[Order]],MATCH(B9,allsections[SGUID],0),3)</f>
        <v>2801</v>
      </c>
      <c r="F9" s="40"/>
      <c r="G9" s="51">
        <f>COUNTIF(K:K,sectionsubsection[[#This Row],[Title]])</f>
        <v>0</v>
      </c>
    </row>
    <row r="10" spans="1:7" x14ac:dyDescent="0.25">
      <c r="A10" s="49" t="s">
        <v>58</v>
      </c>
      <c r="B10" s="50" t="s">
        <v>59</v>
      </c>
      <c r="C10" s="40" t="str">
        <f t="shared" si="0"/>
        <v>19FqK7ekLK0m3iLHchTn8h7mjSidGuWy0Ls8TvSUsTPI</v>
      </c>
      <c r="D10" s="40">
        <f>INDEX(allsections[[S]:[Order]],MATCH(A10,allsections[SGUID],0),3)</f>
        <v>28</v>
      </c>
      <c r="E10" s="40">
        <f>INDEX(allsections[[S]:[Order]],MATCH(B10,allsections[SGUID],0),3)</f>
        <v>2801</v>
      </c>
      <c r="F10" s="50"/>
      <c r="G10" s="52">
        <f>COUNTIF(K:K,sectionsubsection[[#This Row],[Title]])</f>
        <v>0</v>
      </c>
    </row>
    <row r="11" spans="1:7" x14ac:dyDescent="0.25">
      <c r="A11" s="46" t="s">
        <v>58</v>
      </c>
      <c r="B11" s="40" t="s">
        <v>59</v>
      </c>
      <c r="C11" s="40" t="str">
        <f t="shared" si="0"/>
        <v>19FqK7ekLK0m3iLHchTn8h7mjSidGuWy0Ls8TvSUsTPI</v>
      </c>
      <c r="D11" s="40">
        <f>INDEX(allsections[[S]:[Order]],MATCH(A11,allsections[SGUID],0),3)</f>
        <v>28</v>
      </c>
      <c r="E11" s="40">
        <f>INDEX(allsections[[S]:[Order]],MATCH(B11,allsections[SGUID],0),3)</f>
        <v>2801</v>
      </c>
      <c r="F11" s="40"/>
      <c r="G11" s="51">
        <f>COUNTIF(K:K,sectionsubsection[[#This Row],[Title]])</f>
        <v>0</v>
      </c>
    </row>
    <row r="12" spans="1:7" x14ac:dyDescent="0.25">
      <c r="A12" s="49" t="s">
        <v>58</v>
      </c>
      <c r="B12" s="50" t="s">
        <v>59</v>
      </c>
      <c r="C12" s="40" t="str">
        <f t="shared" si="0"/>
        <v>19FqK7ekLK0m3iLHchTn8h7mjSidGuWy0Ls8TvSUsTPI</v>
      </c>
      <c r="D12" s="40">
        <f>INDEX(allsections[[S]:[Order]],MATCH(A12,allsections[SGUID],0),3)</f>
        <v>28</v>
      </c>
      <c r="E12" s="40">
        <f>INDEX(allsections[[S]:[Order]],MATCH(B12,allsections[SGUID],0),3)</f>
        <v>2801</v>
      </c>
      <c r="F12" s="50"/>
      <c r="G12" s="52">
        <f>COUNTIF(K:K,sectionsubsection[[#This Row],[Title]])</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3B5E-FA25-45CC-828C-1844300CFD41}">
  <dimension ref="A1:D202"/>
  <sheetViews>
    <sheetView workbookViewId="0">
      <selection activeCell="D19" sqref="D19"/>
    </sheetView>
  </sheetViews>
  <sheetFormatPr defaultColWidth="9.140625" defaultRowHeight="15" x14ac:dyDescent="0.25"/>
  <cols>
    <col min="1" max="1" width="27.140625" bestFit="1" customWidth="1"/>
    <col min="2" max="2" width="9.85546875" customWidth="1"/>
    <col min="3" max="3" width="50.140625" bestFit="1" customWidth="1"/>
  </cols>
  <sheetData>
    <row r="1" spans="1:4" x14ac:dyDescent="0.25">
      <c r="A1" t="s">
        <v>2483</v>
      </c>
      <c r="B1" t="s">
        <v>2484</v>
      </c>
      <c r="C1" t="s">
        <v>2485</v>
      </c>
      <c r="D1" t="s">
        <v>2486</v>
      </c>
    </row>
    <row r="2" spans="1:4" x14ac:dyDescent="0.25">
      <c r="A2" t="s">
        <v>1198</v>
      </c>
      <c r="B2" t="s">
        <v>2487</v>
      </c>
      <c r="C2" t="str">
        <f>S2PQ_relational[[#This Row],[PIGUID]]&amp;S2PQ_relational[[#This Row],[PQGUID]]</f>
        <v>4WYx7HFMmvtmz47Y7M3HG3DgQZai1eFLNcGaormDrdC</v>
      </c>
      <c r="D2" t="str">
        <f>IF(INDEX(S2PQ[[S2PQGUID]:[Answer]],MATCH(S2PQ_relational[[#This Row],[PQGUID]],S2PQ[S2PQGUID],0),5)="no",S2PQ_relational[[#This Row],[PIGUID]]&amp;"NO","-")</f>
        <v>-</v>
      </c>
    </row>
    <row r="3" spans="1:4" x14ac:dyDescent="0.25">
      <c r="A3" t="s">
        <v>1192</v>
      </c>
      <c r="B3" t="s">
        <v>2487</v>
      </c>
      <c r="C3" t="str">
        <f>S2PQ_relational[[#This Row],[PIGUID]]&amp;S2PQ_relational[[#This Row],[PQGUID]]</f>
        <v>4jmMeYGPtKdXO8Ibg2kVnKDgQZai1eFLNcGaormDrdC</v>
      </c>
      <c r="D3" t="str">
        <f>IF(INDEX(S2PQ[[S2PQGUID]:[Answer]],MATCH(S2PQ_relational[[#This Row],[PQGUID]],S2PQ[S2PQGUID],0),5)="no",S2PQ_relational[[#This Row],[PIGUID]]&amp;"NO","-")</f>
        <v>-</v>
      </c>
    </row>
    <row r="4" spans="1:4" x14ac:dyDescent="0.25">
      <c r="A4" t="s">
        <v>1186</v>
      </c>
      <c r="B4" t="s">
        <v>2487</v>
      </c>
      <c r="C4" t="str">
        <f>S2PQ_relational[[#This Row],[PIGUID]]&amp;S2PQ_relational[[#This Row],[PQGUID]]</f>
        <v>22l3UtO73ZM5X3unimZhNHDgQZai1eFLNcGaormDrdC</v>
      </c>
      <c r="D4" t="str">
        <f>IF(INDEX(S2PQ[[S2PQGUID]:[Answer]],MATCH(S2PQ_relational[[#This Row],[PQGUID]],S2PQ[S2PQGUID],0),5)="no",S2PQ_relational[[#This Row],[PIGUID]]&amp;"NO","-")</f>
        <v>-</v>
      </c>
    </row>
    <row r="5" spans="1:4" x14ac:dyDescent="0.25">
      <c r="A5" t="s">
        <v>1179</v>
      </c>
      <c r="B5" t="s">
        <v>2487</v>
      </c>
      <c r="C5" t="str">
        <f>S2PQ_relational[[#This Row],[PIGUID]]&amp;S2PQ_relational[[#This Row],[PQGUID]]</f>
        <v>vTUZ6KQlrq7dspNUGk5KBDgQZai1eFLNcGaormDrdC</v>
      </c>
      <c r="D5" t="str">
        <f>IF(INDEX(S2PQ[[S2PQGUID]:[Answer]],MATCH(S2PQ_relational[[#This Row],[PQGUID]],S2PQ[S2PQGUID],0),5)="no",S2PQ_relational[[#This Row],[PIGUID]]&amp;"NO","-")</f>
        <v>-</v>
      </c>
    </row>
    <row r="6" spans="1:4" x14ac:dyDescent="0.25">
      <c r="A6" t="s">
        <v>1166</v>
      </c>
      <c r="B6" t="s">
        <v>2487</v>
      </c>
      <c r="C6" t="str">
        <f>S2PQ_relational[[#This Row],[PIGUID]]&amp;S2PQ_relational[[#This Row],[PQGUID]]</f>
        <v>1Uqyo2Vwo2oCQgKT32PB54DgQZai1eFLNcGaormDrdC</v>
      </c>
      <c r="D6" t="str">
        <f>IF(INDEX(S2PQ[[S2PQGUID]:[Answer]],MATCH(S2PQ_relational[[#This Row],[PQGUID]],S2PQ[S2PQGUID],0),5)="no",S2PQ_relational[[#This Row],[PIGUID]]&amp;"NO","-")</f>
        <v>-</v>
      </c>
    </row>
    <row r="7" spans="1:4" x14ac:dyDescent="0.25">
      <c r="A7" t="s">
        <v>1173</v>
      </c>
      <c r="B7" t="s">
        <v>2487</v>
      </c>
      <c r="C7" t="str">
        <f>S2PQ_relational[[#This Row],[PIGUID]]&amp;S2PQ_relational[[#This Row],[PQGUID]]</f>
        <v>HpwhZNE1Jujf4ntm70XUJDgQZai1eFLNcGaormDrdC</v>
      </c>
      <c r="D7" t="str">
        <f>IF(INDEX(S2PQ[[S2PQGUID]:[Answer]],MATCH(S2PQ_relational[[#This Row],[PQGUID]],S2PQ[S2PQGUID],0),5)="no",S2PQ_relational[[#This Row],[PIGUID]]&amp;"NO","-")</f>
        <v>-</v>
      </c>
    </row>
    <row r="8" spans="1:4" x14ac:dyDescent="0.25">
      <c r="A8" t="s">
        <v>1159</v>
      </c>
      <c r="B8" t="s">
        <v>2487</v>
      </c>
      <c r="C8" t="str">
        <f>S2PQ_relational[[#This Row],[PIGUID]]&amp;S2PQ_relational[[#This Row],[PQGUID]]</f>
        <v>7IfmeAiwt7IyOyilrdfU56DgQZai1eFLNcGaormDrdC</v>
      </c>
      <c r="D8" t="str">
        <f>IF(INDEX(S2PQ[[S2PQGUID]:[Answer]],MATCH(S2PQ_relational[[#This Row],[PQGUID]],S2PQ[S2PQGUID],0),5)="no",S2PQ_relational[[#This Row],[PIGUID]]&amp;"NO","-")</f>
        <v>-</v>
      </c>
    </row>
    <row r="9" spans="1:4" x14ac:dyDescent="0.25">
      <c r="A9" t="s">
        <v>1124</v>
      </c>
      <c r="B9" t="s">
        <v>2487</v>
      </c>
      <c r="C9" t="str">
        <f>S2PQ_relational[[#This Row],[PIGUID]]&amp;S2PQ_relational[[#This Row],[PQGUID]]</f>
        <v>4e0hFYl6HltQu7DHCHbcoJDgQZai1eFLNcGaormDrdC</v>
      </c>
      <c r="D9" t="str">
        <f>IF(INDEX(S2PQ[[S2PQGUID]:[Answer]],MATCH(S2PQ_relational[[#This Row],[PQGUID]],S2PQ[S2PQGUID],0),5)="no",S2PQ_relational[[#This Row],[PIGUID]]&amp;"NO","-")</f>
        <v>-</v>
      </c>
    </row>
    <row r="10" spans="1:4" x14ac:dyDescent="0.25">
      <c r="A10" t="s">
        <v>1152</v>
      </c>
      <c r="B10" t="s">
        <v>2487</v>
      </c>
      <c r="C10" t="str">
        <f>S2PQ_relational[[#This Row],[PIGUID]]&amp;S2PQ_relational[[#This Row],[PQGUID]]</f>
        <v>6yPrLv8HOkMQl4FUElnt8sDgQZai1eFLNcGaormDrdC</v>
      </c>
      <c r="D10" t="str">
        <f>IF(INDEX(S2PQ[[S2PQGUID]:[Answer]],MATCH(S2PQ_relational[[#This Row],[PQGUID]],S2PQ[S2PQGUID],0),5)="no",S2PQ_relational[[#This Row],[PIGUID]]&amp;"NO","-")</f>
        <v>-</v>
      </c>
    </row>
    <row r="11" spans="1:4" x14ac:dyDescent="0.25">
      <c r="A11" t="s">
        <v>1132</v>
      </c>
      <c r="B11" t="s">
        <v>2487</v>
      </c>
      <c r="C11" t="str">
        <f>S2PQ_relational[[#This Row],[PIGUID]]&amp;S2PQ_relational[[#This Row],[PQGUID]]</f>
        <v>51KdjNCjOC8inVjuDumWQpDgQZai1eFLNcGaormDrdC</v>
      </c>
      <c r="D11" t="str">
        <f>IF(INDEX(S2PQ[[S2PQGUID]:[Answer]],MATCH(S2PQ_relational[[#This Row],[PQGUID]],S2PQ[S2PQGUID],0),5)="no",S2PQ_relational[[#This Row],[PIGUID]]&amp;"NO","-")</f>
        <v>-</v>
      </c>
    </row>
    <row r="12" spans="1:4" x14ac:dyDescent="0.25">
      <c r="C12" t="str">
        <f>S2PQ_relational[[#This Row],[PIGUID]]&amp;S2PQ_relational[[#This Row],[PQGUID]]</f>
        <v/>
      </c>
      <c r="D12" t="e">
        <f>IF(INDEX(S2PQ[[S2PQGUID]:[Answer]],MATCH(S2PQ_relational[[#This Row],[PQGUID]],S2PQ[S2PQGUID],0),5)="no",S2PQ_relational[[#This Row],[PIGUID]]&amp;"NO","-")</f>
        <v>#N/A</v>
      </c>
    </row>
    <row r="13" spans="1:4" x14ac:dyDescent="0.25">
      <c r="A13" t="s">
        <v>1139</v>
      </c>
      <c r="B13" t="s">
        <v>2487</v>
      </c>
      <c r="C13" t="str">
        <f>S2PQ_relational[[#This Row],[PIGUID]]&amp;S2PQ_relational[[#This Row],[PQGUID]]</f>
        <v>U3pe4S0WIg9qB7vTtaWatDgQZai1eFLNcGaormDrdC</v>
      </c>
      <c r="D13" t="str">
        <f>IF(INDEX(S2PQ[[S2PQGUID]:[Answer]],MATCH(S2PQ_relational[[#This Row],[PQGUID]],S2PQ[S2PQGUID],0),5)="no",S2PQ_relational[[#This Row],[PIGUID]]&amp;"NO","-")</f>
        <v>-</v>
      </c>
    </row>
    <row r="14" spans="1:4" x14ac:dyDescent="0.25">
      <c r="A14" t="s">
        <v>159</v>
      </c>
      <c r="B14" t="s">
        <v>2488</v>
      </c>
      <c r="C14" t="str">
        <f>S2PQ_relational[[#This Row],[PIGUID]]&amp;S2PQ_relational[[#This Row],[PQGUID]]</f>
        <v>5XMLpcjxwMVd0swERj19FI6wEtZi10jsNcRNXt4zdGZM</v>
      </c>
      <c r="D14" t="str">
        <f>IF(INDEX(S2PQ[[S2PQGUID]:[Answer]],MATCH(S2PQ_relational[[#This Row],[PQGUID]],S2PQ[S2PQGUID],0),5)="no",S2PQ_relational[[#This Row],[PIGUID]]&amp;"NO","-")</f>
        <v>-</v>
      </c>
    </row>
    <row r="15" spans="1:4" x14ac:dyDescent="0.25">
      <c r="A15" t="s">
        <v>145</v>
      </c>
      <c r="B15" t="s">
        <v>2488</v>
      </c>
      <c r="C15" t="str">
        <f>S2PQ_relational[[#This Row],[PIGUID]]&amp;S2PQ_relational[[#This Row],[PQGUID]]</f>
        <v>1pKykTCeSrkEE4AWwugwUB6wEtZi10jsNcRNXt4zdGZM</v>
      </c>
      <c r="D15" t="str">
        <f>IF(INDEX(S2PQ[[S2PQGUID]:[Answer]],MATCH(S2PQ_relational[[#This Row],[PQGUID]],S2PQ[S2PQGUID],0),5)="no",S2PQ_relational[[#This Row],[PIGUID]]&amp;"NO","-")</f>
        <v>-</v>
      </c>
    </row>
    <row r="16" spans="1:4" x14ac:dyDescent="0.25">
      <c r="A16" t="s">
        <v>245</v>
      </c>
      <c r="B16" t="s">
        <v>2488</v>
      </c>
      <c r="C16" t="str">
        <f>S2PQ_relational[[#This Row],[PIGUID]]&amp;S2PQ_relational[[#This Row],[PQGUID]]</f>
        <v>2xWtkK3f4uPpBQwoJOwYtN6wEtZi10jsNcRNXt4zdGZM</v>
      </c>
      <c r="D16" t="str">
        <f>IF(INDEX(S2PQ[[S2PQGUID]:[Answer]],MATCH(S2PQ_relational[[#This Row],[PQGUID]],S2PQ[S2PQGUID],0),5)="no",S2PQ_relational[[#This Row],[PIGUID]]&amp;"NO","-")</f>
        <v>-</v>
      </c>
    </row>
    <row r="17" spans="1:4" x14ac:dyDescent="0.25">
      <c r="A17" t="s">
        <v>152</v>
      </c>
      <c r="B17" t="s">
        <v>2488</v>
      </c>
      <c r="C17" t="str">
        <f>S2PQ_relational[[#This Row],[PIGUID]]&amp;S2PQ_relational[[#This Row],[PQGUID]]</f>
        <v>ZYU3P2HISVaXuEvVwpr526wEtZi10jsNcRNXt4zdGZM</v>
      </c>
      <c r="D17" t="str">
        <f>IF(INDEX(S2PQ[[S2PQGUID]:[Answer]],MATCH(S2PQ_relational[[#This Row],[PQGUID]],S2PQ[S2PQGUID],0),5)="no",S2PQ_relational[[#This Row],[PIGUID]]&amp;"NO","-")</f>
        <v>-</v>
      </c>
    </row>
    <row r="18" spans="1:4" x14ac:dyDescent="0.25">
      <c r="A18" t="s">
        <v>264</v>
      </c>
      <c r="B18" t="s">
        <v>2488</v>
      </c>
      <c r="C18" t="str">
        <f>S2PQ_relational[[#This Row],[PIGUID]]&amp;S2PQ_relational[[#This Row],[PQGUID]]</f>
        <v>2YSirzbeAjyTWH1ctHRk1C6wEtZi10jsNcRNXt4zdGZM</v>
      </c>
      <c r="D18" t="str">
        <f>IF(INDEX(S2PQ[[S2PQGUID]:[Answer]],MATCH(S2PQ_relational[[#This Row],[PQGUID]],S2PQ[S2PQGUID],0),5)="no",S2PQ_relational[[#This Row],[PIGUID]]&amp;"NO","-")</f>
        <v>-</v>
      </c>
    </row>
    <row r="19" spans="1:4" x14ac:dyDescent="0.25">
      <c r="A19" t="s">
        <v>251</v>
      </c>
      <c r="B19" t="s">
        <v>2488</v>
      </c>
      <c r="C19" t="str">
        <f>S2PQ_relational[[#This Row],[PIGUID]]&amp;S2PQ_relational[[#This Row],[PQGUID]]</f>
        <v>7sa1pBLjSG8Pp5qg7WPDWz6wEtZi10jsNcRNXt4zdGZM</v>
      </c>
      <c r="D19" t="str">
        <f>IF(INDEX(S2PQ[[S2PQGUID]:[Answer]],MATCH(S2PQ_relational[[#This Row],[PQGUID]],S2PQ[S2PQGUID],0),5)="no",S2PQ_relational[[#This Row],[PIGUID]]&amp;"NO","-")</f>
        <v>-</v>
      </c>
    </row>
    <row r="20" spans="1:4" x14ac:dyDescent="0.25">
      <c r="A20" t="s">
        <v>257</v>
      </c>
      <c r="B20" t="s">
        <v>2488</v>
      </c>
      <c r="C20" t="str">
        <f>S2PQ_relational[[#This Row],[PIGUID]]&amp;S2PQ_relational[[#This Row],[PQGUID]]</f>
        <v>5Wj2aUBoqbLeFTleXHhFBM6wEtZi10jsNcRNXt4zdGZM</v>
      </c>
      <c r="D20" t="str">
        <f>IF(INDEX(S2PQ[[S2PQGUID]:[Answer]],MATCH(S2PQ_relational[[#This Row],[PQGUID]],S2PQ[S2PQGUID],0),5)="no",S2PQ_relational[[#This Row],[PIGUID]]&amp;"NO","-")</f>
        <v>-</v>
      </c>
    </row>
    <row r="21" spans="1:4" x14ac:dyDescent="0.25">
      <c r="A21" t="s">
        <v>177</v>
      </c>
      <c r="B21" t="s">
        <v>2488</v>
      </c>
      <c r="C21" t="str">
        <f>S2PQ_relational[[#This Row],[PIGUID]]&amp;S2PQ_relational[[#This Row],[PQGUID]]</f>
        <v>7DyKpxWGj5goGwyBPim7pI6wEtZi10jsNcRNXt4zdGZM</v>
      </c>
      <c r="D21" t="str">
        <f>IF(INDEX(S2PQ[[S2PQGUID]:[Answer]],MATCH(S2PQ_relational[[#This Row],[PQGUID]],S2PQ[S2PQGUID],0),5)="no",S2PQ_relational[[#This Row],[PIGUID]]&amp;"NO","-")</f>
        <v>-</v>
      </c>
    </row>
    <row r="22" spans="1:4" x14ac:dyDescent="0.25">
      <c r="A22" t="s">
        <v>196</v>
      </c>
      <c r="B22" t="s">
        <v>2488</v>
      </c>
      <c r="C22" t="str">
        <f>S2PQ_relational[[#This Row],[PIGUID]]&amp;S2PQ_relational[[#This Row],[PQGUID]]</f>
        <v>CxoVhQbDEeBla327lo6Xi6wEtZi10jsNcRNXt4zdGZM</v>
      </c>
      <c r="D22" t="str">
        <f>IF(INDEX(S2PQ[[S2PQGUID]:[Answer]],MATCH(S2PQ_relational[[#This Row],[PQGUID]],S2PQ[S2PQGUID],0),5)="no",S2PQ_relational[[#This Row],[PIGUID]]&amp;"NO","-")</f>
        <v>-</v>
      </c>
    </row>
    <row r="23" spans="1:4" x14ac:dyDescent="0.25">
      <c r="A23" t="s">
        <v>109</v>
      </c>
      <c r="B23" t="s">
        <v>2488</v>
      </c>
      <c r="C23" t="str">
        <f>S2PQ_relational[[#This Row],[PIGUID]]&amp;S2PQ_relational[[#This Row],[PQGUID]]</f>
        <v>3NImmxaPT7SDOWf4wiv7q36wEtZi10jsNcRNXt4zdGZM</v>
      </c>
      <c r="D23" t="str">
        <f>IF(INDEX(S2PQ[[S2PQGUID]:[Answer]],MATCH(S2PQ_relational[[#This Row],[PQGUID]],S2PQ[S2PQGUID],0),5)="no",S2PQ_relational[[#This Row],[PIGUID]]&amp;"NO","-")</f>
        <v>-</v>
      </c>
    </row>
    <row r="24" spans="1:4" x14ac:dyDescent="0.25">
      <c r="A24" t="s">
        <v>171</v>
      </c>
      <c r="B24" t="s">
        <v>2488</v>
      </c>
      <c r="C24" t="str">
        <f>S2PQ_relational[[#This Row],[PIGUID]]&amp;S2PQ_relational[[#This Row],[PQGUID]]</f>
        <v>5cwiVd7HtVG08xWOCrcEoD6wEtZi10jsNcRNXt4zdGZM</v>
      </c>
      <c r="D24" t="str">
        <f>IF(INDEX(S2PQ[[S2PQGUID]:[Answer]],MATCH(S2PQ_relational[[#This Row],[PQGUID]],S2PQ[S2PQGUID],0),5)="no",S2PQ_relational[[#This Row],[PIGUID]]&amp;"NO","-")</f>
        <v>-</v>
      </c>
    </row>
    <row r="25" spans="1:4" x14ac:dyDescent="0.25">
      <c r="A25" t="s">
        <v>165</v>
      </c>
      <c r="B25" t="s">
        <v>2488</v>
      </c>
      <c r="C25" t="str">
        <f>S2PQ_relational[[#This Row],[PIGUID]]&amp;S2PQ_relational[[#This Row],[PQGUID]]</f>
        <v>6IaRWWLLwEjiebgODuBcQ96wEtZi10jsNcRNXt4zdGZM</v>
      </c>
      <c r="D25" t="str">
        <f>IF(INDEX(S2PQ[[S2PQGUID]:[Answer]],MATCH(S2PQ_relational[[#This Row],[PQGUID]],S2PQ[S2PQGUID],0),5)="no",S2PQ_relational[[#This Row],[PIGUID]]&amp;"NO","-")</f>
        <v>-</v>
      </c>
    </row>
    <row r="26" spans="1:4" x14ac:dyDescent="0.25">
      <c r="A26" t="s">
        <v>410</v>
      </c>
      <c r="B26" t="s">
        <v>2488</v>
      </c>
      <c r="C26" t="str">
        <f>S2PQ_relational[[#This Row],[PIGUID]]&amp;S2PQ_relational[[#This Row],[PQGUID]]</f>
        <v>4Jb2xHztv4wCf1ku5L2lC76wEtZi10jsNcRNXt4zdGZM</v>
      </c>
      <c r="D26" t="str">
        <f>IF(INDEX(S2PQ[[S2PQGUID]:[Answer]],MATCH(S2PQ_relational[[#This Row],[PQGUID]],S2PQ[S2PQGUID],0),5)="no",S2PQ_relational[[#This Row],[PIGUID]]&amp;"NO","-")</f>
        <v>-</v>
      </c>
    </row>
    <row r="27" spans="1:4" x14ac:dyDescent="0.25">
      <c r="A27" t="s">
        <v>423</v>
      </c>
      <c r="B27" t="s">
        <v>2488</v>
      </c>
      <c r="C27" t="str">
        <f>S2PQ_relational[[#This Row],[PIGUID]]&amp;S2PQ_relational[[#This Row],[PQGUID]]</f>
        <v>F0JgdnPzgyET8cEUcFcOD6wEtZi10jsNcRNXt4zdGZM</v>
      </c>
      <c r="D27" t="str">
        <f>IF(INDEX(S2PQ[[S2PQGUID]:[Answer]],MATCH(S2PQ_relational[[#This Row],[PQGUID]],S2PQ[S2PQGUID],0),5)="no",S2PQ_relational[[#This Row],[PIGUID]]&amp;"NO","-")</f>
        <v>-</v>
      </c>
    </row>
    <row r="28" spans="1:4" x14ac:dyDescent="0.25">
      <c r="A28" t="s">
        <v>457</v>
      </c>
      <c r="B28" t="s">
        <v>2488</v>
      </c>
      <c r="C28" t="str">
        <f>S2PQ_relational[[#This Row],[PIGUID]]&amp;S2PQ_relational[[#This Row],[PQGUID]]</f>
        <v>1ms1NuJdZOHABl8zQTvHb06wEtZi10jsNcRNXt4zdGZM</v>
      </c>
      <c r="D28" t="str">
        <f>IF(INDEX(S2PQ[[S2PQGUID]:[Answer]],MATCH(S2PQ_relational[[#This Row],[PQGUID]],S2PQ[S2PQGUID],0),5)="no",S2PQ_relational[[#This Row],[PIGUID]]&amp;"NO","-")</f>
        <v>-</v>
      </c>
    </row>
    <row r="29" spans="1:4" x14ac:dyDescent="0.25">
      <c r="A29" t="s">
        <v>581</v>
      </c>
      <c r="B29" t="s">
        <v>2488</v>
      </c>
      <c r="C29" t="str">
        <f>S2PQ_relational[[#This Row],[PIGUID]]&amp;S2PQ_relational[[#This Row],[PQGUID]]</f>
        <v>7kuMRXkFdkVvKiAjgVItGk6wEtZi10jsNcRNXt4zdGZM</v>
      </c>
      <c r="D29" t="str">
        <f>IF(INDEX(S2PQ[[S2PQGUID]:[Answer]],MATCH(S2PQ_relational[[#This Row],[PQGUID]],S2PQ[S2PQGUID],0),5)="no",S2PQ_relational[[#This Row],[PIGUID]]&amp;"NO","-")</f>
        <v>-</v>
      </c>
    </row>
    <row r="30" spans="1:4" x14ac:dyDescent="0.25">
      <c r="A30" t="s">
        <v>463</v>
      </c>
      <c r="B30" t="s">
        <v>2488</v>
      </c>
      <c r="C30" t="str">
        <f>S2PQ_relational[[#This Row],[PIGUID]]&amp;S2PQ_relational[[#This Row],[PQGUID]]</f>
        <v>7G3feqcNJrmgHttkJ7kotu6wEtZi10jsNcRNXt4zdGZM</v>
      </c>
      <c r="D30" t="str">
        <f>IF(INDEX(S2PQ[[S2PQGUID]:[Answer]],MATCH(S2PQ_relational[[#This Row],[PQGUID]],S2PQ[S2PQGUID],0),5)="no",S2PQ_relational[[#This Row],[PIGUID]]&amp;"NO","-")</f>
        <v>-</v>
      </c>
    </row>
    <row r="31" spans="1:4" x14ac:dyDescent="0.25">
      <c r="A31" t="s">
        <v>443</v>
      </c>
      <c r="B31" t="s">
        <v>2488</v>
      </c>
      <c r="C31" t="str">
        <f>S2PQ_relational[[#This Row],[PIGUID]]&amp;S2PQ_relational[[#This Row],[PQGUID]]</f>
        <v>48eSc6ufL32LYTn170VfMD6wEtZi10jsNcRNXt4zdGZM</v>
      </c>
      <c r="D31" t="str">
        <f>IF(INDEX(S2PQ[[S2PQGUID]:[Answer]],MATCH(S2PQ_relational[[#This Row],[PQGUID]],S2PQ[S2PQGUID],0),5)="no",S2PQ_relational[[#This Row],[PIGUID]]&amp;"NO","-")</f>
        <v>-</v>
      </c>
    </row>
    <row r="32" spans="1:4" x14ac:dyDescent="0.25">
      <c r="A32" t="s">
        <v>569</v>
      </c>
      <c r="B32" t="s">
        <v>2488</v>
      </c>
      <c r="C32" t="str">
        <f>S2PQ_relational[[#This Row],[PIGUID]]&amp;S2PQ_relational[[#This Row],[PQGUID]]</f>
        <v>qcO5NtTmObhid6DnfpGp36wEtZi10jsNcRNXt4zdGZM</v>
      </c>
      <c r="D32" t="str">
        <f>IF(INDEX(S2PQ[[S2PQGUID]:[Answer]],MATCH(S2PQ_relational[[#This Row],[PQGUID]],S2PQ[S2PQGUID],0),5)="no",S2PQ_relational[[#This Row],[PIGUID]]&amp;"NO","-")</f>
        <v>-</v>
      </c>
    </row>
    <row r="33" spans="1:4" x14ac:dyDescent="0.25">
      <c r="A33" t="s">
        <v>575</v>
      </c>
      <c r="B33" t="s">
        <v>2488</v>
      </c>
      <c r="C33" t="str">
        <f>S2PQ_relational[[#This Row],[PIGUID]]&amp;S2PQ_relational[[#This Row],[PQGUID]]</f>
        <v>a1O6I8NAxFcdYJHOBaLwA6wEtZi10jsNcRNXt4zdGZM</v>
      </c>
      <c r="D33" t="str">
        <f>IF(INDEX(S2PQ[[S2PQGUID]:[Answer]],MATCH(S2PQ_relational[[#This Row],[PQGUID]],S2PQ[S2PQGUID],0),5)="no",S2PQ_relational[[#This Row],[PIGUID]]&amp;"NO","-")</f>
        <v>-</v>
      </c>
    </row>
    <row r="34" spans="1:4" x14ac:dyDescent="0.25">
      <c r="A34" t="s">
        <v>416</v>
      </c>
      <c r="B34" t="s">
        <v>2488</v>
      </c>
      <c r="C34" t="str">
        <f>S2PQ_relational[[#This Row],[PIGUID]]&amp;S2PQ_relational[[#This Row],[PQGUID]]</f>
        <v>3yD2eXWicQtUTBS1nmtdmy6wEtZi10jsNcRNXt4zdGZM</v>
      </c>
      <c r="D34" t="str">
        <f>IF(INDEX(S2PQ[[S2PQGUID]:[Answer]],MATCH(S2PQ_relational[[#This Row],[PQGUID]],S2PQ[S2PQGUID],0),5)="no",S2PQ_relational[[#This Row],[PIGUID]]&amp;"NO","-")</f>
        <v>-</v>
      </c>
    </row>
    <row r="35" spans="1:4" x14ac:dyDescent="0.25">
      <c r="A35" t="s">
        <v>220</v>
      </c>
      <c r="B35" t="s">
        <v>2488</v>
      </c>
      <c r="C35" t="str">
        <f>S2PQ_relational[[#This Row],[PIGUID]]&amp;S2PQ_relational[[#This Row],[PQGUID]]</f>
        <v>4YSAEbzKXUQeyg4M4d6vrL6wEtZi10jsNcRNXt4zdGZM</v>
      </c>
      <c r="D35" t="str">
        <f>IF(INDEX(S2PQ[[S2PQGUID]:[Answer]],MATCH(S2PQ_relational[[#This Row],[PQGUID]],S2PQ[S2PQGUID],0),5)="no",S2PQ_relational[[#This Row],[PIGUID]]&amp;"NO","-")</f>
        <v>-</v>
      </c>
    </row>
    <row r="36" spans="1:4" x14ac:dyDescent="0.25">
      <c r="A36" t="s">
        <v>214</v>
      </c>
      <c r="B36" t="s">
        <v>2488</v>
      </c>
      <c r="C36" t="str">
        <f>S2PQ_relational[[#This Row],[PIGUID]]&amp;S2PQ_relational[[#This Row],[PQGUID]]</f>
        <v>6B9xhtFhisW8O4ZBiiKz7V6wEtZi10jsNcRNXt4zdGZM</v>
      </c>
      <c r="D36" t="str">
        <f>IF(INDEX(S2PQ[[S2PQGUID]:[Answer]],MATCH(S2PQ_relational[[#This Row],[PQGUID]],S2PQ[S2PQGUID],0),5)="no",S2PQ_relational[[#This Row],[PIGUID]]&amp;"NO","-")</f>
        <v>-</v>
      </c>
    </row>
    <row r="37" spans="1:4" x14ac:dyDescent="0.25">
      <c r="A37" t="s">
        <v>208</v>
      </c>
      <c r="B37" t="s">
        <v>2488</v>
      </c>
      <c r="C37" t="str">
        <f>S2PQ_relational[[#This Row],[PIGUID]]&amp;S2PQ_relational[[#This Row],[PQGUID]]</f>
        <v>1aGuGlyREYFQBIe7s0g0Mi6wEtZi10jsNcRNXt4zdGZM</v>
      </c>
      <c r="D37" t="str">
        <f>IF(INDEX(S2PQ[[S2PQGUID]:[Answer]],MATCH(S2PQ_relational[[#This Row],[PQGUID]],S2PQ[S2PQGUID],0),5)="no",S2PQ_relational[[#This Row],[PIGUID]]&amp;"NO","-")</f>
        <v>-</v>
      </c>
    </row>
    <row r="38" spans="1:4" x14ac:dyDescent="0.25">
      <c r="A38" t="s">
        <v>202</v>
      </c>
      <c r="B38" t="s">
        <v>2488</v>
      </c>
      <c r="C38" t="str">
        <f>S2PQ_relational[[#This Row],[PIGUID]]&amp;S2PQ_relational[[#This Row],[PQGUID]]</f>
        <v>18t4NX55Jpw11353WNweZA6wEtZi10jsNcRNXt4zdGZM</v>
      </c>
      <c r="D38" t="str">
        <f>IF(INDEX(S2PQ[[S2PQGUID]:[Answer]],MATCH(S2PQ_relational[[#This Row],[PQGUID]],S2PQ[S2PQGUID],0),5)="no",S2PQ_relational[[#This Row],[PIGUID]]&amp;"NO","-")</f>
        <v>-</v>
      </c>
    </row>
    <row r="39" spans="1:4" x14ac:dyDescent="0.25">
      <c r="A39" t="s">
        <v>190</v>
      </c>
      <c r="B39" t="s">
        <v>2488</v>
      </c>
      <c r="C39" t="str">
        <f>S2PQ_relational[[#This Row],[PIGUID]]&amp;S2PQ_relational[[#This Row],[PQGUID]]</f>
        <v>4u5vwwF27FEVa6jfBV8HJA6wEtZi10jsNcRNXt4zdGZM</v>
      </c>
      <c r="D39" t="str">
        <f>IF(INDEX(S2PQ[[S2PQGUID]:[Answer]],MATCH(S2PQ_relational[[#This Row],[PQGUID]],S2PQ[S2PQGUID],0),5)="no",S2PQ_relational[[#This Row],[PIGUID]]&amp;"NO","-")</f>
        <v>-</v>
      </c>
    </row>
    <row r="40" spans="1:4" x14ac:dyDescent="0.25">
      <c r="A40" t="s">
        <v>183</v>
      </c>
      <c r="B40" t="s">
        <v>2488</v>
      </c>
      <c r="C40" t="str">
        <f>S2PQ_relational[[#This Row],[PIGUID]]&amp;S2PQ_relational[[#This Row],[PQGUID]]</f>
        <v>6cUv8oCVNH4sv4JR44JZ6b6wEtZi10jsNcRNXt4zdGZM</v>
      </c>
      <c r="D40" t="str">
        <f>IF(INDEX(S2PQ[[S2PQGUID]:[Answer]],MATCH(S2PQ_relational[[#This Row],[PQGUID]],S2PQ[S2PQGUID],0),5)="no",S2PQ_relational[[#This Row],[PIGUID]]&amp;"NO","-")</f>
        <v>-</v>
      </c>
    </row>
    <row r="41" spans="1:4" x14ac:dyDescent="0.25">
      <c r="A41" t="s">
        <v>436</v>
      </c>
      <c r="B41" t="s">
        <v>2488</v>
      </c>
      <c r="C41" t="str">
        <f>S2PQ_relational[[#This Row],[PIGUID]]&amp;S2PQ_relational[[#This Row],[PQGUID]]</f>
        <v>2DVcFtrO0rIYVKA7tnvXTO6wEtZi10jsNcRNXt4zdGZM</v>
      </c>
      <c r="D41" t="str">
        <f>IF(INDEX(S2PQ[[S2PQGUID]:[Answer]],MATCH(S2PQ_relational[[#This Row],[PQGUID]],S2PQ[S2PQGUID],0),5)="no",S2PQ_relational[[#This Row],[PIGUID]]&amp;"NO","-")</f>
        <v>-</v>
      </c>
    </row>
    <row r="42" spans="1:4" x14ac:dyDescent="0.25">
      <c r="A42" t="s">
        <v>239</v>
      </c>
      <c r="B42" t="s">
        <v>2488</v>
      </c>
      <c r="C42" t="str">
        <f>S2PQ_relational[[#This Row],[PIGUID]]&amp;S2PQ_relational[[#This Row],[PQGUID]]</f>
        <v>6PPb4EImP8JrD9iouBcWhQ6wEtZi10jsNcRNXt4zdGZM</v>
      </c>
      <c r="D42" t="str">
        <f>IF(INDEX(S2PQ[[S2PQGUID]:[Answer]],MATCH(S2PQ_relational[[#This Row],[PQGUID]],S2PQ[S2PQGUID],0),5)="no",S2PQ_relational[[#This Row],[PIGUID]]&amp;"NO","-")</f>
        <v>-</v>
      </c>
    </row>
    <row r="43" spans="1:4" x14ac:dyDescent="0.25">
      <c r="A43" t="s">
        <v>1016</v>
      </c>
      <c r="B43" t="s">
        <v>2488</v>
      </c>
      <c r="C43" t="str">
        <f>S2PQ_relational[[#This Row],[PIGUID]]&amp;S2PQ_relational[[#This Row],[PQGUID]]</f>
        <v>2rs7emlkTZPjsg71faiAd96wEtZi10jsNcRNXt4zdGZM</v>
      </c>
      <c r="D43" t="str">
        <f>IF(INDEX(S2PQ[[S2PQGUID]:[Answer]],MATCH(S2PQ_relational[[#This Row],[PQGUID]],S2PQ[S2PQGUID],0),5)="no",S2PQ_relational[[#This Row],[PIGUID]]&amp;"NO","-")</f>
        <v>-</v>
      </c>
    </row>
    <row r="44" spans="1:4" x14ac:dyDescent="0.25">
      <c r="A44" t="s">
        <v>1029</v>
      </c>
      <c r="B44" t="s">
        <v>2488</v>
      </c>
      <c r="C44" t="str">
        <f>S2PQ_relational[[#This Row],[PIGUID]]&amp;S2PQ_relational[[#This Row],[PQGUID]]</f>
        <v>2IDQsAx2EXaefk5yiXFxEY6wEtZi10jsNcRNXt4zdGZM</v>
      </c>
      <c r="D44" t="str">
        <f>IF(INDEX(S2PQ[[S2PQGUID]:[Answer]],MATCH(S2PQ_relational[[#This Row],[PQGUID]],S2PQ[S2PQGUID],0),5)="no",S2PQ_relational[[#This Row],[PIGUID]]&amp;"NO","-")</f>
        <v>-</v>
      </c>
    </row>
    <row r="45" spans="1:4" x14ac:dyDescent="0.25">
      <c r="A45" t="s">
        <v>1023</v>
      </c>
      <c r="B45" t="s">
        <v>2488</v>
      </c>
      <c r="C45" t="str">
        <f>S2PQ_relational[[#This Row],[PIGUID]]&amp;S2PQ_relational[[#This Row],[PQGUID]]</f>
        <v>4dLhdu5ncpzXM6bVq21fZg6wEtZi10jsNcRNXt4zdGZM</v>
      </c>
      <c r="D45" t="str">
        <f>IF(INDEX(S2PQ[[S2PQGUID]:[Answer]],MATCH(S2PQ_relational[[#This Row],[PQGUID]],S2PQ[S2PQGUID],0),5)="no",S2PQ_relational[[#This Row],[PIGUID]]&amp;"NO","-")</f>
        <v>-</v>
      </c>
    </row>
    <row r="46" spans="1:4" x14ac:dyDescent="0.25">
      <c r="A46" t="s">
        <v>1035</v>
      </c>
      <c r="B46" t="s">
        <v>2488</v>
      </c>
      <c r="C46" t="str">
        <f>S2PQ_relational[[#This Row],[PIGUID]]&amp;S2PQ_relational[[#This Row],[PQGUID]]</f>
        <v>73VD9GspDVUmgPNihgM0be6wEtZi10jsNcRNXt4zdGZM</v>
      </c>
      <c r="D46" t="str">
        <f>IF(INDEX(S2PQ[[S2PQGUID]:[Answer]],MATCH(S2PQ_relational[[#This Row],[PQGUID]],S2PQ[S2PQGUID],0),5)="no",S2PQ_relational[[#This Row],[PIGUID]]&amp;"NO","-")</f>
        <v>-</v>
      </c>
    </row>
    <row r="47" spans="1:4" x14ac:dyDescent="0.25">
      <c r="A47" t="s">
        <v>1049</v>
      </c>
      <c r="B47" t="s">
        <v>2488</v>
      </c>
      <c r="C47" t="str">
        <f>S2PQ_relational[[#This Row],[PIGUID]]&amp;S2PQ_relational[[#This Row],[PQGUID]]</f>
        <v>2hpse8sizXbJhkuBL9OBfW6wEtZi10jsNcRNXt4zdGZM</v>
      </c>
      <c r="D47" t="str">
        <f>IF(INDEX(S2PQ[[S2PQGUID]:[Answer]],MATCH(S2PQ_relational[[#This Row],[PQGUID]],S2PQ[S2PQGUID],0),5)="no",S2PQ_relational[[#This Row],[PIGUID]]&amp;"NO","-")</f>
        <v>-</v>
      </c>
    </row>
    <row r="48" spans="1:4" x14ac:dyDescent="0.25">
      <c r="A48" t="s">
        <v>625</v>
      </c>
      <c r="B48" t="s">
        <v>2489</v>
      </c>
      <c r="C48" t="str">
        <f>S2PQ_relational[[#This Row],[PIGUID]]&amp;S2PQ_relational[[#This Row],[PQGUID]]</f>
        <v>6tU0hakqJQq1ehpONbxHJY6AqCIykQ7bAmOkINPq5uCy</v>
      </c>
      <c r="D48" t="str">
        <f>IF(INDEX(S2PQ[[S2PQGUID]:[Answer]],MATCH(S2PQ_relational[[#This Row],[PQGUID]],S2PQ[S2PQGUID],0),5)="no",S2PQ_relational[[#This Row],[PIGUID]]&amp;"NO","-")</f>
        <v>-</v>
      </c>
    </row>
    <row r="49" spans="1:4" x14ac:dyDescent="0.25">
      <c r="A49" t="s">
        <v>706</v>
      </c>
      <c r="B49" t="s">
        <v>2489</v>
      </c>
      <c r="C49" t="str">
        <f>S2PQ_relational[[#This Row],[PIGUID]]&amp;S2PQ_relational[[#This Row],[PQGUID]]</f>
        <v>3MIkKYtgsIS7kwfpvWvzT66AqCIykQ7bAmOkINPq5uCy</v>
      </c>
      <c r="D49" t="str">
        <f>IF(INDEX(S2PQ[[S2PQGUID]:[Answer]],MATCH(S2PQ_relational[[#This Row],[PQGUID]],S2PQ[S2PQGUID],0),5)="no",S2PQ_relational[[#This Row],[PIGUID]]&amp;"NO","-")</f>
        <v>-</v>
      </c>
    </row>
    <row r="50" spans="1:4" x14ac:dyDescent="0.25">
      <c r="A50" t="s">
        <v>712</v>
      </c>
      <c r="B50" t="s">
        <v>2489</v>
      </c>
      <c r="C50" t="str">
        <f>S2PQ_relational[[#This Row],[PIGUID]]&amp;S2PQ_relational[[#This Row],[PQGUID]]</f>
        <v>6RXQHB23txaggRY89AYurP6AqCIykQ7bAmOkINPq5uCy</v>
      </c>
      <c r="D50" t="str">
        <f>IF(INDEX(S2PQ[[S2PQGUID]:[Answer]],MATCH(S2PQ_relational[[#This Row],[PQGUID]],S2PQ[S2PQGUID],0),5)="no",S2PQ_relational[[#This Row],[PIGUID]]&amp;"NO","-")</f>
        <v>-</v>
      </c>
    </row>
    <row r="51" spans="1:4" x14ac:dyDescent="0.25">
      <c r="A51" t="s">
        <v>51</v>
      </c>
      <c r="B51" t="s">
        <v>2489</v>
      </c>
      <c r="C51" t="str">
        <f>S2PQ_relational[[#This Row],[PIGUID]]&amp;S2PQ_relational[[#This Row],[PQGUID]]</f>
        <v>57hXNPoG2zDYQ0vC5lAqm16AqCIykQ7bAmOkINPq5uCy</v>
      </c>
      <c r="D51" t="str">
        <f>IF(INDEX(S2PQ[[S2PQGUID]:[Answer]],MATCH(S2PQ_relational[[#This Row],[PQGUID]],S2PQ[S2PQGUID],0),5)="no",S2PQ_relational[[#This Row],[PIGUID]]&amp;"NO","-")</f>
        <v>-</v>
      </c>
    </row>
    <row r="52" spans="1:4" x14ac:dyDescent="0.25">
      <c r="A52" t="s">
        <v>718</v>
      </c>
      <c r="B52" t="s">
        <v>2489</v>
      </c>
      <c r="C52" t="str">
        <f>S2PQ_relational[[#This Row],[PIGUID]]&amp;S2PQ_relational[[#This Row],[PQGUID]]</f>
        <v>3KmeDVnJvdkxDplVOgfM3C6AqCIykQ7bAmOkINPq5uCy</v>
      </c>
      <c r="D52" t="str">
        <f>IF(INDEX(S2PQ[[S2PQGUID]:[Answer]],MATCH(S2PQ_relational[[#This Row],[PQGUID]],S2PQ[S2PQGUID],0),5)="no",S2PQ_relational[[#This Row],[PIGUID]]&amp;"NO","-")</f>
        <v>-</v>
      </c>
    </row>
    <row r="53" spans="1:4" x14ac:dyDescent="0.25">
      <c r="A53" t="s">
        <v>844</v>
      </c>
      <c r="B53" t="s">
        <v>2489</v>
      </c>
      <c r="C53" t="str">
        <f>S2PQ_relational[[#This Row],[PIGUID]]&amp;S2PQ_relational[[#This Row],[PQGUID]]</f>
        <v>RW2T2hYy08KuJrj6dFxsN6AqCIykQ7bAmOkINPq5uCy</v>
      </c>
      <c r="D53" t="str">
        <f>IF(INDEX(S2PQ[[S2PQGUID]:[Answer]],MATCH(S2PQ_relational[[#This Row],[PQGUID]],S2PQ[S2PQGUID],0),5)="no",S2PQ_relational[[#This Row],[PIGUID]]&amp;"NO","-")</f>
        <v>-</v>
      </c>
    </row>
    <row r="54" spans="1:4" x14ac:dyDescent="0.25">
      <c r="A54" t="s">
        <v>837</v>
      </c>
      <c r="B54" t="s">
        <v>2489</v>
      </c>
      <c r="C54" t="str">
        <f>S2PQ_relational[[#This Row],[PIGUID]]&amp;S2PQ_relational[[#This Row],[PQGUID]]</f>
        <v>1KnHDrklOCIpQoDfRFQa4i6AqCIykQ7bAmOkINPq5uCy</v>
      </c>
      <c r="D54" t="str">
        <f>IF(INDEX(S2PQ[[S2PQGUID]:[Answer]],MATCH(S2PQ_relational[[#This Row],[PQGUID]],S2PQ[S2PQGUID],0),5)="no",S2PQ_relational[[#This Row],[PIGUID]]&amp;"NO","-")</f>
        <v>-</v>
      </c>
    </row>
    <row r="55" spans="1:4" x14ac:dyDescent="0.25">
      <c r="A55" t="s">
        <v>220</v>
      </c>
      <c r="B55" t="s">
        <v>2490</v>
      </c>
      <c r="C55" t="str">
        <f>S2PQ_relational[[#This Row],[PIGUID]]&amp;S2PQ_relational[[#This Row],[PQGUID]]</f>
        <v>4YSAEbzKXUQeyg4M4d6vrL4XdR1BIUJKgloEu2Q7aNtb</v>
      </c>
      <c r="D55" t="str">
        <f>IF(INDEX(S2PQ[[S2PQGUID]:[Answer]],MATCH(S2PQ_relational[[#This Row],[PQGUID]],S2PQ[S2PQGUID],0),5)="no",S2PQ_relational[[#This Row],[PIGUID]]&amp;"NO","-")</f>
        <v>-</v>
      </c>
    </row>
    <row r="56" spans="1:4" x14ac:dyDescent="0.25">
      <c r="A56" t="s">
        <v>214</v>
      </c>
      <c r="B56" t="s">
        <v>2490</v>
      </c>
      <c r="C56" t="str">
        <f>S2PQ_relational[[#This Row],[PIGUID]]&amp;S2PQ_relational[[#This Row],[PQGUID]]</f>
        <v>6B9xhtFhisW8O4ZBiiKz7V4XdR1BIUJKgloEu2Q7aNtb</v>
      </c>
      <c r="D56" t="str">
        <f>IF(INDEX(S2PQ[[S2PQGUID]:[Answer]],MATCH(S2PQ_relational[[#This Row],[PQGUID]],S2PQ[S2PQGUID],0),5)="no",S2PQ_relational[[#This Row],[PIGUID]]&amp;"NO","-")</f>
        <v>-</v>
      </c>
    </row>
    <row r="57" spans="1:4" x14ac:dyDescent="0.25">
      <c r="A57" t="s">
        <v>208</v>
      </c>
      <c r="B57" t="s">
        <v>2490</v>
      </c>
      <c r="C57" t="str">
        <f>S2PQ_relational[[#This Row],[PIGUID]]&amp;S2PQ_relational[[#This Row],[PQGUID]]</f>
        <v>1aGuGlyREYFQBIe7s0g0Mi4XdR1BIUJKgloEu2Q7aNtb</v>
      </c>
      <c r="D57" t="str">
        <f>IF(INDEX(S2PQ[[S2PQGUID]:[Answer]],MATCH(S2PQ_relational[[#This Row],[PQGUID]],S2PQ[S2PQGUID],0),5)="no",S2PQ_relational[[#This Row],[PIGUID]]&amp;"NO","-")</f>
        <v>-</v>
      </c>
    </row>
    <row r="58" spans="1:4" x14ac:dyDescent="0.25">
      <c r="A58" t="s">
        <v>202</v>
      </c>
      <c r="B58" t="s">
        <v>2490</v>
      </c>
      <c r="C58" t="str">
        <f>S2PQ_relational[[#This Row],[PIGUID]]&amp;S2PQ_relational[[#This Row],[PQGUID]]</f>
        <v>18t4NX55Jpw11353WNweZA4XdR1BIUJKgloEu2Q7aNtb</v>
      </c>
      <c r="D58" t="str">
        <f>IF(INDEX(S2PQ[[S2PQGUID]:[Answer]],MATCH(S2PQ_relational[[#This Row],[PQGUID]],S2PQ[S2PQGUID],0),5)="no",S2PQ_relational[[#This Row],[PIGUID]]&amp;"NO","-")</f>
        <v>-</v>
      </c>
    </row>
    <row r="59" spans="1:4" x14ac:dyDescent="0.25">
      <c r="A59" t="s">
        <v>190</v>
      </c>
      <c r="B59" t="s">
        <v>2490</v>
      </c>
      <c r="C59" t="str">
        <f>S2PQ_relational[[#This Row],[PIGUID]]&amp;S2PQ_relational[[#This Row],[PQGUID]]</f>
        <v>4u5vwwF27FEVa6jfBV8HJA4XdR1BIUJKgloEu2Q7aNtb</v>
      </c>
      <c r="D59" t="str">
        <f>IF(INDEX(S2PQ[[S2PQGUID]:[Answer]],MATCH(S2PQ_relational[[#This Row],[PQGUID]],S2PQ[S2PQGUID],0),5)="no",S2PQ_relational[[#This Row],[PIGUID]]&amp;"NO","-")</f>
        <v>-</v>
      </c>
    </row>
    <row r="60" spans="1:4" x14ac:dyDescent="0.25">
      <c r="A60" t="s">
        <v>183</v>
      </c>
      <c r="B60" t="s">
        <v>2490</v>
      </c>
      <c r="C60" t="str">
        <f>S2PQ_relational[[#This Row],[PIGUID]]&amp;S2PQ_relational[[#This Row],[PQGUID]]</f>
        <v>6cUv8oCVNH4sv4JR44JZ6b4XdR1BIUJKgloEu2Q7aNtb</v>
      </c>
      <c r="D60" t="str">
        <f>IF(INDEX(S2PQ[[S2PQGUID]:[Answer]],MATCH(S2PQ_relational[[#This Row],[PQGUID]],S2PQ[S2PQGUID],0),5)="no",S2PQ_relational[[#This Row],[PIGUID]]&amp;"NO","-")</f>
        <v>-</v>
      </c>
    </row>
    <row r="61" spans="1:4" x14ac:dyDescent="0.25">
      <c r="A61" t="s">
        <v>1074</v>
      </c>
      <c r="B61" t="s">
        <v>2491</v>
      </c>
      <c r="C61" t="str">
        <f>S2PQ_relational[[#This Row],[PIGUID]]&amp;S2PQ_relational[[#This Row],[PQGUID]]</f>
        <v>2PJlZjNP2CxZBTHI3Yo72l3OUwP27CHlF6LKJEvlgtOT</v>
      </c>
      <c r="D61" t="str">
        <f>IF(INDEX(S2PQ[[S2PQGUID]:[Answer]],MATCH(S2PQ_relational[[#This Row],[PQGUID]],S2PQ[S2PQGUID],0),5)="no",S2PQ_relational[[#This Row],[PIGUID]]&amp;"NO","-")</f>
        <v>-</v>
      </c>
    </row>
    <row r="62" spans="1:4" x14ac:dyDescent="0.25">
      <c r="A62" t="s">
        <v>1247</v>
      </c>
      <c r="B62" t="s">
        <v>2491</v>
      </c>
      <c r="C62" t="str">
        <f>S2PQ_relational[[#This Row],[PIGUID]]&amp;S2PQ_relational[[#This Row],[PQGUID]]</f>
        <v>iB5PMMMmXldy6uUryrwf23OUwP27CHlF6LKJEvlgtOT</v>
      </c>
      <c r="D62" t="str">
        <f>IF(INDEX(S2PQ[[S2PQGUID]:[Answer]],MATCH(S2PQ_relational[[#This Row],[PQGUID]],S2PQ[S2PQGUID],0),5)="no",S2PQ_relational[[#This Row],[PIGUID]]&amp;"NO","-")</f>
        <v>-</v>
      </c>
    </row>
    <row r="63" spans="1:4" x14ac:dyDescent="0.25">
      <c r="A63" t="s">
        <v>1222</v>
      </c>
      <c r="B63" t="s">
        <v>2492</v>
      </c>
      <c r="C63" t="str">
        <f>S2PQ_relational[[#This Row],[PIGUID]]&amp;S2PQ_relational[[#This Row],[PQGUID]]</f>
        <v>6Ax16N8PtorGrxHH3hlDVA57UoI9StRcfbIvK2gcvcrs</v>
      </c>
      <c r="D63" t="str">
        <f>IF(INDEX(S2PQ[[S2PQGUID]:[Answer]],MATCH(S2PQ_relational[[#This Row],[PQGUID]],S2PQ[S2PQGUID],0),5)="no",S2PQ_relational[[#This Row],[PIGUID]]&amp;"NO","-")</f>
        <v>-</v>
      </c>
    </row>
    <row r="64" spans="1:4" x14ac:dyDescent="0.25">
      <c r="A64" t="s">
        <v>1067</v>
      </c>
      <c r="B64" t="s">
        <v>2492</v>
      </c>
      <c r="C64" t="str">
        <f>S2PQ_relational[[#This Row],[PIGUID]]&amp;S2PQ_relational[[#This Row],[PQGUID]]</f>
        <v>1xFHArepy1OParxXI8mFBU57UoI9StRcfbIvK2gcvcrs</v>
      </c>
      <c r="D64" t="str">
        <f>IF(INDEX(S2PQ[[S2PQGUID]:[Answer]],MATCH(S2PQ_relational[[#This Row],[PQGUID]],S2PQ[S2PQGUID],0),5)="no",S2PQ_relational[[#This Row],[PIGUID]]&amp;"NO","-")</f>
        <v>-</v>
      </c>
    </row>
    <row r="65" spans="1:4" x14ac:dyDescent="0.25">
      <c r="A65" t="s">
        <v>367</v>
      </c>
      <c r="B65" t="s">
        <v>2493</v>
      </c>
      <c r="C65" t="str">
        <f>S2PQ_relational[[#This Row],[PIGUID]]&amp;S2PQ_relational[[#This Row],[PQGUID]]</f>
        <v>76Wltk0ROGg1SlYBZ2qfPJ36c6jSPs461vBL8euoxGPg</v>
      </c>
      <c r="D65" t="str">
        <f>IF(INDEX(S2PQ[[S2PQGUID]:[Answer]],MATCH(S2PQ_relational[[#This Row],[PQGUID]],S2PQ[S2PQGUID],0),5)="no",S2PQ_relational[[#This Row],[PIGUID]]&amp;"NO","-")</f>
        <v>-</v>
      </c>
    </row>
    <row r="66" spans="1:4" x14ac:dyDescent="0.25">
      <c r="A66" t="s">
        <v>361</v>
      </c>
      <c r="B66" t="s">
        <v>2493</v>
      </c>
      <c r="C66" t="str">
        <f>S2PQ_relational[[#This Row],[PIGUID]]&amp;S2PQ_relational[[#This Row],[PQGUID]]</f>
        <v>4AmQfVdCOPJUYrkfqlFji536c6jSPs461vBL8euoxGPg</v>
      </c>
      <c r="D66" t="str">
        <f>IF(INDEX(S2PQ[[S2PQGUID]:[Answer]],MATCH(S2PQ_relational[[#This Row],[PQGUID]],S2PQ[S2PQGUID],0),5)="no",S2PQ_relational[[#This Row],[PIGUID]]&amp;"NO","-")</f>
        <v>-</v>
      </c>
    </row>
    <row r="67" spans="1:4" x14ac:dyDescent="0.25">
      <c r="A67" t="s">
        <v>295</v>
      </c>
      <c r="B67" t="s">
        <v>2494</v>
      </c>
      <c r="C67" t="str">
        <f>S2PQ_relational[[#This Row],[PIGUID]]&amp;S2PQ_relational[[#This Row],[PQGUID]]</f>
        <v>6VR2DVb8Pqi2hm95RPKTw93OtEoWQgYX165j9GzTkv5b</v>
      </c>
      <c r="D67" t="str">
        <f>IF(INDEX(S2PQ[[S2PQGUID]:[Answer]],MATCH(S2PQ_relational[[#This Row],[PQGUID]],S2PQ[S2PQGUID],0),5)="no",S2PQ_relational[[#This Row],[PIGUID]]&amp;"NO","-")</f>
        <v>-</v>
      </c>
    </row>
    <row r="68" spans="1:4" x14ac:dyDescent="0.25">
      <c r="A68" t="s">
        <v>346</v>
      </c>
      <c r="B68" t="s">
        <v>2494</v>
      </c>
      <c r="C68" t="str">
        <f>S2PQ_relational[[#This Row],[PIGUID]]&amp;S2PQ_relational[[#This Row],[PQGUID]]</f>
        <v>6EyAjeLSJeHawTrf5fiNo83OtEoWQgYX165j9GzTkv5b</v>
      </c>
      <c r="D68" t="str">
        <f>IF(INDEX(S2PQ[[S2PQGUID]:[Answer]],MATCH(S2PQ_relational[[#This Row],[PQGUID]],S2PQ[S2PQGUID],0),5)="no",S2PQ_relational[[#This Row],[PIGUID]]&amp;"NO","-")</f>
        <v>-</v>
      </c>
    </row>
    <row r="69" spans="1:4" x14ac:dyDescent="0.25">
      <c r="A69" t="s">
        <v>320</v>
      </c>
      <c r="B69" t="s">
        <v>2494</v>
      </c>
      <c r="C69" t="str">
        <f>S2PQ_relational[[#This Row],[PIGUID]]&amp;S2PQ_relational[[#This Row],[PQGUID]]</f>
        <v>67BKIOKgAhZQyfB8Y9Yakt3OtEoWQgYX165j9GzTkv5b</v>
      </c>
      <c r="D69" t="str">
        <f>IF(INDEX(S2PQ[[S2PQGUID]:[Answer]],MATCH(S2PQ_relational[[#This Row],[PQGUID]],S2PQ[S2PQGUID],0),5)="no",S2PQ_relational[[#This Row],[PIGUID]]&amp;"NO","-")</f>
        <v>-</v>
      </c>
    </row>
    <row r="70" spans="1:4" x14ac:dyDescent="0.25">
      <c r="A70" t="s">
        <v>350</v>
      </c>
      <c r="B70" t="s">
        <v>2494</v>
      </c>
      <c r="C70" t="str">
        <f>S2PQ_relational[[#This Row],[PIGUID]]&amp;S2PQ_relational[[#This Row],[PQGUID]]</f>
        <v>4Cg1rmj527ComKD2MmzJj3OtEoWQgYX165j9GzTkv5b</v>
      </c>
      <c r="D70" t="str">
        <f>IF(INDEX(S2PQ[[S2PQGUID]:[Answer]],MATCH(S2PQ_relational[[#This Row],[PQGUID]],S2PQ[S2PQGUID],0),5)="no",S2PQ_relational[[#This Row],[PIGUID]]&amp;"NO","-")</f>
        <v>-</v>
      </c>
    </row>
    <row r="71" spans="1:4" x14ac:dyDescent="0.25">
      <c r="A71" t="s">
        <v>342</v>
      </c>
      <c r="B71" t="s">
        <v>2494</v>
      </c>
      <c r="C71" t="str">
        <f>S2PQ_relational[[#This Row],[PIGUID]]&amp;S2PQ_relational[[#This Row],[PQGUID]]</f>
        <v>1GkA7nO3Bdpb0KZ9qjXnWB3OtEoWQgYX165j9GzTkv5b</v>
      </c>
      <c r="D71" t="str">
        <f>IF(INDEX(S2PQ[[S2PQGUID]:[Answer]],MATCH(S2PQ_relational[[#This Row],[PQGUID]],S2PQ[S2PQGUID],0),5)="no",S2PQ_relational[[#This Row],[PIGUID]]&amp;"NO","-")</f>
        <v>-</v>
      </c>
    </row>
    <row r="72" spans="1:4" x14ac:dyDescent="0.25">
      <c r="A72" t="s">
        <v>338</v>
      </c>
      <c r="B72" t="s">
        <v>2494</v>
      </c>
      <c r="C72" t="str">
        <f>S2PQ_relational[[#This Row],[PIGUID]]&amp;S2PQ_relational[[#This Row],[PQGUID]]</f>
        <v>7tJ13xzCrTIAVouoFzibA03OtEoWQgYX165j9GzTkv5b</v>
      </c>
      <c r="D72" t="str">
        <f>IF(INDEX(S2PQ[[S2PQGUID]:[Answer]],MATCH(S2PQ_relational[[#This Row],[PQGUID]],S2PQ[S2PQGUID],0),5)="no",S2PQ_relational[[#This Row],[PIGUID]]&amp;"NO","-")</f>
        <v>-</v>
      </c>
    </row>
    <row r="73" spans="1:4" x14ac:dyDescent="0.25">
      <c r="A73" t="s">
        <v>332</v>
      </c>
      <c r="B73" t="s">
        <v>2494</v>
      </c>
      <c r="C73" t="str">
        <f>S2PQ_relational[[#This Row],[PIGUID]]&amp;S2PQ_relational[[#This Row],[PQGUID]]</f>
        <v>5s34fLcDnLxaqa2NMOjHld3OtEoWQgYX165j9GzTkv5b</v>
      </c>
      <c r="D73" t="str">
        <f>IF(INDEX(S2PQ[[S2PQGUID]:[Answer]],MATCH(S2PQ_relational[[#This Row],[PQGUID]],S2PQ[S2PQGUID],0),5)="no",S2PQ_relational[[#This Row],[PIGUID]]&amp;"NO","-")</f>
        <v>-</v>
      </c>
    </row>
    <row r="74" spans="1:4" x14ac:dyDescent="0.25">
      <c r="A74" t="s">
        <v>724</v>
      </c>
      <c r="B74" t="s">
        <v>2494</v>
      </c>
      <c r="C74" t="str">
        <f>S2PQ_relational[[#This Row],[PIGUID]]&amp;S2PQ_relational[[#This Row],[PQGUID]]</f>
        <v>nQjzNhaGXnaBgjQP2Qtr23OtEoWQgYX165j9GzTkv5b</v>
      </c>
      <c r="D74" t="str">
        <f>IF(INDEX(S2PQ[[S2PQGUID]:[Answer]],MATCH(S2PQ_relational[[#This Row],[PQGUID]],S2PQ[S2PQGUID],0),5)="no",S2PQ_relational[[#This Row],[PIGUID]]&amp;"NO","-")</f>
        <v>-</v>
      </c>
    </row>
    <row r="75" spans="1:4" x14ac:dyDescent="0.25">
      <c r="A75" t="s">
        <v>850</v>
      </c>
      <c r="B75" t="s">
        <v>2494</v>
      </c>
      <c r="C75" t="str">
        <f>S2PQ_relational[[#This Row],[PIGUID]]&amp;S2PQ_relational[[#This Row],[PQGUID]]</f>
        <v>5Nl14BASNLaLWZJPmvOcLQ3OtEoWQgYX165j9GzTkv5b</v>
      </c>
      <c r="D75" t="str">
        <f>IF(INDEX(S2PQ[[S2PQGUID]:[Answer]],MATCH(S2PQ_relational[[#This Row],[PQGUID]],S2PQ[S2PQGUID],0),5)="no",S2PQ_relational[[#This Row],[PIGUID]]&amp;"NO","-")</f>
        <v>-</v>
      </c>
    </row>
    <row r="76" spans="1:4" x14ac:dyDescent="0.25">
      <c r="A76" t="s">
        <v>367</v>
      </c>
      <c r="B76" t="s">
        <v>2494</v>
      </c>
      <c r="C76" t="str">
        <f>S2PQ_relational[[#This Row],[PIGUID]]&amp;S2PQ_relational[[#This Row],[PQGUID]]</f>
        <v>76Wltk0ROGg1SlYBZ2qfPJ3OtEoWQgYX165j9GzTkv5b</v>
      </c>
      <c r="D76" t="str">
        <f>IF(INDEX(S2PQ[[S2PQGUID]:[Answer]],MATCH(S2PQ_relational[[#This Row],[PQGUID]],S2PQ[S2PQGUID],0),5)="no",S2PQ_relational[[#This Row],[PIGUID]]&amp;"NO","-")</f>
        <v>-</v>
      </c>
    </row>
    <row r="77" spans="1:4" x14ac:dyDescent="0.25">
      <c r="A77" t="s">
        <v>361</v>
      </c>
      <c r="B77" t="s">
        <v>2494</v>
      </c>
      <c r="C77" t="str">
        <f>S2PQ_relational[[#This Row],[PIGUID]]&amp;S2PQ_relational[[#This Row],[PQGUID]]</f>
        <v>4AmQfVdCOPJUYrkfqlFji53OtEoWQgYX165j9GzTkv5b</v>
      </c>
      <c r="D77" t="str">
        <f>IF(INDEX(S2PQ[[S2PQGUID]:[Answer]],MATCH(S2PQ_relational[[#This Row],[PQGUID]],S2PQ[S2PQGUID],0),5)="no",S2PQ_relational[[#This Row],[PIGUID]]&amp;"NO","-")</f>
        <v>-</v>
      </c>
    </row>
    <row r="78" spans="1:4" x14ac:dyDescent="0.25">
      <c r="A78" t="s">
        <v>125</v>
      </c>
      <c r="B78" t="s">
        <v>2495</v>
      </c>
      <c r="C78" t="str">
        <f>S2PQ_relational[[#This Row],[PIGUID]]&amp;S2PQ_relational[[#This Row],[PQGUID]]</f>
        <v>1T9PzZDfujzZ6oVJjH8ckO4DdrUCzF4hKYx2vEBpTabK</v>
      </c>
      <c r="D78" t="str">
        <f>IF(INDEX(S2PQ[[S2PQGUID]:[Answer]],MATCH(S2PQ_relational[[#This Row],[PQGUID]],S2PQ[S2PQGUID],0),5)="no",S2PQ_relational[[#This Row],[PIGUID]]&amp;"NO","-")</f>
        <v>-</v>
      </c>
    </row>
    <row r="79" spans="1:4" x14ac:dyDescent="0.25">
      <c r="A79" t="s">
        <v>117</v>
      </c>
      <c r="B79" t="s">
        <v>2495</v>
      </c>
      <c r="C79" t="str">
        <f>S2PQ_relational[[#This Row],[PIGUID]]&amp;S2PQ_relational[[#This Row],[PQGUID]]</f>
        <v>5qy6ErPkjecVj6HpGH0qCQ4DdrUCzF4hKYx2vEBpTabK</v>
      </c>
      <c r="D79" t="str">
        <f>IF(INDEX(S2PQ[[S2PQGUID]:[Answer]],MATCH(S2PQ_relational[[#This Row],[PQGUID]],S2PQ[S2PQGUID],0),5)="no",S2PQ_relational[[#This Row],[PIGUID]]&amp;"NO","-")</f>
        <v>-</v>
      </c>
    </row>
    <row r="80" spans="1:4" x14ac:dyDescent="0.25">
      <c r="A80" t="s">
        <v>825</v>
      </c>
      <c r="B80" t="s">
        <v>2496</v>
      </c>
      <c r="C80" t="str">
        <f>S2PQ_relational[[#This Row],[PIGUID]]&amp;S2PQ_relational[[#This Row],[PQGUID]]</f>
        <v>5Z10dCA0zIVv781B4q5SqF6ccX1CiK4YPXonkrLVjtJz</v>
      </c>
      <c r="D80" t="str">
        <f>IF(INDEX(S2PQ[[S2PQGUID]:[Answer]],MATCH(S2PQ_relational[[#This Row],[PQGUID]],S2PQ[S2PQGUID],0),5)="no",S2PQ_relational[[#This Row],[PIGUID]]&amp;"NO","-")</f>
        <v>-</v>
      </c>
    </row>
    <row r="81" spans="1:4" x14ac:dyDescent="0.25">
      <c r="A81" t="s">
        <v>819</v>
      </c>
      <c r="B81" t="s">
        <v>2496</v>
      </c>
      <c r="C81" t="str">
        <f>S2PQ_relational[[#This Row],[PIGUID]]&amp;S2PQ_relational[[#This Row],[PQGUID]]</f>
        <v>3JfotZ9o0QOqW84K66TBu66ccX1CiK4YPXonkrLVjtJz</v>
      </c>
      <c r="D81" t="str">
        <f>IF(INDEX(S2PQ[[S2PQGUID]:[Answer]],MATCH(S2PQ_relational[[#This Row],[PQGUID]],S2PQ[S2PQGUID],0),5)="no",S2PQ_relational[[#This Row],[PIGUID]]&amp;"NO","-")</f>
        <v>-</v>
      </c>
    </row>
    <row r="82" spans="1:4" x14ac:dyDescent="0.25">
      <c r="A82" t="s">
        <v>812</v>
      </c>
      <c r="B82" t="s">
        <v>2496</v>
      </c>
      <c r="C82" t="str">
        <f>S2PQ_relational[[#This Row],[PIGUID]]&amp;S2PQ_relational[[#This Row],[PQGUID]]</f>
        <v>7M2d0sovzUZK4s8L8uKKol6ccX1CiK4YPXonkrLVjtJz</v>
      </c>
      <c r="D82" t="str">
        <f>IF(INDEX(S2PQ[[S2PQGUID]:[Answer]],MATCH(S2PQ_relational[[#This Row],[PQGUID]],S2PQ[S2PQGUID],0),5)="no",S2PQ_relational[[#This Row],[PIGUID]]&amp;"NO","-")</f>
        <v>-</v>
      </c>
    </row>
    <row r="83" spans="1:4" x14ac:dyDescent="0.25">
      <c r="A83" t="s">
        <v>837</v>
      </c>
      <c r="B83" t="s">
        <v>2497</v>
      </c>
      <c r="C83" t="str">
        <f>S2PQ_relational[[#This Row],[PIGUID]]&amp;S2PQ_relational[[#This Row],[PQGUID]]</f>
        <v>1KnHDrklOCIpQoDfRFQa4i1mfU3K8x3BpClHpV35NBsd</v>
      </c>
      <c r="D83" t="str">
        <f>IF(INDEX(S2PQ[[S2PQGUID]:[Answer]],MATCH(S2PQ_relational[[#This Row],[PQGUID]],S2PQ[S2PQGUID],0),5)="no",S2PQ_relational[[#This Row],[PIGUID]]&amp;"NO","-")</f>
        <v>-</v>
      </c>
    </row>
    <row r="84" spans="1:4" x14ac:dyDescent="0.25">
      <c r="A84" t="s">
        <v>844</v>
      </c>
      <c r="B84" t="s">
        <v>2497</v>
      </c>
      <c r="C84" t="str">
        <f>S2PQ_relational[[#This Row],[PIGUID]]&amp;S2PQ_relational[[#This Row],[PQGUID]]</f>
        <v>RW2T2hYy08KuJrj6dFxsN1mfU3K8x3BpClHpV35NBsd</v>
      </c>
      <c r="D84" t="str">
        <f>IF(INDEX(S2PQ[[S2PQGUID]:[Answer]],MATCH(S2PQ_relational[[#This Row],[PQGUID]],S2PQ[S2PQGUID],0),5)="no",S2PQ_relational[[#This Row],[PIGUID]]&amp;"NO","-")</f>
        <v>-</v>
      </c>
    </row>
    <row r="85" spans="1:4" x14ac:dyDescent="0.25">
      <c r="A85" t="s">
        <v>806</v>
      </c>
      <c r="B85" t="s">
        <v>2498</v>
      </c>
      <c r="C85" t="str">
        <f>S2PQ_relational[[#This Row],[PIGUID]]&amp;S2PQ_relational[[#This Row],[PQGUID]]</f>
        <v>41Lyff8nU4anNG64Bnt2Od5R88gZ3ani90Nv06kTcNpx</v>
      </c>
      <c r="D85" t="str">
        <f>IF(INDEX(S2PQ[[S2PQGUID]:[Answer]],MATCH(S2PQ_relational[[#This Row],[PQGUID]],S2PQ[S2PQGUID],0),5)="no",S2PQ_relational[[#This Row],[PIGUID]]&amp;"NO","-")</f>
        <v>-</v>
      </c>
    </row>
    <row r="86" spans="1:4" x14ac:dyDescent="0.25">
      <c r="A86" t="s">
        <v>800</v>
      </c>
      <c r="B86" t="s">
        <v>2498</v>
      </c>
      <c r="C86" t="str">
        <f>S2PQ_relational[[#This Row],[PIGUID]]&amp;S2PQ_relational[[#This Row],[PQGUID]]</f>
        <v>3HgTtH04kKNZShQKTUOFCF5R88gZ3ani90Nv06kTcNpx</v>
      </c>
      <c r="D86" t="str">
        <f>IF(INDEX(S2PQ[[S2PQGUID]:[Answer]],MATCH(S2PQ_relational[[#This Row],[PQGUID]],S2PQ[S2PQGUID],0),5)="no",S2PQ_relational[[#This Row],[PIGUID]]&amp;"NO","-")</f>
        <v>-</v>
      </c>
    </row>
    <row r="87" spans="1:4" x14ac:dyDescent="0.25">
      <c r="A87" t="s">
        <v>794</v>
      </c>
      <c r="B87" t="s">
        <v>2498</v>
      </c>
      <c r="C87" t="str">
        <f>S2PQ_relational[[#This Row],[PIGUID]]&amp;S2PQ_relational[[#This Row],[PQGUID]]</f>
        <v>7HVAuE1WtgOYxqvXtYDYEi5R88gZ3ani90Nv06kTcNpx</v>
      </c>
      <c r="D87" t="str">
        <f>IF(INDEX(S2PQ[[S2PQGUID]:[Answer]],MATCH(S2PQ_relational[[#This Row],[PQGUID]],S2PQ[S2PQGUID],0),5)="no",S2PQ_relational[[#This Row],[PIGUID]]&amp;"NO","-")</f>
        <v>-</v>
      </c>
    </row>
    <row r="88" spans="1:4" x14ac:dyDescent="0.25">
      <c r="A88" t="s">
        <v>787</v>
      </c>
      <c r="B88" t="s">
        <v>2498</v>
      </c>
      <c r="C88" t="str">
        <f>S2PQ_relational[[#This Row],[PIGUID]]&amp;S2PQ_relational[[#This Row],[PQGUID]]</f>
        <v>6Xf5RYOzcRHc49oChgifE65R88gZ3ani90Nv06kTcNpx</v>
      </c>
      <c r="D88" t="str">
        <f>IF(INDEX(S2PQ[[S2PQGUID]:[Answer]],MATCH(S2PQ_relational[[#This Row],[PQGUID]],S2PQ[S2PQGUID],0),5)="no",S2PQ_relational[[#This Row],[PIGUID]]&amp;"NO","-")</f>
        <v>-</v>
      </c>
    </row>
    <row r="89" spans="1:4" x14ac:dyDescent="0.25">
      <c r="A89" t="s">
        <v>386</v>
      </c>
      <c r="B89" t="s">
        <v>2499</v>
      </c>
      <c r="C89" t="str">
        <f>S2PQ_relational[[#This Row],[PIGUID]]&amp;S2PQ_relational[[#This Row],[PQGUID]]</f>
        <v>SFbJoEozwpL1iSjyguVOd23juUofObC0OdtepoHB3jM</v>
      </c>
      <c r="D89" t="str">
        <f>IF(INDEX(S2PQ[[S2PQGUID]:[Answer]],MATCH(S2PQ_relational[[#This Row],[PQGUID]],S2PQ[S2PQGUID],0),5)="no",S2PQ_relational[[#This Row],[PIGUID]]&amp;"NO","-")</f>
        <v>-</v>
      </c>
    </row>
    <row r="90" spans="1:4" x14ac:dyDescent="0.25">
      <c r="A90" t="s">
        <v>373</v>
      </c>
      <c r="B90" t="s">
        <v>2499</v>
      </c>
      <c r="C90" t="str">
        <f>S2PQ_relational[[#This Row],[PIGUID]]&amp;S2PQ_relational[[#This Row],[PQGUID]]</f>
        <v>XDFv5q0VH0HfGWcld4uN823juUofObC0OdtepoHB3jM</v>
      </c>
      <c r="D90" t="str">
        <f>IF(INDEX(S2PQ[[S2PQGUID]:[Answer]],MATCH(S2PQ_relational[[#This Row],[PQGUID]],S2PQ[S2PQGUID],0),5)="no",S2PQ_relational[[#This Row],[PIGUID]]&amp;"NO","-")</f>
        <v>-</v>
      </c>
    </row>
    <row r="91" spans="1:4" x14ac:dyDescent="0.25">
      <c r="A91" t="s">
        <v>731</v>
      </c>
      <c r="B91" t="s">
        <v>2500</v>
      </c>
      <c r="C91" t="str">
        <f>S2PQ_relational[[#This Row],[PIGUID]]&amp;S2PQ_relational[[#This Row],[PQGUID]]</f>
        <v>5I8PhwW24MW2VjBUFwRSHa2co7UsUxpISWNGYxlkwqjC</v>
      </c>
      <c r="D91" t="str">
        <f>IF(INDEX(S2PQ[[S2PQGUID]:[Answer]],MATCH(S2PQ_relational[[#This Row],[PQGUID]],S2PQ[S2PQGUID],0),5)="no",S2PQ_relational[[#This Row],[PIGUID]]&amp;"NO","-")</f>
        <v>-</v>
      </c>
    </row>
    <row r="92" spans="1:4" x14ac:dyDescent="0.25">
      <c r="A92" t="s">
        <v>831</v>
      </c>
      <c r="B92" t="s">
        <v>2500</v>
      </c>
      <c r="C92" t="str">
        <f>S2PQ_relational[[#This Row],[PIGUID]]&amp;S2PQ_relational[[#This Row],[PQGUID]]</f>
        <v>QkSPB2n7lSil626qYF5NN2co7UsUxpISWNGYxlkwqjC</v>
      </c>
      <c r="D92" t="str">
        <f>IF(INDEX(S2PQ[[S2PQGUID]:[Answer]],MATCH(S2PQ_relational[[#This Row],[PQGUID]],S2PQ[S2PQGUID],0),5)="no",S2PQ_relational[[#This Row],[PIGUID]]&amp;"NO","-")</f>
        <v>-</v>
      </c>
    </row>
    <row r="93" spans="1:4" x14ac:dyDescent="0.25">
      <c r="A93" t="s">
        <v>763</v>
      </c>
      <c r="B93" t="s">
        <v>2500</v>
      </c>
      <c r="C93" t="str">
        <f>S2PQ_relational[[#This Row],[PIGUID]]&amp;S2PQ_relational[[#This Row],[PQGUID]]</f>
        <v>6o4Wt1W1y2p6YUAwdtmLPs2co7UsUxpISWNGYxlkwqjC</v>
      </c>
      <c r="D93" t="str">
        <f>IF(INDEX(S2PQ[[S2PQGUID]:[Answer]],MATCH(S2PQ_relational[[#This Row],[PQGUID]],S2PQ[S2PQGUID],0),5)="no",S2PQ_relational[[#This Row],[PIGUID]]&amp;"NO","-")</f>
        <v>-</v>
      </c>
    </row>
    <row r="94" spans="1:4" x14ac:dyDescent="0.25">
      <c r="A94" t="s">
        <v>869</v>
      </c>
      <c r="B94" t="s">
        <v>2500</v>
      </c>
      <c r="C94" t="str">
        <f>S2PQ_relational[[#This Row],[PIGUID]]&amp;S2PQ_relational[[#This Row],[PQGUID]]</f>
        <v>5EFASqWGpjLzGVX144vmns2co7UsUxpISWNGYxlkwqjC</v>
      </c>
      <c r="D94" t="str">
        <f>IF(INDEX(S2PQ[[S2PQGUID]:[Answer]],MATCH(S2PQ_relational[[#This Row],[PQGUID]],S2PQ[S2PQGUID],0),5)="no",S2PQ_relational[[#This Row],[PIGUID]]&amp;"NO","-")</f>
        <v>-</v>
      </c>
    </row>
    <row r="95" spans="1:4" x14ac:dyDescent="0.25">
      <c r="A95" t="s">
        <v>469</v>
      </c>
      <c r="B95" t="s">
        <v>2501</v>
      </c>
      <c r="C95" t="str">
        <f>S2PQ_relational[[#This Row],[PIGUID]]&amp;S2PQ_relational[[#This Row],[PQGUID]]</f>
        <v>5OuN0FhPL5u4LX2CCgo9sq1t0Mq6PJkbSbEcIEvZj92e</v>
      </c>
      <c r="D95" t="str">
        <f>IF(INDEX(S2PQ[[S2PQGUID]:[Answer]],MATCH(S2PQ_relational[[#This Row],[PQGUID]],S2PQ[S2PQGUID],0),5)="no",S2PQ_relational[[#This Row],[PIGUID]]&amp;"NO","-")</f>
        <v>-</v>
      </c>
    </row>
    <row r="96" spans="1:4" x14ac:dyDescent="0.25">
      <c r="A96" t="s">
        <v>1235</v>
      </c>
      <c r="C96" t="str">
        <f>S2PQ_relational[[#This Row],[PIGUID]]&amp;S2PQ_relational[[#This Row],[PQGUID]]</f>
        <v>6iUFFK6Mb6jElcvXPhYqc4</v>
      </c>
      <c r="D96" t="e">
        <f>IF(INDEX(S2PQ[[S2PQGUID]:[Answer]],MATCH(S2PQ_relational[[#This Row],[PQGUID]],S2PQ[S2PQGUID],0),5)="no",S2PQ_relational[[#This Row],[PIGUID]]&amp;"NO","-")</f>
        <v>#N/A</v>
      </c>
    </row>
    <row r="97" spans="1:4" x14ac:dyDescent="0.25">
      <c r="A97" t="s">
        <v>557</v>
      </c>
      <c r="C97" t="str">
        <f>S2PQ_relational[[#This Row],[PIGUID]]&amp;S2PQ_relational[[#This Row],[PQGUID]]</f>
        <v>6hzMhSrqa9YQF4ncycFdha</v>
      </c>
      <c r="D97" t="e">
        <f>IF(INDEX(S2PQ[[S2PQGUID]:[Answer]],MATCH(S2PQ_relational[[#This Row],[PQGUID]],S2PQ[S2PQGUID],0),5)="no",S2PQ_relational[[#This Row],[PIGUID]]&amp;"NO","-")</f>
        <v>#N/A</v>
      </c>
    </row>
    <row r="98" spans="1:4" x14ac:dyDescent="0.25">
      <c r="A98" t="s">
        <v>527</v>
      </c>
      <c r="C98" t="str">
        <f>S2PQ_relational[[#This Row],[PIGUID]]&amp;S2PQ_relational[[#This Row],[PQGUID]]</f>
        <v>3ViYI88ZwjsrAi0n0PfXX</v>
      </c>
      <c r="D98" t="e">
        <f>IF(INDEX(S2PQ[[S2PQGUID]:[Answer]],MATCH(S2PQ_relational[[#This Row],[PQGUID]],S2PQ[S2PQGUID],0),5)="no",S2PQ_relational[[#This Row],[PIGUID]]&amp;"NO","-")</f>
        <v>#N/A</v>
      </c>
    </row>
    <row r="99" spans="1:4" x14ac:dyDescent="0.25">
      <c r="A99" t="s">
        <v>960</v>
      </c>
      <c r="C99" t="str">
        <f>S2PQ_relational[[#This Row],[PIGUID]]&amp;S2PQ_relational[[#This Row],[PQGUID]]</f>
        <v>2adJZ3Sfn04R9H7RqvEryb</v>
      </c>
      <c r="D99" t="e">
        <f>IF(INDEX(S2PQ[[S2PQGUID]:[Answer]],MATCH(S2PQ_relational[[#This Row],[PQGUID]],S2PQ[S2PQGUID],0),5)="no",S2PQ_relational[[#This Row],[PIGUID]]&amp;"NO","-")</f>
        <v>#N/A</v>
      </c>
    </row>
    <row r="100" spans="1:4" x14ac:dyDescent="0.25">
      <c r="A100" t="s">
        <v>922</v>
      </c>
      <c r="C100" t="str">
        <f>S2PQ_relational[[#This Row],[PIGUID]]&amp;S2PQ_relational[[#This Row],[PQGUID]]</f>
        <v>3DwgtS9i0t9XVIPvcEx0uo</v>
      </c>
      <c r="D100" t="e">
        <f>IF(INDEX(S2PQ[[S2PQGUID]:[Answer]],MATCH(S2PQ_relational[[#This Row],[PQGUID]],S2PQ[S2PQGUID],0),5)="no",S2PQ_relational[[#This Row],[PIGUID]]&amp;"NO","-")</f>
        <v>#N/A</v>
      </c>
    </row>
    <row r="101" spans="1:4" x14ac:dyDescent="0.25">
      <c r="A101" t="s">
        <v>902</v>
      </c>
      <c r="C101" t="str">
        <f>S2PQ_relational[[#This Row],[PIGUID]]&amp;S2PQ_relational[[#This Row],[PQGUID]]</f>
        <v>MpuHbgv7XDz6kjPMhHbzq</v>
      </c>
      <c r="D101" t="e">
        <f>IF(INDEX(S2PQ[[S2PQGUID]:[Answer]],MATCH(S2PQ_relational[[#This Row],[PQGUID]],S2PQ[S2PQGUID],0),5)="no",S2PQ_relational[[#This Row],[PIGUID]]&amp;"NO","-")</f>
        <v>#N/A</v>
      </c>
    </row>
    <row r="102" spans="1:4" x14ac:dyDescent="0.25">
      <c r="A102" t="s">
        <v>967</v>
      </c>
      <c r="C102" t="str">
        <f>S2PQ_relational[[#This Row],[PIGUID]]&amp;S2PQ_relational[[#This Row],[PQGUID]]</f>
        <v>5PrSpSyjjykg4ZatTFFqlw</v>
      </c>
      <c r="D102" t="e">
        <f>IF(INDEX(S2PQ[[S2PQGUID]:[Answer]],MATCH(S2PQ_relational[[#This Row],[PQGUID]],S2PQ[S2PQGUID],0),5)="no",S2PQ_relational[[#This Row],[PIGUID]]&amp;"NO","-")</f>
        <v>#N/A</v>
      </c>
    </row>
    <row r="103" spans="1:4" x14ac:dyDescent="0.25">
      <c r="A103" t="s">
        <v>973</v>
      </c>
      <c r="C103" t="str">
        <f>S2PQ_relational[[#This Row],[PIGUID]]&amp;S2PQ_relational[[#This Row],[PQGUID]]</f>
        <v>42ifyJREXOWqdCpWvki5vc</v>
      </c>
      <c r="D103" t="e">
        <f>IF(INDEX(S2PQ[[S2PQGUID]:[Answer]],MATCH(S2PQ_relational[[#This Row],[PQGUID]],S2PQ[S2PQGUID],0),5)="no",S2PQ_relational[[#This Row],[PIGUID]]&amp;"NO","-")</f>
        <v>#N/A</v>
      </c>
    </row>
    <row r="104" spans="1:4" x14ac:dyDescent="0.25">
      <c r="A104" t="s">
        <v>986</v>
      </c>
      <c r="C104" t="str">
        <f>S2PQ_relational[[#This Row],[PIGUID]]&amp;S2PQ_relational[[#This Row],[PQGUID]]</f>
        <v>2AFeKeIo7qzqU11QnYBkJV</v>
      </c>
      <c r="D104" t="e">
        <f>IF(INDEX(S2PQ[[S2PQGUID]:[Answer]],MATCH(S2PQ_relational[[#This Row],[PQGUID]],S2PQ[S2PQGUID],0),5)="no",S2PQ_relational[[#This Row],[PIGUID]]&amp;"NO","-")</f>
        <v>#N/A</v>
      </c>
    </row>
    <row r="105" spans="1:4" x14ac:dyDescent="0.25">
      <c r="A105" t="s">
        <v>1041</v>
      </c>
      <c r="C105" t="str">
        <f>S2PQ_relational[[#This Row],[PIGUID]]&amp;S2PQ_relational[[#This Row],[PQGUID]]</f>
        <v>1OS3Bsgj20I3yoL69WfYNv</v>
      </c>
      <c r="D105" t="e">
        <f>IF(INDEX(S2PQ[[S2PQGUID]:[Answer]],MATCH(S2PQ_relational[[#This Row],[PQGUID]],S2PQ[S2PQGUID],0),5)="no",S2PQ_relational[[#This Row],[PIGUID]]&amp;"NO","-")</f>
        <v>#N/A</v>
      </c>
    </row>
    <row r="106" spans="1:4" x14ac:dyDescent="0.25">
      <c r="A106" t="s">
        <v>1088</v>
      </c>
      <c r="C106" t="str">
        <f>S2PQ_relational[[#This Row],[PIGUID]]&amp;S2PQ_relational[[#This Row],[PQGUID]]</f>
        <v>2gtRPHX41pHO6QFDWfcerW</v>
      </c>
      <c r="D106" t="e">
        <f>IF(INDEX(S2PQ[[S2PQGUID]:[Answer]],MATCH(S2PQ_relational[[#This Row],[PQGUID]],S2PQ[S2PQGUID],0),5)="no",S2PQ_relational[[#This Row],[PIGUID]]&amp;"NO","-")</f>
        <v>#N/A</v>
      </c>
    </row>
    <row r="107" spans="1:4" x14ac:dyDescent="0.25">
      <c r="A107" t="s">
        <v>1099</v>
      </c>
      <c r="C107" t="str">
        <f>S2PQ_relational[[#This Row],[PIGUID]]&amp;S2PQ_relational[[#This Row],[PQGUID]]</f>
        <v>6rtHWgLr1wRNeI1oCBqzPo</v>
      </c>
      <c r="D107" t="e">
        <f>IF(INDEX(S2PQ[[S2PQGUID]:[Answer]],MATCH(S2PQ_relational[[#This Row],[PQGUID]],S2PQ[S2PQGUID],0),5)="no",S2PQ_relational[[#This Row],[PIGUID]]&amp;"NO","-")</f>
        <v>#N/A</v>
      </c>
    </row>
    <row r="108" spans="1:4" x14ac:dyDescent="0.25">
      <c r="A108" t="s">
        <v>1111</v>
      </c>
      <c r="C108" t="str">
        <f>S2PQ_relational[[#This Row],[PIGUID]]&amp;S2PQ_relational[[#This Row],[PQGUID]]</f>
        <v>5ILg7oug7iTClvMlMZjhAQ</v>
      </c>
      <c r="D108" t="e">
        <f>IF(INDEX(S2PQ[[S2PQGUID]:[Answer]],MATCH(S2PQ_relational[[#This Row],[PQGUID]],S2PQ[S2PQGUID],0),5)="no",S2PQ_relational[[#This Row],[PIGUID]]&amp;"NO","-")</f>
        <v>#N/A</v>
      </c>
    </row>
    <row r="109" spans="1:4" x14ac:dyDescent="0.25">
      <c r="A109" t="s">
        <v>1204</v>
      </c>
      <c r="C109" t="str">
        <f>S2PQ_relational[[#This Row],[PIGUID]]&amp;S2PQ_relational[[#This Row],[PQGUID]]</f>
        <v>7vCuleYKjHamUvKLHgZ8Y</v>
      </c>
      <c r="D109" t="e">
        <f>IF(INDEX(S2PQ[[S2PQGUID]:[Answer]],MATCH(S2PQ_relational[[#This Row],[PQGUID]],S2PQ[S2PQGUID],0),5)="no",S2PQ_relational[[#This Row],[PIGUID]]&amp;"NO","-")</f>
        <v>#N/A</v>
      </c>
    </row>
    <row r="110" spans="1:4" x14ac:dyDescent="0.25">
      <c r="A110" t="s">
        <v>1216</v>
      </c>
      <c r="C110" t="str">
        <f>S2PQ_relational[[#This Row],[PIGUID]]&amp;S2PQ_relational[[#This Row],[PQGUID]]</f>
        <v>3gpM7wAcugibINOIws1vMT</v>
      </c>
      <c r="D110" t="e">
        <f>IF(INDEX(S2PQ[[S2PQGUID]:[Answer]],MATCH(S2PQ_relational[[#This Row],[PQGUID]],S2PQ[S2PQGUID],0),5)="no",S2PQ_relational[[#This Row],[PIGUID]]&amp;"NO","-")</f>
        <v>#N/A</v>
      </c>
    </row>
    <row r="111" spans="1:4" x14ac:dyDescent="0.25">
      <c r="A111" t="s">
        <v>482</v>
      </c>
      <c r="C111" t="str">
        <f>S2PQ_relational[[#This Row],[PIGUID]]&amp;S2PQ_relational[[#This Row],[PQGUID]]</f>
        <v>5IHncQIqIbNONbkP6INoEh</v>
      </c>
      <c r="D111" t="e">
        <f>IF(INDEX(S2PQ[[S2PQGUID]:[Answer]],MATCH(S2PQ_relational[[#This Row],[PQGUID]],S2PQ[S2PQGUID],0),5)="no",S2PQ_relational[[#This Row],[PIGUID]]&amp;"NO","-")</f>
        <v>#N/A</v>
      </c>
    </row>
    <row r="112" spans="1:4" x14ac:dyDescent="0.25">
      <c r="A112" t="s">
        <v>745</v>
      </c>
      <c r="C112" t="str">
        <f>S2PQ_relational[[#This Row],[PIGUID]]&amp;S2PQ_relational[[#This Row],[PQGUID]]</f>
        <v>4o7AdogyhlEY6F6WSnUEwd</v>
      </c>
      <c r="D112" t="e">
        <f>IF(INDEX(S2PQ[[S2PQGUID]:[Answer]],MATCH(S2PQ_relational[[#This Row],[PQGUID]],S2PQ[S2PQGUID],0),5)="no",S2PQ_relational[[#This Row],[PIGUID]]&amp;"NO","-")</f>
        <v>#N/A</v>
      </c>
    </row>
    <row r="113" spans="1:4" x14ac:dyDescent="0.25">
      <c r="A113" t="s">
        <v>1094</v>
      </c>
      <c r="C113" t="str">
        <f>S2PQ_relational[[#This Row],[PIGUID]]&amp;S2PQ_relational[[#This Row],[PQGUID]]</f>
        <v>5sGMWlAcHjLcu4fVkhfDRW</v>
      </c>
      <c r="D113" t="e">
        <f>IF(INDEX(S2PQ[[S2PQGUID]:[Answer]],MATCH(S2PQ_relational[[#This Row],[PQGUID]],S2PQ[S2PQGUID],0),5)="no",S2PQ_relational[[#This Row],[PIGUID]]&amp;"NO","-")</f>
        <v>#N/A</v>
      </c>
    </row>
    <row r="114" spans="1:4" x14ac:dyDescent="0.25">
      <c r="A114" t="s">
        <v>308</v>
      </c>
      <c r="C114" t="str">
        <f>S2PQ_relational[[#This Row],[PIGUID]]&amp;S2PQ_relational[[#This Row],[PQGUID]]</f>
        <v>7p22Ww28jPsnBkNT03CCY3</v>
      </c>
      <c r="D114" t="e">
        <f>IF(INDEX(S2PQ[[S2PQGUID]:[Answer]],MATCH(S2PQ_relational[[#This Row],[PQGUID]],S2PQ[S2PQGUID],0),5)="no",S2PQ_relational[[#This Row],[PIGUID]]&amp;"NO","-")</f>
        <v>#N/A</v>
      </c>
    </row>
    <row r="115" spans="1:4" x14ac:dyDescent="0.25">
      <c r="A115" t="s">
        <v>270</v>
      </c>
      <c r="C115" t="str">
        <f>S2PQ_relational[[#This Row],[PIGUID]]&amp;S2PQ_relational[[#This Row],[PQGUID]]</f>
        <v>6IODKW02w76gK2O8cbpyT6</v>
      </c>
      <c r="D115" t="e">
        <f>IF(INDEX(S2PQ[[S2PQGUID]:[Answer]],MATCH(S2PQ_relational[[#This Row],[PQGUID]],S2PQ[S2PQGUID],0),5)="no",S2PQ_relational[[#This Row],[PIGUID]]&amp;"NO","-")</f>
        <v>#N/A</v>
      </c>
    </row>
    <row r="116" spans="1:4" x14ac:dyDescent="0.25">
      <c r="A116" t="s">
        <v>302</v>
      </c>
      <c r="C116" t="str">
        <f>S2PQ_relational[[#This Row],[PIGUID]]&amp;S2PQ_relational[[#This Row],[PQGUID]]</f>
        <v>5XoScmXcY5V64vNeDyZMQ1</v>
      </c>
      <c r="D116" t="e">
        <f>IF(INDEX(S2PQ[[S2PQGUID]:[Answer]],MATCH(S2PQ_relational[[#This Row],[PQGUID]],S2PQ[S2PQGUID],0),5)="no",S2PQ_relational[[#This Row],[PIGUID]]&amp;"NO","-")</f>
        <v>#N/A</v>
      </c>
    </row>
    <row r="117" spans="1:4" x14ac:dyDescent="0.25">
      <c r="A117" t="s">
        <v>276</v>
      </c>
      <c r="C117" t="str">
        <f>S2PQ_relational[[#This Row],[PIGUID]]&amp;S2PQ_relational[[#This Row],[PQGUID]]</f>
        <v>1ANu4OsRpNkXnTcOZUPocQ</v>
      </c>
      <c r="D117" t="e">
        <f>IF(INDEX(S2PQ[[S2PQGUID]:[Answer]],MATCH(S2PQ_relational[[#This Row],[PQGUID]],S2PQ[S2PQGUID],0),5)="no",S2PQ_relational[[#This Row],[PIGUID]]&amp;"NO","-")</f>
        <v>#N/A</v>
      </c>
    </row>
    <row r="118" spans="1:4" x14ac:dyDescent="0.25">
      <c r="A118" t="s">
        <v>283</v>
      </c>
      <c r="C118" t="str">
        <f>S2PQ_relational[[#This Row],[PIGUID]]&amp;S2PQ_relational[[#This Row],[PQGUID]]</f>
        <v>2RVD4jmBzY48B89pTUEpry</v>
      </c>
      <c r="D118" t="e">
        <f>IF(INDEX(S2PQ[[S2PQGUID]:[Answer]],MATCH(S2PQ_relational[[#This Row],[PQGUID]],S2PQ[S2PQGUID],0),5)="no",S2PQ_relational[[#This Row],[PIGUID]]&amp;"NO","-")</f>
        <v>#N/A</v>
      </c>
    </row>
    <row r="119" spans="1:4" x14ac:dyDescent="0.25">
      <c r="A119" t="s">
        <v>326</v>
      </c>
      <c r="C119" t="str">
        <f>S2PQ_relational[[#This Row],[PIGUID]]&amp;S2PQ_relational[[#This Row],[PQGUID]]</f>
        <v>6XwzvhU9DNcL6FqzzORcof</v>
      </c>
      <c r="D119" t="e">
        <f>IF(INDEX(S2PQ[[S2PQGUID]:[Answer]],MATCH(S2PQ_relational[[#This Row],[PQGUID]],S2PQ[S2PQGUID],0),5)="no",S2PQ_relational[[#This Row],[PIGUID]]&amp;"NO","-")</f>
        <v>#N/A</v>
      </c>
    </row>
    <row r="120" spans="1:4" x14ac:dyDescent="0.25">
      <c r="A120" t="s">
        <v>289</v>
      </c>
      <c r="C120" t="str">
        <f>S2PQ_relational[[#This Row],[PIGUID]]&amp;S2PQ_relational[[#This Row],[PQGUID]]</f>
        <v>4xBQrWDpd076Yq4t0M7efH</v>
      </c>
      <c r="D120" t="e">
        <f>IF(INDEX(S2PQ[[S2PQGUID]:[Answer]],MATCH(S2PQ_relational[[#This Row],[PQGUID]],S2PQ[S2PQGUID],0),5)="no",S2PQ_relational[[#This Row],[PIGUID]]&amp;"NO","-")</f>
        <v>#N/A</v>
      </c>
    </row>
    <row r="121" spans="1:4" x14ac:dyDescent="0.25">
      <c r="A121" t="s">
        <v>81</v>
      </c>
      <c r="C121" t="str">
        <f>S2PQ_relational[[#This Row],[PIGUID]]&amp;S2PQ_relational[[#This Row],[PQGUID]]</f>
        <v>5Qhg3OiIkHk2a2SqadM1VV</v>
      </c>
      <c r="D121" t="e">
        <f>IF(INDEX(S2PQ[[S2PQGUID]:[Answer]],MATCH(S2PQ_relational[[#This Row],[PQGUID]],S2PQ[S2PQGUID],0),5)="no",S2PQ_relational[[#This Row],[PIGUID]]&amp;"NO","-")</f>
        <v>#N/A</v>
      </c>
    </row>
    <row r="122" spans="1:4" x14ac:dyDescent="0.25">
      <c r="A122" t="s">
        <v>856</v>
      </c>
      <c r="C122" t="str">
        <f>S2PQ_relational[[#This Row],[PIGUID]]&amp;S2PQ_relational[[#This Row],[PQGUID]]</f>
        <v>4GqxsZoNDOR1W87uRzBY3Z</v>
      </c>
      <c r="D122" t="e">
        <f>IF(INDEX(S2PQ[[S2PQGUID]:[Answer]],MATCH(S2PQ_relational[[#This Row],[PQGUID]],S2PQ[S2PQGUID],0),5)="no",S2PQ_relational[[#This Row],[PIGUID]]&amp;"NO","-")</f>
        <v>#N/A</v>
      </c>
    </row>
    <row r="123" spans="1:4" x14ac:dyDescent="0.25">
      <c r="A123" t="s">
        <v>751</v>
      </c>
      <c r="C123" t="str">
        <f>S2PQ_relational[[#This Row],[PIGUID]]&amp;S2PQ_relational[[#This Row],[PQGUID]]</f>
        <v>74rWhrngZ93L1knuxjoL6M</v>
      </c>
      <c r="D123" t="e">
        <f>IF(INDEX(S2PQ[[S2PQGUID]:[Answer]],MATCH(S2PQ_relational[[#This Row],[PQGUID]],S2PQ[S2PQGUID],0),5)="no",S2PQ_relational[[#This Row],[PIGUID]]&amp;"NO","-")</f>
        <v>#N/A</v>
      </c>
    </row>
    <row r="124" spans="1:4" x14ac:dyDescent="0.25">
      <c r="A124" t="s">
        <v>757</v>
      </c>
      <c r="C124" t="str">
        <f>S2PQ_relational[[#This Row],[PIGUID]]&amp;S2PQ_relational[[#This Row],[PQGUID]]</f>
        <v>fn3Ib8Gr3hxmqYRhAEkDI</v>
      </c>
      <c r="D124" t="e">
        <f>IF(INDEX(S2PQ[[S2PQGUID]:[Answer]],MATCH(S2PQ_relational[[#This Row],[PQGUID]],S2PQ[S2PQGUID],0),5)="no",S2PQ_relational[[#This Row],[PIGUID]]&amp;"NO","-")</f>
        <v>#N/A</v>
      </c>
    </row>
    <row r="125" spans="1:4" x14ac:dyDescent="0.25">
      <c r="A125" t="s">
        <v>775</v>
      </c>
      <c r="C125" t="str">
        <f>S2PQ_relational[[#This Row],[PIGUID]]&amp;S2PQ_relational[[#This Row],[PQGUID]]</f>
        <v>2Zm8EsCtX7S3L1geR531da</v>
      </c>
      <c r="D125" t="e">
        <f>IF(INDEX(S2PQ[[S2PQGUID]:[Answer]],MATCH(S2PQ_relational[[#This Row],[PQGUID]],S2PQ[S2PQGUID],0),5)="no",S2PQ_relational[[#This Row],[PIGUID]]&amp;"NO","-")</f>
        <v>#N/A</v>
      </c>
    </row>
    <row r="126" spans="1:4" x14ac:dyDescent="0.25">
      <c r="A126" t="s">
        <v>738</v>
      </c>
      <c r="C126" t="str">
        <f>S2PQ_relational[[#This Row],[PIGUID]]&amp;S2PQ_relational[[#This Row],[PQGUID]]</f>
        <v>5DyIfj5SzNIxU35nVp2k4Y</v>
      </c>
      <c r="D126" t="e">
        <f>IF(INDEX(S2PQ[[S2PQGUID]:[Answer]],MATCH(S2PQ_relational[[#This Row],[PQGUID]],S2PQ[S2PQGUID],0),5)="no",S2PQ_relational[[#This Row],[PIGUID]]&amp;"NO","-")</f>
        <v>#N/A</v>
      </c>
    </row>
    <row r="127" spans="1:4" x14ac:dyDescent="0.25">
      <c r="A127" t="s">
        <v>781</v>
      </c>
      <c r="C127" t="str">
        <f>S2PQ_relational[[#This Row],[PIGUID]]&amp;S2PQ_relational[[#This Row],[PQGUID]]</f>
        <v>6jzijhg2MqRQBXkXYAkbBD</v>
      </c>
      <c r="D127" t="e">
        <f>IF(INDEX(S2PQ[[S2PQGUID]:[Answer]],MATCH(S2PQ_relational[[#This Row],[PQGUID]],S2PQ[S2PQGUID],0),5)="no",S2PQ_relational[[#This Row],[PIGUID]]&amp;"NO","-")</f>
        <v>#N/A</v>
      </c>
    </row>
    <row r="128" spans="1:4" x14ac:dyDescent="0.25">
      <c r="A128" t="s">
        <v>769</v>
      </c>
      <c r="C128" t="str">
        <f>S2PQ_relational[[#This Row],[PIGUID]]&amp;S2PQ_relational[[#This Row],[PQGUID]]</f>
        <v>2wQ9IQYf3XfsjO0wFC8rcu</v>
      </c>
      <c r="D128" t="e">
        <f>IF(INDEX(S2PQ[[S2PQGUID]:[Answer]],MATCH(S2PQ_relational[[#This Row],[PQGUID]],S2PQ[S2PQGUID],0),5)="no",S2PQ_relational[[#This Row],[PIGUID]]&amp;"NO","-")</f>
        <v>#N/A</v>
      </c>
    </row>
    <row r="129" spans="1:4" x14ac:dyDescent="0.25">
      <c r="A129" t="s">
        <v>637</v>
      </c>
      <c r="C129" t="str">
        <f>S2PQ_relational[[#This Row],[PIGUID]]&amp;S2PQ_relational[[#This Row],[PQGUID]]</f>
        <v>sJ7MAHZPsTLbCVr8nKlrT</v>
      </c>
      <c r="D129" t="e">
        <f>IF(INDEX(S2PQ[[S2PQGUID]:[Answer]],MATCH(S2PQ_relational[[#This Row],[PQGUID]],S2PQ[S2PQGUID],0),5)="no",S2PQ_relational[[#This Row],[PIGUID]]&amp;"NO","-")</f>
        <v>#N/A</v>
      </c>
    </row>
    <row r="130" spans="1:4" x14ac:dyDescent="0.25">
      <c r="A130" t="s">
        <v>607</v>
      </c>
      <c r="C130" t="str">
        <f>S2PQ_relational[[#This Row],[PIGUID]]&amp;S2PQ_relational[[#This Row],[PQGUID]]</f>
        <v>63KDYXRKCdV2kebfaECXNX</v>
      </c>
      <c r="D130" t="e">
        <f>IF(INDEX(S2PQ[[S2PQGUID]:[Answer]],MATCH(S2PQ_relational[[#This Row],[PQGUID]],S2PQ[S2PQGUID],0),5)="no",S2PQ_relational[[#This Row],[PIGUID]]&amp;"NO","-")</f>
        <v>#N/A</v>
      </c>
    </row>
    <row r="131" spans="1:4" x14ac:dyDescent="0.25">
      <c r="A131" t="s">
        <v>600</v>
      </c>
      <c r="C131" t="str">
        <f>S2PQ_relational[[#This Row],[PIGUID]]&amp;S2PQ_relational[[#This Row],[PQGUID]]</f>
        <v>5hzm0rXFVvFugtoJTUYxqE</v>
      </c>
      <c r="D131" t="e">
        <f>IF(INDEX(S2PQ[[S2PQGUID]:[Answer]],MATCH(S2PQ_relational[[#This Row],[PQGUID]],S2PQ[S2PQGUID],0),5)="no",S2PQ_relational[[#This Row],[PIGUID]]&amp;"NO","-")</f>
        <v>#N/A</v>
      </c>
    </row>
    <row r="132" spans="1:4" x14ac:dyDescent="0.25">
      <c r="A132" t="s">
        <v>613</v>
      </c>
      <c r="C132" t="str">
        <f>S2PQ_relational[[#This Row],[PIGUID]]&amp;S2PQ_relational[[#This Row],[PQGUID]]</f>
        <v>2oVTAk5JS9RshHfasEM56a</v>
      </c>
      <c r="D132" t="e">
        <f>IF(INDEX(S2PQ[[S2PQGUID]:[Answer]],MATCH(S2PQ_relational[[#This Row],[PQGUID]],S2PQ[S2PQGUID],0),5)="no",S2PQ_relational[[#This Row],[PIGUID]]&amp;"NO","-")</f>
        <v>#N/A</v>
      </c>
    </row>
    <row r="133" spans="1:4" x14ac:dyDescent="0.25">
      <c r="A133" t="s">
        <v>594</v>
      </c>
      <c r="C133" t="str">
        <f>S2PQ_relational[[#This Row],[PIGUID]]&amp;S2PQ_relational[[#This Row],[PQGUID]]</f>
        <v>j5Lw7fanLsXFFdvyHt2jF</v>
      </c>
      <c r="D133" t="e">
        <f>IF(INDEX(S2PQ[[S2PQGUID]:[Answer]],MATCH(S2PQ_relational[[#This Row],[PQGUID]],S2PQ[S2PQGUID],0),5)="no",S2PQ_relational[[#This Row],[PIGUID]]&amp;"NO","-")</f>
        <v>#N/A</v>
      </c>
    </row>
    <row r="134" spans="1:4" x14ac:dyDescent="0.25">
      <c r="A134" t="s">
        <v>95</v>
      </c>
      <c r="C134" t="str">
        <f>S2PQ_relational[[#This Row],[PIGUID]]&amp;S2PQ_relational[[#This Row],[PQGUID]]</f>
        <v>63p6350bmHHqM6m6CEafSu</v>
      </c>
      <c r="D134" t="e">
        <f>IF(INDEX(S2PQ[[S2PQGUID]:[Answer]],MATCH(S2PQ_relational[[#This Row],[PQGUID]],S2PQ[S2PQGUID],0),5)="no",S2PQ_relational[[#This Row],[PIGUID]]&amp;"NO","-")</f>
        <v>#N/A</v>
      </c>
    </row>
    <row r="135" spans="1:4" x14ac:dyDescent="0.25">
      <c r="A135" t="s">
        <v>631</v>
      </c>
      <c r="C135" t="str">
        <f>S2PQ_relational[[#This Row],[PIGUID]]&amp;S2PQ_relational[[#This Row],[PQGUID]]</f>
        <v>3B7iGB1Enblm2zlqDnxp49</v>
      </c>
      <c r="D135" t="e">
        <f>IF(INDEX(S2PQ[[S2PQGUID]:[Answer]],MATCH(S2PQ_relational[[#This Row],[PQGUID]],S2PQ[S2PQGUID],0),5)="no",S2PQ_relational[[#This Row],[PIGUID]]&amp;"NO","-")</f>
        <v>#N/A</v>
      </c>
    </row>
    <row r="136" spans="1:4" x14ac:dyDescent="0.25">
      <c r="A136" t="s">
        <v>643</v>
      </c>
      <c r="C136" t="str">
        <f>S2PQ_relational[[#This Row],[PIGUID]]&amp;S2PQ_relational[[#This Row],[PQGUID]]</f>
        <v>3CkOiK0gUh6IbEGOqgtQ2n</v>
      </c>
      <c r="D136" t="e">
        <f>IF(INDEX(S2PQ[[S2PQGUID]:[Answer]],MATCH(S2PQ_relational[[#This Row],[PQGUID]],S2PQ[S2PQGUID],0),5)="no",S2PQ_relational[[#This Row],[PIGUID]]&amp;"NO","-")</f>
        <v>#N/A</v>
      </c>
    </row>
    <row r="137" spans="1:4" x14ac:dyDescent="0.25">
      <c r="A137" t="s">
        <v>60</v>
      </c>
      <c r="C137" t="str">
        <f>S2PQ_relational[[#This Row],[PIGUID]]&amp;S2PQ_relational[[#This Row],[PQGUID]]</f>
        <v>2eh6Qqq5bGGBXswJfsbwcb</v>
      </c>
      <c r="D137" t="e">
        <f>IF(INDEX(S2PQ[[S2PQGUID]:[Answer]],MATCH(S2PQ_relational[[#This Row],[PQGUID]],S2PQ[S2PQGUID],0),5)="no",S2PQ_relational[[#This Row],[PIGUID]]&amp;"NO","-")</f>
        <v>#N/A</v>
      </c>
    </row>
    <row r="138" spans="1:4" x14ac:dyDescent="0.25">
      <c r="A138" t="s">
        <v>656</v>
      </c>
      <c r="C138" t="str">
        <f>S2PQ_relational[[#This Row],[PIGUID]]&amp;S2PQ_relational[[#This Row],[PQGUID]]</f>
        <v>2uKR7bm5HKRGICID7DAFnH</v>
      </c>
      <c r="D138" t="e">
        <f>IF(INDEX(S2PQ[[S2PQGUID]:[Answer]],MATCH(S2PQ_relational[[#This Row],[PQGUID]],S2PQ[S2PQGUID],0),5)="no",S2PQ_relational[[#This Row],[PIGUID]]&amp;"NO","-")</f>
        <v>#N/A</v>
      </c>
    </row>
    <row r="139" spans="1:4" x14ac:dyDescent="0.25">
      <c r="A139" t="s">
        <v>662</v>
      </c>
      <c r="C139" t="str">
        <f>S2PQ_relational[[#This Row],[PIGUID]]&amp;S2PQ_relational[[#This Row],[PQGUID]]</f>
        <v>koFmohSeBbgbbc9ts0O2B</v>
      </c>
      <c r="D139" t="e">
        <f>IF(INDEX(S2PQ[[S2PQGUID]:[Answer]],MATCH(S2PQ_relational[[#This Row],[PQGUID]],S2PQ[S2PQGUID],0),5)="no",S2PQ_relational[[#This Row],[PIGUID]]&amp;"NO","-")</f>
        <v>#N/A</v>
      </c>
    </row>
    <row r="140" spans="1:4" x14ac:dyDescent="0.25">
      <c r="A140" t="s">
        <v>688</v>
      </c>
      <c r="C140" t="str">
        <f>S2PQ_relational[[#This Row],[PIGUID]]&amp;S2PQ_relational[[#This Row],[PQGUID]]</f>
        <v>28W4jOCAqcB1vgBfEiA2uR</v>
      </c>
      <c r="D140" t="e">
        <f>IF(INDEX(S2PQ[[S2PQGUID]:[Answer]],MATCH(S2PQ_relational[[#This Row],[PQGUID]],S2PQ[S2PQGUID],0),5)="no",S2PQ_relational[[#This Row],[PIGUID]]&amp;"NO","-")</f>
        <v>#N/A</v>
      </c>
    </row>
    <row r="141" spans="1:4" x14ac:dyDescent="0.25">
      <c r="A141" t="s">
        <v>669</v>
      </c>
      <c r="C141" t="str">
        <f>S2PQ_relational[[#This Row],[PIGUID]]&amp;S2PQ_relational[[#This Row],[PQGUID]]</f>
        <v>57iavCDEMnUVFdPggjwue</v>
      </c>
      <c r="D141" t="e">
        <f>IF(INDEX(S2PQ[[S2PQGUID]:[Answer]],MATCH(S2PQ_relational[[#This Row],[PQGUID]],S2PQ[S2PQGUID],0),5)="no",S2PQ_relational[[#This Row],[PIGUID]]&amp;"NO","-")</f>
        <v>#N/A</v>
      </c>
    </row>
    <row r="142" spans="1:4" x14ac:dyDescent="0.25">
      <c r="A142" t="s">
        <v>676</v>
      </c>
      <c r="C142" t="str">
        <f>S2PQ_relational[[#This Row],[PIGUID]]&amp;S2PQ_relational[[#This Row],[PQGUID]]</f>
        <v>2KVMKpK9IgN5iI61SlnuMa</v>
      </c>
      <c r="D142" t="e">
        <f>IF(INDEX(S2PQ[[S2PQGUID]:[Answer]],MATCH(S2PQ_relational[[#This Row],[PQGUID]],S2PQ[S2PQGUID],0),5)="no",S2PQ_relational[[#This Row],[PIGUID]]&amp;"NO","-")</f>
        <v>#N/A</v>
      </c>
    </row>
    <row r="143" spans="1:4" x14ac:dyDescent="0.25">
      <c r="A143" t="s">
        <v>682</v>
      </c>
      <c r="C143" t="str">
        <f>S2PQ_relational[[#This Row],[PIGUID]]&amp;S2PQ_relational[[#This Row],[PQGUID]]</f>
        <v>9WpwtPG0gpSRm9aqJfDjE</v>
      </c>
      <c r="D143" t="e">
        <f>IF(INDEX(S2PQ[[S2PQGUID]:[Answer]],MATCH(S2PQ_relational[[#This Row],[PQGUID]],S2PQ[S2PQGUID],0),5)="no",S2PQ_relational[[#This Row],[PIGUID]]&amp;"NO","-")</f>
        <v>#N/A</v>
      </c>
    </row>
    <row r="144" spans="1:4" x14ac:dyDescent="0.25">
      <c r="A144" t="s">
        <v>694</v>
      </c>
      <c r="C144" t="str">
        <f>S2PQ_relational[[#This Row],[PIGUID]]&amp;S2PQ_relational[[#This Row],[PQGUID]]</f>
        <v>45MRr2cn1wSMgvFlMKSopB</v>
      </c>
      <c r="D144" t="e">
        <f>IF(INDEX(S2PQ[[S2PQGUID]:[Answer]],MATCH(S2PQ_relational[[#This Row],[PQGUID]],S2PQ[S2PQGUID],0),5)="no",S2PQ_relational[[#This Row],[PIGUID]]&amp;"NO","-")</f>
        <v>#N/A</v>
      </c>
    </row>
    <row r="145" spans="1:4" x14ac:dyDescent="0.25">
      <c r="A145" t="s">
        <v>700</v>
      </c>
      <c r="C145" t="str">
        <f>S2PQ_relational[[#This Row],[PIGUID]]&amp;S2PQ_relational[[#This Row],[PQGUID]]</f>
        <v>0ozDiuSdBQVAa2KF0zp34</v>
      </c>
      <c r="D145" t="e">
        <f>IF(INDEX(S2PQ[[S2PQGUID]:[Answer]],MATCH(S2PQ_relational[[#This Row],[PQGUID]],S2PQ[S2PQGUID],0),5)="no",S2PQ_relational[[#This Row],[PIGUID]]&amp;"NO","-")</f>
        <v>#N/A</v>
      </c>
    </row>
    <row r="146" spans="1:4" x14ac:dyDescent="0.25">
      <c r="A146" t="s">
        <v>619</v>
      </c>
      <c r="C146" t="str">
        <f>S2PQ_relational[[#This Row],[PIGUID]]&amp;S2PQ_relational[[#This Row],[PQGUID]]</f>
        <v>2XmkLggsnNbrcIKyDTwhTU</v>
      </c>
      <c r="D146" t="e">
        <f>IF(INDEX(S2PQ[[S2PQGUID]:[Answer]],MATCH(S2PQ_relational[[#This Row],[PQGUID]],S2PQ[S2PQGUID],0),5)="no",S2PQ_relational[[#This Row],[PIGUID]]&amp;"NO","-")</f>
        <v>#N/A</v>
      </c>
    </row>
    <row r="147" spans="1:4" x14ac:dyDescent="0.25">
      <c r="A147" t="s">
        <v>587</v>
      </c>
      <c r="C147" t="str">
        <f>S2PQ_relational[[#This Row],[PIGUID]]&amp;S2PQ_relational[[#This Row],[PQGUID]]</f>
        <v>1fIeqqcVpp9Ue3h48wbKD7</v>
      </c>
      <c r="D147" t="e">
        <f>IF(INDEX(S2PQ[[S2PQGUID]:[Answer]],MATCH(S2PQ_relational[[#This Row],[PQGUID]],S2PQ[S2PQGUID],0),5)="no",S2PQ_relational[[#This Row],[PIGUID]]&amp;"NO","-")</f>
        <v>#N/A</v>
      </c>
    </row>
    <row r="148" spans="1:4" x14ac:dyDescent="0.25">
      <c r="A148" t="s">
        <v>476</v>
      </c>
      <c r="C148" t="str">
        <f>S2PQ_relational[[#This Row],[PIGUID]]&amp;S2PQ_relational[[#This Row],[PQGUID]]</f>
        <v>3K9rYiP5mD8XNhPY0cQfhS</v>
      </c>
      <c r="D148" t="e">
        <f>IF(INDEX(S2PQ[[S2PQGUID]:[Answer]],MATCH(S2PQ_relational[[#This Row],[PQGUID]],S2PQ[S2PQGUID],0),5)="no",S2PQ_relational[[#This Row],[PIGUID]]&amp;"NO","-")</f>
        <v>#N/A</v>
      </c>
    </row>
    <row r="149" spans="1:4" x14ac:dyDescent="0.25">
      <c r="A149" t="s">
        <v>496</v>
      </c>
      <c r="C149" t="str">
        <f>S2PQ_relational[[#This Row],[PIGUID]]&amp;S2PQ_relational[[#This Row],[PQGUID]]</f>
        <v>3MzWIFcUmpRiKuCwBRRXgr</v>
      </c>
      <c r="D149" t="e">
        <f>IF(INDEX(S2PQ[[S2PQGUID]:[Answer]],MATCH(S2PQ_relational[[#This Row],[PQGUID]],S2PQ[S2PQGUID],0),5)="no",S2PQ_relational[[#This Row],[PIGUID]]&amp;"NO","-")</f>
        <v>#N/A</v>
      </c>
    </row>
    <row r="150" spans="1:4" x14ac:dyDescent="0.25">
      <c r="A150" t="s">
        <v>490</v>
      </c>
      <c r="C150" t="str">
        <f>S2PQ_relational[[#This Row],[PIGUID]]&amp;S2PQ_relational[[#This Row],[PQGUID]]</f>
        <v>5A3AgkIuKzbdM7O9Zi4QqY</v>
      </c>
      <c r="D150" t="e">
        <f>IF(INDEX(S2PQ[[S2PQGUID]:[Answer]],MATCH(S2PQ_relational[[#This Row],[PQGUID]],S2PQ[S2PQGUID],0),5)="no",S2PQ_relational[[#This Row],[PIGUID]]&amp;"NO","-")</f>
        <v>#N/A</v>
      </c>
    </row>
    <row r="151" spans="1:4" x14ac:dyDescent="0.25">
      <c r="A151" t="s">
        <v>502</v>
      </c>
      <c r="C151" t="str">
        <f>S2PQ_relational[[#This Row],[PIGUID]]&amp;S2PQ_relational[[#This Row],[PQGUID]]</f>
        <v>1B8FAO4axeLk6EO88AgWCP</v>
      </c>
      <c r="D151" t="e">
        <f>IF(INDEX(S2PQ[[S2PQGUID]:[Answer]],MATCH(S2PQ_relational[[#This Row],[PQGUID]],S2PQ[S2PQGUID],0),5)="no",S2PQ_relational[[#This Row],[PIGUID]]&amp;"NO","-")</f>
        <v>#N/A</v>
      </c>
    </row>
    <row r="152" spans="1:4" x14ac:dyDescent="0.25">
      <c r="A152" t="s">
        <v>515</v>
      </c>
      <c r="C152" t="str">
        <f>S2PQ_relational[[#This Row],[PIGUID]]&amp;S2PQ_relational[[#This Row],[PQGUID]]</f>
        <v>76ZQHbK2OnNp2UcgfMlZL2</v>
      </c>
      <c r="D152" t="e">
        <f>IF(INDEX(S2PQ[[S2PQGUID]:[Answer]],MATCH(S2PQ_relational[[#This Row],[PQGUID]],S2PQ[S2PQGUID],0),5)="no",S2PQ_relational[[#This Row],[PIGUID]]&amp;"NO","-")</f>
        <v>#N/A</v>
      </c>
    </row>
    <row r="153" spans="1:4" x14ac:dyDescent="0.25">
      <c r="A153" t="s">
        <v>508</v>
      </c>
      <c r="C153" t="str">
        <f>S2PQ_relational[[#This Row],[PIGUID]]&amp;S2PQ_relational[[#This Row],[PQGUID]]</f>
        <v>50z9fFQ35NLK7mW7rTWD56</v>
      </c>
      <c r="D153" t="e">
        <f>IF(INDEX(S2PQ[[S2PQGUID]:[Answer]],MATCH(S2PQ_relational[[#This Row],[PQGUID]],S2PQ[S2PQGUID],0),5)="no",S2PQ_relational[[#This Row],[PIGUID]]&amp;"NO","-")</f>
        <v>#N/A</v>
      </c>
    </row>
    <row r="154" spans="1:4" x14ac:dyDescent="0.25">
      <c r="A154" t="s">
        <v>521</v>
      </c>
      <c r="C154" t="str">
        <f>S2PQ_relational[[#This Row],[PIGUID]]&amp;S2PQ_relational[[#This Row],[PQGUID]]</f>
        <v>7Lj5addiPwaMfeWQgNcLqJ</v>
      </c>
      <c r="D154" t="e">
        <f>IF(INDEX(S2PQ[[S2PQGUID]:[Answer]],MATCH(S2PQ_relational[[#This Row],[PQGUID]],S2PQ[S2PQGUID],0),5)="no",S2PQ_relational[[#This Row],[PIGUID]]&amp;"NO","-")</f>
        <v>#N/A</v>
      </c>
    </row>
    <row r="155" spans="1:4" x14ac:dyDescent="0.25">
      <c r="A155" t="s">
        <v>539</v>
      </c>
      <c r="C155" t="str">
        <f>S2PQ_relational[[#This Row],[PIGUID]]&amp;S2PQ_relational[[#This Row],[PQGUID]]</f>
        <v>4GkqgbrIN7kTn826N6Qe7p</v>
      </c>
      <c r="D155" t="e">
        <f>IF(INDEX(S2PQ[[S2PQGUID]:[Answer]],MATCH(S2PQ_relational[[#This Row],[PQGUID]],S2PQ[S2PQGUID],0),5)="no",S2PQ_relational[[#This Row],[PIGUID]]&amp;"NO","-")</f>
        <v>#N/A</v>
      </c>
    </row>
    <row r="156" spans="1:4" x14ac:dyDescent="0.25">
      <c r="A156" t="s">
        <v>532</v>
      </c>
      <c r="C156" t="str">
        <f>S2PQ_relational[[#This Row],[PIGUID]]&amp;S2PQ_relational[[#This Row],[PQGUID]]</f>
        <v>3pkZAH3FWIWyz7yBQSzQAw</v>
      </c>
      <c r="D156" t="e">
        <f>IF(INDEX(S2PQ[[S2PQGUID]:[Answer]],MATCH(S2PQ_relational[[#This Row],[PQGUID]],S2PQ[S2PQGUID],0),5)="no",S2PQ_relational[[#This Row],[PIGUID]]&amp;"NO","-")</f>
        <v>#N/A</v>
      </c>
    </row>
    <row r="157" spans="1:4" x14ac:dyDescent="0.25">
      <c r="A157" t="s">
        <v>545</v>
      </c>
      <c r="C157" t="str">
        <f>S2PQ_relational[[#This Row],[PIGUID]]&amp;S2PQ_relational[[#This Row],[PQGUID]]</f>
        <v>5jnEeSVaTiNtrfrrsRuDYA</v>
      </c>
      <c r="D157" t="e">
        <f>IF(INDEX(S2PQ[[S2PQGUID]:[Answer]],MATCH(S2PQ_relational[[#This Row],[PQGUID]],S2PQ[S2PQGUID],0),5)="no",S2PQ_relational[[#This Row],[PIGUID]]&amp;"NO","-")</f>
        <v>#N/A</v>
      </c>
    </row>
    <row r="158" spans="1:4" x14ac:dyDescent="0.25">
      <c r="A158" t="s">
        <v>551</v>
      </c>
      <c r="C158" t="str">
        <f>S2PQ_relational[[#This Row],[PIGUID]]&amp;S2PQ_relational[[#This Row],[PQGUID]]</f>
        <v>1EIw1OYNHCDuK1DkcYYcFI</v>
      </c>
      <c r="D158" t="e">
        <f>IF(INDEX(S2PQ[[S2PQGUID]:[Answer]],MATCH(S2PQ_relational[[#This Row],[PQGUID]],S2PQ[S2PQGUID],0),5)="no",S2PQ_relational[[#This Row],[PIGUID]]&amp;"NO","-")</f>
        <v>#N/A</v>
      </c>
    </row>
    <row r="159" spans="1:4" x14ac:dyDescent="0.25">
      <c r="A159" t="s">
        <v>563</v>
      </c>
      <c r="C159" t="str">
        <f>S2PQ_relational[[#This Row],[PIGUID]]&amp;S2PQ_relational[[#This Row],[PQGUID]]</f>
        <v>3Ot7qbCJAWTCVSX25btHMi</v>
      </c>
      <c r="D159" t="e">
        <f>IF(INDEX(S2PQ[[S2PQGUID]:[Answer]],MATCH(S2PQ_relational[[#This Row],[PQGUID]],S2PQ[S2PQGUID],0),5)="no",S2PQ_relational[[#This Row],[PIGUID]]&amp;"NO","-")</f>
        <v>#N/A</v>
      </c>
    </row>
    <row r="160" spans="1:4" x14ac:dyDescent="0.25">
      <c r="A160" t="s">
        <v>450</v>
      </c>
      <c r="C160" t="str">
        <f>S2PQ_relational[[#This Row],[PIGUID]]&amp;S2PQ_relational[[#This Row],[PQGUID]]</f>
        <v>5nZeq0tphwqV9TNSojqkHw</v>
      </c>
      <c r="D160" t="e">
        <f>IF(INDEX(S2PQ[[S2PQGUID]:[Answer]],MATCH(S2PQ_relational[[#This Row],[PQGUID]],S2PQ[S2PQGUID],0),5)="no",S2PQ_relational[[#This Row],[PIGUID]]&amp;"NO","-")</f>
        <v>#N/A</v>
      </c>
    </row>
    <row r="161" spans="1:4" x14ac:dyDescent="0.25">
      <c r="A161" t="s">
        <v>226</v>
      </c>
      <c r="C161" t="str">
        <f>S2PQ_relational[[#This Row],[PIGUID]]&amp;S2PQ_relational[[#This Row],[PQGUID]]</f>
        <v>3L0LSU3fpPKpOXDdBXnVA6</v>
      </c>
      <c r="D161" t="e">
        <f>IF(INDEX(S2PQ[[S2PQGUID]:[Answer]],MATCH(S2PQ_relational[[#This Row],[PQGUID]],S2PQ[S2PQGUID],0),5)="no",S2PQ_relational[[#This Row],[PIGUID]]&amp;"NO","-")</f>
        <v>#N/A</v>
      </c>
    </row>
    <row r="162" spans="1:4" x14ac:dyDescent="0.25">
      <c r="A162" t="s">
        <v>354</v>
      </c>
      <c r="C162" t="str">
        <f>S2PQ_relational[[#This Row],[PIGUID]]&amp;S2PQ_relational[[#This Row],[PQGUID]]</f>
        <v>6Gy6Y8Nefg60IFXEE9l7L2</v>
      </c>
      <c r="D162" t="e">
        <f>IF(INDEX(S2PQ[[S2PQGUID]:[Answer]],MATCH(S2PQ_relational[[#This Row],[PQGUID]],S2PQ[S2PQGUID],0),5)="no",S2PQ_relational[[#This Row],[PIGUID]]&amp;"NO","-")</f>
        <v>#N/A</v>
      </c>
    </row>
    <row r="163" spans="1:4" x14ac:dyDescent="0.25">
      <c r="A163" t="s">
        <v>380</v>
      </c>
      <c r="C163" t="str">
        <f>S2PQ_relational[[#This Row],[PIGUID]]&amp;S2PQ_relational[[#This Row],[PQGUID]]</f>
        <v>WA2Cee0wv6iSj0RZwY6PB</v>
      </c>
      <c r="D163" t="e">
        <f>IF(INDEX(S2PQ[[S2PQGUID]:[Answer]],MATCH(S2PQ_relational[[#This Row],[PQGUID]],S2PQ[S2PQGUID],0),5)="no",S2PQ_relational[[#This Row],[PIGUID]]&amp;"NO","-")</f>
        <v>#N/A</v>
      </c>
    </row>
    <row r="164" spans="1:4" x14ac:dyDescent="0.25">
      <c r="A164" t="s">
        <v>398</v>
      </c>
      <c r="C164" t="str">
        <f>S2PQ_relational[[#This Row],[PIGUID]]&amp;S2PQ_relational[[#This Row],[PQGUID]]</f>
        <v>rtHJoqKB09hPMd2ZUsTgo</v>
      </c>
      <c r="D164" t="e">
        <f>IF(INDEX(S2PQ[[S2PQGUID]:[Answer]],MATCH(S2PQ_relational[[#This Row],[PQGUID]],S2PQ[S2PQGUID],0),5)="no",S2PQ_relational[[#This Row],[PIGUID]]&amp;"NO","-")</f>
        <v>#N/A</v>
      </c>
    </row>
    <row r="165" spans="1:4" x14ac:dyDescent="0.25">
      <c r="A165" t="s">
        <v>404</v>
      </c>
      <c r="C165" t="str">
        <f>S2PQ_relational[[#This Row],[PIGUID]]&amp;S2PQ_relational[[#This Row],[PQGUID]]</f>
        <v>7MJgVrmyQLpuoZwU2kBo5T</v>
      </c>
      <c r="D165" t="e">
        <f>IF(INDEX(S2PQ[[S2PQGUID]:[Answer]],MATCH(S2PQ_relational[[#This Row],[PQGUID]],S2PQ[S2PQGUID],0),5)="no",S2PQ_relational[[#This Row],[PIGUID]]&amp;"NO","-")</f>
        <v>#N/A</v>
      </c>
    </row>
    <row r="166" spans="1:4" x14ac:dyDescent="0.25">
      <c r="A166" t="s">
        <v>1210</v>
      </c>
      <c r="C166" t="str">
        <f>S2PQ_relational[[#This Row],[PIGUID]]&amp;S2PQ_relational[[#This Row],[PQGUID]]</f>
        <v>G6pnCCbJwdzCHFllZlnYt</v>
      </c>
      <c r="D166" t="e">
        <f>IF(INDEX(S2PQ[[S2PQGUID]:[Answer]],MATCH(S2PQ_relational[[#This Row],[PQGUID]],S2PQ[S2PQGUID],0),5)="no",S2PQ_relational[[#This Row],[PIGUID]]&amp;"NO","-")</f>
        <v>#N/A</v>
      </c>
    </row>
    <row r="167" spans="1:4" x14ac:dyDescent="0.25">
      <c r="A167" t="s">
        <v>1228</v>
      </c>
      <c r="C167" t="str">
        <f>S2PQ_relational[[#This Row],[PIGUID]]&amp;S2PQ_relational[[#This Row],[PQGUID]]</f>
        <v>4fNRywx2WxuNR6BIWgR80o</v>
      </c>
      <c r="D167" t="e">
        <f>IF(INDEX(S2PQ[[S2PQGUID]:[Answer]],MATCH(S2PQ_relational[[#This Row],[PQGUID]],S2PQ[S2PQGUID],0),5)="no",S2PQ_relational[[#This Row],[PIGUID]]&amp;"NO","-")</f>
        <v>#N/A</v>
      </c>
    </row>
    <row r="168" spans="1:4" x14ac:dyDescent="0.25">
      <c r="A168" t="s">
        <v>1241</v>
      </c>
      <c r="C168" t="str">
        <f>S2PQ_relational[[#This Row],[PIGUID]]&amp;S2PQ_relational[[#This Row],[PQGUID]]</f>
        <v>4YbENZo3egueuxDEDlR76y</v>
      </c>
      <c r="D168" t="e">
        <f>IF(INDEX(S2PQ[[S2PQGUID]:[Answer]],MATCH(S2PQ_relational[[#This Row],[PQGUID]],S2PQ[S2PQGUID],0),5)="no",S2PQ_relational[[#This Row],[PIGUID]]&amp;"NO","-")</f>
        <v>#N/A</v>
      </c>
    </row>
    <row r="169" spans="1:4" x14ac:dyDescent="0.25">
      <c r="A169" t="s">
        <v>1117</v>
      </c>
      <c r="C169" t="str">
        <f>S2PQ_relational[[#This Row],[PIGUID]]&amp;S2PQ_relational[[#This Row],[PQGUID]]</f>
        <v>5VEolD3pXTKXiCv8kF7BD8</v>
      </c>
      <c r="D169" t="e">
        <f>IF(INDEX(S2PQ[[S2PQGUID]:[Answer]],MATCH(S2PQ_relational[[#This Row],[PQGUID]],S2PQ[S2PQGUID],0),5)="no",S2PQ_relational[[#This Row],[PIGUID]]&amp;"NO","-")</f>
        <v>#N/A</v>
      </c>
    </row>
    <row r="170" spans="1:4" x14ac:dyDescent="0.25">
      <c r="A170" t="s">
        <v>1105</v>
      </c>
      <c r="C170" t="str">
        <f>S2PQ_relational[[#This Row],[PIGUID]]&amp;S2PQ_relational[[#This Row],[PQGUID]]</f>
        <v>6VDJXyqyq366fxaTRQIzMr</v>
      </c>
      <c r="D170" t="e">
        <f>IF(INDEX(S2PQ[[S2PQGUID]:[Answer]],MATCH(S2PQ_relational[[#This Row],[PQGUID]],S2PQ[S2PQGUID],0),5)="no",S2PQ_relational[[#This Row],[PIGUID]]&amp;"NO","-")</f>
        <v>#N/A</v>
      </c>
    </row>
    <row r="171" spans="1:4" x14ac:dyDescent="0.25">
      <c r="A171" t="s">
        <v>1081</v>
      </c>
      <c r="C171" t="str">
        <f>S2PQ_relational[[#This Row],[PIGUID]]&amp;S2PQ_relational[[#This Row],[PQGUID]]</f>
        <v>2uvyi4xXezIfuSwNUADFHG</v>
      </c>
      <c r="D171" t="e">
        <f>IF(INDEX(S2PQ[[S2PQGUID]:[Answer]],MATCH(S2PQ_relational[[#This Row],[PQGUID]],S2PQ[S2PQGUID],0),5)="no",S2PQ_relational[[#This Row],[PIGUID]]&amp;"NO","-")</f>
        <v>#N/A</v>
      </c>
    </row>
    <row r="172" spans="1:4" x14ac:dyDescent="0.25">
      <c r="A172" t="s">
        <v>1061</v>
      </c>
      <c r="C172" t="str">
        <f>S2PQ_relational[[#This Row],[PIGUID]]&amp;S2PQ_relational[[#This Row],[PQGUID]]</f>
        <v>3U68JVx8Ax4XyDSoFKHbL</v>
      </c>
      <c r="D172" t="e">
        <f>IF(INDEX(S2PQ[[S2PQGUID]:[Answer]],MATCH(S2PQ_relational[[#This Row],[PQGUID]],S2PQ[S2PQGUID],0),5)="no",S2PQ_relational[[#This Row],[PIGUID]]&amp;"NO","-")</f>
        <v>#N/A</v>
      </c>
    </row>
    <row r="173" spans="1:4" x14ac:dyDescent="0.25">
      <c r="A173" t="s">
        <v>1055</v>
      </c>
      <c r="C173" t="str">
        <f>S2PQ_relational[[#This Row],[PIGUID]]&amp;S2PQ_relational[[#This Row],[PQGUID]]</f>
        <v>7I1l427ms7JjgQDr2iJYro</v>
      </c>
      <c r="D173" t="e">
        <f>IF(INDEX(S2PQ[[S2PQGUID]:[Answer]],MATCH(S2PQ_relational[[#This Row],[PQGUID]],S2PQ[S2PQGUID],0),5)="no",S2PQ_relational[[#This Row],[PIGUID]]&amp;"NO","-")</f>
        <v>#N/A</v>
      </c>
    </row>
    <row r="174" spans="1:4" x14ac:dyDescent="0.25">
      <c r="A174" t="s">
        <v>1010</v>
      </c>
      <c r="C174" t="str">
        <f>S2PQ_relational[[#This Row],[PIGUID]]&amp;S2PQ_relational[[#This Row],[PQGUID]]</f>
        <v>5aTPabGVA1c9cFUsdMWrw0</v>
      </c>
      <c r="D174" t="e">
        <f>IF(INDEX(S2PQ[[S2PQGUID]:[Answer]],MATCH(S2PQ_relational[[#This Row],[PQGUID]],S2PQ[S2PQGUID],0),5)="no",S2PQ_relational[[#This Row],[PIGUID]]&amp;"NO","-")</f>
        <v>#N/A</v>
      </c>
    </row>
    <row r="175" spans="1:4" x14ac:dyDescent="0.25">
      <c r="A175" t="s">
        <v>998</v>
      </c>
      <c r="C175" t="str">
        <f>S2PQ_relational[[#This Row],[PIGUID]]&amp;S2PQ_relational[[#This Row],[PQGUID]]</f>
        <v>5BzRYHEIatDV9nbjuR71nv</v>
      </c>
      <c r="D175" t="e">
        <f>IF(INDEX(S2PQ[[S2PQGUID]:[Answer]],MATCH(S2PQ_relational[[#This Row],[PQGUID]],S2PQ[S2PQGUID],0),5)="no",S2PQ_relational[[#This Row],[PIGUID]]&amp;"NO","-")</f>
        <v>#N/A</v>
      </c>
    </row>
    <row r="176" spans="1:4" x14ac:dyDescent="0.25">
      <c r="A176" t="s">
        <v>1004</v>
      </c>
      <c r="C176" t="str">
        <f>S2PQ_relational[[#This Row],[PIGUID]]&amp;S2PQ_relational[[#This Row],[PQGUID]]</f>
        <v>5AO6sTDuFTzZc4nxaxLr6U</v>
      </c>
      <c r="D176" t="e">
        <f>IF(INDEX(S2PQ[[S2PQGUID]:[Answer]],MATCH(S2PQ_relational[[#This Row],[PQGUID]],S2PQ[S2PQGUID],0),5)="no",S2PQ_relational[[#This Row],[PIGUID]]&amp;"NO","-")</f>
        <v>#N/A</v>
      </c>
    </row>
    <row r="177" spans="1:4" x14ac:dyDescent="0.25">
      <c r="A177" t="s">
        <v>980</v>
      </c>
      <c r="C177" t="str">
        <f>S2PQ_relational[[#This Row],[PIGUID]]&amp;S2PQ_relational[[#This Row],[PQGUID]]</f>
        <v>1rFCD3m2xZpARcLGYqcngz</v>
      </c>
      <c r="D177" t="e">
        <f>IF(INDEX(S2PQ[[S2PQGUID]:[Answer]],MATCH(S2PQ_relational[[#This Row],[PQGUID]],S2PQ[S2PQGUID],0),5)="no",S2PQ_relational[[#This Row],[PIGUID]]&amp;"NO","-")</f>
        <v>#N/A</v>
      </c>
    </row>
    <row r="178" spans="1:4" x14ac:dyDescent="0.25">
      <c r="A178" t="s">
        <v>992</v>
      </c>
      <c r="C178" t="str">
        <f>S2PQ_relational[[#This Row],[PIGUID]]&amp;S2PQ_relational[[#This Row],[PQGUID]]</f>
        <v>2DD5hnVEVnsPs9yW4slt0H</v>
      </c>
      <c r="D178" t="e">
        <f>IF(INDEX(S2PQ[[S2PQGUID]:[Answer]],MATCH(S2PQ_relational[[#This Row],[PQGUID]],S2PQ[S2PQGUID],0),5)="no",S2PQ_relational[[#This Row],[PIGUID]]&amp;"NO","-")</f>
        <v>#N/A</v>
      </c>
    </row>
    <row r="179" spans="1:4" x14ac:dyDescent="0.25">
      <c r="A179" t="s">
        <v>888</v>
      </c>
      <c r="C179" t="str">
        <f>S2PQ_relational[[#This Row],[PIGUID]]&amp;S2PQ_relational[[#This Row],[PQGUID]]</f>
        <v>1BJLRQdnuJDEVmUFrZ4Fg5</v>
      </c>
      <c r="D179" t="e">
        <f>IF(INDEX(S2PQ[[S2PQGUID]:[Answer]],MATCH(S2PQ_relational[[#This Row],[PQGUID]],S2PQ[S2PQGUID],0),5)="no",S2PQ_relational[[#This Row],[PIGUID]]&amp;"NO","-")</f>
        <v>#N/A</v>
      </c>
    </row>
    <row r="180" spans="1:4" x14ac:dyDescent="0.25">
      <c r="A180" t="s">
        <v>895</v>
      </c>
      <c r="C180" t="str">
        <f>S2PQ_relational[[#This Row],[PIGUID]]&amp;S2PQ_relational[[#This Row],[PQGUID]]</f>
        <v>2hrMVYDEmxxVkLDwykpmln</v>
      </c>
      <c r="D180" t="e">
        <f>IF(INDEX(S2PQ[[S2PQGUID]:[Answer]],MATCH(S2PQ_relational[[#This Row],[PQGUID]],S2PQ[S2PQGUID],0),5)="no",S2PQ_relational[[#This Row],[PIGUID]]&amp;"NO","-")</f>
        <v>#N/A</v>
      </c>
    </row>
    <row r="181" spans="1:4" x14ac:dyDescent="0.25">
      <c r="A181" t="s">
        <v>909</v>
      </c>
      <c r="C181" t="str">
        <f>S2PQ_relational[[#This Row],[PIGUID]]&amp;S2PQ_relational[[#This Row],[PQGUID]]</f>
        <v>6iHAtWKxEwTapRPqshxtcf</v>
      </c>
      <c r="D181" t="e">
        <f>IF(INDEX(S2PQ[[S2PQGUID]:[Answer]],MATCH(S2PQ_relational[[#This Row],[PQGUID]],S2PQ[S2PQGUID],0),5)="no",S2PQ_relational[[#This Row],[PIGUID]]&amp;"NO","-")</f>
        <v>#N/A</v>
      </c>
    </row>
    <row r="182" spans="1:4" x14ac:dyDescent="0.25">
      <c r="A182" t="s">
        <v>88</v>
      </c>
      <c r="C182" t="str">
        <f>S2PQ_relational[[#This Row],[PIGUID]]&amp;S2PQ_relational[[#This Row],[PQGUID]]</f>
        <v>3rkRXgECUMd5QSQpoHGuU5</v>
      </c>
      <c r="D182" t="e">
        <f>IF(INDEX(S2PQ[[S2PQGUID]:[Answer]],MATCH(S2PQ_relational[[#This Row],[PQGUID]],S2PQ[S2PQGUID],0),5)="no",S2PQ_relational[[#This Row],[PIGUID]]&amp;"NO","-")</f>
        <v>#N/A</v>
      </c>
    </row>
    <row r="183" spans="1:4" x14ac:dyDescent="0.25">
      <c r="A183" t="s">
        <v>915</v>
      </c>
      <c r="C183" t="str">
        <f>S2PQ_relational[[#This Row],[PIGUID]]&amp;S2PQ_relational[[#This Row],[PQGUID]]</f>
        <v>2rbEZLZlwVmgwRVBUdXz7T</v>
      </c>
      <c r="D183" t="e">
        <f>IF(INDEX(S2PQ[[S2PQGUID]:[Answer]],MATCH(S2PQ_relational[[#This Row],[PQGUID]],S2PQ[S2PQGUID],0),5)="no",S2PQ_relational[[#This Row],[PIGUID]]&amp;"NO","-")</f>
        <v>#N/A</v>
      </c>
    </row>
    <row r="184" spans="1:4" x14ac:dyDescent="0.25">
      <c r="A184" t="s">
        <v>102</v>
      </c>
      <c r="C184" t="str">
        <f>S2PQ_relational[[#This Row],[PIGUID]]&amp;S2PQ_relational[[#This Row],[PQGUID]]</f>
        <v>3LBx1CyMhIac9tazKQSN3f</v>
      </c>
      <c r="D184" t="e">
        <f>IF(INDEX(S2PQ[[S2PQGUID]:[Answer]],MATCH(S2PQ_relational[[#This Row],[PQGUID]],S2PQ[S2PQGUID],0),5)="no",S2PQ_relational[[#This Row],[PIGUID]]&amp;"NO","-")</f>
        <v>#N/A</v>
      </c>
    </row>
    <row r="185" spans="1:4" x14ac:dyDescent="0.25">
      <c r="A185" t="s">
        <v>929</v>
      </c>
      <c r="C185" t="str">
        <f>S2PQ_relational[[#This Row],[PIGUID]]&amp;S2PQ_relational[[#This Row],[PQGUID]]</f>
        <v>1j1C4sNUZFM6F26NDs5fnI</v>
      </c>
      <c r="D185" t="e">
        <f>IF(INDEX(S2PQ[[S2PQGUID]:[Answer]],MATCH(S2PQ_relational[[#This Row],[PQGUID]],S2PQ[S2PQGUID],0),5)="no",S2PQ_relational[[#This Row],[PIGUID]]&amp;"NO","-")</f>
        <v>#N/A</v>
      </c>
    </row>
    <row r="186" spans="1:4" x14ac:dyDescent="0.25">
      <c r="A186" t="s">
        <v>935</v>
      </c>
      <c r="C186" t="str">
        <f>S2PQ_relational[[#This Row],[PIGUID]]&amp;S2PQ_relational[[#This Row],[PQGUID]]</f>
        <v>1JAuUUOWZVfFz4uBMhgOmH</v>
      </c>
      <c r="D186" t="e">
        <f>IF(INDEX(S2PQ[[S2PQGUID]:[Answer]],MATCH(S2PQ_relational[[#This Row],[PQGUID]],S2PQ[S2PQGUID],0),5)="no",S2PQ_relational[[#This Row],[PIGUID]]&amp;"NO","-")</f>
        <v>#N/A</v>
      </c>
    </row>
    <row r="187" spans="1:4" x14ac:dyDescent="0.25">
      <c r="A187" t="s">
        <v>942</v>
      </c>
      <c r="C187" t="str">
        <f>S2PQ_relational[[#This Row],[PIGUID]]&amp;S2PQ_relational[[#This Row],[PQGUID]]</f>
        <v>6Jd2onNX33RG4UydHVfy2u</v>
      </c>
      <c r="D187" t="e">
        <f>IF(INDEX(S2PQ[[S2PQGUID]:[Answer]],MATCH(S2PQ_relational[[#This Row],[PQGUID]],S2PQ[S2PQGUID],0),5)="no",S2PQ_relational[[#This Row],[PIGUID]]&amp;"NO","-")</f>
        <v>#N/A</v>
      </c>
    </row>
    <row r="188" spans="1:4" x14ac:dyDescent="0.25">
      <c r="A188" t="s">
        <v>948</v>
      </c>
      <c r="C188" t="str">
        <f>S2PQ_relational[[#This Row],[PIGUID]]&amp;S2PQ_relational[[#This Row],[PQGUID]]</f>
        <v>1NnrqYpmsTO9Eq5yKIfiqN</v>
      </c>
      <c r="D188" t="e">
        <f>IF(INDEX(S2PQ[[S2PQGUID]:[Answer]],MATCH(S2PQ_relational[[#This Row],[PQGUID]],S2PQ[S2PQGUID],0),5)="no",S2PQ_relational[[#This Row],[PIGUID]]&amp;"NO","-")</f>
        <v>#N/A</v>
      </c>
    </row>
    <row r="189" spans="1:4" x14ac:dyDescent="0.25">
      <c r="A189" t="s">
        <v>954</v>
      </c>
      <c r="C189" t="str">
        <f>S2PQ_relational[[#This Row],[PIGUID]]&amp;S2PQ_relational[[#This Row],[PQGUID]]</f>
        <v>6RWudrK1OYKRKkjuYKTmeJ</v>
      </c>
      <c r="D189" t="e">
        <f>IF(INDEX(S2PQ[[S2PQGUID]:[Answer]],MATCH(S2PQ_relational[[#This Row],[PQGUID]],S2PQ[S2PQGUID],0),5)="no",S2PQ_relational[[#This Row],[PIGUID]]&amp;"NO","-")</f>
        <v>#N/A</v>
      </c>
    </row>
    <row r="190" spans="1:4" x14ac:dyDescent="0.25">
      <c r="A190" t="s">
        <v>75</v>
      </c>
      <c r="C190" t="str">
        <f>S2PQ_relational[[#This Row],[PIGUID]]&amp;S2PQ_relational[[#This Row],[PQGUID]]</f>
        <v>4PkwFYzthNzAWnQiGp9Tu</v>
      </c>
      <c r="D190" t="e">
        <f>IF(INDEX(S2PQ[[S2PQGUID]:[Answer]],MATCH(S2PQ_relational[[#This Row],[PQGUID]],S2PQ[S2PQGUID],0),5)="no",S2PQ_relational[[#This Row],[PIGUID]]&amp;"NO","-")</f>
        <v>#N/A</v>
      </c>
    </row>
    <row r="191" spans="1:4" x14ac:dyDescent="0.25">
      <c r="A191" t="s">
        <v>42</v>
      </c>
      <c r="C191" t="str">
        <f>S2PQ_relational[[#This Row],[PIGUID]]&amp;S2PQ_relational[[#This Row],[PQGUID]]</f>
        <v>1LpSSOqKyUtAeqlkp7dv5a</v>
      </c>
      <c r="D191" t="e">
        <f>IF(INDEX(S2PQ[[S2PQGUID]:[Answer]],MATCH(S2PQ_relational[[#This Row],[PQGUID]],S2PQ[S2PQGUID],0),5)="no",S2PQ_relational[[#This Row],[PIGUID]]&amp;"NO","-")</f>
        <v>#N/A</v>
      </c>
    </row>
    <row r="192" spans="1:4" x14ac:dyDescent="0.25">
      <c r="A192" t="s">
        <v>875</v>
      </c>
      <c r="C192" t="str">
        <f>S2PQ_relational[[#This Row],[PIGUID]]&amp;S2PQ_relational[[#This Row],[PQGUID]]</f>
        <v>5X6Iw8RVHklQNMaTjFt2Oa</v>
      </c>
      <c r="D192" t="e">
        <f>IF(INDEX(S2PQ[[S2PQGUID]:[Answer]],MATCH(S2PQ_relational[[#This Row],[PQGUID]],S2PQ[S2PQGUID],0),5)="no",S2PQ_relational[[#This Row],[PIGUID]]&amp;"NO","-")</f>
        <v>#N/A</v>
      </c>
    </row>
    <row r="193" spans="1:4" x14ac:dyDescent="0.25">
      <c r="A193" t="s">
        <v>882</v>
      </c>
      <c r="C193" t="str">
        <f>S2PQ_relational[[#This Row],[PIGUID]]&amp;S2PQ_relational[[#This Row],[PQGUID]]</f>
        <v>2qmuGbFJ7bozwNAIzG26wf</v>
      </c>
      <c r="D193" t="e">
        <f>IF(INDEX(S2PQ[[S2PQGUID]:[Answer]],MATCH(S2PQ_relational[[#This Row],[PQGUID]],S2PQ[S2PQGUID],0),5)="no",S2PQ_relational[[#This Row],[PIGUID]]&amp;"NO","-")</f>
        <v>#N/A</v>
      </c>
    </row>
    <row r="194" spans="1:4" x14ac:dyDescent="0.25">
      <c r="A194" t="s">
        <v>862</v>
      </c>
      <c r="C194" t="str">
        <f>S2PQ_relational[[#This Row],[PIGUID]]&amp;S2PQ_relational[[#This Row],[PQGUID]]</f>
        <v>4JhjWNjynCROncB6v8xYkX</v>
      </c>
      <c r="D194" t="e">
        <f>IF(INDEX(S2PQ[[S2PQGUID]:[Answer]],MATCH(S2PQ_relational[[#This Row],[PQGUID]],S2PQ[S2PQGUID],0),5)="no",S2PQ_relational[[#This Row],[PIGUID]]&amp;"NO","-")</f>
        <v>#N/A</v>
      </c>
    </row>
    <row r="195" spans="1:4" x14ac:dyDescent="0.25">
      <c r="A195" t="s">
        <v>649</v>
      </c>
      <c r="C195" t="str">
        <f>S2PQ_relational[[#This Row],[PIGUID]]&amp;S2PQ_relational[[#This Row],[PQGUID]]</f>
        <v>2oRXXd6hvwLzRPkYQxN700</v>
      </c>
      <c r="D195" t="e">
        <f>IF(INDEX(S2PQ[[S2PQGUID]:[Answer]],MATCH(S2PQ_relational[[#This Row],[PQGUID]],S2PQ[S2PQGUID],0),5)="no",S2PQ_relational[[#This Row],[PIGUID]]&amp;"NO","-")</f>
        <v>#N/A</v>
      </c>
    </row>
    <row r="196" spans="1:4" x14ac:dyDescent="0.25">
      <c r="A196" t="s">
        <v>68</v>
      </c>
      <c r="C196" t="str">
        <f>S2PQ_relational[[#This Row],[PIGUID]]&amp;S2PQ_relational[[#This Row],[PQGUID]]</f>
        <v>1DE3YPrPgMHLSsJMIScwWZ</v>
      </c>
      <c r="D196" t="e">
        <f>IF(INDEX(S2PQ[[S2PQGUID]:[Answer]],MATCH(S2PQ_relational[[#This Row],[PQGUID]],S2PQ[S2PQGUID],0),5)="no",S2PQ_relational[[#This Row],[PIGUID]]&amp;"NO","-")</f>
        <v>#N/A</v>
      </c>
    </row>
    <row r="197" spans="1:4" x14ac:dyDescent="0.25">
      <c r="A197" t="s">
        <v>430</v>
      </c>
      <c r="C197" t="str">
        <f>S2PQ_relational[[#This Row],[PIGUID]]&amp;S2PQ_relational[[#This Row],[PQGUID]]</f>
        <v>1CTQnPIFDxiVkbhjZ5kzFl</v>
      </c>
      <c r="D197" t="e">
        <f>IF(INDEX(S2PQ[[S2PQGUID]:[Answer]],MATCH(S2PQ_relational[[#This Row],[PQGUID]],S2PQ[S2PQGUID],0),5)="no",S2PQ_relational[[#This Row],[PIGUID]]&amp;"NO","-")</f>
        <v>#N/A</v>
      </c>
    </row>
    <row r="198" spans="1:4" x14ac:dyDescent="0.25">
      <c r="A198" t="s">
        <v>139</v>
      </c>
      <c r="C198" t="str">
        <f>S2PQ_relational[[#This Row],[PIGUID]]&amp;S2PQ_relational[[#This Row],[PQGUID]]</f>
        <v>136iAseonQm4cHdQWvtBED</v>
      </c>
      <c r="D198" t="e">
        <f>IF(INDEX(S2PQ[[S2PQGUID]:[Answer]],MATCH(S2PQ_relational[[#This Row],[PQGUID]],S2PQ[S2PQGUID],0),5)="no",S2PQ_relational[[#This Row],[PIGUID]]&amp;"NO","-")</f>
        <v>#N/A</v>
      </c>
    </row>
    <row r="199" spans="1:4" x14ac:dyDescent="0.25">
      <c r="A199" t="s">
        <v>233</v>
      </c>
      <c r="C199" t="str">
        <f>S2PQ_relational[[#This Row],[PIGUID]]&amp;S2PQ_relational[[#This Row],[PQGUID]]</f>
        <v>4NcBX18zjORXVM0NcwzExT</v>
      </c>
      <c r="D199" t="e">
        <f>IF(INDEX(S2PQ[[S2PQGUID]:[Answer]],MATCH(S2PQ_relational[[#This Row],[PQGUID]],S2PQ[S2PQGUID],0),5)="no",S2PQ_relational[[#This Row],[PIGUID]]&amp;"NO","-")</f>
        <v>#N/A</v>
      </c>
    </row>
    <row r="200" spans="1:4" x14ac:dyDescent="0.25">
      <c r="A200" t="s">
        <v>131</v>
      </c>
      <c r="C200" t="str">
        <f>S2PQ_relational[[#This Row],[PIGUID]]&amp;S2PQ_relational[[#This Row],[PQGUID]]</f>
        <v>5QEoztxVvhvYCCESUZIfBY</v>
      </c>
      <c r="D200" t="e">
        <f>IF(INDEX(S2PQ[[S2PQGUID]:[Answer]],MATCH(S2PQ_relational[[#This Row],[PQGUID]],S2PQ[S2PQGUID],0),5)="no",S2PQ_relational[[#This Row],[PIGUID]]&amp;"NO","-")</f>
        <v>#N/A</v>
      </c>
    </row>
    <row r="201" spans="1:4" x14ac:dyDescent="0.25">
      <c r="A201" t="s">
        <v>314</v>
      </c>
      <c r="C201" t="str">
        <f>S2PQ_relational[[#This Row],[PIGUID]]&amp;S2PQ_relational[[#This Row],[PQGUID]]</f>
        <v>66fUmX3asAlVe39HGzHBkD</v>
      </c>
      <c r="D201" t="e">
        <f>IF(INDEX(S2PQ[[S2PQGUID]:[Answer]],MATCH(S2PQ_relational[[#This Row],[PQGUID]],S2PQ[S2PQGUID],0),5)="no",S2PQ_relational[[#This Row],[PIGUID]]&amp;"NO","-")</f>
        <v>#N/A</v>
      </c>
    </row>
    <row r="202" spans="1:4" x14ac:dyDescent="0.25">
      <c r="A202" t="s">
        <v>392</v>
      </c>
      <c r="C202" t="str">
        <f>S2PQ_relational[[#This Row],[PIGUID]]&amp;S2PQ_relational[[#This Row],[PQGUID]]</f>
        <v>2BVcVyH9riMIXgApUULvU</v>
      </c>
      <c r="D202" t="e">
        <f>IF(INDEX(S2PQ[[S2PQGUID]:[Answer]],MATCH(S2PQ_relational[[#This Row],[PQGUID]],S2PQ[S2PQGUID],0),5)="no",S2PQ_relational[[#This Row],[PIGUID]]&amp;"NO","-")</f>
        <v>#N/A</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1617-1889-4648-8097-286CC3BEF46A}">
  <dimension ref="A1:I7"/>
  <sheetViews>
    <sheetView workbookViewId="0">
      <selection activeCell="G22" sqref="G22"/>
    </sheetView>
  </sheetViews>
  <sheetFormatPr defaultColWidth="9.140625" defaultRowHeight="15" x14ac:dyDescent="0.25"/>
  <sheetData>
    <row r="1" spans="1:9" x14ac:dyDescent="0.25">
      <c r="A1" t="s">
        <v>2333</v>
      </c>
      <c r="C1" t="e">
        <f>IF(#REF!="","",INDEX(PIs[[Column1]:[SS]],MATCH(#REF!,PIs[SGUID],0),14))</f>
        <v>#REF!</v>
      </c>
      <c r="G1" t="e">
        <f>IF(#REF!="",INDEX(PIs[[Column1]:[SS]],MATCH(#REF!,PIs[GUID],0),2),"")</f>
        <v>#REF!</v>
      </c>
      <c r="H1" t="e">
        <f>IF(#REF!="",INDEX(PIs[[Column1]:[SS]],MATCH(#REF!,PIs[GUID],0),4),"")</f>
        <v>#REF!</v>
      </c>
      <c r="I1" t="e">
        <f>IF(#REF!="",INDEX(PIs[[Column1]:[SS]],MATCH(#REF!,PIs[GUID],0),6),"")</f>
        <v>#REF!</v>
      </c>
    </row>
    <row r="3" spans="1:9" x14ac:dyDescent="0.25">
      <c r="A3" t="s">
        <v>19</v>
      </c>
      <c r="B3" t="s">
        <v>2502</v>
      </c>
    </row>
    <row r="4" spans="1:9" x14ac:dyDescent="0.25">
      <c r="A4" t="s">
        <v>2503</v>
      </c>
      <c r="B4" t="s">
        <v>1266</v>
      </c>
    </row>
    <row r="5" spans="1:9" x14ac:dyDescent="0.25">
      <c r="A5" t="s">
        <v>48</v>
      </c>
      <c r="B5" t="s">
        <v>2504</v>
      </c>
    </row>
    <row r="6" spans="1:9" x14ac:dyDescent="0.25">
      <c r="A6" t="s">
        <v>137</v>
      </c>
      <c r="B6" t="s">
        <v>2505</v>
      </c>
    </row>
    <row r="7" spans="1:9" x14ac:dyDescent="0.25">
      <c r="A7" t="s">
        <v>57</v>
      </c>
      <c r="B7" t="s">
        <v>2506</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2FC9-4134-4781-9542-DE95D6454577}">
  <dimension ref="A1:XFC15"/>
  <sheetViews>
    <sheetView showGridLines="0" tabSelected="1" view="pageLayout" zoomScaleNormal="100" workbookViewId="0">
      <selection activeCell="A2" sqref="A2"/>
    </sheetView>
  </sheetViews>
  <sheetFormatPr defaultColWidth="0" defaultRowHeight="15" customHeight="1" zeroHeight="1" x14ac:dyDescent="0.25"/>
  <cols>
    <col min="1" max="1" width="127.42578125" style="1" customWidth="1"/>
    <col min="2" max="2" width="1" style="1" hidden="1"/>
    <col min="3" max="255" width="11.42578125" style="1" hidden="1"/>
    <col min="256" max="259" width="1.5703125" style="1" hidden="1" customWidth="1"/>
    <col min="260" max="260" width="0.42578125" style="1" hidden="1" customWidth="1"/>
    <col min="261" max="16383" width="1.5703125" style="1" hidden="1"/>
    <col min="16384" max="16384" width="0.5703125" style="1" customWidth="1"/>
  </cols>
  <sheetData>
    <row r="1" spans="1:1" ht="86.85" customHeight="1" x14ac:dyDescent="0.25">
      <c r="A1" s="2"/>
    </row>
    <row r="2" spans="1:1" ht="80.25" customHeight="1" x14ac:dyDescent="0.4">
      <c r="A2" s="11" t="s">
        <v>2507</v>
      </c>
    </row>
    <row r="3" spans="1:1" ht="27" customHeight="1" x14ac:dyDescent="0.25">
      <c r="A3" s="3" t="s">
        <v>2508</v>
      </c>
    </row>
    <row r="4" spans="1:1" x14ac:dyDescent="0.25">
      <c r="A4" s="4"/>
    </row>
    <row r="5" spans="1:1" ht="126" x14ac:dyDescent="0.25">
      <c r="A5" s="5" t="s">
        <v>2591</v>
      </c>
    </row>
    <row r="6" spans="1:1" ht="18" x14ac:dyDescent="0.25">
      <c r="A6" s="6"/>
    </row>
    <row r="7" spans="1:1" ht="18" x14ac:dyDescent="0.25">
      <c r="A7" s="6"/>
    </row>
    <row r="8" spans="1:1" ht="18" x14ac:dyDescent="0.25">
      <c r="A8" s="7"/>
    </row>
    <row r="9" spans="1:1" x14ac:dyDescent="0.25">
      <c r="A9" s="8" t="s">
        <v>2509</v>
      </c>
    </row>
    <row r="10" spans="1:1" ht="29.1" customHeight="1" x14ac:dyDescent="0.25">
      <c r="A10" s="9" t="s">
        <v>2510</v>
      </c>
    </row>
    <row r="11" spans="1:1" ht="7.35" customHeight="1" x14ac:dyDescent="0.25"/>
    <row r="12" spans="1:1" ht="15" customHeight="1" x14ac:dyDescent="0.25"/>
    <row r="13" spans="1:1" ht="15" customHeight="1" x14ac:dyDescent="0.25"/>
    <row r="14" spans="1:1" ht="15" customHeight="1" x14ac:dyDescent="0.25"/>
    <row r="15" spans="1:1" ht="15" customHeight="1" x14ac:dyDescent="0.25"/>
  </sheetData>
  <sheetProtection algorithmName="SHA-512" hashValue="E7xsOGfmtaJwN68NjJQRsdtQ3Kr+VwKN1ExFc+WKtZ62dUULu9+GnL3denvSKdB3PNrJVVio9HloSJfMHAO+ig==" saltValue="JYtvE31ryOvtoRgTb3cThQ==" spinCount="100000" sheet="1" formatCells="0" formatColumns="0" formatRows="0" insertColumns="0" insertRows="0" insertHyperlinks="0" sort="0" autoFilter="0" pivotTables="0"/>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B43F-1380-4981-BF62-FC71DF3149F6}">
  <dimension ref="A1:XFC38"/>
  <sheetViews>
    <sheetView showGridLines="0" view="pageLayout" topLeftCell="F1" zoomScaleNormal="100" workbookViewId="0">
      <selection activeCell="G14" sqref="G14"/>
    </sheetView>
  </sheetViews>
  <sheetFormatPr defaultColWidth="0" defaultRowHeight="12" zeroHeight="1" x14ac:dyDescent="0.2"/>
  <cols>
    <col min="1" max="2" width="9.28515625" style="36" hidden="1" customWidth="1"/>
    <col min="3" max="4" width="8.7109375" style="36" hidden="1" customWidth="1"/>
    <col min="5" max="5" width="9.28515625" style="36" hidden="1" customWidth="1"/>
    <col min="6" max="6" width="81.5703125" style="36" customWidth="1"/>
    <col min="7" max="7" width="53.85546875" style="36" customWidth="1"/>
    <col min="8" max="8" width="68.7109375" style="36" hidden="1"/>
    <col min="9" max="16382" width="8.7109375" style="36" hidden="1"/>
    <col min="16383" max="16383" width="3.28515625" style="36" hidden="1"/>
    <col min="16384" max="16384" width="2.42578125" style="36" hidden="1"/>
  </cols>
  <sheetData>
    <row r="1" spans="1:8" x14ac:dyDescent="0.2">
      <c r="F1" s="76" t="s">
        <v>2511</v>
      </c>
      <c r="G1" s="76"/>
    </row>
    <row r="2" spans="1:8" x14ac:dyDescent="0.2">
      <c r="F2" s="77" t="s">
        <v>2512</v>
      </c>
      <c r="G2" s="77"/>
    </row>
    <row r="3" spans="1:8" x14ac:dyDescent="0.2">
      <c r="F3" s="62"/>
    </row>
    <row r="4" spans="1:8" ht="24.75" customHeight="1" x14ac:dyDescent="0.2">
      <c r="F4" s="77" t="s">
        <v>2513</v>
      </c>
      <c r="G4" s="77"/>
    </row>
    <row r="5" spans="1:8" x14ac:dyDescent="0.2">
      <c r="F5" s="62"/>
    </row>
    <row r="6" spans="1:8" ht="85.5" customHeight="1" x14ac:dyDescent="0.2">
      <c r="A6" s="36" t="s">
        <v>1266</v>
      </c>
      <c r="F6" s="77" t="s">
        <v>2514</v>
      </c>
      <c r="G6" s="77"/>
    </row>
    <row r="7" spans="1:8" ht="14.25" hidden="1" x14ac:dyDescent="0.3">
      <c r="A7" s="36" t="s">
        <v>2515</v>
      </c>
      <c r="F7" s="38"/>
    </row>
    <row r="8" spans="1:8" hidden="1" x14ac:dyDescent="0.2">
      <c r="A8" s="36" t="s">
        <v>2516</v>
      </c>
      <c r="F8" s="37"/>
    </row>
    <row r="9" spans="1:8" x14ac:dyDescent="0.2"/>
    <row r="10" spans="1:8" x14ac:dyDescent="0.2">
      <c r="C10" s="36" t="s">
        <v>2517</v>
      </c>
      <c r="D10" s="36" t="s">
        <v>2518</v>
      </c>
      <c r="E10" s="36" t="s">
        <v>21</v>
      </c>
      <c r="F10" s="39" t="s">
        <v>2519</v>
      </c>
      <c r="G10" s="39" t="s">
        <v>2520</v>
      </c>
      <c r="H10" s="36" t="s">
        <v>2521</v>
      </c>
    </row>
    <row r="11" spans="1:8" x14ac:dyDescent="0.2">
      <c r="C11" s="36" t="s">
        <v>2501</v>
      </c>
      <c r="D11" s="36">
        <v>11</v>
      </c>
      <c r="E11" s="41"/>
      <c r="F11" s="53" t="s">
        <v>2522</v>
      </c>
      <c r="G11" s="70" t="s">
        <v>1266</v>
      </c>
      <c r="H11" s="48" t="str">
        <f>"This point is not applicable because ''"&amp;S2PQ[[#This Row],[Step 2 questions]]&amp;"'' was answered with ''No.'' This item was automatically set to ''N/A'' by the system."</f>
        <v>This point is not applicable because ''Has the producer used subcontractors and/or service providers during the certification cycle?'' was answered with ''No.'' This item was automatically set to ''N/A'' by the system.</v>
      </c>
    </row>
    <row r="12" spans="1:8" x14ac:dyDescent="0.2">
      <c r="C12" s="36" t="s">
        <v>2500</v>
      </c>
      <c r="D12" s="36">
        <v>14</v>
      </c>
      <c r="E12" s="41"/>
      <c r="F12" s="54" t="s">
        <v>2523</v>
      </c>
      <c r="G12" s="70" t="s">
        <v>1266</v>
      </c>
      <c r="H12" s="48" t="str">
        <f>"This point is not applicable because ''"&amp;S2PQ[[#This Row],[Step 2 questions]]&amp;"'' was answered with ''No.'' This item was automatically set to ''N/A'' by the system."</f>
        <v>This point is not applicable because ''Has the producer been registered for parallel ownership?'' was answered with ''No.'' This item was automatically set to ''N/A'' by the system.</v>
      </c>
    </row>
    <row r="13" spans="1:8" ht="24" x14ac:dyDescent="0.2">
      <c r="C13" s="36" t="s">
        <v>2499</v>
      </c>
      <c r="D13" s="36">
        <v>17</v>
      </c>
      <c r="E13" s="41"/>
      <c r="F13" s="54" t="s">
        <v>2524</v>
      </c>
      <c r="G13" s="70" t="s">
        <v>1266</v>
      </c>
      <c r="H13" s="48" t="str">
        <f>"This point is not applicable because ''"&amp;S2PQ[[#This Row],[Step 2 questions]]&amp;"'' was answered with ''No.'' This item was automatically set to ''N/A'' by the system."</f>
        <v>This point is not applicable because ''Has in-house propagation material been produced during the certification cycle (with or without treatment with any plant protection products)?'' was answered with ''No.'' This item was automatically set to ''N/A'' by the system.</v>
      </c>
    </row>
    <row r="14" spans="1:8" ht="24" x14ac:dyDescent="0.2">
      <c r="C14" s="36" t="s">
        <v>2498</v>
      </c>
      <c r="D14" s="36">
        <v>20</v>
      </c>
      <c r="E14" s="41"/>
      <c r="F14" s="54" t="s">
        <v>2525</v>
      </c>
      <c r="G14" s="70" t="s">
        <v>1266</v>
      </c>
      <c r="H14" s="48" t="str">
        <f>"This point is not applicable because ''"&amp;S2PQ[[#This Row],[Step 2 questions]]&amp;"'' was answered with ''No.'' This item was automatically set to ''N/A'' by the system."</f>
        <v>This point is not applicable because ''Have genetically modified organisms (GMOs) been included in the scope of the operation during the certification cycle?'' was answered with ''No.'' This item was automatically set to ''N/A'' by the system.</v>
      </c>
    </row>
    <row r="15" spans="1:8" x14ac:dyDescent="0.2">
      <c r="C15" s="36" t="s">
        <v>2489</v>
      </c>
      <c r="D15" s="36">
        <v>23</v>
      </c>
      <c r="E15" s="41"/>
      <c r="F15" s="54" t="s">
        <v>2526</v>
      </c>
      <c r="G15" s="70" t="s">
        <v>1266</v>
      </c>
      <c r="H15" s="48" t="str">
        <f>"This point is not applicable because ''"&amp;S2PQ[[#This Row],[Step 2 questions]]&amp;"'' was answered with ''No.'' This item was automatically set to ''N/A'' by the system."</f>
        <v>This point is not applicable because ''Has soil been used for cultivation purposes during the certification cycle?'' was answered with ''No.'' This item was automatically set to ''N/A'' by the system.</v>
      </c>
    </row>
    <row r="16" spans="1:8" x14ac:dyDescent="0.2">
      <c r="C16" s="36" t="s">
        <v>2497</v>
      </c>
      <c r="D16" s="36">
        <v>26</v>
      </c>
      <c r="E16" s="41"/>
      <c r="F16" s="54" t="s">
        <v>2527</v>
      </c>
      <c r="G16" s="70" t="s">
        <v>1266</v>
      </c>
      <c r="H16" s="48" t="str">
        <f>"This point is not applicable because ''"&amp;S2PQ[[#This Row],[Step 2 questions]]&amp;"'' was answered with ''No.'' This item was automatically set to ''N/A'' by the system."</f>
        <v>This point is not applicable because ''Has the producer used soil fumigation during the certification cycle?'' was answered with ''No.'' This item was automatically set to ''N/A'' by the system.</v>
      </c>
    </row>
    <row r="17" spans="3:8" ht="24" x14ac:dyDescent="0.2">
      <c r="C17" s="36" t="s">
        <v>2496</v>
      </c>
      <c r="D17" s="36">
        <v>29</v>
      </c>
      <c r="E17" s="41"/>
      <c r="F17" s="54" t="s">
        <v>2528</v>
      </c>
      <c r="G17" s="70" t="s">
        <v>1266</v>
      </c>
      <c r="H17" s="48" t="str">
        <f>"This point is not applicable because ''"&amp;S2PQ[[#This Row],[Step 2 questions]]&amp;"'' was answered with ''No.'' This item was automatically set to ''N/A'' by the system."</f>
        <v>This point is not applicable because ''Have substrates (peat or other media) been used for cultivation purposes during the certification cycle?'' was answered with ''No.'' This item was automatically set to ''N/A'' by the system.</v>
      </c>
    </row>
    <row r="18" spans="3:8" x14ac:dyDescent="0.2">
      <c r="C18" s="36" t="s">
        <v>2494</v>
      </c>
      <c r="D18" s="36">
        <v>32</v>
      </c>
      <c r="E18" s="41"/>
      <c r="F18" s="54" t="s">
        <v>2529</v>
      </c>
      <c r="G18" s="70" t="s">
        <v>1266</v>
      </c>
      <c r="H18" s="48" t="str">
        <f>"This point is not applicable because ''"&amp;S2PQ[[#This Row],[Step 2 questions]]&amp;"'' was answered with ''No.'' This item was automatically set to ''N/A'' by the system."</f>
        <v>This point is not applicable because ''Has the producer applied fertilizers (organic and/or inorganic) during the certification cycle?'' was answered with ''No.'' This item was automatically set to ''N/A'' by the system.</v>
      </c>
    </row>
    <row r="19" spans="3:8" ht="24" x14ac:dyDescent="0.2">
      <c r="C19" s="36" t="s">
        <v>2495</v>
      </c>
      <c r="D19" s="36">
        <v>35</v>
      </c>
      <c r="E19" s="41"/>
      <c r="F19" s="54" t="s">
        <v>2530</v>
      </c>
      <c r="G19" s="70" t="s">
        <v>1266</v>
      </c>
      <c r="H19" s="48" t="str">
        <f>"This point is not applicable because ''"&amp;S2PQ[[#This Row],[Step 2 questions]]&amp;"'' was answered with ''No.'' This item was automatically set to ''N/A'' by the system."</f>
        <v>This point is not applicable because ''Have any fertilizers (organic and/or inorganic) and/or biostimulants been stored on site during the certification cycle?'' was answered with ''No.'' This item was automatically set to ''N/A'' by the system.</v>
      </c>
    </row>
    <row r="20" spans="3:8" x14ac:dyDescent="0.2">
      <c r="C20" s="36" t="s">
        <v>2493</v>
      </c>
      <c r="D20" s="36">
        <v>38</v>
      </c>
      <c r="E20" s="41"/>
      <c r="F20" s="54" t="s">
        <v>2531</v>
      </c>
      <c r="G20" s="70" t="s">
        <v>1266</v>
      </c>
      <c r="H20" s="48" t="str">
        <f>"This point is not applicable because ''"&amp;S2PQ[[#This Row],[Step 2 questions]]&amp;"'' was answered with ''No.'' This item was automatically set to ''N/A'' by the system."</f>
        <v>This point is not applicable because ''Has the producer applied organic fertilizer on site during the certification cycle?'' was answered with ''No.'' This item was automatically set to ''N/A'' by the system.</v>
      </c>
    </row>
    <row r="21" spans="3:8" x14ac:dyDescent="0.2">
      <c r="C21" s="36" t="s">
        <v>2492</v>
      </c>
      <c r="D21" s="36">
        <v>41</v>
      </c>
      <c r="E21" s="41"/>
      <c r="F21" s="54" t="s">
        <v>2532</v>
      </c>
      <c r="G21" s="70" t="s">
        <v>1266</v>
      </c>
      <c r="H21" s="48" t="str">
        <f>"This point is not applicable because ''"&amp;S2PQ[[#This Row],[Step 2 questions]]&amp;"'' was answered with ''No.'' This item was automatically set to ''N/A'' by the system."</f>
        <v>This point is not applicable because ''Has water been stored on site during the certification cycle?'' was answered with ''No.'' This item was automatically set to ''N/A'' by the system.</v>
      </c>
    </row>
    <row r="22" spans="3:8" x14ac:dyDescent="0.2">
      <c r="C22" s="36" t="s">
        <v>2491</v>
      </c>
      <c r="D22" s="36">
        <v>43</v>
      </c>
      <c r="E22" s="41"/>
      <c r="F22" s="54" t="s">
        <v>2533</v>
      </c>
      <c r="G22" s="70" t="s">
        <v>1266</v>
      </c>
      <c r="H22" s="48" t="str">
        <f>"This point is not applicable because ''"&amp;S2PQ[[#This Row],[Step 2 questions]]&amp;"'' was answered with ''No.'' This item was automatically set to ''N/A'' by the system."</f>
        <v>This point is not applicable because ''Have crops been irrigated during the certification cycle? '' was answered with ''No.'' This item was automatically set to ''N/A'' by the system.</v>
      </c>
    </row>
    <row r="23" spans="3:8" ht="24" x14ac:dyDescent="0.2">
      <c r="C23" s="36" t="s">
        <v>2488</v>
      </c>
      <c r="D23" s="36">
        <v>46</v>
      </c>
      <c r="E23" s="41"/>
      <c r="F23" s="54" t="s">
        <v>2534</v>
      </c>
      <c r="G23" s="70" t="s">
        <v>1266</v>
      </c>
      <c r="H23" s="48" t="str">
        <f>"This point is not applicable because ''"&amp;S2PQ[[#This Row],[Step 2 questions]]&amp;"'' was answered with ''No.'' This item was automatically set to ''N/A'' by the system."</f>
        <v>This point is not applicable because ''Have plant protection products, biocontrol agents (biocides), and/or any other treatment products been used during the certification cycle?'' was answered with ''No.'' This item was automatically set to ''N/A'' by the system.</v>
      </c>
    </row>
    <row r="24" spans="3:8" ht="24" x14ac:dyDescent="0.2">
      <c r="C24" s="36" t="s">
        <v>2490</v>
      </c>
      <c r="D24" s="36">
        <v>49</v>
      </c>
      <c r="E24" s="41"/>
      <c r="F24" s="54" t="s">
        <v>2535</v>
      </c>
      <c r="G24" s="70" t="s">
        <v>1266</v>
      </c>
      <c r="H24" s="48" t="str">
        <f>"This point is not applicable because ''"&amp;S2PQ[[#This Row],[Step 2 questions]]&amp;"'' was answered with ''No.'' This item was automatically set to ''N/A'' by the system."</f>
        <v>This point is not applicable because ''Have plant protection products, biocontrol agents (biocides), and/or any other treatment products been stored on site during the certification cycle?  '' was answered with ''No.'' This item was automatically set to ''N/A'' by the system.</v>
      </c>
    </row>
    <row r="25" spans="3:8" x14ac:dyDescent="0.2">
      <c r="C25" s="36" t="s">
        <v>2487</v>
      </c>
      <c r="D25" s="36">
        <v>52</v>
      </c>
      <c r="E25" s="41"/>
      <c r="F25" s="53" t="s">
        <v>2536</v>
      </c>
      <c r="G25" s="70" t="s">
        <v>1266</v>
      </c>
      <c r="H25" s="48" t="str">
        <f>"This point is not applicable because ''"&amp;S2PQ[[#This Row],[Step 2 questions]]&amp;"'' was answered with ''No.'' This item was automatically set to ''N/A'' by the system."</f>
        <v>This point is not applicable because ''Has postharvest handling taken place during the certification cycle?'' was answered with ''No.'' This item was automatically set to ''N/A'' by the system.</v>
      </c>
    </row>
    <row r="26" spans="3:8" ht="12.95" customHeight="1" x14ac:dyDescent="0.2"/>
    <row r="27" spans="3:8" ht="87.75" customHeight="1" x14ac:dyDescent="0.2">
      <c r="F27" s="72" t="s">
        <v>2537</v>
      </c>
      <c r="G27" s="72"/>
    </row>
    <row r="28" spans="3:8" x14ac:dyDescent="0.2">
      <c r="F28" s="55" t="s">
        <v>2538</v>
      </c>
      <c r="G28" s="55" t="s">
        <v>2539</v>
      </c>
    </row>
    <row r="29" spans="3:8" x14ac:dyDescent="0.2">
      <c r="F29" s="56" t="s">
        <v>2540</v>
      </c>
      <c r="G29" s="73" t="s">
        <v>2541</v>
      </c>
    </row>
    <row r="30" spans="3:8" x14ac:dyDescent="0.2">
      <c r="F30" s="61" t="s">
        <v>2542</v>
      </c>
      <c r="G30" s="74"/>
    </row>
    <row r="31" spans="3:8" ht="24" x14ac:dyDescent="0.2">
      <c r="F31" s="73" t="s">
        <v>2543</v>
      </c>
      <c r="G31" s="60" t="s">
        <v>2544</v>
      </c>
    </row>
    <row r="32" spans="3:8" ht="24" x14ac:dyDescent="0.2">
      <c r="F32" s="74"/>
      <c r="G32" s="61" t="s">
        <v>2545</v>
      </c>
    </row>
    <row r="33" spans="6:7" ht="24" x14ac:dyDescent="0.2">
      <c r="F33" s="57" t="s">
        <v>2546</v>
      </c>
      <c r="G33" s="57" t="s">
        <v>2547</v>
      </c>
    </row>
    <row r="34" spans="6:7" ht="24" x14ac:dyDescent="0.2">
      <c r="F34" s="75" t="s">
        <v>2548</v>
      </c>
      <c r="G34" s="60" t="s">
        <v>2544</v>
      </c>
    </row>
    <row r="35" spans="6:7" ht="24" x14ac:dyDescent="0.2">
      <c r="F35" s="75"/>
      <c r="G35" s="61" t="s">
        <v>2549</v>
      </c>
    </row>
    <row r="36" spans="6:7" ht="24" x14ac:dyDescent="0.2">
      <c r="F36" s="57" t="s">
        <v>2550</v>
      </c>
      <c r="G36" s="57" t="s">
        <v>2551</v>
      </c>
    </row>
    <row r="37" spans="6:7" x14ac:dyDescent="0.2"/>
    <row r="38" spans="6:7" x14ac:dyDescent="0.2"/>
  </sheetData>
  <sheetProtection algorithmName="SHA-512" hashValue="KQZqTVrcGKBFpqPd6HpwHjEN7v4eOLy5BIkYhKKKkGzmuBcFs9Zqgi19HU+R3sxjAySbVe82VeA6l1gwXc2bbQ==" saltValue="l+wRQxmC7E5AWr6NAEUlyg==" spinCount="100000" sheet="1" formatCells="0" formatColumns="0" formatRows="0" insertColumns="0" insertRows="0" insertHyperlinks="0" sort="0" autoFilter="0" pivotTables="0"/>
  <mergeCells count="8">
    <mergeCell ref="F27:G27"/>
    <mergeCell ref="G29:G30"/>
    <mergeCell ref="F31:F32"/>
    <mergeCell ref="F34:F35"/>
    <mergeCell ref="F1:G1"/>
    <mergeCell ref="F2:G2"/>
    <mergeCell ref="F4:G4"/>
    <mergeCell ref="F6:G6"/>
  </mergeCells>
  <dataValidations count="1">
    <dataValidation type="list" allowBlank="1" showInputMessage="1" showErrorMessage="1" sqref="G11:G25" xr:uid="{73A84A08-A936-464A-A8D4-AFEFE9AB0638}">
      <formula1>$A$6:$A$8</formula1>
    </dataValidation>
  </dataValidations>
  <pageMargins left="0.31496062992125984" right="0.31496062992125984" top="0.86614173228346458" bottom="0.55118110236220474" header="0.15748031496062992" footer="7.874015748031496E-2"/>
  <pageSetup paperSize="9" orientation="landscape" horizontalDpi="1200" verticalDpi="1200" r:id="rId1"/>
  <headerFooter>
    <oddHeader>&amp;R&amp;G</oddHeader>
    <oddFooter>&amp;L&amp;"Arial,Standard"&amp;8Code ref.: IFA GFS checklist for FV; v6.0_Sep22; English version
&amp;A
Page &amp;P of &amp;N&amp;R&amp;"Arial,Standard"&amp;8© GLOBALG.A.P. c/o FoodPLUS GmbH
Spichernstr. 55, 50672 Cologne, Germany 
&amp;K00A039www.globalgap.org</oddFooter>
  </headerFooter>
  <legacyDrawingHF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104A-77C9-4AA4-84AF-976AB4A6F323}">
  <dimension ref="A1:XFC38"/>
  <sheetViews>
    <sheetView showGridLines="0" view="pageLayout" zoomScaleNormal="100" zoomScaleSheetLayoutView="110" workbookViewId="0">
      <selection activeCell="B4" sqref="B4"/>
    </sheetView>
  </sheetViews>
  <sheetFormatPr defaultColWidth="0" defaultRowHeight="0" customHeight="1" zeroHeight="1" x14ac:dyDescent="0.25"/>
  <cols>
    <col min="1" max="1" width="43.42578125" style="35" customWidth="1"/>
    <col min="2" max="4" width="4.5703125" style="15" customWidth="1"/>
    <col min="5" max="5" width="77.85546875" style="15" customWidth="1"/>
    <col min="6" max="6" width="0.5703125" style="15" hidden="1" customWidth="1"/>
    <col min="7" max="8" width="11.5703125" style="15" hidden="1" customWidth="1"/>
    <col min="9" max="9" width="0" style="15" hidden="1" customWidth="1"/>
    <col min="10" max="10" width="0.5703125" style="15" hidden="1" customWidth="1"/>
    <col min="11" max="49" width="0" style="15" hidden="1" customWidth="1"/>
    <col min="50" max="238" width="11.5703125" style="15" hidden="1" customWidth="1"/>
    <col min="239" max="239" width="17.42578125" style="15" hidden="1" customWidth="1"/>
    <col min="240" max="240" width="7.5703125" style="15" hidden="1" customWidth="1"/>
    <col min="241" max="241" width="14.42578125" style="15" hidden="1" customWidth="1"/>
    <col min="242" max="242" width="16.42578125" style="15" hidden="1" customWidth="1"/>
    <col min="243" max="251" width="11.5703125" style="15" hidden="1" customWidth="1"/>
    <col min="252" max="252" width="0" style="15" hidden="1" customWidth="1"/>
    <col min="253" max="253" width="0.5703125" style="15" hidden="1" customWidth="1"/>
    <col min="254" max="255" width="11.5703125" style="15" hidden="1" customWidth="1"/>
    <col min="256" max="256" width="0" style="15" hidden="1" customWidth="1"/>
    <col min="257" max="257" width="0.5703125" style="15" hidden="1" customWidth="1"/>
    <col min="258" max="16383" width="10.42578125" style="15" hidden="1"/>
    <col min="16384" max="16384" width="3.42578125" style="15" hidden="1" customWidth="1"/>
  </cols>
  <sheetData>
    <row r="1" spans="1:8" ht="24" customHeight="1" x14ac:dyDescent="0.25">
      <c r="A1" s="12" t="s">
        <v>2552</v>
      </c>
      <c r="B1" s="13"/>
      <c r="C1" s="13"/>
      <c r="D1" s="13"/>
      <c r="E1" s="13"/>
      <c r="F1" s="14"/>
      <c r="G1" s="14"/>
      <c r="H1" s="14"/>
    </row>
    <row r="2" spans="1:8" ht="19.5" customHeight="1" thickBot="1" x14ac:dyDescent="0.3">
      <c r="A2" s="13" t="s">
        <v>2553</v>
      </c>
      <c r="B2" s="13"/>
      <c r="C2" s="14"/>
      <c r="D2" s="14"/>
      <c r="E2" s="14"/>
      <c r="F2" s="14"/>
      <c r="G2" s="14"/>
      <c r="H2" s="14"/>
    </row>
    <row r="3" spans="1:8" s="18" customFormat="1" ht="25.35" customHeight="1" thickTop="1" thickBot="1" x14ac:dyDescent="0.3">
      <c r="A3" s="16" t="s">
        <v>2554</v>
      </c>
      <c r="B3" s="17"/>
      <c r="C3" s="13"/>
      <c r="D3" s="13"/>
      <c r="E3" s="13"/>
      <c r="F3" s="13"/>
      <c r="G3" s="13"/>
      <c r="H3" s="13"/>
    </row>
    <row r="4" spans="1:8" s="18" customFormat="1" ht="25.35" customHeight="1" thickTop="1" thickBot="1" x14ac:dyDescent="0.3">
      <c r="A4" s="16" t="s">
        <v>2555</v>
      </c>
      <c r="B4" s="17"/>
      <c r="C4" s="13"/>
      <c r="D4" s="13"/>
      <c r="E4" s="13"/>
      <c r="F4" s="13"/>
      <c r="G4" s="13"/>
      <c r="H4" s="13"/>
    </row>
    <row r="5" spans="1:8" s="18" customFormat="1" ht="25.35" customHeight="1" thickTop="1" thickBot="1" x14ac:dyDescent="0.3">
      <c r="A5" s="16" t="s">
        <v>2593</v>
      </c>
      <c r="B5" s="17"/>
      <c r="C5" s="13"/>
      <c r="D5" s="13"/>
      <c r="E5" s="13"/>
      <c r="F5" s="13"/>
      <c r="G5" s="13"/>
      <c r="H5" s="13"/>
    </row>
    <row r="6" spans="1:8" s="18" customFormat="1" ht="25.35" customHeight="1" thickTop="1" thickBot="1" x14ac:dyDescent="0.3">
      <c r="A6" s="16" t="s">
        <v>2594</v>
      </c>
      <c r="B6" s="17"/>
      <c r="C6" s="13"/>
      <c r="D6" s="13"/>
      <c r="E6" s="13"/>
      <c r="F6" s="13"/>
      <c r="G6" s="13"/>
      <c r="H6" s="13"/>
    </row>
    <row r="7" spans="1:8" s="18" customFormat="1" ht="25.35" customHeight="1" thickTop="1" thickBot="1" x14ac:dyDescent="0.3">
      <c r="A7" s="16" t="s">
        <v>2595</v>
      </c>
      <c r="B7" s="17"/>
      <c r="C7" s="13"/>
      <c r="D7" s="13"/>
      <c r="E7" s="13"/>
      <c r="F7" s="13"/>
      <c r="G7" s="13"/>
      <c r="H7" s="13"/>
    </row>
    <row r="8" spans="1:8" s="18" customFormat="1" ht="25.35" customHeight="1" thickTop="1" thickBot="1" x14ac:dyDescent="0.3">
      <c r="A8" s="16" t="s">
        <v>2556</v>
      </c>
      <c r="B8" s="17"/>
      <c r="C8" s="13"/>
      <c r="D8" s="13"/>
      <c r="E8" s="13"/>
      <c r="F8" s="13"/>
      <c r="G8" s="13"/>
      <c r="H8" s="13"/>
    </row>
    <row r="9" spans="1:8" ht="25.35" customHeight="1" thickTop="1" thickBot="1" x14ac:dyDescent="0.3">
      <c r="A9" s="19" t="s">
        <v>2557</v>
      </c>
      <c r="B9" s="66"/>
      <c r="C9" s="14"/>
      <c r="D9" s="14"/>
      <c r="E9" s="14"/>
      <c r="F9" s="14"/>
      <c r="G9" s="14"/>
      <c r="H9" s="14"/>
    </row>
    <row r="10" spans="1:8" ht="25.35" customHeight="1" thickTop="1" thickBot="1" x14ac:dyDescent="0.3">
      <c r="A10" s="16" t="s">
        <v>2558</v>
      </c>
      <c r="B10" s="17"/>
      <c r="C10" s="14"/>
      <c r="D10" s="14"/>
      <c r="E10" s="14"/>
      <c r="F10" s="14"/>
      <c r="G10" s="14"/>
      <c r="H10" s="14"/>
    </row>
    <row r="11" spans="1:8" ht="25.35" customHeight="1" thickTop="1" thickBot="1" x14ac:dyDescent="0.3">
      <c r="A11" s="16" t="s">
        <v>2559</v>
      </c>
      <c r="B11" s="17"/>
      <c r="C11" s="14"/>
      <c r="D11" s="14"/>
      <c r="E11" s="14"/>
      <c r="F11" s="14"/>
      <c r="G11" s="14"/>
      <c r="H11" s="14"/>
    </row>
    <row r="12" spans="1:8" ht="25.35" customHeight="1" thickTop="1" thickBot="1" x14ac:dyDescent="0.3">
      <c r="A12" s="16" t="s">
        <v>2560</v>
      </c>
      <c r="B12" s="17"/>
      <c r="C12" s="14"/>
      <c r="D12" s="14"/>
      <c r="E12" s="14"/>
      <c r="F12" s="14"/>
      <c r="G12" s="14"/>
      <c r="H12" s="14"/>
    </row>
    <row r="13" spans="1:8" ht="25.35" customHeight="1" thickTop="1" thickBot="1" x14ac:dyDescent="0.3">
      <c r="A13" s="14"/>
      <c r="B13" s="20" t="s">
        <v>2561</v>
      </c>
      <c r="C13" s="20" t="s">
        <v>2562</v>
      </c>
      <c r="D13" s="21"/>
      <c r="E13" s="14"/>
      <c r="F13" s="14"/>
      <c r="G13" s="14"/>
      <c r="H13" s="14"/>
    </row>
    <row r="14" spans="1:8" ht="25.35" customHeight="1" thickTop="1" thickBot="1" x14ac:dyDescent="0.3">
      <c r="A14" s="16" t="s">
        <v>2563</v>
      </c>
      <c r="B14" s="17"/>
      <c r="C14" s="17"/>
      <c r="D14" s="67"/>
      <c r="E14" s="67"/>
      <c r="F14" s="67"/>
      <c r="G14" s="67"/>
      <c r="H14" s="67"/>
    </row>
    <row r="15" spans="1:8" ht="25.35" customHeight="1" thickTop="1" thickBot="1" x14ac:dyDescent="0.3">
      <c r="A15" s="22" t="s">
        <v>2592</v>
      </c>
      <c r="B15" s="17"/>
      <c r="C15" s="17"/>
      <c r="D15" s="67"/>
      <c r="E15" s="67"/>
      <c r="F15" s="67"/>
      <c r="G15" s="67"/>
      <c r="H15" s="67"/>
    </row>
    <row r="16" spans="1:8" ht="25.35" customHeight="1" thickTop="1" thickBot="1" x14ac:dyDescent="0.3">
      <c r="A16" s="22" t="s">
        <v>2564</v>
      </c>
      <c r="B16" s="78"/>
      <c r="C16" s="78"/>
      <c r="D16" s="78"/>
      <c r="E16" s="78"/>
      <c r="F16" s="67"/>
      <c r="G16" s="67"/>
      <c r="H16" s="67"/>
    </row>
    <row r="17" spans="1:8" ht="35.1" customHeight="1" thickTop="1" thickBot="1" x14ac:dyDescent="0.3">
      <c r="A17" s="16" t="s">
        <v>2565</v>
      </c>
      <c r="B17" s="17"/>
      <c r="C17" s="17"/>
      <c r="D17" s="67"/>
      <c r="E17" s="67"/>
      <c r="F17" s="67"/>
      <c r="G17" s="67"/>
      <c r="H17" s="67"/>
    </row>
    <row r="18" spans="1:8" ht="25.35" customHeight="1" thickTop="1" thickBot="1" x14ac:dyDescent="0.3">
      <c r="A18" s="22" t="s">
        <v>2566</v>
      </c>
      <c r="B18" s="79"/>
      <c r="C18" s="79"/>
      <c r="D18" s="79"/>
      <c r="E18" s="79"/>
      <c r="F18" s="79"/>
      <c r="G18" s="79"/>
      <c r="H18" s="79"/>
    </row>
    <row r="19" spans="1:8" ht="25.35" customHeight="1" thickTop="1" thickBot="1" x14ac:dyDescent="0.3">
      <c r="A19" s="16" t="s">
        <v>2567</v>
      </c>
      <c r="B19" s="23"/>
      <c r="C19" s="23"/>
      <c r="D19" s="24"/>
      <c r="E19" s="24"/>
      <c r="F19" s="67"/>
      <c r="G19" s="67"/>
      <c r="H19" s="67"/>
    </row>
    <row r="20" spans="1:8" ht="25.35" customHeight="1" thickTop="1" thickBot="1" x14ac:dyDescent="0.3">
      <c r="A20" s="22" t="s">
        <v>2568</v>
      </c>
      <c r="B20" s="78"/>
      <c r="C20" s="78"/>
      <c r="D20" s="78"/>
      <c r="E20" s="78"/>
      <c r="F20" s="67"/>
      <c r="G20" s="67"/>
      <c r="H20" s="67"/>
    </row>
    <row r="21" spans="1:8" s="25" customFormat="1" ht="24.75" customHeight="1" thickTop="1" thickBot="1" x14ac:dyDescent="0.3">
      <c r="A21" s="16" t="s">
        <v>2569</v>
      </c>
      <c r="B21" s="23"/>
      <c r="C21" s="17"/>
      <c r="D21" s="67"/>
      <c r="E21" s="67"/>
      <c r="F21" s="68"/>
      <c r="G21" s="68"/>
      <c r="H21" s="68"/>
    </row>
    <row r="22" spans="1:8" s="25" customFormat="1" ht="25.35" customHeight="1" thickTop="1" thickBot="1" x14ac:dyDescent="0.3">
      <c r="A22" s="22" t="s">
        <v>2570</v>
      </c>
      <c r="B22" s="78"/>
      <c r="C22" s="78"/>
      <c r="D22" s="78"/>
      <c r="E22" s="78"/>
      <c r="F22" s="68"/>
      <c r="G22" s="68"/>
      <c r="H22" s="68"/>
    </row>
    <row r="23" spans="1:8" s="25" customFormat="1" ht="25.35" customHeight="1" thickTop="1" thickBot="1" x14ac:dyDescent="0.3">
      <c r="A23" s="16" t="s">
        <v>2571</v>
      </c>
      <c r="B23" s="23"/>
      <c r="C23" s="17"/>
      <c r="D23" s="13"/>
      <c r="E23" s="13"/>
      <c r="F23" s="68"/>
      <c r="G23" s="68"/>
      <c r="H23" s="68"/>
    </row>
    <row r="24" spans="1:8" ht="25.35" customHeight="1" thickTop="1" thickBot="1" x14ac:dyDescent="0.3">
      <c r="A24" s="22" t="s">
        <v>2570</v>
      </c>
      <c r="B24" s="78"/>
      <c r="C24" s="78"/>
      <c r="D24" s="78"/>
      <c r="E24" s="78"/>
      <c r="F24" s="67"/>
      <c r="G24" s="67"/>
      <c r="H24" s="67"/>
    </row>
    <row r="25" spans="1:8" s="26" customFormat="1" ht="24" customHeight="1" thickTop="1" thickBot="1" x14ac:dyDescent="0.3">
      <c r="A25" s="16" t="s">
        <v>2572</v>
      </c>
      <c r="B25" s="78"/>
      <c r="C25" s="78"/>
      <c r="D25" s="78"/>
      <c r="E25" s="78"/>
      <c r="F25" s="69"/>
      <c r="G25" s="69"/>
      <c r="H25" s="69"/>
    </row>
    <row r="26" spans="1:8" ht="24" customHeight="1" thickTop="1" thickBot="1" x14ac:dyDescent="0.3">
      <c r="A26" s="16" t="s">
        <v>2573</v>
      </c>
      <c r="B26" s="78"/>
      <c r="C26" s="78"/>
      <c r="D26" s="78"/>
      <c r="E26" s="78"/>
      <c r="F26" s="67"/>
      <c r="G26" s="67"/>
      <c r="H26" s="67"/>
    </row>
    <row r="27" spans="1:8" ht="24" customHeight="1" thickTop="1" thickBot="1" x14ac:dyDescent="0.3">
      <c r="A27" s="16" t="s">
        <v>2574</v>
      </c>
      <c r="B27" s="78"/>
      <c r="C27" s="78"/>
      <c r="D27" s="78"/>
      <c r="E27" s="78"/>
      <c r="F27" s="67"/>
      <c r="G27" s="67"/>
      <c r="H27" s="67"/>
    </row>
    <row r="28" spans="1:8" ht="24" customHeight="1" thickTop="1" thickBot="1" x14ac:dyDescent="0.3">
      <c r="A28" s="16" t="s">
        <v>2575</v>
      </c>
      <c r="B28" s="78"/>
      <c r="C28" s="78"/>
      <c r="D28" s="78"/>
      <c r="E28" s="78"/>
      <c r="F28" s="59"/>
      <c r="G28" s="67"/>
      <c r="H28" s="67"/>
    </row>
    <row r="29" spans="1:8" s="29" customFormat="1" ht="15.75" customHeight="1" thickTop="1" thickBot="1" x14ac:dyDescent="0.3">
      <c r="A29" s="27"/>
      <c r="B29" s="28"/>
      <c r="C29" s="28"/>
      <c r="D29" s="28"/>
      <c r="E29" s="28"/>
      <c r="F29" s="28"/>
      <c r="G29" s="28"/>
      <c r="H29" s="28"/>
    </row>
    <row r="30" spans="1:8" ht="21" customHeight="1" thickTop="1" thickBot="1" x14ac:dyDescent="0.3">
      <c r="A30" s="19" t="s">
        <v>2576</v>
      </c>
      <c r="B30" s="78"/>
      <c r="C30" s="78"/>
      <c r="D30" s="78"/>
      <c r="E30" s="78"/>
      <c r="F30" s="13"/>
      <c r="G30" s="13"/>
      <c r="H30" s="13"/>
    </row>
    <row r="31" spans="1:8" ht="21" customHeight="1" thickTop="1" thickBot="1" x14ac:dyDescent="0.3">
      <c r="A31" s="13" t="s">
        <v>2577</v>
      </c>
      <c r="B31" s="78"/>
      <c r="C31" s="78"/>
      <c r="D31" s="78"/>
      <c r="E31" s="78"/>
      <c r="F31" s="13"/>
      <c r="G31" s="13"/>
      <c r="H31" s="13"/>
    </row>
    <row r="32" spans="1:8" s="31" customFormat="1" ht="21" customHeight="1" thickTop="1" thickBot="1" x14ac:dyDescent="0.3">
      <c r="A32" s="19" t="s">
        <v>2578</v>
      </c>
      <c r="B32" s="78"/>
      <c r="C32" s="78"/>
      <c r="D32" s="78"/>
      <c r="E32" s="78"/>
      <c r="F32" s="30"/>
      <c r="G32" s="30"/>
      <c r="H32" s="30"/>
    </row>
    <row r="33" spans="1:8" s="31" customFormat="1" ht="15" thickTop="1" x14ac:dyDescent="0.25">
      <c r="A33" s="16"/>
      <c r="B33" s="13"/>
      <c r="C33" s="13"/>
      <c r="D33" s="13"/>
      <c r="E33" s="13"/>
      <c r="F33" s="30"/>
      <c r="G33" s="30"/>
      <c r="H33" s="30"/>
    </row>
    <row r="34" spans="1:8" s="31" customFormat="1" ht="27.75" customHeight="1" x14ac:dyDescent="0.25">
      <c r="A34" s="16"/>
      <c r="B34" s="14"/>
      <c r="C34" s="14"/>
      <c r="D34" s="14"/>
      <c r="E34" s="14"/>
      <c r="F34" s="32"/>
      <c r="G34" s="32"/>
      <c r="H34" s="32"/>
    </row>
    <row r="35" spans="1:8" s="34" customFormat="1" ht="14.25" customHeight="1" x14ac:dyDescent="0.25">
      <c r="A35" s="33"/>
      <c r="B35" s="31"/>
      <c r="C35" s="31"/>
      <c r="D35" s="31"/>
      <c r="E35" s="31"/>
    </row>
    <row r="36" spans="1:8" s="34" customFormat="1" ht="12" customHeight="1" x14ac:dyDescent="0.25">
      <c r="A36" s="33"/>
      <c r="B36" s="31"/>
      <c r="C36" s="31"/>
      <c r="D36" s="31"/>
      <c r="E36" s="31"/>
    </row>
    <row r="37" spans="1:8" ht="15" customHeight="1" x14ac:dyDescent="0.25"/>
    <row r="38" spans="1:8" ht="15" customHeight="1" x14ac:dyDescent="0.25"/>
  </sheetData>
  <sheetProtection algorithmName="SHA-512" hashValue="dYL1Mog/7ge8cPais9NXulPXM5BnFPxiHF+YVAILbrzzN7OhrdpwOZA39vLXU2bNm8cPTYKVp70ZRCOxGGs7pQ==" saltValue="8i6wXTWJireMWEpBgJ0Zmw==" spinCount="100000" sheet="1" formatCells="0" formatColumns="0" formatRows="0" insertColumns="0" insertRows="0" insertHyperlinks="0" sort="0" autoFilter="0" pivotTables="0"/>
  <mergeCells count="12">
    <mergeCell ref="B32:E32"/>
    <mergeCell ref="B16:E16"/>
    <mergeCell ref="B18:H18"/>
    <mergeCell ref="B20:E20"/>
    <mergeCell ref="B22:E22"/>
    <mergeCell ref="B24:E24"/>
    <mergeCell ref="B25:E25"/>
    <mergeCell ref="B26:E26"/>
    <mergeCell ref="B27:E27"/>
    <mergeCell ref="B28:E28"/>
    <mergeCell ref="B30:E30"/>
    <mergeCell ref="B31:E31"/>
  </mergeCells>
  <pageMargins left="0.31496062992125984" right="0.31496062992125984" top="0.86614173228346458" bottom="0.55118110236220474" header="0.15748031496062992" footer="7.874015748031496E-2"/>
  <pageSetup paperSize="9" orientation="landscape" r:id="rId1"/>
  <headerFooter>
    <oddHeader>&amp;R&amp;G</oddHeader>
    <oddFooter>&amp;L&amp;"Arial,Standard"&amp;8Code ref.: IFA GFS checklist for FV; v6.0_Sep22; English version
&amp;A
Page &amp;P of &amp;N&amp;R&amp;"Arial,Standard"&amp;8© GLOBALG.A.P. c/o FoodPLUS GmbH
Spichernstr. 55, 50672 Cologne, Germany 
&amp;K00A039www.globalgap.org</oddFooter>
  </headerFooter>
  <rowBreaks count="2" manualBreakCount="2">
    <brk id="12" max="16383" man="1"/>
    <brk id="29"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795b52-d884-4f3c-a547-4763e70ede17">
      <UserInfo>
        <DisplayName>Pushpendra Singh (Ben)</DisplayName>
        <AccountId>14</AccountId>
        <AccountType/>
      </UserInfo>
    </SharedWithUsers>
    <TaxCatchAll xmlns="50795b52-d884-4f3c-a547-4763e70ede17" xsi:nil="true"/>
    <lcf76f155ced4ddcb4097134ff3c332f xmlns="3fcbf3cb-b373-44a0-966d-dc1ff908951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82AD089D50DA459DA864D394CCD67F" ma:contentTypeVersion="18" ma:contentTypeDescription="Create a new document." ma:contentTypeScope="" ma:versionID="1cef5ae018353d0ba07a3f0280f301eb">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7a97ca785144f12be132dc69b8f2ca84"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71AE48-E17D-4995-80D0-15A9D4B40A53}">
  <ds:schemaRef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50795b52-d884-4f3c-a547-4763e70ede17"/>
    <ds:schemaRef ds:uri="3fcbf3cb-b373-44a0-966d-dc1ff9089511"/>
    <ds:schemaRef ds:uri="http://schemas.microsoft.com/office/2006/metadata/properties"/>
    <ds:schemaRef ds:uri="http://purl.org/dc/terms/"/>
    <ds:schemaRef ds:uri="5619352e-e016-4e27-a07c-f50d7048ecf0"/>
  </ds:schemaRefs>
</ds:datastoreItem>
</file>

<file path=customXml/itemProps2.xml><?xml version="1.0" encoding="utf-8"?>
<ds:datastoreItem xmlns:ds="http://schemas.openxmlformats.org/officeDocument/2006/customXml" ds:itemID="{496A0041-22E7-4118-8249-BB1409A21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1F379C-D7A0-41A0-9DF2-4444DC9DA3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Steps</vt:lpstr>
      <vt:lpstr>PI</vt:lpstr>
      <vt:lpstr>S</vt:lpstr>
      <vt:lpstr>Sheet1</vt:lpstr>
      <vt:lpstr>PQ</vt:lpstr>
      <vt:lpstr>Static ID Table</vt:lpstr>
      <vt:lpstr>Cover</vt:lpstr>
      <vt:lpstr>Instructions</vt:lpstr>
      <vt:lpstr>Audit notes</vt:lpstr>
      <vt:lpstr>P&amp;Cs</vt:lpstr>
      <vt:lpstr>'P&amp;Cs'!Print_Titles</vt:lpstr>
      <vt:lpstr>'Audit notes'!Text5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Daddio</dc:creator>
  <cp:keywords/>
  <dc:description/>
  <cp:lastModifiedBy>Mark Walker</cp:lastModifiedBy>
  <cp:revision/>
  <dcterms:created xsi:type="dcterms:W3CDTF">2022-02-15T08:58:08Z</dcterms:created>
  <dcterms:modified xsi:type="dcterms:W3CDTF">2022-11-10T12:51:29Z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