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https://d.docs.live.net/cfc3705199e62f83/05.Rede Escritório/03.Canal Bruno Engenheiro/13.Aula como calcular o custo de obra/"/>
    </mc:Choice>
  </mc:AlternateContent>
  <xr:revisionPtr revIDLastSave="210" documentId="8_{3AF836BF-D7F9-4E4E-9798-BC370901315E}" xr6:coauthVersionLast="47" xr6:coauthVersionMax="47" xr10:uidLastSave="{A4809DB2-B403-41A7-9358-EA95FDD503EB}"/>
  <bookViews>
    <workbookView xWindow="-110" yWindow="-110" windowWidth="19420" windowHeight="10300" firstSheet="1" activeTab="1" xr2:uid="{00000000-000D-0000-FFFF-FFFF00000000}"/>
  </bookViews>
  <sheets>
    <sheet name="Parâmetros" sheetId="2" state="hidden" r:id="rId1"/>
    <sheet name="Estimativa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C10" i="3" s="1"/>
  <c r="C11" i="3" s="1"/>
  <c r="G26" i="3"/>
  <c r="E26" i="3"/>
  <c r="C26" i="3"/>
  <c r="G25" i="3"/>
  <c r="E25" i="3"/>
  <c r="C25" i="3"/>
  <c r="G24" i="3"/>
  <c r="E24" i="3"/>
  <c r="C24" i="3"/>
  <c r="G23" i="3"/>
  <c r="E23" i="3"/>
  <c r="C23" i="3"/>
  <c r="G22" i="3"/>
  <c r="E22" i="3"/>
  <c r="C22" i="3"/>
  <c r="G21" i="3"/>
  <c r="E21" i="3"/>
  <c r="C21" i="3"/>
  <c r="G20" i="3"/>
  <c r="E20" i="3"/>
  <c r="C20" i="3"/>
  <c r="G19" i="3"/>
  <c r="E19" i="3"/>
  <c r="C19" i="3"/>
  <c r="G18" i="3"/>
  <c r="E18" i="3"/>
  <c r="C18" i="3"/>
  <c r="G17" i="3"/>
  <c r="E17" i="3"/>
  <c r="C17" i="3"/>
  <c r="G16" i="3"/>
  <c r="E16" i="3"/>
  <c r="C16" i="3"/>
  <c r="C12" i="3" l="1"/>
  <c r="D16" i="3" s="1"/>
  <c r="F16" i="3" s="1"/>
  <c r="D17" i="3" l="1"/>
  <c r="H17" i="3" s="1"/>
  <c r="D18" i="3"/>
  <c r="F18" i="3" s="1"/>
  <c r="D20" i="3"/>
  <c r="F20" i="3" s="1"/>
  <c r="D19" i="3"/>
  <c r="H19" i="3" s="1"/>
  <c r="D25" i="3"/>
  <c r="H25" i="3" s="1"/>
  <c r="D23" i="3"/>
  <c r="H23" i="3" s="1"/>
  <c r="D26" i="3"/>
  <c r="H26" i="3" s="1"/>
  <c r="D22" i="3"/>
  <c r="F22" i="3" s="1"/>
  <c r="D21" i="3"/>
  <c r="H21" i="3" s="1"/>
  <c r="D24" i="3"/>
  <c r="F24" i="3" s="1"/>
  <c r="H16" i="3"/>
  <c r="F19" i="3" l="1"/>
  <c r="F26" i="3"/>
  <c r="F25" i="3"/>
  <c r="F17" i="3"/>
  <c r="H20" i="3"/>
  <c r="H22" i="3"/>
  <c r="F23" i="3"/>
  <c r="D27" i="3"/>
  <c r="H18" i="3"/>
  <c r="F21" i="3"/>
  <c r="H24" i="3"/>
  <c r="H27" i="3" l="1"/>
  <c r="F27" i="3"/>
</calcChain>
</file>

<file path=xl/sharedStrings.xml><?xml version="1.0" encoding="utf-8"?>
<sst xmlns="http://schemas.openxmlformats.org/spreadsheetml/2006/main" count="92" uniqueCount="49">
  <si>
    <t>Percentuais por Etapa (% do Custo Total)</t>
  </si>
  <si>
    <t>Etapa</t>
  </si>
  <si>
    <t>Baixo</t>
  </si>
  <si>
    <t>Médio</t>
  </si>
  <si>
    <t>Alto</t>
  </si>
  <si>
    <t>Projetos e Aprovações</t>
  </si>
  <si>
    <t>Serviços Preliminares</t>
  </si>
  <si>
    <t>Fundações</t>
  </si>
  <si>
    <t>Estrutura</t>
  </si>
  <si>
    <t>Vedações (Alvenaria/Fechamentos)</t>
  </si>
  <si>
    <t>Cobertura</t>
  </si>
  <si>
    <t>Instalações Hidráulicas</t>
  </si>
  <si>
    <t>Instalações Elétricas</t>
  </si>
  <si>
    <t>Esquadrias (Portas/Janelas)</t>
  </si>
  <si>
    <t>Acabamentos</t>
  </si>
  <si>
    <t>Limpeza e Retoques Finais</t>
  </si>
  <si>
    <t>Proporção de Materiais por Etapa</t>
  </si>
  <si>
    <t>Proporção de Mão de Obra por Etapa</t>
  </si>
  <si>
    <t>Distribuição de Custos por Etapa (R$)</t>
  </si>
  <si>
    <t>Área construída (m²)</t>
  </si>
  <si>
    <t>CUB (R$/m²) ou Custo/m²</t>
  </si>
  <si>
    <t>Padrão da obra</t>
  </si>
  <si>
    <t>Vai ter construtora</t>
  </si>
  <si>
    <t>Não</t>
  </si>
  <si>
    <t>Custo de Construção Estimado (R$)</t>
  </si>
  <si>
    <t>Custos Extras Estimado (R$)</t>
  </si>
  <si>
    <t>Custo da Construtora - (BDI)</t>
  </si>
  <si>
    <t>Custo Total Estimado (R$)</t>
  </si>
  <si>
    <t>Global</t>
  </si>
  <si>
    <t>Materiais</t>
  </si>
  <si>
    <t>Mão de obra</t>
  </si>
  <si>
    <t>% da Etapa</t>
  </si>
  <si>
    <t>Valor da Etapa (R$)</t>
  </si>
  <si>
    <t>Materiais (%)</t>
  </si>
  <si>
    <t>Materiais (R$)</t>
  </si>
  <si>
    <t>Mão de Obra (%)</t>
  </si>
  <si>
    <t>Mão de Obra (R$)</t>
  </si>
  <si>
    <t>Projeto arquitetônico, estrutural, instalações, aprovações na prefeitura, etc.</t>
  </si>
  <si>
    <t>Limpeza do terreno, tapume, barracão da obra.</t>
  </si>
  <si>
    <t>Variável conforme o tipo de solo e a profundidade.</t>
  </si>
  <si>
    <t>Vigas, pilares e lajes.</t>
  </si>
  <si>
    <t>Alvenaria, paredes e contra-paredes.</t>
  </si>
  <si>
    <t>Estrutura do telhado, telhas, calhas.</t>
  </si>
  <si>
    <t>Rede de água, esgoto, pluvial e louças.</t>
  </si>
  <si>
    <t>Toda a rede elétrica, fiação, tomadas, interruptores, etc.</t>
  </si>
  <si>
    <t>Portas e janelas. Grande variação de preço.</t>
  </si>
  <si>
    <t>A maior parte do orçamento: pisos, revestimentos, pintura, etc.</t>
  </si>
  <si>
    <t>Limpeza final da obra e ajustes.</t>
  </si>
  <si>
    <t>Totais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</si>
</sst>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General&quot;m²&quot;"/>
  </numFmts>
  <fonts count="9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</font>
    <font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E699"/>
        <bgColor rgb="FFFFE699"/>
      </patternFill>
    </fill>
    <fill>
      <patternFill patternType="solid">
        <fgColor theme="9"/>
        <bgColor rgb="FFFFE6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rgb="FFFFE699"/>
      </patternFill>
    </fill>
    <fill>
      <patternFill patternType="solid">
        <fgColor theme="6"/>
        <bgColor rgb="FFFFE699"/>
      </patternFill>
    </fill>
    <fill>
      <patternFill patternType="solid">
        <fgColor theme="8"/>
        <bgColor rgb="FFFFE69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/>
      <right/>
      <top/>
      <bottom style="hair">
        <color rgb="FFCCCCCC"/>
      </bottom>
      <diagonal/>
    </border>
    <border>
      <left style="hair">
        <color rgb="FFCCCCCC"/>
      </left>
      <right/>
      <top/>
      <bottom style="hair">
        <color rgb="FFCCCCCC"/>
      </bottom>
      <diagonal/>
    </border>
    <border>
      <left/>
      <right style="hair">
        <color rgb="FFCCCCCC"/>
      </right>
      <top/>
      <bottom style="hair">
        <color rgb="FFCCCCCC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8">
    <xf numFmtId="0" fontId="0" fillId="0" borderId="0" xfId="0"/>
    <xf numFmtId="164" fontId="0" fillId="0" borderId="0" xfId="0" applyNumberFormat="1"/>
    <xf numFmtId="0" fontId="1" fillId="2" borderId="0" xfId="0" applyFont="1" applyFill="1"/>
    <xf numFmtId="0" fontId="0" fillId="0" borderId="1" xfId="0" applyBorder="1"/>
    <xf numFmtId="10" fontId="0" fillId="0" borderId="1" xfId="0" applyNumberFormat="1" applyBorder="1"/>
    <xf numFmtId="0" fontId="0" fillId="0" borderId="0" xfId="0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4" fillId="0" borderId="5" xfId="0" applyFont="1" applyBorder="1"/>
    <xf numFmtId="0" fontId="5" fillId="0" borderId="6" xfId="0" applyFont="1" applyBorder="1"/>
    <xf numFmtId="0" fontId="0" fillId="0" borderId="0" xfId="0" applyAlignment="1">
      <alignment horizontal="center" vertical="center"/>
    </xf>
    <xf numFmtId="0" fontId="1" fillId="4" borderId="5" xfId="0" applyFont="1" applyFill="1" applyBorder="1"/>
    <xf numFmtId="0" fontId="1" fillId="4" borderId="6" xfId="0" applyFont="1" applyFill="1" applyBorder="1"/>
    <xf numFmtId="0" fontId="4" fillId="4" borderId="6" xfId="0" applyFont="1" applyFill="1" applyBorder="1"/>
    <xf numFmtId="10" fontId="0" fillId="8" borderId="6" xfId="0" applyNumberFormat="1" applyFill="1" applyBorder="1"/>
    <xf numFmtId="10" fontId="0" fillId="9" borderId="6" xfId="0" applyNumberFormat="1" applyFill="1" applyBorder="1"/>
    <xf numFmtId="10" fontId="0" fillId="10" borderId="6" xfId="0" applyNumberFormat="1" applyFill="1" applyBorder="1"/>
    <xf numFmtId="0" fontId="1" fillId="7" borderId="6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44" fontId="0" fillId="10" borderId="7" xfId="1" applyFont="1" applyFill="1" applyBorder="1"/>
    <xf numFmtId="44" fontId="4" fillId="4" borderId="7" xfId="1" applyFont="1" applyFill="1" applyBorder="1"/>
    <xf numFmtId="44" fontId="0" fillId="9" borderId="6" xfId="1" applyFont="1" applyFill="1" applyBorder="1"/>
    <xf numFmtId="44" fontId="4" fillId="4" borderId="6" xfId="1" applyFont="1" applyFill="1" applyBorder="1"/>
    <xf numFmtId="44" fontId="0" fillId="8" borderId="6" xfId="1" applyFont="1" applyFill="1" applyBorder="1"/>
    <xf numFmtId="0" fontId="1" fillId="0" borderId="11" xfId="0" applyFont="1" applyBorder="1"/>
    <xf numFmtId="164" fontId="4" fillId="0" borderId="12" xfId="0" applyNumberFormat="1" applyFont="1" applyBorder="1"/>
    <xf numFmtId="0" fontId="2" fillId="0" borderId="1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0" fillId="0" borderId="0" xfId="0"/>
    <xf numFmtId="165" fontId="6" fillId="11" borderId="12" xfId="0" applyNumberFormat="1" applyFont="1" applyFill="1" applyBorder="1" applyAlignment="1">
      <alignment horizontal="center" vertical="center"/>
    </xf>
    <xf numFmtId="44" fontId="6" fillId="11" borderId="12" xfId="1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1</xdr:row>
      <xdr:rowOff>152400</xdr:rowOff>
    </xdr:from>
    <xdr:ext cx="817994" cy="639772"/>
    <xdr:pic>
      <xdr:nvPicPr>
        <xdr:cNvPr id="2" name="Imagem 1">
          <a:extLst>
            <a:ext uri="{FF2B5EF4-FFF2-40B4-BE49-F238E27FC236}">
              <a16:creationId xmlns:a16="http://schemas.microsoft.com/office/drawing/2014/main" id="{59FC478F-F6EC-452A-9603-6AF7B0C03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352425"/>
          <a:ext cx="817994" cy="639772"/>
        </a:xfrm>
        <a:prstGeom prst="rect">
          <a:avLst/>
        </a:prstGeom>
      </xdr:spPr>
    </xdr:pic>
    <xdr:clientData/>
  </xdr:oneCellAnchor>
  <xdr:twoCellAnchor>
    <xdr:from>
      <xdr:col>3</xdr:col>
      <xdr:colOff>123822</xdr:colOff>
      <xdr:row>2</xdr:row>
      <xdr:rowOff>95251</xdr:rowOff>
    </xdr:from>
    <xdr:to>
      <xdr:col>5</xdr:col>
      <xdr:colOff>152400</xdr:colOff>
      <xdr:row>7</xdr:row>
      <xdr:rowOff>85725</xdr:rowOff>
    </xdr:to>
    <xdr:sp macro="" textlink="">
      <xdr:nvSpPr>
        <xdr:cNvPr id="3" name="Seta: para a Direita 2">
          <a:extLst>
            <a:ext uri="{FF2B5EF4-FFF2-40B4-BE49-F238E27FC236}">
              <a16:creationId xmlns:a16="http://schemas.microsoft.com/office/drawing/2014/main" id="{45A39A12-F41D-FC45-A7DE-BC944B6D883E}"/>
            </a:ext>
          </a:extLst>
        </xdr:cNvPr>
        <xdr:cNvSpPr/>
      </xdr:nvSpPr>
      <xdr:spPr>
        <a:xfrm flipH="1">
          <a:off x="4162422" y="1200151"/>
          <a:ext cx="2486028" cy="752474"/>
        </a:xfrm>
        <a:prstGeom prst="rightArrow">
          <a:avLst>
            <a:gd name="adj1" fmla="val 63651"/>
            <a:gd name="adj2" fmla="val 50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INFORMAR</a:t>
          </a:r>
          <a:r>
            <a:rPr lang="pt-BR" sz="1100" b="1" baseline="0"/>
            <a:t> A ÁREA O VALOR E PADRÃO DA </a:t>
          </a:r>
          <a:r>
            <a:rPr lang="pt-BR" sz="1100" b="1" i="0" baseline="0"/>
            <a:t>OBRA</a:t>
          </a:r>
          <a:endParaRPr lang="pt-BR" sz="1100" b="1" i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"/>
  <sheetViews>
    <sheetView workbookViewId="0">
      <selection activeCell="G31" sqref="G31"/>
    </sheetView>
  </sheetViews>
  <sheetFormatPr defaultRowHeight="14.45"/>
  <cols>
    <col min="1" max="1" width="44" customWidth="1"/>
    <col min="2" max="4" width="14" customWidth="1"/>
  </cols>
  <sheetData>
    <row r="1" spans="1:8">
      <c r="A1" s="46" t="s">
        <v>0</v>
      </c>
      <c r="B1" s="47"/>
      <c r="C1" s="47"/>
      <c r="D1" s="47"/>
      <c r="E1" s="32"/>
      <c r="F1" s="32"/>
      <c r="G1" s="32"/>
      <c r="H1" s="32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32"/>
      <c r="F2" s="32"/>
      <c r="G2" s="32"/>
      <c r="H2" s="32"/>
    </row>
    <row r="3" spans="1:8">
      <c r="A3" s="3" t="s">
        <v>5</v>
      </c>
      <c r="B3" s="3">
        <v>3</v>
      </c>
      <c r="C3" s="3">
        <v>5</v>
      </c>
      <c r="D3" s="3">
        <v>7</v>
      </c>
      <c r="E3" s="32"/>
      <c r="F3" s="4">
        <v>0.03</v>
      </c>
      <c r="G3" s="4">
        <v>0.05</v>
      </c>
      <c r="H3" s="4">
        <v>7.0000000000000007E-2</v>
      </c>
    </row>
    <row r="4" spans="1:8">
      <c r="A4" s="3" t="s">
        <v>6</v>
      </c>
      <c r="B4" s="3">
        <v>2</v>
      </c>
      <c r="C4" s="3">
        <v>2</v>
      </c>
      <c r="D4" s="3">
        <v>2</v>
      </c>
      <c r="E4" s="32"/>
      <c r="F4" s="4">
        <v>0.02</v>
      </c>
      <c r="G4" s="4">
        <v>0.02</v>
      </c>
      <c r="H4" s="4">
        <v>0.02</v>
      </c>
    </row>
    <row r="5" spans="1:8">
      <c r="A5" s="3" t="s">
        <v>7</v>
      </c>
      <c r="B5" s="3">
        <v>6</v>
      </c>
      <c r="C5" s="3">
        <v>5</v>
      </c>
      <c r="D5" s="3">
        <v>4</v>
      </c>
      <c r="E5" s="32"/>
      <c r="F5" s="4">
        <v>0.06</v>
      </c>
      <c r="G5" s="4">
        <v>0.05</v>
      </c>
      <c r="H5" s="4">
        <v>0.04</v>
      </c>
    </row>
    <row r="6" spans="1:8">
      <c r="A6" s="3" t="s">
        <v>8</v>
      </c>
      <c r="B6" s="3">
        <v>18</v>
      </c>
      <c r="C6" s="3">
        <v>15</v>
      </c>
      <c r="D6" s="3">
        <v>12</v>
      </c>
      <c r="E6" s="32"/>
      <c r="F6" s="4">
        <v>0.18</v>
      </c>
      <c r="G6" s="4">
        <v>0.15</v>
      </c>
      <c r="H6" s="4">
        <v>0.12</v>
      </c>
    </row>
    <row r="7" spans="1:8">
      <c r="A7" s="3" t="s">
        <v>9</v>
      </c>
      <c r="B7" s="3">
        <v>15</v>
      </c>
      <c r="C7" s="3">
        <v>12</v>
      </c>
      <c r="D7" s="3">
        <v>10</v>
      </c>
      <c r="E7" s="32"/>
      <c r="F7" s="4">
        <v>0.15</v>
      </c>
      <c r="G7" s="4">
        <v>0.12</v>
      </c>
      <c r="H7" s="4">
        <v>0.1</v>
      </c>
    </row>
    <row r="8" spans="1:8">
      <c r="A8" s="3" t="s">
        <v>10</v>
      </c>
      <c r="B8" s="3">
        <v>6</v>
      </c>
      <c r="C8" s="3">
        <v>5</v>
      </c>
      <c r="D8" s="3">
        <v>4</v>
      </c>
      <c r="E8" s="32"/>
      <c r="F8" s="4">
        <v>0.06</v>
      </c>
      <c r="G8" s="4">
        <v>0.05</v>
      </c>
      <c r="H8" s="4">
        <v>0.04</v>
      </c>
    </row>
    <row r="9" spans="1:8">
      <c r="A9" s="3" t="s">
        <v>11</v>
      </c>
      <c r="B9" s="3">
        <v>8</v>
      </c>
      <c r="C9" s="3">
        <v>9</v>
      </c>
      <c r="D9" s="3">
        <v>10</v>
      </c>
      <c r="E9" s="32"/>
      <c r="F9" s="4">
        <v>0.08</v>
      </c>
      <c r="G9" s="4">
        <v>0.09</v>
      </c>
      <c r="H9" s="4">
        <v>0.1</v>
      </c>
    </row>
    <row r="10" spans="1:8">
      <c r="A10" s="3" t="s">
        <v>12</v>
      </c>
      <c r="B10" s="3">
        <v>7</v>
      </c>
      <c r="C10" s="3">
        <v>8</v>
      </c>
      <c r="D10" s="3">
        <v>9</v>
      </c>
      <c r="E10" s="32"/>
      <c r="F10" s="4">
        <v>7.0000000000000007E-2</v>
      </c>
      <c r="G10" s="4">
        <v>0.08</v>
      </c>
      <c r="H10" s="4">
        <v>0.09</v>
      </c>
    </row>
    <row r="11" spans="1:8">
      <c r="A11" s="3" t="s">
        <v>13</v>
      </c>
      <c r="B11" s="3">
        <v>6</v>
      </c>
      <c r="C11" s="3">
        <v>8</v>
      </c>
      <c r="D11" s="3">
        <v>10</v>
      </c>
      <c r="E11" s="32"/>
      <c r="F11" s="4">
        <v>0.06</v>
      </c>
      <c r="G11" s="4">
        <v>0.08</v>
      </c>
      <c r="H11" s="4">
        <v>0.1</v>
      </c>
    </row>
    <row r="12" spans="1:8">
      <c r="A12" s="3" t="s">
        <v>14</v>
      </c>
      <c r="B12" s="3">
        <v>27</v>
      </c>
      <c r="C12" s="3">
        <v>30</v>
      </c>
      <c r="D12" s="3">
        <v>31</v>
      </c>
      <c r="E12" s="32"/>
      <c r="F12" s="4">
        <v>0.27</v>
      </c>
      <c r="G12" s="4">
        <v>0.3</v>
      </c>
      <c r="H12" s="4">
        <v>0.31</v>
      </c>
    </row>
    <row r="13" spans="1:8">
      <c r="A13" s="3" t="s">
        <v>15</v>
      </c>
      <c r="B13" s="3">
        <v>2</v>
      </c>
      <c r="C13" s="3">
        <v>1</v>
      </c>
      <c r="D13" s="3">
        <v>1</v>
      </c>
      <c r="E13" s="32"/>
      <c r="F13" s="4">
        <v>0.02</v>
      </c>
      <c r="G13" s="4">
        <v>0.01</v>
      </c>
      <c r="H13" s="4">
        <v>0.3</v>
      </c>
    </row>
    <row r="15" spans="1:8">
      <c r="A15" s="46" t="s">
        <v>16</v>
      </c>
      <c r="B15" s="47"/>
      <c r="C15" s="47"/>
      <c r="D15" s="47"/>
      <c r="E15" s="32"/>
      <c r="F15" s="32"/>
      <c r="G15" s="32"/>
      <c r="H15" s="32"/>
    </row>
    <row r="16" spans="1:8">
      <c r="A16" s="2" t="s">
        <v>1</v>
      </c>
      <c r="B16" s="2" t="s">
        <v>2</v>
      </c>
      <c r="C16" s="2" t="s">
        <v>3</v>
      </c>
      <c r="D16" s="2" t="s">
        <v>4</v>
      </c>
      <c r="E16" s="32"/>
      <c r="F16" s="32"/>
      <c r="G16" s="32"/>
      <c r="H16" s="32"/>
    </row>
    <row r="17" spans="1:4">
      <c r="A17" s="4" t="s">
        <v>5</v>
      </c>
      <c r="B17" s="4">
        <v>0</v>
      </c>
      <c r="C17" s="4">
        <v>0</v>
      </c>
      <c r="D17" s="4">
        <v>0</v>
      </c>
    </row>
    <row r="18" spans="1:4">
      <c r="A18" s="4" t="s">
        <v>6</v>
      </c>
      <c r="B18" s="4">
        <v>0.4</v>
      </c>
      <c r="C18" s="4">
        <v>0.45</v>
      </c>
      <c r="D18" s="4">
        <v>0.5</v>
      </c>
    </row>
    <row r="19" spans="1:4">
      <c r="A19" s="4" t="s">
        <v>7</v>
      </c>
      <c r="B19" s="4">
        <v>0.5</v>
      </c>
      <c r="C19" s="4">
        <v>0.55000000000000004</v>
      </c>
      <c r="D19" s="4">
        <v>0.6</v>
      </c>
    </row>
    <row r="20" spans="1:4">
      <c r="A20" s="4" t="s">
        <v>8</v>
      </c>
      <c r="B20" s="4">
        <v>0.5</v>
      </c>
      <c r="C20" s="4">
        <v>0.55000000000000004</v>
      </c>
      <c r="D20" s="4">
        <v>0.6</v>
      </c>
    </row>
    <row r="21" spans="1:4">
      <c r="A21" s="4" t="s">
        <v>9</v>
      </c>
      <c r="B21" s="4">
        <v>0.45</v>
      </c>
      <c r="C21" s="4">
        <v>0.5</v>
      </c>
      <c r="D21" s="4">
        <v>0.55000000000000004</v>
      </c>
    </row>
    <row r="22" spans="1:4">
      <c r="A22" s="4" t="s">
        <v>10</v>
      </c>
      <c r="B22" s="4">
        <v>0.55000000000000004</v>
      </c>
      <c r="C22" s="4">
        <v>0.6</v>
      </c>
      <c r="D22" s="4">
        <v>0.65</v>
      </c>
    </row>
    <row r="23" spans="1:4">
      <c r="A23" s="4" t="s">
        <v>11</v>
      </c>
      <c r="B23" s="4">
        <v>0.5</v>
      </c>
      <c r="C23" s="4">
        <v>0.55000000000000004</v>
      </c>
      <c r="D23" s="4">
        <v>0.6</v>
      </c>
    </row>
    <row r="24" spans="1:4">
      <c r="A24" s="4" t="s">
        <v>12</v>
      </c>
      <c r="B24" s="4">
        <v>0.45</v>
      </c>
      <c r="C24" s="4">
        <v>0.5</v>
      </c>
      <c r="D24" s="4">
        <v>0.55000000000000004</v>
      </c>
    </row>
    <row r="25" spans="1:4">
      <c r="A25" s="4" t="s">
        <v>13</v>
      </c>
      <c r="B25" s="4">
        <v>0.7</v>
      </c>
      <c r="C25" s="4">
        <v>0.75</v>
      </c>
      <c r="D25" s="4">
        <v>0.8</v>
      </c>
    </row>
    <row r="26" spans="1:4">
      <c r="A26" s="4" t="s">
        <v>14</v>
      </c>
      <c r="B26" s="4">
        <v>0.45</v>
      </c>
      <c r="C26" s="4">
        <v>0.55000000000000004</v>
      </c>
      <c r="D26" s="4">
        <v>0.65</v>
      </c>
    </row>
    <row r="27" spans="1:4">
      <c r="A27" s="4" t="s">
        <v>15</v>
      </c>
      <c r="B27" s="4">
        <v>0.2</v>
      </c>
      <c r="C27" s="4">
        <v>0.25</v>
      </c>
      <c r="D27" s="4">
        <v>0.3</v>
      </c>
    </row>
    <row r="28" spans="1:4">
      <c r="A28" s="46" t="s">
        <v>17</v>
      </c>
      <c r="B28" s="47"/>
      <c r="C28" s="47"/>
      <c r="D28" s="47"/>
    </row>
    <row r="29" spans="1:4">
      <c r="A29" s="2" t="s">
        <v>1</v>
      </c>
      <c r="B29" s="2" t="s">
        <v>2</v>
      </c>
      <c r="C29" s="2" t="s">
        <v>3</v>
      </c>
      <c r="D29" s="2" t="s">
        <v>4</v>
      </c>
    </row>
    <row r="30" spans="1:4">
      <c r="A30" s="4" t="s">
        <v>5</v>
      </c>
      <c r="B30" s="4">
        <v>1</v>
      </c>
      <c r="C30" s="4">
        <v>1</v>
      </c>
      <c r="D30" s="4">
        <v>1</v>
      </c>
    </row>
    <row r="31" spans="1:4">
      <c r="A31" s="4" t="s">
        <v>6</v>
      </c>
      <c r="B31" s="4">
        <v>0.6</v>
      </c>
      <c r="C31" s="4">
        <v>0.55000000000000004</v>
      </c>
      <c r="D31" s="4">
        <v>0.5</v>
      </c>
    </row>
    <row r="32" spans="1:4">
      <c r="A32" s="4" t="s">
        <v>7</v>
      </c>
      <c r="B32" s="4">
        <v>0.5</v>
      </c>
      <c r="C32" s="4">
        <v>0.45</v>
      </c>
      <c r="D32" s="4">
        <v>0.4</v>
      </c>
    </row>
    <row r="33" spans="1:4">
      <c r="A33" s="4" t="s">
        <v>8</v>
      </c>
      <c r="B33" s="4">
        <v>0.5</v>
      </c>
      <c r="C33" s="4">
        <v>0.45</v>
      </c>
      <c r="D33" s="4">
        <v>0.4</v>
      </c>
    </row>
    <row r="34" spans="1:4">
      <c r="A34" s="4" t="s">
        <v>9</v>
      </c>
      <c r="B34" s="4">
        <v>0.55000000000000004</v>
      </c>
      <c r="C34" s="4">
        <v>0.5</v>
      </c>
      <c r="D34" s="4">
        <v>0.45</v>
      </c>
    </row>
    <row r="35" spans="1:4">
      <c r="A35" s="4" t="s">
        <v>10</v>
      </c>
      <c r="B35" s="4">
        <v>0.45</v>
      </c>
      <c r="C35" s="4">
        <v>0.4</v>
      </c>
      <c r="D35" s="4">
        <v>0.35</v>
      </c>
    </row>
    <row r="36" spans="1:4">
      <c r="A36" s="4" t="s">
        <v>11</v>
      </c>
      <c r="B36" s="4">
        <v>0.5</v>
      </c>
      <c r="C36" s="4">
        <v>0.45</v>
      </c>
      <c r="D36" s="4">
        <v>0.4</v>
      </c>
    </row>
    <row r="37" spans="1:4">
      <c r="A37" s="4" t="s">
        <v>12</v>
      </c>
      <c r="B37" s="4">
        <v>0.55000000000000004</v>
      </c>
      <c r="C37" s="4">
        <v>0.5</v>
      </c>
      <c r="D37" s="4">
        <v>0.45</v>
      </c>
    </row>
    <row r="38" spans="1:4">
      <c r="A38" s="4" t="s">
        <v>13</v>
      </c>
      <c r="B38" s="4">
        <v>0.3</v>
      </c>
      <c r="C38" s="4">
        <v>0.25</v>
      </c>
      <c r="D38" s="4">
        <v>0.2</v>
      </c>
    </row>
    <row r="39" spans="1:4">
      <c r="A39" s="4" t="s">
        <v>14</v>
      </c>
      <c r="B39" s="4">
        <v>0.55000000000000004</v>
      </c>
      <c r="C39" s="4">
        <v>0.45</v>
      </c>
      <c r="D39" s="4">
        <v>0.35</v>
      </c>
    </row>
    <row r="40" spans="1:4">
      <c r="A40" s="4" t="s">
        <v>15</v>
      </c>
      <c r="B40" s="4">
        <v>0.8</v>
      </c>
      <c r="C40" s="4">
        <v>0.75</v>
      </c>
      <c r="D40" s="4">
        <v>0.7</v>
      </c>
    </row>
  </sheetData>
  <mergeCells count="3">
    <mergeCell ref="A1:D1"/>
    <mergeCell ref="A15:D15"/>
    <mergeCell ref="A28:D2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7"/>
  <sheetViews>
    <sheetView showGridLines="0" tabSelected="1" topLeftCell="A2" zoomScale="120" zoomScaleNormal="120" workbookViewId="0">
      <pane xSplit="2" topLeftCell="C1" activePane="topRight" state="frozen"/>
      <selection pane="topRight" activeCell="C6" sqref="C6"/>
    </sheetView>
  </sheetViews>
  <sheetFormatPr defaultRowHeight="14.45"/>
  <cols>
    <col min="1" max="1" width="2.140625" customWidth="1"/>
    <col min="2" max="2" width="33" customWidth="1"/>
    <col min="3" max="8" width="18.42578125" customWidth="1"/>
    <col min="9" max="9" width="56" bestFit="1" customWidth="1"/>
  </cols>
  <sheetData>
    <row r="1" spans="2:9" ht="15" thickBot="1">
      <c r="B1" s="32"/>
      <c r="C1" s="32"/>
      <c r="D1" s="32"/>
      <c r="E1" s="32"/>
      <c r="F1" s="32"/>
      <c r="G1" s="32"/>
      <c r="H1" s="32"/>
      <c r="I1" s="32"/>
    </row>
    <row r="2" spans="2:9" ht="71.25" customHeight="1" thickBot="1">
      <c r="B2" s="36" t="s">
        <v>18</v>
      </c>
      <c r="C2" s="37"/>
      <c r="D2" s="38"/>
      <c r="E2" s="38"/>
      <c r="F2" s="38"/>
      <c r="G2" s="38"/>
      <c r="H2" s="38"/>
      <c r="I2" s="39"/>
    </row>
    <row r="3" spans="2:9">
      <c r="B3" s="32"/>
      <c r="C3" s="32"/>
      <c r="D3" s="10"/>
      <c r="E3" s="10"/>
      <c r="F3" s="10"/>
      <c r="G3" s="10"/>
      <c r="H3" s="10"/>
      <c r="I3" s="10"/>
    </row>
    <row r="4" spans="2:9" s="30" customFormat="1" ht="19.5" customHeight="1">
      <c r="B4" s="28" t="s">
        <v>19</v>
      </c>
      <c r="C4" s="33">
        <v>100</v>
      </c>
      <c r="D4" s="29"/>
      <c r="E4" s="29"/>
      <c r="F4" s="29"/>
      <c r="G4" s="29"/>
      <c r="H4" s="29"/>
      <c r="I4" s="29"/>
    </row>
    <row r="5" spans="2:9" s="30" customFormat="1" ht="19.5" customHeight="1">
      <c r="B5" s="28" t="s">
        <v>20</v>
      </c>
      <c r="C5" s="34">
        <v>3500</v>
      </c>
      <c r="D5" s="29"/>
      <c r="E5" s="29"/>
      <c r="F5" s="29"/>
      <c r="G5" s="29"/>
      <c r="H5" s="29"/>
      <c r="I5" s="29"/>
    </row>
    <row r="6" spans="2:9" s="30" customFormat="1" ht="19.5" customHeight="1">
      <c r="B6" s="28" t="s">
        <v>21</v>
      </c>
      <c r="C6" s="35" t="s">
        <v>2</v>
      </c>
      <c r="D6" s="29"/>
      <c r="E6" s="29"/>
      <c r="F6" s="29"/>
      <c r="G6" s="29"/>
      <c r="H6" s="29"/>
      <c r="I6" s="29"/>
    </row>
    <row r="7" spans="2:9" s="30" customFormat="1" ht="19.5" customHeight="1">
      <c r="B7" s="28" t="s">
        <v>22</v>
      </c>
      <c r="C7" s="34" t="s">
        <v>23</v>
      </c>
      <c r="D7" s="29"/>
      <c r="E7" s="29"/>
      <c r="F7" s="29"/>
      <c r="G7" s="29"/>
      <c r="H7" s="29"/>
      <c r="I7" s="29"/>
    </row>
    <row r="8" spans="2:9">
      <c r="B8" s="32"/>
      <c r="C8" s="32"/>
      <c r="D8" s="10"/>
      <c r="E8" s="10"/>
      <c r="F8" s="10"/>
      <c r="G8" s="10"/>
      <c r="H8" s="10"/>
      <c r="I8" s="10"/>
    </row>
    <row r="9" spans="2:9">
      <c r="B9" s="26" t="s">
        <v>24</v>
      </c>
      <c r="C9" s="27">
        <f>C5*C4</f>
        <v>350000</v>
      </c>
      <c r="D9" s="10"/>
      <c r="E9" s="10"/>
      <c r="F9" s="10"/>
      <c r="G9" s="10"/>
      <c r="H9" s="10"/>
      <c r="I9" s="10"/>
    </row>
    <row r="10" spans="2:9">
      <c r="B10" s="26" t="s">
        <v>25</v>
      </c>
      <c r="C10" s="27">
        <f>IF(C6="Baixo",C9*20%,IF(C6="Médio",C9*30%,IF(C6="Alto",C9*40%)))</f>
        <v>70000</v>
      </c>
      <c r="D10" s="10"/>
      <c r="E10" s="10"/>
      <c r="F10" s="10"/>
      <c r="G10" s="10"/>
      <c r="H10" s="10"/>
      <c r="I10" s="10"/>
    </row>
    <row r="11" spans="2:9">
      <c r="B11" s="26" t="s">
        <v>26</v>
      </c>
      <c r="C11" s="27">
        <f>IF(C7="Sim",(C10+C9)*25%,0)</f>
        <v>0</v>
      </c>
      <c r="D11" s="10"/>
      <c r="E11" s="10"/>
      <c r="F11" s="10"/>
      <c r="G11" s="10"/>
      <c r="H11" s="10"/>
      <c r="I11" s="10"/>
    </row>
    <row r="12" spans="2:9">
      <c r="B12" s="26" t="s">
        <v>27</v>
      </c>
      <c r="C12" s="27">
        <f>C9+C10+C11</f>
        <v>420000</v>
      </c>
      <c r="D12" s="10"/>
      <c r="E12" s="10"/>
      <c r="F12" s="10"/>
      <c r="G12" s="10"/>
      <c r="H12" s="10"/>
      <c r="I12" s="10"/>
    </row>
    <row r="13" spans="2:9">
      <c r="B13" s="31"/>
      <c r="C13" s="1"/>
      <c r="D13" s="10"/>
      <c r="E13" s="10"/>
      <c r="F13" s="10"/>
      <c r="G13" s="10"/>
      <c r="H13" s="10"/>
      <c r="I13" s="10"/>
    </row>
    <row r="14" spans="2:9">
      <c r="B14" s="32"/>
      <c r="C14" s="44" t="s">
        <v>28</v>
      </c>
      <c r="D14" s="45"/>
      <c r="E14" s="40" t="s">
        <v>29</v>
      </c>
      <c r="F14" s="41"/>
      <c r="G14" s="42" t="s">
        <v>30</v>
      </c>
      <c r="H14" s="43"/>
      <c r="I14" s="32"/>
    </row>
    <row r="15" spans="2:9" s="5" customFormat="1" ht="19.5" customHeight="1">
      <c r="B15" s="6" t="s">
        <v>1</v>
      </c>
      <c r="C15" s="17" t="s">
        <v>31</v>
      </c>
      <c r="D15" s="17" t="s">
        <v>32</v>
      </c>
      <c r="E15" s="18" t="s">
        <v>33</v>
      </c>
      <c r="F15" s="18" t="s">
        <v>34</v>
      </c>
      <c r="G15" s="19" t="s">
        <v>35</v>
      </c>
      <c r="H15" s="20" t="s">
        <v>36</v>
      </c>
      <c r="I15" s="7"/>
    </row>
    <row r="16" spans="2:9">
      <c r="B16" s="8" t="s">
        <v>5</v>
      </c>
      <c r="C16" s="14">
        <f>INDEX(Parâmetros!$B$3:$D$13, MATCH(B16, Parâmetros!$A$3:$A$13, 0), MATCH(Estimativa!$C$6, Parâmetros!$B$2:$D$2, 0))/100</f>
        <v>0.03</v>
      </c>
      <c r="D16" s="25">
        <f>Estimativa!$C$12*C16</f>
        <v>12600</v>
      </c>
      <c r="E16" s="15">
        <f>INDEX(Parâmetros!$B$17:$D$27, MATCH(B16, Parâmetros!$A$17:$A$27, 0), MATCH(Estimativa!$C$6, Parâmetros!$B$2:$D$2, 0))</f>
        <v>0</v>
      </c>
      <c r="F16" s="23">
        <f t="shared" ref="F16:F26" si="0">D16*E16</f>
        <v>0</v>
      </c>
      <c r="G16" s="16">
        <f>INDEX(Parâmetros!$B$30:$D$40, MATCH(B16, Parâmetros!$A$30:$A$40, 0), MATCH(Estimativa!$C$6, Parâmetros!$B$2:$D$2, 0))</f>
        <v>1</v>
      </c>
      <c r="H16" s="21">
        <f t="shared" ref="H16:H26" si="1">D16*G16</f>
        <v>12600</v>
      </c>
      <c r="I16" s="9" t="s">
        <v>37</v>
      </c>
    </row>
    <row r="17" spans="2:9">
      <c r="B17" s="8" t="s">
        <v>6</v>
      </c>
      <c r="C17" s="14">
        <f>INDEX(Parâmetros!$B$3:$D$13, MATCH(B17, Parâmetros!$A$3:$A$13, 0), MATCH(Estimativa!$C$6, Parâmetros!$B$2:$D$2, 0))/100</f>
        <v>0.02</v>
      </c>
      <c r="D17" s="25">
        <f>Estimativa!$C$12*C17</f>
        <v>8400</v>
      </c>
      <c r="E17" s="15">
        <f>INDEX(Parâmetros!$B$17:$D$27, MATCH(B17, Parâmetros!$A$17:$A$27, 0), MATCH(Estimativa!$C$6, Parâmetros!$B$2:$D$2, 0))</f>
        <v>0.4</v>
      </c>
      <c r="F17" s="23">
        <f t="shared" si="0"/>
        <v>3360</v>
      </c>
      <c r="G17" s="16">
        <f>INDEX(Parâmetros!$B$30:$D$40, MATCH(B17, Parâmetros!$A$30:$A$40, 0), MATCH(Estimativa!$C$6, Parâmetros!$B$2:$D$2, 0))</f>
        <v>0.6</v>
      </c>
      <c r="H17" s="21">
        <f t="shared" si="1"/>
        <v>5040</v>
      </c>
      <c r="I17" s="9" t="s">
        <v>38</v>
      </c>
    </row>
    <row r="18" spans="2:9">
      <c r="B18" s="8" t="s">
        <v>7</v>
      </c>
      <c r="C18" s="14">
        <f>INDEX(Parâmetros!$B$3:$D$13, MATCH(B18, Parâmetros!$A$3:$A$13, 0), MATCH(Estimativa!$C$6, Parâmetros!$B$2:$D$2, 0))/100</f>
        <v>0.06</v>
      </c>
      <c r="D18" s="25">
        <f>Estimativa!$C$12*C18</f>
        <v>25200</v>
      </c>
      <c r="E18" s="15">
        <f>INDEX(Parâmetros!$B$17:$D$27, MATCH(B18, Parâmetros!$A$17:$A$27, 0), MATCH(Estimativa!$C$6, Parâmetros!$B$2:$D$2, 0))</f>
        <v>0.5</v>
      </c>
      <c r="F18" s="23">
        <f t="shared" si="0"/>
        <v>12600</v>
      </c>
      <c r="G18" s="16">
        <f>INDEX(Parâmetros!$B$30:$D$40, MATCH(B18, Parâmetros!$A$30:$A$40, 0), MATCH(Estimativa!$C$6, Parâmetros!$B$2:$D$2, 0))</f>
        <v>0.5</v>
      </c>
      <c r="H18" s="21">
        <f t="shared" si="1"/>
        <v>12600</v>
      </c>
      <c r="I18" s="9" t="s">
        <v>39</v>
      </c>
    </row>
    <row r="19" spans="2:9">
      <c r="B19" s="8" t="s">
        <v>8</v>
      </c>
      <c r="C19" s="14">
        <f>INDEX(Parâmetros!$B$3:$D$13, MATCH(B19, Parâmetros!$A$3:$A$13, 0), MATCH(Estimativa!$C$6, Parâmetros!$B$2:$D$2, 0))/100</f>
        <v>0.18</v>
      </c>
      <c r="D19" s="25">
        <f>Estimativa!$C$12*C19</f>
        <v>75600</v>
      </c>
      <c r="E19" s="15">
        <f>INDEX(Parâmetros!$B$17:$D$27, MATCH(B19, Parâmetros!$A$17:$A$27, 0), MATCH(Estimativa!$C$6, Parâmetros!$B$2:$D$2, 0))</f>
        <v>0.5</v>
      </c>
      <c r="F19" s="23">
        <f t="shared" si="0"/>
        <v>37800</v>
      </c>
      <c r="G19" s="16">
        <f>INDEX(Parâmetros!$B$30:$D$40, MATCH(B19, Parâmetros!$A$30:$A$40, 0), MATCH(Estimativa!$C$6, Parâmetros!$B$2:$D$2, 0))</f>
        <v>0.5</v>
      </c>
      <c r="H19" s="21">
        <f t="shared" si="1"/>
        <v>37800</v>
      </c>
      <c r="I19" s="9" t="s">
        <v>40</v>
      </c>
    </row>
    <row r="20" spans="2:9">
      <c r="B20" s="8" t="s">
        <v>9</v>
      </c>
      <c r="C20" s="14">
        <f>INDEX(Parâmetros!$B$3:$D$13, MATCH(B20, Parâmetros!$A$3:$A$13, 0), MATCH(Estimativa!$C$6, Parâmetros!$B$2:$D$2, 0))/100</f>
        <v>0.15</v>
      </c>
      <c r="D20" s="25">
        <f>Estimativa!$C$12*C20</f>
        <v>63000</v>
      </c>
      <c r="E20" s="15">
        <f>INDEX(Parâmetros!$B$17:$D$27, MATCH(B20, Parâmetros!$A$17:$A$27, 0), MATCH(Estimativa!$C$6, Parâmetros!$B$2:$D$2, 0))</f>
        <v>0.45</v>
      </c>
      <c r="F20" s="23">
        <f t="shared" si="0"/>
        <v>28350</v>
      </c>
      <c r="G20" s="16">
        <f>INDEX(Parâmetros!$B$30:$D$40, MATCH(B20, Parâmetros!$A$30:$A$40, 0), MATCH(Estimativa!$C$6, Parâmetros!$B$2:$D$2, 0))</f>
        <v>0.55000000000000004</v>
      </c>
      <c r="H20" s="21">
        <f t="shared" si="1"/>
        <v>34650</v>
      </c>
      <c r="I20" s="9" t="s">
        <v>41</v>
      </c>
    </row>
    <row r="21" spans="2:9">
      <c r="B21" s="8" t="s">
        <v>10</v>
      </c>
      <c r="C21" s="14">
        <f>INDEX(Parâmetros!$B$3:$D$13, MATCH(B21, Parâmetros!$A$3:$A$13, 0), MATCH(Estimativa!$C$6, Parâmetros!$B$2:$D$2, 0))/100</f>
        <v>0.06</v>
      </c>
      <c r="D21" s="25">
        <f>Estimativa!$C$12*C21</f>
        <v>25200</v>
      </c>
      <c r="E21" s="15">
        <f>INDEX(Parâmetros!$B$17:$D$27, MATCH(B21, Parâmetros!$A$17:$A$27, 0), MATCH(Estimativa!$C$6, Parâmetros!$B$2:$D$2, 0))</f>
        <v>0.55000000000000004</v>
      </c>
      <c r="F21" s="23">
        <f t="shared" si="0"/>
        <v>13860.000000000002</v>
      </c>
      <c r="G21" s="16">
        <f>INDEX(Parâmetros!$B$30:$D$40, MATCH(B21, Parâmetros!$A$30:$A$40, 0), MATCH(Estimativa!$C$6, Parâmetros!$B$2:$D$2, 0))</f>
        <v>0.45</v>
      </c>
      <c r="H21" s="21">
        <f t="shared" si="1"/>
        <v>11340</v>
      </c>
      <c r="I21" s="9" t="s">
        <v>42</v>
      </c>
    </row>
    <row r="22" spans="2:9">
      <c r="B22" s="8" t="s">
        <v>11</v>
      </c>
      <c r="C22" s="14">
        <f>INDEX(Parâmetros!$B$3:$D$13, MATCH(B22, Parâmetros!$A$3:$A$13, 0), MATCH(Estimativa!$C$6, Parâmetros!$B$2:$D$2, 0))/100</f>
        <v>0.08</v>
      </c>
      <c r="D22" s="25">
        <f>Estimativa!$C$12*C22</f>
        <v>33600</v>
      </c>
      <c r="E22" s="15">
        <f>INDEX(Parâmetros!$B$17:$D$27, MATCH(B22, Parâmetros!$A$17:$A$27, 0), MATCH(Estimativa!$C$6, Parâmetros!$B$2:$D$2, 0))</f>
        <v>0.5</v>
      </c>
      <c r="F22" s="23">
        <f t="shared" si="0"/>
        <v>16800</v>
      </c>
      <c r="G22" s="16">
        <f>INDEX(Parâmetros!$B$30:$D$40, MATCH(B22, Parâmetros!$A$30:$A$40, 0), MATCH(Estimativa!$C$6, Parâmetros!$B$2:$D$2, 0))</f>
        <v>0.5</v>
      </c>
      <c r="H22" s="21">
        <f t="shared" si="1"/>
        <v>16800</v>
      </c>
      <c r="I22" s="9" t="s">
        <v>43</v>
      </c>
    </row>
    <row r="23" spans="2:9">
      <c r="B23" s="8" t="s">
        <v>12</v>
      </c>
      <c r="C23" s="14">
        <f>INDEX(Parâmetros!$B$3:$D$13, MATCH(B23, Parâmetros!$A$3:$A$13, 0), MATCH(Estimativa!$C$6, Parâmetros!$B$2:$D$2, 0))/100</f>
        <v>7.0000000000000007E-2</v>
      </c>
      <c r="D23" s="25">
        <f>Estimativa!$C$12*C23</f>
        <v>29400.000000000004</v>
      </c>
      <c r="E23" s="15">
        <f>INDEX(Parâmetros!$B$17:$D$27, MATCH(B23, Parâmetros!$A$17:$A$27, 0), MATCH(Estimativa!$C$6, Parâmetros!$B$2:$D$2, 0))</f>
        <v>0.45</v>
      </c>
      <c r="F23" s="23">
        <f t="shared" si="0"/>
        <v>13230.000000000002</v>
      </c>
      <c r="G23" s="16">
        <f>INDEX(Parâmetros!$B$30:$D$40, MATCH(B23, Parâmetros!$A$30:$A$40, 0), MATCH(Estimativa!$C$6, Parâmetros!$B$2:$D$2, 0))</f>
        <v>0.55000000000000004</v>
      </c>
      <c r="H23" s="21">
        <f t="shared" si="1"/>
        <v>16170.000000000004</v>
      </c>
      <c r="I23" s="9" t="s">
        <v>44</v>
      </c>
    </row>
    <row r="24" spans="2:9">
      <c r="B24" s="8" t="s">
        <v>13</v>
      </c>
      <c r="C24" s="14">
        <f>INDEX(Parâmetros!$B$3:$D$13, MATCH(B24, Parâmetros!$A$3:$A$13, 0), MATCH(Estimativa!$C$6, Parâmetros!$B$2:$D$2, 0))/100</f>
        <v>0.06</v>
      </c>
      <c r="D24" s="25">
        <f>Estimativa!$C$12*C24</f>
        <v>25200</v>
      </c>
      <c r="E24" s="15">
        <f>INDEX(Parâmetros!$B$17:$D$27, MATCH(B24, Parâmetros!$A$17:$A$27, 0), MATCH(Estimativa!$C$6, Parâmetros!$B$2:$D$2, 0))</f>
        <v>0.7</v>
      </c>
      <c r="F24" s="23">
        <f t="shared" si="0"/>
        <v>17640</v>
      </c>
      <c r="G24" s="16">
        <f>INDEX(Parâmetros!$B$30:$D$40, MATCH(B24, Parâmetros!$A$30:$A$40, 0), MATCH(Estimativa!$C$6, Parâmetros!$B$2:$D$2, 0))</f>
        <v>0.3</v>
      </c>
      <c r="H24" s="21">
        <f t="shared" si="1"/>
        <v>7560</v>
      </c>
      <c r="I24" s="9" t="s">
        <v>45</v>
      </c>
    </row>
    <row r="25" spans="2:9">
      <c r="B25" s="8" t="s">
        <v>14</v>
      </c>
      <c r="C25" s="14">
        <f>INDEX(Parâmetros!$B$3:$D$13, MATCH(B25, Parâmetros!$A$3:$A$13, 0), MATCH(Estimativa!$C$6, Parâmetros!$B$2:$D$2, 0))/100</f>
        <v>0.27</v>
      </c>
      <c r="D25" s="25">
        <f>Estimativa!$C$12*C25</f>
        <v>113400.00000000001</v>
      </c>
      <c r="E25" s="15">
        <f>INDEX(Parâmetros!$B$17:$D$27, MATCH(B25, Parâmetros!$A$17:$A$27, 0), MATCH(Estimativa!$C$6, Parâmetros!$B$2:$D$2, 0))</f>
        <v>0.45</v>
      </c>
      <c r="F25" s="23">
        <f t="shared" si="0"/>
        <v>51030.000000000007</v>
      </c>
      <c r="G25" s="16">
        <f>INDEX(Parâmetros!$B$30:$D$40, MATCH(B25, Parâmetros!$A$30:$A$40, 0), MATCH(Estimativa!$C$6, Parâmetros!$B$2:$D$2, 0))</f>
        <v>0.55000000000000004</v>
      </c>
      <c r="H25" s="21">
        <f t="shared" si="1"/>
        <v>62370.000000000015</v>
      </c>
      <c r="I25" s="9" t="s">
        <v>46</v>
      </c>
    </row>
    <row r="26" spans="2:9">
      <c r="B26" s="8" t="s">
        <v>15</v>
      </c>
      <c r="C26" s="14">
        <f>INDEX(Parâmetros!$B$3:$D$13, MATCH(B26, Parâmetros!$A$3:$A$13, 0), MATCH(Estimativa!$C$6, Parâmetros!$B$2:$D$2, 0))/100</f>
        <v>0.02</v>
      </c>
      <c r="D26" s="25">
        <f>Estimativa!$C$12*C26</f>
        <v>8400</v>
      </c>
      <c r="E26" s="15">
        <f>INDEX(Parâmetros!$B$17:$D$27, MATCH(B26, Parâmetros!$A$17:$A$27, 0), MATCH(Estimativa!$C$6, Parâmetros!$B$2:$D$2, 0))</f>
        <v>0.2</v>
      </c>
      <c r="F26" s="23">
        <f t="shared" si="0"/>
        <v>1680</v>
      </c>
      <c r="G26" s="16">
        <f>INDEX(Parâmetros!$B$30:$D$40, MATCH(B26, Parâmetros!$A$30:$A$40, 0), MATCH(Estimativa!$C$6, Parâmetros!$B$2:$D$2, 0))</f>
        <v>0.8</v>
      </c>
      <c r="H26" s="21">
        <f t="shared" si="1"/>
        <v>6720</v>
      </c>
      <c r="I26" s="9" t="s">
        <v>47</v>
      </c>
    </row>
    <row r="27" spans="2:9">
      <c r="B27" s="11" t="s">
        <v>48</v>
      </c>
      <c r="C27" s="13"/>
      <c r="D27" s="24">
        <f>SUM(D16:D26)</f>
        <v>420000</v>
      </c>
      <c r="E27" s="13"/>
      <c r="F27" s="24">
        <f>SUM(F16:F26)</f>
        <v>196350</v>
      </c>
      <c r="G27" s="13"/>
      <c r="H27" s="22">
        <f>SUM(H16:H26)</f>
        <v>223650</v>
      </c>
      <c r="I27" s="12"/>
    </row>
  </sheetData>
  <mergeCells count="4">
    <mergeCell ref="B2:I2"/>
    <mergeCell ref="E14:F14"/>
    <mergeCell ref="G14:H14"/>
    <mergeCell ref="C14:D14"/>
  </mergeCells>
  <dataValidations count="1">
    <dataValidation type="list" allowBlank="1" showInputMessage="1" showErrorMessage="1" sqref="C7" xr:uid="{E5CCF481-2BD4-4F55-8759-F1CD1E63EC80}">
      <formula1>"Sim,Não"</formula1>
    </dataValidation>
  </dataValidations>
  <pageMargins left="0.75" right="0.75" top="1" bottom="1" header="0.5" footer="0.5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Parâmetros!$B$2:$D$2</xm:f>
          </x14:formula1>
          <xm:sqref>C6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bruno-reis@live.com</dc:creator>
  <cp:keywords/>
  <dc:description/>
  <cp:lastModifiedBy>Bruno Reis</cp:lastModifiedBy>
  <cp:revision/>
  <dcterms:created xsi:type="dcterms:W3CDTF">2025-09-19T17:51:24Z</dcterms:created>
  <dcterms:modified xsi:type="dcterms:W3CDTF">2025-09-22T20:48:26Z</dcterms:modified>
  <cp:category/>
  <cp:contentStatus/>
</cp:coreProperties>
</file>