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Documents\Wine Curator Magnets\"/>
    </mc:Choice>
  </mc:AlternateContent>
  <xr:revisionPtr revIDLastSave="0" documentId="13_ncr:1_{B7D99724-A145-46D0-8A2C-3033881BA9EC}" xr6:coauthVersionLast="47" xr6:coauthVersionMax="47" xr10:uidLastSave="{00000000-0000-0000-0000-000000000000}"/>
  <bookViews>
    <workbookView xWindow="-120" yWindow="-120" windowWidth="20730" windowHeight="11040" tabRatio="672" xr2:uid="{80A5831F-FBAB-41BF-B1BB-B3FBDF95D586}"/>
  </bookViews>
  <sheets>
    <sheet name="Master" sheetId="1" r:id="rId1"/>
    <sheet name="OrderSheet" sheetId="7" r:id="rId2"/>
    <sheet name="Opening" sheetId="4" r:id="rId3"/>
    <sheet name="Closing" sheetId="12" r:id="rId4"/>
    <sheet name="Inventory" sheetId="3" r:id="rId5"/>
    <sheet name="Deliveries" sheetId="6" r:id="rId6"/>
    <sheet name="Sales" sheetId="5" r:id="rId7"/>
    <sheet name="PastedSales" sheetId="10" r:id="rId8"/>
  </sheets>
  <definedNames>
    <definedName name="_xlnm._FilterDatabase" localSheetId="3" hidden="1">Closing!$B$1:$G$119</definedName>
    <definedName name="_xlnm._FilterDatabase" localSheetId="5" hidden="1">Deliveries!$A$1:$E$116</definedName>
    <definedName name="_xlnm._FilterDatabase" localSheetId="4" hidden="1">Inventory!$A$1:$I$116</definedName>
    <definedName name="_xlnm._FilterDatabase" localSheetId="0" hidden="1">Master!$A$1:$J$129</definedName>
    <definedName name="_xlnm._FilterDatabase" localSheetId="2" hidden="1">Opening!$B$1:$G$119</definedName>
    <definedName name="_xlnm._FilterDatabase" localSheetId="1" hidden="1">OrderSheet!$A$1:$I$116</definedName>
    <definedName name="_xlnm._FilterDatabase" localSheetId="6" hidden="1">Sales!$A$1:$C$126</definedName>
    <definedName name="_xlnm.Print_Area" localSheetId="1">OrderSheet!$B$1:$F$121</definedName>
    <definedName name="_xlnm.Print_Titles" localSheetId="3">Closing!$1:$1</definedName>
    <definedName name="_xlnm.Print_Titles" localSheetId="4">Inventory!$1:$1</definedName>
    <definedName name="_xlnm.Print_Titles" localSheetId="2">Opening!$1:$1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12" l="1"/>
  <c r="G108" i="3" s="1"/>
  <c r="C74" i="12"/>
  <c r="B74" i="12"/>
  <c r="G73" i="12"/>
  <c r="G107" i="3" s="1"/>
  <c r="C73" i="12"/>
  <c r="B73" i="12"/>
  <c r="G72" i="12"/>
  <c r="G99" i="3" s="1"/>
  <c r="C72" i="12"/>
  <c r="B72" i="12"/>
  <c r="G71" i="12"/>
  <c r="G98" i="3" s="1"/>
  <c r="C71" i="12"/>
  <c r="B71" i="12"/>
  <c r="G70" i="12"/>
  <c r="G97" i="3" s="1"/>
  <c r="C70" i="12"/>
  <c r="B70" i="12"/>
  <c r="G69" i="12"/>
  <c r="G96" i="3" s="1"/>
  <c r="C69" i="12"/>
  <c r="B69" i="12"/>
  <c r="G68" i="12"/>
  <c r="G95" i="3" s="1"/>
  <c r="C68" i="12"/>
  <c r="B68" i="12"/>
  <c r="G67" i="12"/>
  <c r="G94" i="3" s="1"/>
  <c r="C67" i="12"/>
  <c r="B67" i="12"/>
  <c r="G66" i="12"/>
  <c r="G93" i="3" s="1"/>
  <c r="C66" i="12"/>
  <c r="B66" i="12"/>
  <c r="G65" i="12"/>
  <c r="G92" i="3" s="1"/>
  <c r="C65" i="12"/>
  <c r="B65" i="12"/>
  <c r="G64" i="12"/>
  <c r="G91" i="3" s="1"/>
  <c r="C64" i="12"/>
  <c r="B64" i="12"/>
  <c r="G63" i="12"/>
  <c r="G90" i="3" s="1"/>
  <c r="C63" i="12"/>
  <c r="B63" i="12"/>
  <c r="G62" i="12"/>
  <c r="G89" i="3" s="1"/>
  <c r="C62" i="12"/>
  <c r="B62" i="12"/>
  <c r="G61" i="12"/>
  <c r="G88" i="3" s="1"/>
  <c r="C61" i="12"/>
  <c r="B61" i="12"/>
  <c r="G60" i="12"/>
  <c r="G87" i="3" s="1"/>
  <c r="C60" i="12"/>
  <c r="B60" i="12"/>
  <c r="G59" i="12"/>
  <c r="G86" i="3" s="1"/>
  <c r="C59" i="12"/>
  <c r="B59" i="12"/>
  <c r="G58" i="12"/>
  <c r="G85" i="3" s="1"/>
  <c r="C58" i="12"/>
  <c r="B58" i="12"/>
  <c r="G57" i="12"/>
  <c r="G84" i="3" s="1"/>
  <c r="C57" i="12"/>
  <c r="B57" i="12"/>
  <c r="G56" i="12"/>
  <c r="G83" i="3" s="1"/>
  <c r="C56" i="12"/>
  <c r="B56" i="12"/>
  <c r="G55" i="12"/>
  <c r="G82" i="3" s="1"/>
  <c r="C55" i="12"/>
  <c r="B55" i="12"/>
  <c r="G54" i="12"/>
  <c r="G81" i="3" s="1"/>
  <c r="C54" i="12"/>
  <c r="B54" i="12"/>
  <c r="G53" i="12"/>
  <c r="G80" i="3" s="1"/>
  <c r="C53" i="12"/>
  <c r="B53" i="12"/>
  <c r="G52" i="12"/>
  <c r="G79" i="3" s="1"/>
  <c r="C52" i="12"/>
  <c r="B52" i="12"/>
  <c r="G51" i="12"/>
  <c r="G78" i="3" s="1"/>
  <c r="C51" i="12"/>
  <c r="B51" i="12"/>
  <c r="G50" i="12"/>
  <c r="G77" i="3" s="1"/>
  <c r="C50" i="12"/>
  <c r="B50" i="12"/>
  <c r="G49" i="12"/>
  <c r="G76" i="3" s="1"/>
  <c r="C49" i="12"/>
  <c r="B49" i="12"/>
  <c r="G48" i="12"/>
  <c r="G75" i="3" s="1"/>
  <c r="C48" i="12"/>
  <c r="B48" i="12"/>
  <c r="G47" i="12"/>
  <c r="G74" i="3" s="1"/>
  <c r="C47" i="12"/>
  <c r="B47" i="12"/>
  <c r="G46" i="12"/>
  <c r="G73" i="3" s="1"/>
  <c r="C46" i="12"/>
  <c r="B46" i="12"/>
  <c r="G45" i="12"/>
  <c r="G72" i="3" s="1"/>
  <c r="C45" i="12"/>
  <c r="B45" i="12"/>
  <c r="G44" i="12"/>
  <c r="G71" i="3" s="1"/>
  <c r="C44" i="12"/>
  <c r="B44" i="12"/>
  <c r="G43" i="12"/>
  <c r="G70" i="3" s="1"/>
  <c r="C43" i="12"/>
  <c r="B43" i="12"/>
  <c r="G42" i="12"/>
  <c r="G69" i="3" s="1"/>
  <c r="C42" i="12"/>
  <c r="B42" i="12"/>
  <c r="G41" i="12"/>
  <c r="G68" i="3" s="1"/>
  <c r="C41" i="12"/>
  <c r="B41" i="12"/>
  <c r="G40" i="12"/>
  <c r="G67" i="3" s="1"/>
  <c r="C40" i="12"/>
  <c r="B40" i="12"/>
  <c r="G39" i="12"/>
  <c r="G66" i="3" s="1"/>
  <c r="C39" i="12"/>
  <c r="B39" i="12"/>
  <c r="G38" i="12"/>
  <c r="G65" i="3" s="1"/>
  <c r="C38" i="12"/>
  <c r="B38" i="12"/>
  <c r="G37" i="12"/>
  <c r="G64" i="3" s="1"/>
  <c r="C37" i="12"/>
  <c r="B37" i="12"/>
  <c r="G36" i="12"/>
  <c r="G63" i="3" s="1"/>
  <c r="C36" i="12"/>
  <c r="B36" i="12"/>
  <c r="G35" i="12"/>
  <c r="G62" i="3" s="1"/>
  <c r="C35" i="12"/>
  <c r="B35" i="12"/>
  <c r="G34" i="12"/>
  <c r="G58" i="3" s="1"/>
  <c r="C34" i="12"/>
  <c r="B34" i="12"/>
  <c r="G33" i="12"/>
  <c r="G57" i="3" s="1"/>
  <c r="C33" i="12"/>
  <c r="B33" i="12"/>
  <c r="G32" i="12"/>
  <c r="G50" i="3" s="1"/>
  <c r="C32" i="12"/>
  <c r="B32" i="12"/>
  <c r="G31" i="12"/>
  <c r="G49" i="3" s="1"/>
  <c r="C31" i="12"/>
  <c r="B31" i="12"/>
  <c r="G30" i="12"/>
  <c r="G48" i="3" s="1"/>
  <c r="C30" i="12"/>
  <c r="B30" i="12"/>
  <c r="G29" i="12"/>
  <c r="G47" i="3" s="1"/>
  <c r="C29" i="12"/>
  <c r="B29" i="12"/>
  <c r="G28" i="12"/>
  <c r="G46" i="3" s="1"/>
  <c r="C28" i="12"/>
  <c r="B28" i="12"/>
  <c r="G27" i="12"/>
  <c r="G45" i="3" s="1"/>
  <c r="C27" i="12"/>
  <c r="B27" i="12"/>
  <c r="G26" i="12"/>
  <c r="G44" i="3" s="1"/>
  <c r="C26" i="12"/>
  <c r="B26" i="12"/>
  <c r="G25" i="12"/>
  <c r="G43" i="3" s="1"/>
  <c r="C25" i="12"/>
  <c r="B25" i="12"/>
  <c r="G24" i="12"/>
  <c r="G42" i="3" s="1"/>
  <c r="C24" i="12"/>
  <c r="B24" i="12"/>
  <c r="G23" i="12"/>
  <c r="G41" i="3" s="1"/>
  <c r="C23" i="12"/>
  <c r="B23" i="12"/>
  <c r="G22" i="12"/>
  <c r="G40" i="3" s="1"/>
  <c r="C22" i="12"/>
  <c r="B22" i="12"/>
  <c r="G21" i="12"/>
  <c r="G39" i="3" s="1"/>
  <c r="C21" i="12"/>
  <c r="B21" i="12"/>
  <c r="G20" i="12"/>
  <c r="G38" i="3" s="1"/>
  <c r="C20" i="12"/>
  <c r="B20" i="12"/>
  <c r="G19" i="12"/>
  <c r="G37" i="3" s="1"/>
  <c r="C19" i="12"/>
  <c r="B19" i="12"/>
  <c r="G18" i="12"/>
  <c r="G36" i="3" s="1"/>
  <c r="C18" i="12"/>
  <c r="B18" i="12"/>
  <c r="G17" i="12"/>
  <c r="G35" i="3" s="1"/>
  <c r="C17" i="12"/>
  <c r="B17" i="12"/>
  <c r="G16" i="12"/>
  <c r="G34" i="3" s="1"/>
  <c r="C16" i="12"/>
  <c r="B16" i="12"/>
  <c r="G15" i="12"/>
  <c r="G33" i="3" s="1"/>
  <c r="C15" i="12"/>
  <c r="B15" i="12"/>
  <c r="G14" i="12"/>
  <c r="G32" i="3" s="1"/>
  <c r="C14" i="12"/>
  <c r="B14" i="12"/>
  <c r="G13" i="12"/>
  <c r="G31" i="3" s="1"/>
  <c r="C13" i="12"/>
  <c r="B13" i="12"/>
  <c r="G12" i="12"/>
  <c r="G30" i="3" s="1"/>
  <c r="C12" i="12"/>
  <c r="B12" i="12"/>
  <c r="G11" i="12"/>
  <c r="G29" i="3" s="1"/>
  <c r="C11" i="12"/>
  <c r="B11" i="12"/>
  <c r="G10" i="12"/>
  <c r="G10" i="3" s="1"/>
  <c r="C10" i="12"/>
  <c r="B10" i="12"/>
  <c r="G9" i="12"/>
  <c r="G9" i="3" s="1"/>
  <c r="C9" i="12"/>
  <c r="B9" i="12"/>
  <c r="G8" i="12"/>
  <c r="G8" i="3" s="1"/>
  <c r="C8" i="12"/>
  <c r="B8" i="12"/>
  <c r="G7" i="12"/>
  <c r="G7" i="3" s="1"/>
  <c r="C7" i="12"/>
  <c r="B7" i="12"/>
  <c r="G6" i="12"/>
  <c r="G6" i="3" s="1"/>
  <c r="C6" i="12"/>
  <c r="B6" i="12"/>
  <c r="G5" i="12"/>
  <c r="G5" i="3" s="1"/>
  <c r="C5" i="12"/>
  <c r="B5" i="12"/>
  <c r="G4" i="12"/>
  <c r="G4" i="3" s="1"/>
  <c r="C4" i="12"/>
  <c r="B4" i="12"/>
  <c r="G3" i="12"/>
  <c r="G3" i="3" s="1"/>
  <c r="C3" i="12"/>
  <c r="B3" i="12"/>
  <c r="G2" i="12"/>
  <c r="G2" i="3" s="1"/>
  <c r="C2" i="12"/>
  <c r="B2" i="12"/>
  <c r="E6" i="3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G108" i="1"/>
  <c r="H108" i="1" s="1"/>
  <c r="AI125" i="5"/>
  <c r="AK125" i="5"/>
  <c r="C125" i="5"/>
  <c r="G106" i="3"/>
  <c r="G105" i="3"/>
  <c r="G104" i="3"/>
  <c r="G103" i="3"/>
  <c r="G102" i="3"/>
  <c r="G101" i="3"/>
  <c r="G100" i="3"/>
  <c r="G61" i="3"/>
  <c r="G60" i="3"/>
  <c r="G59" i="3"/>
  <c r="G56" i="3"/>
  <c r="G55" i="3"/>
  <c r="G54" i="3"/>
  <c r="G53" i="3"/>
  <c r="G52" i="3"/>
  <c r="G51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E38" i="1"/>
  <c r="G6" i="1"/>
  <c r="H6" i="1"/>
  <c r="E106" i="3"/>
  <c r="E105" i="3"/>
  <c r="E104" i="3"/>
  <c r="E103" i="3"/>
  <c r="E102" i="3"/>
  <c r="E101" i="3"/>
  <c r="E100" i="3"/>
  <c r="E61" i="3"/>
  <c r="E60" i="3"/>
  <c r="E56" i="3"/>
  <c r="E55" i="3"/>
  <c r="E54" i="3"/>
  <c r="E53" i="3"/>
  <c r="E52" i="3"/>
  <c r="E51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B30" i="7" l="1"/>
  <c r="E50" i="1"/>
  <c r="G50" i="1"/>
  <c r="H50" i="1" s="1"/>
  <c r="G49" i="1"/>
  <c r="H49" i="1" s="1"/>
  <c r="E48" i="1"/>
  <c r="AI116" i="5"/>
  <c r="AI115" i="5"/>
  <c r="AI114" i="5"/>
  <c r="AI113" i="5"/>
  <c r="AI112" i="5"/>
  <c r="AI111" i="5"/>
  <c r="AI110" i="5"/>
  <c r="AI109" i="5"/>
  <c r="AI108" i="5"/>
  <c r="AI107" i="5"/>
  <c r="AI106" i="5"/>
  <c r="AI105" i="5"/>
  <c r="AI104" i="5"/>
  <c r="AI103" i="5"/>
  <c r="AI102" i="5"/>
  <c r="AI101" i="5"/>
  <c r="AI100" i="5"/>
  <c r="AI99" i="5"/>
  <c r="AI98" i="5"/>
  <c r="AI97" i="5"/>
  <c r="AI96" i="5"/>
  <c r="AI95" i="5"/>
  <c r="AI94" i="5"/>
  <c r="AI93" i="5"/>
  <c r="AI92" i="5"/>
  <c r="AI91" i="5"/>
  <c r="AI90" i="5"/>
  <c r="AI89" i="5"/>
  <c r="AI88" i="5"/>
  <c r="AI87" i="5"/>
  <c r="AI86" i="5"/>
  <c r="AI85" i="5"/>
  <c r="AI84" i="5"/>
  <c r="AI83" i="5"/>
  <c r="AI82" i="5"/>
  <c r="AI81" i="5"/>
  <c r="AI80" i="5"/>
  <c r="AI79" i="5"/>
  <c r="AI78" i="5"/>
  <c r="AI77" i="5"/>
  <c r="AI76" i="5"/>
  <c r="AI75" i="5"/>
  <c r="AI74" i="5"/>
  <c r="AI73" i="5"/>
  <c r="AI72" i="5"/>
  <c r="AI71" i="5"/>
  <c r="AI70" i="5"/>
  <c r="AI69" i="5"/>
  <c r="AI68" i="5"/>
  <c r="AI67" i="5"/>
  <c r="AI66" i="5"/>
  <c r="AI65" i="5"/>
  <c r="AI64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I5" i="5"/>
  <c r="AI4" i="5"/>
  <c r="AI3" i="5"/>
  <c r="AI2" i="5"/>
  <c r="C124" i="5"/>
  <c r="C123" i="5"/>
  <c r="C122" i="5"/>
  <c r="C121" i="5"/>
  <c r="C120" i="5"/>
  <c r="C119" i="5"/>
  <c r="C118" i="5"/>
  <c r="C117" i="5"/>
  <c r="C116" i="5"/>
  <c r="A117" i="5"/>
  <c r="F115" i="7"/>
  <c r="F114" i="7"/>
  <c r="F113" i="7"/>
  <c r="F112" i="7"/>
  <c r="F111" i="7"/>
  <c r="F110" i="7"/>
  <c r="F109" i="7"/>
  <c r="F108" i="7"/>
  <c r="F106" i="7"/>
  <c r="F105" i="7"/>
  <c r="F104" i="7"/>
  <c r="F103" i="7"/>
  <c r="F102" i="7"/>
  <c r="F101" i="7"/>
  <c r="F100" i="7"/>
  <c r="F84" i="7"/>
  <c r="F83" i="7"/>
  <c r="F82" i="7"/>
  <c r="F81" i="7"/>
  <c r="F79" i="7"/>
  <c r="F75" i="7"/>
  <c r="F74" i="7"/>
  <c r="F73" i="7"/>
  <c r="F71" i="7"/>
  <c r="F70" i="7"/>
  <c r="F69" i="7"/>
  <c r="F68" i="7"/>
  <c r="F66" i="7"/>
  <c r="F64" i="7"/>
  <c r="F61" i="7"/>
  <c r="F60" i="7"/>
  <c r="F56" i="7"/>
  <c r="F55" i="7"/>
  <c r="F54" i="7"/>
  <c r="F53" i="7"/>
  <c r="F52" i="7"/>
  <c r="F51" i="7"/>
  <c r="F42" i="7"/>
  <c r="F41" i="7"/>
  <c r="F39" i="7"/>
  <c r="F35" i="7"/>
  <c r="F34" i="7"/>
  <c r="F33" i="7"/>
  <c r="F32" i="7"/>
  <c r="F31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7" i="7"/>
  <c r="F6" i="7"/>
  <c r="G99" i="1"/>
  <c r="H99" i="1"/>
  <c r="G48" i="1"/>
  <c r="H48" i="1" s="1"/>
  <c r="G98" i="1"/>
  <c r="H98" i="1"/>
  <c r="G97" i="1"/>
  <c r="H97" i="1"/>
  <c r="G96" i="1"/>
  <c r="H96" i="1"/>
  <c r="G95" i="1"/>
  <c r="H95" i="1"/>
  <c r="G94" i="1"/>
  <c r="H94" i="1"/>
  <c r="G93" i="1"/>
  <c r="H93" i="1"/>
  <c r="G92" i="1"/>
  <c r="H92" i="1"/>
  <c r="G91" i="1"/>
  <c r="H91" i="1"/>
  <c r="G90" i="1"/>
  <c r="H90" i="1"/>
  <c r="G89" i="1"/>
  <c r="H89" i="1"/>
  <c r="G88" i="1"/>
  <c r="H88" i="1"/>
  <c r="G87" i="1"/>
  <c r="H87" i="1"/>
  <c r="G86" i="1"/>
  <c r="H86" i="1"/>
  <c r="G85" i="1"/>
  <c r="H85" i="1"/>
  <c r="E47" i="1"/>
  <c r="G46" i="1"/>
  <c r="H46" i="1"/>
  <c r="G45" i="1"/>
  <c r="H45" i="1"/>
  <c r="G44" i="1"/>
  <c r="H44" i="1"/>
  <c r="G10" i="1"/>
  <c r="H10" i="1"/>
  <c r="G43" i="1"/>
  <c r="H43" i="1"/>
  <c r="G9" i="1"/>
  <c r="H9" i="1"/>
  <c r="AJ2" i="5" l="1"/>
  <c r="AK2" i="5"/>
  <c r="AJ3" i="5"/>
  <c r="AK3" i="5"/>
  <c r="AJ4" i="5"/>
  <c r="AK4" i="5"/>
  <c r="AJ5" i="5"/>
  <c r="AK5" i="5"/>
  <c r="AJ6" i="5"/>
  <c r="AK6" i="5"/>
  <c r="AJ7" i="5"/>
  <c r="AK7" i="5"/>
  <c r="AJ8" i="5"/>
  <c r="AK8" i="5"/>
  <c r="AJ9" i="5"/>
  <c r="AK9" i="5"/>
  <c r="AJ10" i="5"/>
  <c r="AK10" i="5"/>
  <c r="AJ11" i="5"/>
  <c r="AK11" i="5"/>
  <c r="AJ12" i="5"/>
  <c r="AK12" i="5"/>
  <c r="AJ13" i="5"/>
  <c r="AK13" i="5"/>
  <c r="AJ14" i="5"/>
  <c r="AK14" i="5"/>
  <c r="AJ15" i="5"/>
  <c r="AK15" i="5"/>
  <c r="AJ16" i="5"/>
  <c r="AK16" i="5"/>
  <c r="AJ17" i="5"/>
  <c r="AK17" i="5"/>
  <c r="AJ18" i="5"/>
  <c r="AK18" i="5"/>
  <c r="AJ19" i="5"/>
  <c r="AK19" i="5"/>
  <c r="AJ20" i="5"/>
  <c r="AK20" i="5"/>
  <c r="AJ21" i="5"/>
  <c r="AK21" i="5"/>
  <c r="AJ22" i="5"/>
  <c r="AK22" i="5"/>
  <c r="AJ23" i="5"/>
  <c r="AK23" i="5"/>
  <c r="AJ24" i="5"/>
  <c r="AK24" i="5"/>
  <c r="AJ25" i="5"/>
  <c r="AK25" i="5"/>
  <c r="AJ26" i="5"/>
  <c r="AK26" i="5"/>
  <c r="AJ27" i="5"/>
  <c r="AK27" i="5"/>
  <c r="AJ28" i="5"/>
  <c r="AK28" i="5"/>
  <c r="AJ29" i="5"/>
  <c r="AK29" i="5"/>
  <c r="AJ30" i="5"/>
  <c r="AK30" i="5"/>
  <c r="AJ31" i="5"/>
  <c r="AK31" i="5"/>
  <c r="AJ32" i="5"/>
  <c r="AK32" i="5"/>
  <c r="AJ33" i="5"/>
  <c r="AK33" i="5"/>
  <c r="AJ34" i="5"/>
  <c r="AK34" i="5"/>
  <c r="AJ35" i="5"/>
  <c r="AK35" i="5"/>
  <c r="AJ36" i="5"/>
  <c r="AK36" i="5"/>
  <c r="AJ37" i="5"/>
  <c r="AK37" i="5"/>
  <c r="AJ38" i="5"/>
  <c r="AK38" i="5"/>
  <c r="AJ39" i="5"/>
  <c r="AK39" i="5"/>
  <c r="AJ40" i="5"/>
  <c r="AK40" i="5"/>
  <c r="AJ41" i="5"/>
  <c r="AK41" i="5"/>
  <c r="AJ42" i="5"/>
  <c r="AK42" i="5"/>
  <c r="AJ43" i="5"/>
  <c r="AK43" i="5"/>
  <c r="AJ44" i="5"/>
  <c r="AK44" i="5"/>
  <c r="AJ45" i="5"/>
  <c r="AK45" i="5"/>
  <c r="AJ46" i="5"/>
  <c r="AK46" i="5"/>
  <c r="AJ47" i="5"/>
  <c r="AK47" i="5"/>
  <c r="AJ48" i="5"/>
  <c r="AK48" i="5"/>
  <c r="AJ49" i="5"/>
  <c r="AK49" i="5"/>
  <c r="AJ50" i="5"/>
  <c r="AK50" i="5"/>
  <c r="AJ51" i="5"/>
  <c r="AK51" i="5"/>
  <c r="AJ52" i="5"/>
  <c r="AK52" i="5"/>
  <c r="AJ53" i="5"/>
  <c r="AK53" i="5"/>
  <c r="AJ54" i="5"/>
  <c r="AK54" i="5"/>
  <c r="AJ55" i="5"/>
  <c r="AK55" i="5"/>
  <c r="AJ56" i="5"/>
  <c r="AK56" i="5"/>
  <c r="AJ57" i="5"/>
  <c r="AK57" i="5"/>
  <c r="AJ58" i="5"/>
  <c r="AK58" i="5"/>
  <c r="AJ59" i="5"/>
  <c r="AK59" i="5"/>
  <c r="AJ60" i="5"/>
  <c r="AK60" i="5"/>
  <c r="AJ61" i="5"/>
  <c r="AK61" i="5"/>
  <c r="AJ62" i="5"/>
  <c r="AK62" i="5"/>
  <c r="AJ63" i="5"/>
  <c r="AK63" i="5"/>
  <c r="AJ64" i="5"/>
  <c r="AK64" i="5"/>
  <c r="AJ65" i="5"/>
  <c r="AK65" i="5"/>
  <c r="AJ66" i="5"/>
  <c r="AK66" i="5"/>
  <c r="AJ67" i="5"/>
  <c r="AK67" i="5"/>
  <c r="AJ68" i="5"/>
  <c r="AK68" i="5"/>
  <c r="AJ69" i="5"/>
  <c r="AK69" i="5"/>
  <c r="AJ70" i="5"/>
  <c r="AK70" i="5"/>
  <c r="AJ71" i="5"/>
  <c r="AK71" i="5"/>
  <c r="AJ72" i="5"/>
  <c r="AK72" i="5"/>
  <c r="AJ73" i="5"/>
  <c r="AK73" i="5"/>
  <c r="AJ74" i="5"/>
  <c r="AK74" i="5"/>
  <c r="AJ75" i="5"/>
  <c r="AK75" i="5"/>
  <c r="AJ76" i="5"/>
  <c r="AK76" i="5"/>
  <c r="AJ77" i="5"/>
  <c r="AK77" i="5"/>
  <c r="AJ78" i="5"/>
  <c r="AK78" i="5"/>
  <c r="AJ79" i="5"/>
  <c r="AK79" i="5"/>
  <c r="AJ80" i="5"/>
  <c r="AK80" i="5"/>
  <c r="AJ81" i="5"/>
  <c r="AK81" i="5"/>
  <c r="AJ82" i="5"/>
  <c r="AK82" i="5"/>
  <c r="AJ83" i="5"/>
  <c r="AK83" i="5"/>
  <c r="AJ84" i="5"/>
  <c r="AK84" i="5"/>
  <c r="AJ85" i="5"/>
  <c r="AK85" i="5"/>
  <c r="AJ86" i="5"/>
  <c r="AK86" i="5"/>
  <c r="AJ87" i="5"/>
  <c r="AK87" i="5"/>
  <c r="AJ88" i="5"/>
  <c r="AK88" i="5"/>
  <c r="AJ89" i="5"/>
  <c r="AK89" i="5"/>
  <c r="AJ90" i="5"/>
  <c r="AK90" i="5"/>
  <c r="AJ91" i="5"/>
  <c r="AK91" i="5"/>
  <c r="AJ92" i="5"/>
  <c r="AK92" i="5"/>
  <c r="AJ93" i="5"/>
  <c r="AK93" i="5"/>
  <c r="AJ94" i="5"/>
  <c r="AK94" i="5"/>
  <c r="AJ95" i="5"/>
  <c r="AK95" i="5"/>
  <c r="AJ96" i="5"/>
  <c r="AK96" i="5"/>
  <c r="AJ97" i="5"/>
  <c r="AK97" i="5"/>
  <c r="AJ98" i="5"/>
  <c r="AK98" i="5"/>
  <c r="AJ99" i="5"/>
  <c r="AK99" i="5"/>
  <c r="AJ100" i="5"/>
  <c r="AK100" i="5"/>
  <c r="AJ101" i="5"/>
  <c r="AK101" i="5"/>
  <c r="AJ102" i="5"/>
  <c r="AK102" i="5"/>
  <c r="AJ103" i="5"/>
  <c r="AK103" i="5"/>
  <c r="AJ104" i="5"/>
  <c r="AK104" i="5"/>
  <c r="AJ105" i="5"/>
  <c r="AK105" i="5"/>
  <c r="AJ106" i="5"/>
  <c r="AK106" i="5"/>
  <c r="AJ107" i="5"/>
  <c r="AK107" i="5"/>
  <c r="AJ108" i="5"/>
  <c r="AK108" i="5"/>
  <c r="AJ109" i="5"/>
  <c r="AK109" i="5"/>
  <c r="AJ110" i="5"/>
  <c r="AK110" i="5"/>
  <c r="AJ111" i="5"/>
  <c r="AK111" i="5"/>
  <c r="AJ112" i="5"/>
  <c r="AK112" i="5"/>
  <c r="AJ113" i="5"/>
  <c r="AK113" i="5"/>
  <c r="AJ114" i="5"/>
  <c r="AK114" i="5"/>
  <c r="AJ115" i="5"/>
  <c r="AK115" i="5"/>
  <c r="AK116" i="5"/>
  <c r="AI117" i="5"/>
  <c r="A118" i="5"/>
  <c r="G47" i="1"/>
  <c r="H47" i="1" s="1"/>
  <c r="E107" i="1"/>
  <c r="E117" i="7"/>
  <c r="H107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58" i="7"/>
  <c r="H57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8" i="7"/>
  <c r="H7" i="7"/>
  <c r="H6" i="7"/>
  <c r="H5" i="7"/>
  <c r="H4" i="7"/>
  <c r="H3" i="7"/>
  <c r="H2" i="7"/>
  <c r="I107" i="7"/>
  <c r="D107" i="7"/>
  <c r="F107" i="7" s="1"/>
  <c r="C107" i="7"/>
  <c r="B107" i="7"/>
  <c r="I106" i="7"/>
  <c r="H106" i="7"/>
  <c r="D106" i="7"/>
  <c r="C106" i="7"/>
  <c r="B106" i="7"/>
  <c r="I105" i="7"/>
  <c r="H105" i="7"/>
  <c r="D105" i="7"/>
  <c r="C105" i="7"/>
  <c r="B105" i="7"/>
  <c r="I104" i="7"/>
  <c r="H104" i="7"/>
  <c r="D104" i="7"/>
  <c r="C104" i="7"/>
  <c r="B104" i="7"/>
  <c r="I103" i="7"/>
  <c r="H103" i="7"/>
  <c r="D103" i="7"/>
  <c r="C103" i="7"/>
  <c r="B103" i="7"/>
  <c r="I102" i="7"/>
  <c r="H102" i="7"/>
  <c r="D102" i="7"/>
  <c r="C102" i="7"/>
  <c r="B102" i="7"/>
  <c r="I101" i="7"/>
  <c r="H101" i="7"/>
  <c r="D101" i="7"/>
  <c r="C101" i="7"/>
  <c r="B101" i="7"/>
  <c r="I100" i="7"/>
  <c r="H100" i="7"/>
  <c r="D100" i="7"/>
  <c r="C100" i="7"/>
  <c r="B100" i="7"/>
  <c r="I99" i="7"/>
  <c r="H99" i="7"/>
  <c r="D99" i="7"/>
  <c r="F99" i="7" s="1"/>
  <c r="C99" i="7"/>
  <c r="B99" i="7"/>
  <c r="I98" i="7"/>
  <c r="H98" i="7"/>
  <c r="D98" i="7"/>
  <c r="F98" i="7" s="1"/>
  <c r="C98" i="7"/>
  <c r="B98" i="7"/>
  <c r="I97" i="7"/>
  <c r="H97" i="7"/>
  <c r="D97" i="7"/>
  <c r="F97" i="7" s="1"/>
  <c r="C97" i="7"/>
  <c r="B97" i="7"/>
  <c r="I96" i="7"/>
  <c r="H96" i="7"/>
  <c r="D96" i="7"/>
  <c r="F96" i="7" s="1"/>
  <c r="C96" i="7"/>
  <c r="B96" i="7"/>
  <c r="I95" i="7"/>
  <c r="H95" i="7"/>
  <c r="D95" i="7"/>
  <c r="F95" i="7" s="1"/>
  <c r="C95" i="7"/>
  <c r="B95" i="7"/>
  <c r="I94" i="7"/>
  <c r="H94" i="7"/>
  <c r="D94" i="7"/>
  <c r="F94" i="7" s="1"/>
  <c r="C94" i="7"/>
  <c r="B94" i="7"/>
  <c r="I93" i="7"/>
  <c r="H93" i="7"/>
  <c r="D93" i="7"/>
  <c r="F93" i="7" s="1"/>
  <c r="C93" i="7"/>
  <c r="B93" i="7"/>
  <c r="I92" i="7"/>
  <c r="H92" i="7"/>
  <c r="D92" i="7"/>
  <c r="F92" i="7" s="1"/>
  <c r="C92" i="7"/>
  <c r="B92" i="7"/>
  <c r="I91" i="7"/>
  <c r="H91" i="7"/>
  <c r="D91" i="7"/>
  <c r="F91" i="7" s="1"/>
  <c r="C91" i="7"/>
  <c r="B91" i="7"/>
  <c r="I90" i="7"/>
  <c r="H90" i="7"/>
  <c r="D90" i="7"/>
  <c r="F90" i="7" s="1"/>
  <c r="C90" i="7"/>
  <c r="B90" i="7"/>
  <c r="I89" i="7"/>
  <c r="H89" i="7"/>
  <c r="D89" i="7"/>
  <c r="F89" i="7" s="1"/>
  <c r="C89" i="7"/>
  <c r="B89" i="7"/>
  <c r="I88" i="7"/>
  <c r="H88" i="7"/>
  <c r="D88" i="7"/>
  <c r="F88" i="7" s="1"/>
  <c r="C88" i="7"/>
  <c r="B88" i="7"/>
  <c r="I87" i="7"/>
  <c r="H87" i="7"/>
  <c r="D87" i="7"/>
  <c r="F87" i="7" s="1"/>
  <c r="C87" i="7"/>
  <c r="B87" i="7"/>
  <c r="I86" i="7"/>
  <c r="H86" i="7"/>
  <c r="D86" i="7"/>
  <c r="F86" i="7" s="1"/>
  <c r="C86" i="7"/>
  <c r="B86" i="7"/>
  <c r="I85" i="7"/>
  <c r="H85" i="7"/>
  <c r="D85" i="7"/>
  <c r="F85" i="7" s="1"/>
  <c r="C85" i="7"/>
  <c r="B85" i="7"/>
  <c r="I84" i="7"/>
  <c r="D84" i="7"/>
  <c r="C84" i="7"/>
  <c r="B84" i="7"/>
  <c r="I83" i="7"/>
  <c r="C83" i="7"/>
  <c r="B83" i="7"/>
  <c r="I82" i="7"/>
  <c r="D82" i="7"/>
  <c r="C82" i="7"/>
  <c r="B82" i="7"/>
  <c r="I81" i="7"/>
  <c r="C81" i="7"/>
  <c r="B81" i="7"/>
  <c r="I80" i="7"/>
  <c r="C80" i="7"/>
  <c r="B80" i="7"/>
  <c r="I79" i="7"/>
  <c r="D79" i="7"/>
  <c r="C79" i="7"/>
  <c r="B79" i="7"/>
  <c r="I78" i="7"/>
  <c r="D78" i="7"/>
  <c r="F78" i="7" s="1"/>
  <c r="C78" i="7"/>
  <c r="B78" i="7"/>
  <c r="I77" i="7"/>
  <c r="D77" i="7"/>
  <c r="F77" i="7" s="1"/>
  <c r="C77" i="7"/>
  <c r="B77" i="7"/>
  <c r="I76" i="7"/>
  <c r="C76" i="7"/>
  <c r="B76" i="7"/>
  <c r="I75" i="7"/>
  <c r="D75" i="7"/>
  <c r="C75" i="7"/>
  <c r="B75" i="7"/>
  <c r="I74" i="7"/>
  <c r="D74" i="7"/>
  <c r="C74" i="7"/>
  <c r="B74" i="7"/>
  <c r="I73" i="7"/>
  <c r="D73" i="7"/>
  <c r="C73" i="7"/>
  <c r="B73" i="7"/>
  <c r="I72" i="7"/>
  <c r="D72" i="7"/>
  <c r="F72" i="7" s="1"/>
  <c r="C72" i="7"/>
  <c r="B72" i="7"/>
  <c r="I71" i="7"/>
  <c r="C71" i="7"/>
  <c r="B71" i="7"/>
  <c r="I70" i="7"/>
  <c r="D70" i="7"/>
  <c r="C70" i="7"/>
  <c r="B70" i="7"/>
  <c r="I69" i="7"/>
  <c r="D69" i="7"/>
  <c r="C69" i="7"/>
  <c r="B69" i="7"/>
  <c r="I68" i="7"/>
  <c r="D68" i="7"/>
  <c r="C68" i="7"/>
  <c r="B68" i="7"/>
  <c r="I67" i="7"/>
  <c r="D67" i="7"/>
  <c r="F67" i="7" s="1"/>
  <c r="C67" i="7"/>
  <c r="B67" i="7"/>
  <c r="I66" i="7"/>
  <c r="D66" i="7"/>
  <c r="C66" i="7"/>
  <c r="B66" i="7"/>
  <c r="I65" i="7"/>
  <c r="C65" i="7"/>
  <c r="B65" i="7"/>
  <c r="I64" i="7"/>
  <c r="D64" i="7"/>
  <c r="C64" i="7"/>
  <c r="B64" i="7"/>
  <c r="I63" i="7"/>
  <c r="D63" i="7"/>
  <c r="F63" i="7" s="1"/>
  <c r="C63" i="7"/>
  <c r="B63" i="7"/>
  <c r="I62" i="7"/>
  <c r="D62" i="7"/>
  <c r="F62" i="7" s="1"/>
  <c r="C62" i="7"/>
  <c r="B62" i="7"/>
  <c r="I61" i="7"/>
  <c r="H61" i="7"/>
  <c r="D61" i="7"/>
  <c r="C61" i="7"/>
  <c r="B61" i="7"/>
  <c r="I60" i="7"/>
  <c r="H60" i="7"/>
  <c r="D60" i="7"/>
  <c r="C60" i="7"/>
  <c r="B60" i="7"/>
  <c r="I58" i="7"/>
  <c r="D58" i="7"/>
  <c r="F58" i="7" s="1"/>
  <c r="C58" i="7"/>
  <c r="B58" i="7"/>
  <c r="I57" i="7"/>
  <c r="C57" i="7"/>
  <c r="B57" i="7"/>
  <c r="I56" i="7"/>
  <c r="H56" i="7"/>
  <c r="D56" i="7"/>
  <c r="C56" i="7"/>
  <c r="B56" i="7"/>
  <c r="I55" i="7"/>
  <c r="H55" i="7"/>
  <c r="D55" i="7"/>
  <c r="C55" i="7"/>
  <c r="B55" i="7"/>
  <c r="I54" i="7"/>
  <c r="H54" i="7"/>
  <c r="D54" i="7"/>
  <c r="C54" i="7"/>
  <c r="B54" i="7"/>
  <c r="I53" i="7"/>
  <c r="H53" i="7"/>
  <c r="D53" i="7"/>
  <c r="C53" i="7"/>
  <c r="B53" i="7"/>
  <c r="I52" i="7"/>
  <c r="H52" i="7"/>
  <c r="D52" i="7"/>
  <c r="C52" i="7"/>
  <c r="B52" i="7"/>
  <c r="I51" i="7"/>
  <c r="H51" i="7"/>
  <c r="D51" i="7"/>
  <c r="C51" i="7"/>
  <c r="B51" i="7"/>
  <c r="I50" i="7"/>
  <c r="H50" i="7"/>
  <c r="D50" i="7"/>
  <c r="F50" i="7" s="1"/>
  <c r="C50" i="7"/>
  <c r="B50" i="7"/>
  <c r="I49" i="7"/>
  <c r="H49" i="7"/>
  <c r="D49" i="7"/>
  <c r="F49" i="7" s="1"/>
  <c r="C49" i="7"/>
  <c r="B49" i="7"/>
  <c r="I48" i="7"/>
  <c r="H48" i="7"/>
  <c r="D48" i="7"/>
  <c r="F48" i="7" s="1"/>
  <c r="C48" i="7"/>
  <c r="B48" i="7"/>
  <c r="I47" i="7"/>
  <c r="H47" i="7"/>
  <c r="D47" i="7"/>
  <c r="F47" i="7" s="1"/>
  <c r="C47" i="7"/>
  <c r="B47" i="7"/>
  <c r="I46" i="7"/>
  <c r="H46" i="7"/>
  <c r="D46" i="7"/>
  <c r="F46" i="7" s="1"/>
  <c r="C46" i="7"/>
  <c r="B46" i="7"/>
  <c r="I45" i="7"/>
  <c r="H45" i="7"/>
  <c r="D45" i="7"/>
  <c r="F45" i="7" s="1"/>
  <c r="C45" i="7"/>
  <c r="B45" i="7"/>
  <c r="I44" i="7"/>
  <c r="H44" i="7"/>
  <c r="D44" i="7"/>
  <c r="F44" i="7" s="1"/>
  <c r="C44" i="7"/>
  <c r="B44" i="7"/>
  <c r="I43" i="7"/>
  <c r="H43" i="7"/>
  <c r="D43" i="7"/>
  <c r="F43" i="7" s="1"/>
  <c r="C43" i="7"/>
  <c r="B43" i="7"/>
  <c r="I42" i="7"/>
  <c r="D42" i="7"/>
  <c r="C42" i="7"/>
  <c r="B42" i="7"/>
  <c r="I41" i="7"/>
  <c r="D41" i="7"/>
  <c r="C41" i="7"/>
  <c r="B41" i="7"/>
  <c r="I40" i="7"/>
  <c r="D40" i="7"/>
  <c r="F40" i="7" s="1"/>
  <c r="C40" i="7"/>
  <c r="B40" i="7"/>
  <c r="I39" i="7"/>
  <c r="D39" i="7"/>
  <c r="C39" i="7"/>
  <c r="B39" i="7"/>
  <c r="I38" i="7"/>
  <c r="C38" i="7"/>
  <c r="B38" i="7"/>
  <c r="I37" i="7"/>
  <c r="D37" i="7"/>
  <c r="F37" i="7" s="1"/>
  <c r="C37" i="7"/>
  <c r="B37" i="7"/>
  <c r="I36" i="7"/>
  <c r="D36" i="7"/>
  <c r="F36" i="7" s="1"/>
  <c r="C36" i="7"/>
  <c r="B36" i="7"/>
  <c r="I35" i="7"/>
  <c r="D35" i="7"/>
  <c r="C35" i="7"/>
  <c r="B35" i="7"/>
  <c r="I34" i="7"/>
  <c r="C34" i="7"/>
  <c r="B34" i="7"/>
  <c r="I33" i="7"/>
  <c r="D33" i="7"/>
  <c r="C33" i="7"/>
  <c r="B33" i="7"/>
  <c r="I32" i="7"/>
  <c r="D32" i="7"/>
  <c r="C32" i="7"/>
  <c r="B32" i="7"/>
  <c r="I31" i="7"/>
  <c r="D31" i="7"/>
  <c r="C31" i="7"/>
  <c r="B31" i="7"/>
  <c r="I30" i="7"/>
  <c r="D30" i="7"/>
  <c r="F30" i="7" s="1"/>
  <c r="C30" i="7"/>
  <c r="I29" i="7"/>
  <c r="D29" i="7"/>
  <c r="F29" i="7" s="1"/>
  <c r="C29" i="7"/>
  <c r="B29" i="7"/>
  <c r="I28" i="7"/>
  <c r="H28" i="7"/>
  <c r="D28" i="7"/>
  <c r="C28" i="7"/>
  <c r="B28" i="7"/>
  <c r="I27" i="7"/>
  <c r="H27" i="7"/>
  <c r="D27" i="7"/>
  <c r="C27" i="7"/>
  <c r="B27" i="7"/>
  <c r="I26" i="7"/>
  <c r="H26" i="7"/>
  <c r="D26" i="7"/>
  <c r="C26" i="7"/>
  <c r="B26" i="7"/>
  <c r="I25" i="7"/>
  <c r="H25" i="7"/>
  <c r="D25" i="7"/>
  <c r="C25" i="7"/>
  <c r="B25" i="7"/>
  <c r="I24" i="7"/>
  <c r="H24" i="7"/>
  <c r="D24" i="7"/>
  <c r="C24" i="7"/>
  <c r="B24" i="7"/>
  <c r="I23" i="7"/>
  <c r="H23" i="7"/>
  <c r="D23" i="7"/>
  <c r="C23" i="7"/>
  <c r="B23" i="7"/>
  <c r="I22" i="7"/>
  <c r="H22" i="7"/>
  <c r="D22" i="7"/>
  <c r="C22" i="7"/>
  <c r="B22" i="7"/>
  <c r="I21" i="7"/>
  <c r="H21" i="7"/>
  <c r="D21" i="7"/>
  <c r="C21" i="7"/>
  <c r="B21" i="7"/>
  <c r="I20" i="7"/>
  <c r="H20" i="7"/>
  <c r="D20" i="7"/>
  <c r="C20" i="7"/>
  <c r="B20" i="7"/>
  <c r="I19" i="7"/>
  <c r="H19" i="7"/>
  <c r="D19" i="7"/>
  <c r="C19" i="7"/>
  <c r="B19" i="7"/>
  <c r="I18" i="7"/>
  <c r="H18" i="7"/>
  <c r="D18" i="7"/>
  <c r="C18" i="7"/>
  <c r="B18" i="7"/>
  <c r="I17" i="7"/>
  <c r="H17" i="7"/>
  <c r="D17" i="7"/>
  <c r="C17" i="7"/>
  <c r="B17" i="7"/>
  <c r="I16" i="7"/>
  <c r="H16" i="7"/>
  <c r="D16" i="7"/>
  <c r="C16" i="7"/>
  <c r="B16" i="7"/>
  <c r="I15" i="7"/>
  <c r="H15" i="7"/>
  <c r="D15" i="7"/>
  <c r="C15" i="7"/>
  <c r="B15" i="7"/>
  <c r="I14" i="7"/>
  <c r="H14" i="7"/>
  <c r="D14" i="7"/>
  <c r="C14" i="7"/>
  <c r="B14" i="7"/>
  <c r="I13" i="7"/>
  <c r="H13" i="7"/>
  <c r="D13" i="7"/>
  <c r="C13" i="7"/>
  <c r="B13" i="7"/>
  <c r="I12" i="7"/>
  <c r="H12" i="7"/>
  <c r="D12" i="7"/>
  <c r="C12" i="7"/>
  <c r="B12" i="7"/>
  <c r="I11" i="7"/>
  <c r="H11" i="7"/>
  <c r="D11" i="7"/>
  <c r="C11" i="7"/>
  <c r="B11" i="7"/>
  <c r="I10" i="7"/>
  <c r="H10" i="7"/>
  <c r="D10" i="7"/>
  <c r="F10" i="7" s="1"/>
  <c r="C10" i="7"/>
  <c r="B10" i="7"/>
  <c r="I9" i="7"/>
  <c r="H9" i="7"/>
  <c r="D9" i="7"/>
  <c r="F9" i="7" s="1"/>
  <c r="C9" i="7"/>
  <c r="B9" i="7"/>
  <c r="I8" i="7"/>
  <c r="D8" i="7"/>
  <c r="F8" i="7" s="1"/>
  <c r="C8" i="7"/>
  <c r="B8" i="7"/>
  <c r="I7" i="7"/>
  <c r="D7" i="7"/>
  <c r="C7" i="7"/>
  <c r="B7" i="7"/>
  <c r="I6" i="7"/>
  <c r="D6" i="7"/>
  <c r="C6" i="7"/>
  <c r="B6" i="7"/>
  <c r="I5" i="7"/>
  <c r="D5" i="7"/>
  <c r="F5" i="7" s="1"/>
  <c r="C5" i="7"/>
  <c r="B5" i="7"/>
  <c r="I4" i="7"/>
  <c r="D4" i="7"/>
  <c r="F4" i="7" s="1"/>
  <c r="C4" i="7"/>
  <c r="B4" i="7"/>
  <c r="I3" i="7"/>
  <c r="D3" i="7"/>
  <c r="F3" i="7" s="1"/>
  <c r="C3" i="7"/>
  <c r="B3" i="7"/>
  <c r="I2" i="7"/>
  <c r="D2" i="7"/>
  <c r="F2" i="7" s="1"/>
  <c r="C2" i="7"/>
  <c r="B2" i="7"/>
  <c r="F106" i="3"/>
  <c r="F105" i="3"/>
  <c r="F104" i="3"/>
  <c r="F103" i="3"/>
  <c r="F102" i="3"/>
  <c r="F101" i="3"/>
  <c r="F100" i="3"/>
  <c r="C115" i="5"/>
  <c r="C114" i="5"/>
  <c r="C113" i="5"/>
  <c r="C112" i="5"/>
  <c r="C111" i="5"/>
  <c r="C110" i="5"/>
  <c r="C109" i="5"/>
  <c r="C108" i="5"/>
  <c r="C107" i="5"/>
  <c r="B107" i="5"/>
  <c r="C106" i="5"/>
  <c r="B106" i="5"/>
  <c r="C105" i="5"/>
  <c r="B105" i="5"/>
  <c r="C104" i="5"/>
  <c r="B104" i="5"/>
  <c r="C103" i="5"/>
  <c r="B103" i="5"/>
  <c r="C102" i="5"/>
  <c r="B102" i="5"/>
  <c r="C101" i="5"/>
  <c r="B101" i="5"/>
  <c r="C100" i="5"/>
  <c r="B100" i="5"/>
  <c r="C99" i="5"/>
  <c r="B99" i="5"/>
  <c r="C98" i="5"/>
  <c r="B98" i="5"/>
  <c r="C97" i="5"/>
  <c r="B97" i="5"/>
  <c r="C96" i="5"/>
  <c r="B96" i="5"/>
  <c r="C95" i="5"/>
  <c r="B95" i="5"/>
  <c r="C94" i="5"/>
  <c r="B94" i="5"/>
  <c r="C93" i="5"/>
  <c r="B93" i="5"/>
  <c r="C92" i="5"/>
  <c r="B92" i="5"/>
  <c r="C91" i="5"/>
  <c r="B91" i="5"/>
  <c r="C90" i="5"/>
  <c r="B90" i="5"/>
  <c r="C89" i="5"/>
  <c r="B89" i="5"/>
  <c r="C88" i="5"/>
  <c r="B88" i="5"/>
  <c r="C87" i="5"/>
  <c r="B87" i="5"/>
  <c r="C86" i="5"/>
  <c r="B86" i="5"/>
  <c r="C85" i="5"/>
  <c r="B85" i="5"/>
  <c r="C84" i="5"/>
  <c r="B84" i="5"/>
  <c r="C83" i="5"/>
  <c r="B83" i="5"/>
  <c r="C82" i="5"/>
  <c r="B82" i="5"/>
  <c r="C81" i="5"/>
  <c r="B81" i="5"/>
  <c r="C80" i="5"/>
  <c r="B80" i="5"/>
  <c r="C79" i="5"/>
  <c r="B79" i="5"/>
  <c r="C78" i="5"/>
  <c r="B78" i="5"/>
  <c r="C77" i="5"/>
  <c r="B77" i="5"/>
  <c r="C76" i="5"/>
  <c r="B76" i="5"/>
  <c r="C75" i="5"/>
  <c r="B75" i="5"/>
  <c r="C74" i="5"/>
  <c r="B74" i="5"/>
  <c r="C73" i="5"/>
  <c r="B73" i="5"/>
  <c r="C72" i="5"/>
  <c r="B72" i="5"/>
  <c r="C71" i="5"/>
  <c r="B71" i="5"/>
  <c r="C70" i="5"/>
  <c r="B70" i="5"/>
  <c r="C69" i="5"/>
  <c r="B69" i="5"/>
  <c r="C68" i="5"/>
  <c r="B68" i="5"/>
  <c r="C67" i="5"/>
  <c r="B67" i="5"/>
  <c r="C66" i="5"/>
  <c r="B66" i="5"/>
  <c r="C65" i="5"/>
  <c r="B65" i="5"/>
  <c r="C64" i="5"/>
  <c r="B64" i="5"/>
  <c r="C63" i="5"/>
  <c r="B63" i="5"/>
  <c r="C62" i="5"/>
  <c r="B62" i="5"/>
  <c r="C61" i="5"/>
  <c r="B61" i="5"/>
  <c r="C60" i="5"/>
  <c r="B60" i="5"/>
  <c r="C59" i="5"/>
  <c r="C58" i="5"/>
  <c r="B58" i="5"/>
  <c r="C57" i="5"/>
  <c r="B57" i="5"/>
  <c r="C56" i="5"/>
  <c r="B56" i="5"/>
  <c r="C55" i="5"/>
  <c r="B55" i="5"/>
  <c r="C54" i="5"/>
  <c r="B54" i="5"/>
  <c r="C53" i="5"/>
  <c r="B53" i="5"/>
  <c r="C52" i="5"/>
  <c r="B52" i="5"/>
  <c r="C51" i="5"/>
  <c r="B51" i="5"/>
  <c r="C50" i="5"/>
  <c r="B50" i="5"/>
  <c r="C49" i="5"/>
  <c r="B49" i="5"/>
  <c r="C48" i="5"/>
  <c r="B48" i="5"/>
  <c r="C47" i="5"/>
  <c r="B47" i="5"/>
  <c r="C46" i="5"/>
  <c r="B46" i="5"/>
  <c r="C45" i="5"/>
  <c r="B45" i="5"/>
  <c r="C44" i="5"/>
  <c r="B44" i="5"/>
  <c r="C43" i="5"/>
  <c r="B43" i="5"/>
  <c r="C42" i="5"/>
  <c r="B42" i="5"/>
  <c r="C41" i="5"/>
  <c r="B41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  <c r="C4" i="5"/>
  <c r="B4" i="5"/>
  <c r="C3" i="5"/>
  <c r="B3" i="5"/>
  <c r="C2" i="5"/>
  <c r="B2" i="5"/>
  <c r="E115" i="6"/>
  <c r="E114" i="6"/>
  <c r="E113" i="6"/>
  <c r="E112" i="6"/>
  <c r="E111" i="6"/>
  <c r="E110" i="6"/>
  <c r="E109" i="6"/>
  <c r="E108" i="6"/>
  <c r="E107" i="6"/>
  <c r="D107" i="6"/>
  <c r="C107" i="6"/>
  <c r="B107" i="6"/>
  <c r="E106" i="6"/>
  <c r="D106" i="6"/>
  <c r="C106" i="6"/>
  <c r="B106" i="6"/>
  <c r="E105" i="6"/>
  <c r="D105" i="6"/>
  <c r="C105" i="6"/>
  <c r="B105" i="6"/>
  <c r="E104" i="6"/>
  <c r="D104" i="6"/>
  <c r="C104" i="6"/>
  <c r="B104" i="6"/>
  <c r="E103" i="6"/>
  <c r="D103" i="6"/>
  <c r="C103" i="6"/>
  <c r="B103" i="6"/>
  <c r="E102" i="6"/>
  <c r="D102" i="6"/>
  <c r="C102" i="6"/>
  <c r="B102" i="6"/>
  <c r="E101" i="6"/>
  <c r="D101" i="6"/>
  <c r="C101" i="6"/>
  <c r="B101" i="6"/>
  <c r="E100" i="6"/>
  <c r="D100" i="6"/>
  <c r="C100" i="6"/>
  <c r="B100" i="6"/>
  <c r="E99" i="6"/>
  <c r="D99" i="6"/>
  <c r="C99" i="6"/>
  <c r="B99" i="6"/>
  <c r="E98" i="6"/>
  <c r="D98" i="6"/>
  <c r="C98" i="6"/>
  <c r="B98" i="6"/>
  <c r="E97" i="6"/>
  <c r="D97" i="6"/>
  <c r="C97" i="6"/>
  <c r="B97" i="6"/>
  <c r="E96" i="6"/>
  <c r="D96" i="6"/>
  <c r="C96" i="6"/>
  <c r="B96" i="6"/>
  <c r="E95" i="6"/>
  <c r="D95" i="6"/>
  <c r="C95" i="6"/>
  <c r="B95" i="6"/>
  <c r="E94" i="6"/>
  <c r="D94" i="6"/>
  <c r="C94" i="6"/>
  <c r="B94" i="6"/>
  <c r="E93" i="6"/>
  <c r="D93" i="6"/>
  <c r="C93" i="6"/>
  <c r="B93" i="6"/>
  <c r="E92" i="6"/>
  <c r="D92" i="6"/>
  <c r="C92" i="6"/>
  <c r="B92" i="6"/>
  <c r="E91" i="6"/>
  <c r="D91" i="6"/>
  <c r="C91" i="6"/>
  <c r="B91" i="6"/>
  <c r="E90" i="6"/>
  <c r="D90" i="6"/>
  <c r="C90" i="6"/>
  <c r="B90" i="6"/>
  <c r="E89" i="6"/>
  <c r="D89" i="6"/>
  <c r="C89" i="6"/>
  <c r="B89" i="6"/>
  <c r="E88" i="6"/>
  <c r="D88" i="6"/>
  <c r="C88" i="6"/>
  <c r="B88" i="6"/>
  <c r="E87" i="6"/>
  <c r="D87" i="6"/>
  <c r="C87" i="6"/>
  <c r="B87" i="6"/>
  <c r="E86" i="6"/>
  <c r="D86" i="6"/>
  <c r="C86" i="6"/>
  <c r="B86" i="6"/>
  <c r="E85" i="6"/>
  <c r="D85" i="6"/>
  <c r="C85" i="6"/>
  <c r="B85" i="6"/>
  <c r="E84" i="6"/>
  <c r="D84" i="6"/>
  <c r="C84" i="6"/>
  <c r="B84" i="6"/>
  <c r="E83" i="6"/>
  <c r="D83" i="6"/>
  <c r="C83" i="6"/>
  <c r="B83" i="6"/>
  <c r="E82" i="6"/>
  <c r="D82" i="6"/>
  <c r="C82" i="6"/>
  <c r="B82" i="6"/>
  <c r="E81" i="6"/>
  <c r="D81" i="6"/>
  <c r="C81" i="6"/>
  <c r="B81" i="6"/>
  <c r="E80" i="6"/>
  <c r="D80" i="6"/>
  <c r="C80" i="6"/>
  <c r="B80" i="6"/>
  <c r="E79" i="6"/>
  <c r="D79" i="6"/>
  <c r="C79" i="6"/>
  <c r="B79" i="6"/>
  <c r="E78" i="6"/>
  <c r="D78" i="6"/>
  <c r="C78" i="6"/>
  <c r="B78" i="6"/>
  <c r="E77" i="6"/>
  <c r="D77" i="6"/>
  <c r="C77" i="6"/>
  <c r="B77" i="6"/>
  <c r="E76" i="6"/>
  <c r="D76" i="6"/>
  <c r="C76" i="6"/>
  <c r="B76" i="6"/>
  <c r="E75" i="6"/>
  <c r="D75" i="6"/>
  <c r="C75" i="6"/>
  <c r="B75" i="6"/>
  <c r="E74" i="6"/>
  <c r="D74" i="6"/>
  <c r="C74" i="6"/>
  <c r="B74" i="6"/>
  <c r="E73" i="6"/>
  <c r="D73" i="6"/>
  <c r="C73" i="6"/>
  <c r="B73" i="6"/>
  <c r="E72" i="6"/>
  <c r="D72" i="6"/>
  <c r="C72" i="6"/>
  <c r="B72" i="6"/>
  <c r="E71" i="6"/>
  <c r="D71" i="6"/>
  <c r="C71" i="6"/>
  <c r="B71" i="6"/>
  <c r="E70" i="6"/>
  <c r="D70" i="6"/>
  <c r="C70" i="6"/>
  <c r="B70" i="6"/>
  <c r="E69" i="6"/>
  <c r="D69" i="6"/>
  <c r="C69" i="6"/>
  <c r="B69" i="6"/>
  <c r="E68" i="6"/>
  <c r="D68" i="6"/>
  <c r="C68" i="6"/>
  <c r="B68" i="6"/>
  <c r="E67" i="6"/>
  <c r="D67" i="6"/>
  <c r="C67" i="6"/>
  <c r="B67" i="6"/>
  <c r="E66" i="6"/>
  <c r="D66" i="6"/>
  <c r="C66" i="6"/>
  <c r="B66" i="6"/>
  <c r="E65" i="6"/>
  <c r="D65" i="6"/>
  <c r="C65" i="6"/>
  <c r="B65" i="6"/>
  <c r="E64" i="6"/>
  <c r="D64" i="6"/>
  <c r="C64" i="6"/>
  <c r="B64" i="6"/>
  <c r="E63" i="6"/>
  <c r="D63" i="6"/>
  <c r="C63" i="6"/>
  <c r="B63" i="6"/>
  <c r="E62" i="6"/>
  <c r="D62" i="6"/>
  <c r="C62" i="6"/>
  <c r="B62" i="6"/>
  <c r="E61" i="6"/>
  <c r="F61" i="3" s="1"/>
  <c r="D61" i="6"/>
  <c r="C61" i="6"/>
  <c r="B61" i="6"/>
  <c r="E60" i="6"/>
  <c r="F60" i="3" s="1"/>
  <c r="D60" i="6"/>
  <c r="C60" i="6"/>
  <c r="B60" i="6"/>
  <c r="E59" i="6"/>
  <c r="E58" i="6"/>
  <c r="D58" i="6"/>
  <c r="C58" i="6"/>
  <c r="B58" i="6"/>
  <c r="E57" i="6"/>
  <c r="D57" i="6"/>
  <c r="C57" i="6"/>
  <c r="B57" i="6"/>
  <c r="E56" i="6"/>
  <c r="F56" i="3" s="1"/>
  <c r="D56" i="6"/>
  <c r="C56" i="6"/>
  <c r="B56" i="6"/>
  <c r="E55" i="6"/>
  <c r="F55" i="3" s="1"/>
  <c r="D55" i="6"/>
  <c r="C55" i="6"/>
  <c r="B55" i="6"/>
  <c r="E54" i="6"/>
  <c r="F54" i="3" s="1"/>
  <c r="D54" i="6"/>
  <c r="C54" i="6"/>
  <c r="B54" i="6"/>
  <c r="E53" i="6"/>
  <c r="F53" i="3" s="1"/>
  <c r="D53" i="6"/>
  <c r="C53" i="6"/>
  <c r="B53" i="6"/>
  <c r="E52" i="6"/>
  <c r="F52" i="3" s="1"/>
  <c r="D52" i="6"/>
  <c r="C52" i="6"/>
  <c r="B52" i="6"/>
  <c r="E51" i="6"/>
  <c r="F51" i="3" s="1"/>
  <c r="D51" i="6"/>
  <c r="C51" i="6"/>
  <c r="B51" i="6"/>
  <c r="E50" i="6"/>
  <c r="D50" i="6"/>
  <c r="C50" i="6"/>
  <c r="B50" i="6"/>
  <c r="E49" i="6"/>
  <c r="D49" i="6"/>
  <c r="C49" i="6"/>
  <c r="B49" i="6"/>
  <c r="E48" i="6"/>
  <c r="D48" i="6"/>
  <c r="C48" i="6"/>
  <c r="B48" i="6"/>
  <c r="E47" i="6"/>
  <c r="D47" i="6"/>
  <c r="C47" i="6"/>
  <c r="B47" i="6"/>
  <c r="E46" i="6"/>
  <c r="D46" i="6"/>
  <c r="C46" i="6"/>
  <c r="B46" i="6"/>
  <c r="E45" i="6"/>
  <c r="D45" i="6"/>
  <c r="C45" i="6"/>
  <c r="B45" i="6"/>
  <c r="E44" i="6"/>
  <c r="D44" i="6"/>
  <c r="C44" i="6"/>
  <c r="B44" i="6"/>
  <c r="E43" i="6"/>
  <c r="D43" i="6"/>
  <c r="C43" i="6"/>
  <c r="B43" i="6"/>
  <c r="E42" i="6"/>
  <c r="D42" i="6"/>
  <c r="C42" i="6"/>
  <c r="B42" i="6"/>
  <c r="E41" i="6"/>
  <c r="D41" i="6"/>
  <c r="C41" i="6"/>
  <c r="B41" i="6"/>
  <c r="E40" i="6"/>
  <c r="D40" i="6"/>
  <c r="C40" i="6"/>
  <c r="B40" i="6"/>
  <c r="E39" i="6"/>
  <c r="D39" i="6"/>
  <c r="C39" i="6"/>
  <c r="B39" i="6"/>
  <c r="E38" i="6"/>
  <c r="D38" i="6"/>
  <c r="C38" i="6"/>
  <c r="B38" i="6"/>
  <c r="E37" i="6"/>
  <c r="D37" i="6"/>
  <c r="C37" i="6"/>
  <c r="B37" i="6"/>
  <c r="E36" i="6"/>
  <c r="D36" i="6"/>
  <c r="C36" i="6"/>
  <c r="B36" i="6"/>
  <c r="E35" i="6"/>
  <c r="D35" i="6"/>
  <c r="C35" i="6"/>
  <c r="B35" i="6"/>
  <c r="E34" i="6"/>
  <c r="D34" i="6"/>
  <c r="C34" i="6"/>
  <c r="B34" i="6"/>
  <c r="E33" i="6"/>
  <c r="D33" i="6"/>
  <c r="C33" i="6"/>
  <c r="B33" i="6"/>
  <c r="E32" i="6"/>
  <c r="D32" i="6"/>
  <c r="C32" i="6"/>
  <c r="B32" i="6"/>
  <c r="E31" i="6"/>
  <c r="D31" i="6"/>
  <c r="C31" i="6"/>
  <c r="B31" i="6"/>
  <c r="E30" i="6"/>
  <c r="D30" i="6"/>
  <c r="C30" i="6"/>
  <c r="B30" i="6"/>
  <c r="E29" i="6"/>
  <c r="D29" i="6"/>
  <c r="C29" i="6"/>
  <c r="B29" i="6"/>
  <c r="E28" i="6"/>
  <c r="F28" i="3" s="1"/>
  <c r="D28" i="6"/>
  <c r="C28" i="6"/>
  <c r="B28" i="6"/>
  <c r="E27" i="6"/>
  <c r="F27" i="3" s="1"/>
  <c r="D27" i="6"/>
  <c r="C27" i="6"/>
  <c r="B27" i="6"/>
  <c r="E26" i="6"/>
  <c r="F26" i="3" s="1"/>
  <c r="D26" i="6"/>
  <c r="C26" i="6"/>
  <c r="B26" i="6"/>
  <c r="E25" i="6"/>
  <c r="F25" i="3" s="1"/>
  <c r="D25" i="6"/>
  <c r="C25" i="6"/>
  <c r="B25" i="6"/>
  <c r="E24" i="6"/>
  <c r="F24" i="3" s="1"/>
  <c r="D24" i="6"/>
  <c r="C24" i="6"/>
  <c r="B24" i="6"/>
  <c r="E23" i="6"/>
  <c r="F23" i="3" s="1"/>
  <c r="D23" i="6"/>
  <c r="C23" i="6"/>
  <c r="B23" i="6"/>
  <c r="E22" i="6"/>
  <c r="F22" i="3" s="1"/>
  <c r="D22" i="6"/>
  <c r="C22" i="6"/>
  <c r="B22" i="6"/>
  <c r="E21" i="6"/>
  <c r="F21" i="3" s="1"/>
  <c r="D21" i="6"/>
  <c r="C21" i="6"/>
  <c r="B21" i="6"/>
  <c r="E20" i="6"/>
  <c r="F20" i="3" s="1"/>
  <c r="D20" i="6"/>
  <c r="C20" i="6"/>
  <c r="B20" i="6"/>
  <c r="E19" i="6"/>
  <c r="F19" i="3" s="1"/>
  <c r="D19" i="6"/>
  <c r="C19" i="6"/>
  <c r="B19" i="6"/>
  <c r="E18" i="6"/>
  <c r="F18" i="3" s="1"/>
  <c r="D18" i="6"/>
  <c r="C18" i="6"/>
  <c r="B18" i="6"/>
  <c r="E17" i="6"/>
  <c r="F17" i="3" s="1"/>
  <c r="D17" i="6"/>
  <c r="C17" i="6"/>
  <c r="B17" i="6"/>
  <c r="E16" i="6"/>
  <c r="F16" i="3" s="1"/>
  <c r="D16" i="6"/>
  <c r="C16" i="6"/>
  <c r="B16" i="6"/>
  <c r="E15" i="6"/>
  <c r="F15" i="3" s="1"/>
  <c r="D15" i="6"/>
  <c r="C15" i="6"/>
  <c r="B15" i="6"/>
  <c r="E14" i="6"/>
  <c r="F14" i="3" s="1"/>
  <c r="D14" i="6"/>
  <c r="C14" i="6"/>
  <c r="B14" i="6"/>
  <c r="E13" i="6"/>
  <c r="F13" i="3" s="1"/>
  <c r="D13" i="6"/>
  <c r="C13" i="6"/>
  <c r="B13" i="6"/>
  <c r="E12" i="6"/>
  <c r="F12" i="3" s="1"/>
  <c r="D12" i="6"/>
  <c r="C12" i="6"/>
  <c r="B12" i="6"/>
  <c r="E11" i="6"/>
  <c r="F11" i="3" s="1"/>
  <c r="D11" i="6"/>
  <c r="C11" i="6"/>
  <c r="B11" i="6"/>
  <c r="E10" i="6"/>
  <c r="D10" i="6"/>
  <c r="C10" i="6"/>
  <c r="B10" i="6"/>
  <c r="E9" i="6"/>
  <c r="D9" i="6"/>
  <c r="C9" i="6"/>
  <c r="B9" i="6"/>
  <c r="E8" i="6"/>
  <c r="D8" i="6"/>
  <c r="C8" i="6"/>
  <c r="B8" i="6"/>
  <c r="E7" i="6"/>
  <c r="D7" i="6"/>
  <c r="C7" i="6"/>
  <c r="B7" i="6"/>
  <c r="E6" i="6"/>
  <c r="F6" i="3" s="1"/>
  <c r="D6" i="6"/>
  <c r="C6" i="6"/>
  <c r="B6" i="6"/>
  <c r="E5" i="6"/>
  <c r="D5" i="6"/>
  <c r="C5" i="6"/>
  <c r="B5" i="6"/>
  <c r="E4" i="6"/>
  <c r="D4" i="6"/>
  <c r="C4" i="6"/>
  <c r="B4" i="6"/>
  <c r="E3" i="6"/>
  <c r="D3" i="6"/>
  <c r="C3" i="6"/>
  <c r="B3" i="6"/>
  <c r="E2" i="6"/>
  <c r="C2" i="6"/>
  <c r="D2" i="6"/>
  <c r="B2" i="6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E59" i="3" s="1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E3" i="3" s="1"/>
  <c r="G2" i="4"/>
  <c r="E2" i="3" s="1"/>
  <c r="I106" i="3"/>
  <c r="I105" i="3"/>
  <c r="I104" i="3"/>
  <c r="I103" i="3"/>
  <c r="I102" i="3"/>
  <c r="I101" i="3"/>
  <c r="I100" i="3"/>
  <c r="H106" i="3"/>
  <c r="H105" i="3"/>
  <c r="H104" i="3"/>
  <c r="H103" i="3"/>
  <c r="H102" i="3"/>
  <c r="H101" i="3"/>
  <c r="H100" i="3"/>
  <c r="H61" i="3"/>
  <c r="H60" i="3"/>
  <c r="H56" i="3"/>
  <c r="H55" i="3"/>
  <c r="H54" i="3"/>
  <c r="H53" i="3"/>
  <c r="H52" i="3"/>
  <c r="H51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6" i="3"/>
  <c r="D107" i="3"/>
  <c r="I107" i="3" s="1"/>
  <c r="D106" i="3"/>
  <c r="D105" i="3"/>
  <c r="D104" i="3"/>
  <c r="D103" i="3"/>
  <c r="D102" i="3"/>
  <c r="D101" i="3"/>
  <c r="D100" i="3"/>
  <c r="D99" i="3"/>
  <c r="I99" i="3" s="1"/>
  <c r="D98" i="3"/>
  <c r="I98" i="3" s="1"/>
  <c r="D97" i="3"/>
  <c r="I97" i="3" s="1"/>
  <c r="D96" i="3"/>
  <c r="I96" i="3" s="1"/>
  <c r="D95" i="3"/>
  <c r="I95" i="3" s="1"/>
  <c r="D94" i="3"/>
  <c r="I94" i="3" s="1"/>
  <c r="D93" i="3"/>
  <c r="I93" i="3" s="1"/>
  <c r="D92" i="3"/>
  <c r="I92" i="3" s="1"/>
  <c r="D91" i="3"/>
  <c r="I91" i="3" s="1"/>
  <c r="D90" i="3"/>
  <c r="I90" i="3" s="1"/>
  <c r="D89" i="3"/>
  <c r="I89" i="3" s="1"/>
  <c r="D88" i="3"/>
  <c r="I88" i="3" s="1"/>
  <c r="D87" i="3"/>
  <c r="I87" i="3" s="1"/>
  <c r="D86" i="3"/>
  <c r="I86" i="3" s="1"/>
  <c r="D85" i="3"/>
  <c r="I85" i="3" s="1"/>
  <c r="D84" i="3"/>
  <c r="I84" i="3" s="1"/>
  <c r="D82" i="3"/>
  <c r="I82" i="3" s="1"/>
  <c r="D79" i="3"/>
  <c r="I79" i="3" s="1"/>
  <c r="D78" i="3"/>
  <c r="I78" i="3" s="1"/>
  <c r="D77" i="3"/>
  <c r="I77" i="3" s="1"/>
  <c r="D75" i="3"/>
  <c r="I75" i="3" s="1"/>
  <c r="D74" i="3"/>
  <c r="I74" i="3" s="1"/>
  <c r="D73" i="3"/>
  <c r="I73" i="3" s="1"/>
  <c r="D72" i="3"/>
  <c r="I72" i="3" s="1"/>
  <c r="D70" i="3"/>
  <c r="I70" i="3" s="1"/>
  <c r="D69" i="3"/>
  <c r="I69" i="3" s="1"/>
  <c r="D68" i="3"/>
  <c r="I68" i="3" s="1"/>
  <c r="D67" i="3"/>
  <c r="I67" i="3" s="1"/>
  <c r="D66" i="3"/>
  <c r="I66" i="3" s="1"/>
  <c r="D64" i="3"/>
  <c r="I64" i="3" s="1"/>
  <c r="D63" i="3"/>
  <c r="I63" i="3" s="1"/>
  <c r="D62" i="3"/>
  <c r="I62" i="3" s="1"/>
  <c r="D61" i="3"/>
  <c r="I61" i="3" s="1"/>
  <c r="D60" i="3"/>
  <c r="I60" i="3" s="1"/>
  <c r="D58" i="3"/>
  <c r="I58" i="3" s="1"/>
  <c r="D56" i="3"/>
  <c r="I56" i="3" s="1"/>
  <c r="D55" i="3"/>
  <c r="I55" i="3" s="1"/>
  <c r="D54" i="3"/>
  <c r="I54" i="3" s="1"/>
  <c r="D53" i="3"/>
  <c r="I53" i="3" s="1"/>
  <c r="D52" i="3"/>
  <c r="I52" i="3" s="1"/>
  <c r="D51" i="3"/>
  <c r="I51" i="3" s="1"/>
  <c r="D50" i="3"/>
  <c r="I50" i="3" s="1"/>
  <c r="D49" i="3"/>
  <c r="I49" i="3" s="1"/>
  <c r="D48" i="3"/>
  <c r="I48" i="3" s="1"/>
  <c r="D47" i="3"/>
  <c r="I47" i="3" s="1"/>
  <c r="D46" i="3"/>
  <c r="I46" i="3" s="1"/>
  <c r="D45" i="3"/>
  <c r="I45" i="3" s="1"/>
  <c r="D44" i="3"/>
  <c r="I44" i="3" s="1"/>
  <c r="D43" i="3"/>
  <c r="I43" i="3" s="1"/>
  <c r="D42" i="3"/>
  <c r="I42" i="3" s="1"/>
  <c r="D41" i="3"/>
  <c r="I41" i="3" s="1"/>
  <c r="D40" i="3"/>
  <c r="I40" i="3" s="1"/>
  <c r="D39" i="3"/>
  <c r="I39" i="3" s="1"/>
  <c r="D37" i="3"/>
  <c r="I37" i="3" s="1"/>
  <c r="D36" i="3"/>
  <c r="I36" i="3" s="1"/>
  <c r="D35" i="3"/>
  <c r="I35" i="3" s="1"/>
  <c r="D33" i="3"/>
  <c r="I33" i="3" s="1"/>
  <c r="D32" i="3"/>
  <c r="I32" i="3" s="1"/>
  <c r="D31" i="3"/>
  <c r="I31" i="3" s="1"/>
  <c r="D30" i="3"/>
  <c r="I30" i="3" s="1"/>
  <c r="D29" i="3"/>
  <c r="I29" i="3" s="1"/>
  <c r="D28" i="3"/>
  <c r="I28" i="3" s="1"/>
  <c r="D27" i="3"/>
  <c r="I27" i="3" s="1"/>
  <c r="D26" i="3"/>
  <c r="I26" i="3" s="1"/>
  <c r="D25" i="3"/>
  <c r="I25" i="3" s="1"/>
  <c r="D24" i="3"/>
  <c r="I24" i="3" s="1"/>
  <c r="D23" i="3"/>
  <c r="I23" i="3" s="1"/>
  <c r="D22" i="3"/>
  <c r="I22" i="3" s="1"/>
  <c r="D21" i="3"/>
  <c r="I21" i="3" s="1"/>
  <c r="D20" i="3"/>
  <c r="I20" i="3" s="1"/>
  <c r="D19" i="3"/>
  <c r="I19" i="3" s="1"/>
  <c r="D18" i="3"/>
  <c r="I18" i="3" s="1"/>
  <c r="D17" i="3"/>
  <c r="I17" i="3" s="1"/>
  <c r="D16" i="3"/>
  <c r="I16" i="3" s="1"/>
  <c r="D15" i="3"/>
  <c r="I15" i="3" s="1"/>
  <c r="D14" i="3"/>
  <c r="I14" i="3" s="1"/>
  <c r="D13" i="3"/>
  <c r="I13" i="3" s="1"/>
  <c r="D12" i="3"/>
  <c r="I12" i="3" s="1"/>
  <c r="D11" i="3"/>
  <c r="I11" i="3" s="1"/>
  <c r="D10" i="3"/>
  <c r="I10" i="3" s="1"/>
  <c r="D9" i="3"/>
  <c r="I9" i="3" s="1"/>
  <c r="D8" i="3"/>
  <c r="I8" i="3" s="1"/>
  <c r="D7" i="3"/>
  <c r="I7" i="3" s="1"/>
  <c r="D6" i="3"/>
  <c r="I6" i="3" s="1"/>
  <c r="D5" i="3"/>
  <c r="I5" i="3" s="1"/>
  <c r="D4" i="3"/>
  <c r="I4" i="3" s="1"/>
  <c r="D3" i="3"/>
  <c r="I3" i="3" s="1"/>
  <c r="D2" i="3"/>
  <c r="I2" i="3" s="1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A108" i="3"/>
  <c r="A108" i="1"/>
  <c r="G30" i="1"/>
  <c r="E57" i="1"/>
  <c r="E65" i="1"/>
  <c r="E80" i="1"/>
  <c r="E76" i="1"/>
  <c r="E71" i="1"/>
  <c r="G107" i="1"/>
  <c r="H107" i="1" s="1"/>
  <c r="G69" i="1"/>
  <c r="H69" i="1" s="1"/>
  <c r="G68" i="1"/>
  <c r="H68" i="1" s="1"/>
  <c r="G8" i="1"/>
  <c r="H8" i="1" s="1"/>
  <c r="G42" i="1"/>
  <c r="H42" i="1" s="1"/>
  <c r="G73" i="1"/>
  <c r="H73" i="1" s="1"/>
  <c r="G72" i="1"/>
  <c r="H72" i="1" s="1"/>
  <c r="G71" i="1"/>
  <c r="H71" i="1" s="1"/>
  <c r="G33" i="1"/>
  <c r="H33" i="1" s="1"/>
  <c r="G31" i="1"/>
  <c r="H31" i="1" s="1"/>
  <c r="E83" i="1"/>
  <c r="E81" i="1"/>
  <c r="E34" i="1"/>
  <c r="F76" i="1"/>
  <c r="G83" i="1"/>
  <c r="H83" i="1" s="1"/>
  <c r="G82" i="1"/>
  <c r="H82" i="1" s="1"/>
  <c r="G81" i="1"/>
  <c r="H81" i="1" s="1"/>
  <c r="G80" i="1"/>
  <c r="H80" i="1" s="1"/>
  <c r="G78" i="1"/>
  <c r="H78" i="1" s="1"/>
  <c r="G76" i="1"/>
  <c r="H76" i="1" s="1"/>
  <c r="G74" i="1"/>
  <c r="H74" i="1" s="1"/>
  <c r="G70" i="1"/>
  <c r="H70" i="1" s="1"/>
  <c r="G66" i="1"/>
  <c r="H66" i="1" s="1"/>
  <c r="G40" i="1"/>
  <c r="H40" i="1" s="1"/>
  <c r="G34" i="1"/>
  <c r="H34" i="1" s="1"/>
  <c r="G7" i="1"/>
  <c r="H7" i="1" s="1"/>
  <c r="F57" i="1"/>
  <c r="G77" i="1"/>
  <c r="H77" i="1" s="1"/>
  <c r="G67" i="1"/>
  <c r="H67" i="1" s="1"/>
  <c r="G65" i="1"/>
  <c r="H65" i="1" s="1"/>
  <c r="G57" i="1"/>
  <c r="H57" i="1" s="1"/>
  <c r="G39" i="1"/>
  <c r="H39" i="1" s="1"/>
  <c r="G37" i="1"/>
  <c r="H37" i="1" s="1"/>
  <c r="G32" i="1"/>
  <c r="H32" i="1" s="1"/>
  <c r="G58" i="1"/>
  <c r="H58" i="1" s="1"/>
  <c r="G38" i="1"/>
  <c r="H38" i="1" s="1"/>
  <c r="G84" i="1"/>
  <c r="H84" i="1" s="1"/>
  <c r="G79" i="1"/>
  <c r="H79" i="1" s="1"/>
  <c r="G75" i="1"/>
  <c r="H75" i="1" s="1"/>
  <c r="G41" i="1"/>
  <c r="H41" i="1" s="1"/>
  <c r="G35" i="1"/>
  <c r="H35" i="1" s="1"/>
  <c r="G36" i="1"/>
  <c r="H36" i="1" s="1"/>
  <c r="E4" i="3" l="1"/>
  <c r="E5" i="3"/>
  <c r="E7" i="3"/>
  <c r="E8" i="3"/>
  <c r="E9" i="3"/>
  <c r="E10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7" i="3"/>
  <c r="E58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95" i="3"/>
  <c r="E88" i="3"/>
  <c r="E96" i="3"/>
  <c r="E89" i="3"/>
  <c r="E97" i="3"/>
  <c r="E90" i="3"/>
  <c r="E98" i="3"/>
  <c r="E91" i="3"/>
  <c r="E99" i="3"/>
  <c r="E92" i="3"/>
  <c r="E107" i="3"/>
  <c r="E93" i="3"/>
  <c r="E94" i="3"/>
  <c r="F98" i="3"/>
  <c r="H98" i="3" s="1"/>
  <c r="E108" i="3"/>
  <c r="F108" i="3" s="1"/>
  <c r="I108" i="3"/>
  <c r="F49" i="3"/>
  <c r="H49" i="3" s="1"/>
  <c r="F50" i="3"/>
  <c r="H50" i="3" s="1"/>
  <c r="F107" i="3"/>
  <c r="H107" i="3" s="1"/>
  <c r="F99" i="3"/>
  <c r="H99" i="3" s="1"/>
  <c r="F97" i="3"/>
  <c r="H97" i="3" s="1"/>
  <c r="F96" i="3"/>
  <c r="H96" i="3" s="1"/>
  <c r="F95" i="3"/>
  <c r="H95" i="3" s="1"/>
  <c r="F94" i="3"/>
  <c r="H94" i="3" s="1"/>
  <c r="F93" i="3"/>
  <c r="H93" i="3" s="1"/>
  <c r="F92" i="3"/>
  <c r="H92" i="3" s="1"/>
  <c r="F91" i="3"/>
  <c r="H91" i="3" s="1"/>
  <c r="F90" i="3"/>
  <c r="H90" i="3" s="1"/>
  <c r="F89" i="3"/>
  <c r="H89" i="3" s="1"/>
  <c r="F88" i="3"/>
  <c r="H88" i="3" s="1"/>
  <c r="F87" i="3"/>
  <c r="H87" i="3" s="1"/>
  <c r="F86" i="3"/>
  <c r="H86" i="3" s="1"/>
  <c r="F85" i="3"/>
  <c r="H85" i="3" s="1"/>
  <c r="F84" i="3"/>
  <c r="H84" i="3" s="1"/>
  <c r="F83" i="3"/>
  <c r="H83" i="3" s="1"/>
  <c r="F82" i="3"/>
  <c r="H82" i="3" s="1"/>
  <c r="F81" i="3"/>
  <c r="H81" i="3" s="1"/>
  <c r="F80" i="3"/>
  <c r="H80" i="3" s="1"/>
  <c r="F79" i="3"/>
  <c r="H79" i="3" s="1"/>
  <c r="F78" i="3"/>
  <c r="H78" i="3" s="1"/>
  <c r="F76" i="3"/>
  <c r="H76" i="3" s="1"/>
  <c r="F75" i="3"/>
  <c r="H75" i="3" s="1"/>
  <c r="F74" i="3"/>
  <c r="H74" i="3" s="1"/>
  <c r="F73" i="3"/>
  <c r="H73" i="3" s="1"/>
  <c r="F70" i="3"/>
  <c r="H70" i="3" s="1"/>
  <c r="F69" i="3"/>
  <c r="H69" i="3" s="1"/>
  <c r="F68" i="3"/>
  <c r="H68" i="3" s="1"/>
  <c r="F67" i="3"/>
  <c r="H67" i="3" s="1"/>
  <c r="F66" i="3"/>
  <c r="H66" i="3" s="1"/>
  <c r="F64" i="3"/>
  <c r="H64" i="3" s="1"/>
  <c r="F63" i="3"/>
  <c r="H63" i="3" s="1"/>
  <c r="F62" i="3"/>
  <c r="H62" i="3" s="1"/>
  <c r="F59" i="3"/>
  <c r="H59" i="3" s="1"/>
  <c r="F58" i="3"/>
  <c r="H58" i="3" s="1"/>
  <c r="F57" i="3"/>
  <c r="H57" i="3" s="1"/>
  <c r="F48" i="3"/>
  <c r="H48" i="3" s="1"/>
  <c r="F47" i="3"/>
  <c r="H47" i="3" s="1"/>
  <c r="F46" i="3"/>
  <c r="H46" i="3" s="1"/>
  <c r="F45" i="3"/>
  <c r="H45" i="3" s="1"/>
  <c r="F44" i="3"/>
  <c r="H44" i="3" s="1"/>
  <c r="F43" i="3"/>
  <c r="H43" i="3" s="1"/>
  <c r="F42" i="3"/>
  <c r="H42" i="3" s="1"/>
  <c r="F41" i="3"/>
  <c r="H41" i="3" s="1"/>
  <c r="F40" i="3"/>
  <c r="H40" i="3" s="1"/>
  <c r="F39" i="3"/>
  <c r="H39" i="3" s="1"/>
  <c r="F38" i="3"/>
  <c r="H38" i="3" s="1"/>
  <c r="F37" i="3"/>
  <c r="H37" i="3" s="1"/>
  <c r="F36" i="3"/>
  <c r="H36" i="3" s="1"/>
  <c r="F35" i="3"/>
  <c r="H35" i="3" s="1"/>
  <c r="F34" i="3"/>
  <c r="H34" i="3" s="1"/>
  <c r="F33" i="3"/>
  <c r="H33" i="3" s="1"/>
  <c r="F32" i="3"/>
  <c r="H32" i="3" s="1"/>
  <c r="F31" i="3"/>
  <c r="H31" i="3" s="1"/>
  <c r="F30" i="3"/>
  <c r="H30" i="3" s="1"/>
  <c r="F29" i="3"/>
  <c r="H29" i="3" s="1"/>
  <c r="F10" i="3"/>
  <c r="H10" i="3" s="1"/>
  <c r="F9" i="3"/>
  <c r="H9" i="3" s="1"/>
  <c r="F8" i="3"/>
  <c r="H8" i="3" s="1"/>
  <c r="F7" i="3"/>
  <c r="H7" i="3" s="1"/>
  <c r="F5" i="3"/>
  <c r="H5" i="3" s="1"/>
  <c r="F4" i="3"/>
  <c r="H4" i="3" s="1"/>
  <c r="F3" i="3"/>
  <c r="H3" i="3" s="1"/>
  <c r="F2" i="3"/>
  <c r="AL115" i="5"/>
  <c r="AL114" i="5"/>
  <c r="AL113" i="5"/>
  <c r="AL112" i="5"/>
  <c r="AL111" i="5"/>
  <c r="AL110" i="5"/>
  <c r="AL109" i="5"/>
  <c r="AL108" i="5"/>
  <c r="AL107" i="5"/>
  <c r="AL106" i="5"/>
  <c r="AL105" i="5"/>
  <c r="AL104" i="5"/>
  <c r="AL103" i="5"/>
  <c r="AL102" i="5"/>
  <c r="AL101" i="5"/>
  <c r="AL100" i="5"/>
  <c r="AL99" i="5"/>
  <c r="AL98" i="5"/>
  <c r="AL97" i="5"/>
  <c r="AL96" i="5"/>
  <c r="AL95" i="5"/>
  <c r="AL94" i="5"/>
  <c r="AL93" i="5"/>
  <c r="AL92" i="5"/>
  <c r="AL91" i="5"/>
  <c r="AL90" i="5"/>
  <c r="AL89" i="5"/>
  <c r="AL88" i="5"/>
  <c r="AL87" i="5"/>
  <c r="AL86" i="5"/>
  <c r="AL85" i="5"/>
  <c r="AL84" i="5"/>
  <c r="AL83" i="5"/>
  <c r="AL82" i="5"/>
  <c r="AL81" i="5"/>
  <c r="AL80" i="5"/>
  <c r="AL79" i="5"/>
  <c r="AL78" i="5"/>
  <c r="AL77" i="5"/>
  <c r="AL76" i="5"/>
  <c r="AL75" i="5"/>
  <c r="AL74" i="5"/>
  <c r="AL73" i="5"/>
  <c r="AL72" i="5"/>
  <c r="AL71" i="5"/>
  <c r="AL70" i="5"/>
  <c r="AL69" i="5"/>
  <c r="AL68" i="5"/>
  <c r="AL67" i="5"/>
  <c r="AL66" i="5"/>
  <c r="AL65" i="5"/>
  <c r="AL64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46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5"/>
  <c r="AL4" i="5"/>
  <c r="AL3" i="5"/>
  <c r="AL2" i="5"/>
  <c r="AK117" i="5"/>
  <c r="AI118" i="5"/>
  <c r="A119" i="5"/>
  <c r="F77" i="3"/>
  <c r="H77" i="3" s="1"/>
  <c r="F72" i="3"/>
  <c r="H72" i="3" s="1"/>
  <c r="F71" i="3"/>
  <c r="H71" i="3" s="1"/>
  <c r="F65" i="3"/>
  <c r="H65" i="3" s="1"/>
  <c r="D34" i="7"/>
  <c r="D34" i="3"/>
  <c r="I34" i="3" s="1"/>
  <c r="D81" i="7"/>
  <c r="D81" i="3"/>
  <c r="I81" i="3" s="1"/>
  <c r="D83" i="7"/>
  <c r="D83" i="3"/>
  <c r="I83" i="3" s="1"/>
  <c r="D71" i="7"/>
  <c r="D71" i="3"/>
  <c r="I71" i="3" s="1"/>
  <c r="D38" i="7"/>
  <c r="F38" i="7" s="1"/>
  <c r="D38" i="3"/>
  <c r="I38" i="3" s="1"/>
  <c r="D76" i="7"/>
  <c r="F76" i="7" s="1"/>
  <c r="D76" i="3"/>
  <c r="I76" i="3" s="1"/>
  <c r="D80" i="7"/>
  <c r="F80" i="7" s="1"/>
  <c r="D80" i="3"/>
  <c r="I80" i="3" s="1"/>
  <c r="D65" i="7"/>
  <c r="F65" i="7" s="1"/>
  <c r="D65" i="3"/>
  <c r="I65" i="3" s="1"/>
  <c r="D57" i="7"/>
  <c r="F57" i="7" s="1"/>
  <c r="D57" i="3"/>
  <c r="I57" i="3" s="1"/>
  <c r="G2" i="7"/>
  <c r="G3" i="7"/>
  <c r="G4" i="7"/>
  <c r="G5" i="7"/>
  <c r="G6" i="7"/>
  <c r="G7" i="7"/>
  <c r="G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57" i="7"/>
  <c r="G58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107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9" i="7"/>
  <c r="G60" i="7"/>
  <c r="G61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8" i="7"/>
  <c r="I108" i="7"/>
  <c r="H108" i="7"/>
  <c r="D108" i="7"/>
  <c r="C108" i="7"/>
  <c r="B108" i="7"/>
  <c r="B108" i="5"/>
  <c r="D108" i="6"/>
  <c r="C108" i="6"/>
  <c r="B108" i="6"/>
  <c r="A109" i="1"/>
  <c r="D108" i="3"/>
  <c r="H2" i="3"/>
  <c r="A109" i="3"/>
  <c r="C108" i="3"/>
  <c r="B108" i="3"/>
  <c r="H30" i="1"/>
  <c r="G29" i="1"/>
  <c r="H29" i="1"/>
  <c r="G64" i="1"/>
  <c r="H64" i="1"/>
  <c r="G63" i="1"/>
  <c r="H63" i="1"/>
  <c r="G62" i="1"/>
  <c r="H62" i="1"/>
  <c r="G5" i="1"/>
  <c r="H5" i="1"/>
  <c r="G4" i="1"/>
  <c r="H4" i="1" s="1"/>
  <c r="G3" i="1"/>
  <c r="H3" i="1" s="1"/>
  <c r="G2" i="1"/>
  <c r="H2" i="1" s="1"/>
  <c r="E109" i="3" l="1"/>
  <c r="F109" i="3" s="1"/>
  <c r="G109" i="3"/>
  <c r="I109" i="3" s="1"/>
  <c r="H108" i="3"/>
  <c r="AK118" i="5"/>
  <c r="AI119" i="5"/>
  <c r="A120" i="5"/>
  <c r="D109" i="3"/>
  <c r="G109" i="7"/>
  <c r="A110" i="1"/>
  <c r="I110" i="7"/>
  <c r="H110" i="7"/>
  <c r="D110" i="7"/>
  <c r="C110" i="7"/>
  <c r="B110" i="7"/>
  <c r="I109" i="7"/>
  <c r="H109" i="7"/>
  <c r="D109" i="7"/>
  <c r="C109" i="7"/>
  <c r="B109" i="7"/>
  <c r="B110" i="5"/>
  <c r="B109" i="5"/>
  <c r="D110" i="6"/>
  <c r="C110" i="6"/>
  <c r="B110" i="6"/>
  <c r="D109" i="6"/>
  <c r="C109" i="6"/>
  <c r="B109" i="6"/>
  <c r="A110" i="3"/>
  <c r="C109" i="3"/>
  <c r="B109" i="3"/>
  <c r="E110" i="3" l="1"/>
  <c r="F110" i="3" s="1"/>
  <c r="G110" i="3"/>
  <c r="I110" i="3" s="1"/>
  <c r="H109" i="3"/>
  <c r="AJ119" i="5"/>
  <c r="AK119" i="5"/>
  <c r="AI120" i="5"/>
  <c r="A121" i="5"/>
  <c r="D110" i="3"/>
  <c r="G110" i="7"/>
  <c r="A111" i="1"/>
  <c r="A111" i="3"/>
  <c r="C110" i="3"/>
  <c r="B110" i="3"/>
  <c r="E111" i="3" l="1"/>
  <c r="F111" i="3" s="1"/>
  <c r="G111" i="3"/>
  <c r="I111" i="3" s="1"/>
  <c r="H110" i="3"/>
  <c r="AL119" i="5"/>
  <c r="AK120" i="5"/>
  <c r="AI121" i="5"/>
  <c r="A122" i="5"/>
  <c r="D111" i="3"/>
  <c r="G111" i="7"/>
  <c r="A112" i="1"/>
  <c r="I112" i="7"/>
  <c r="H112" i="7"/>
  <c r="D112" i="7"/>
  <c r="C112" i="7"/>
  <c r="B112" i="7"/>
  <c r="I111" i="7"/>
  <c r="H111" i="7"/>
  <c r="D111" i="7"/>
  <c r="C111" i="7"/>
  <c r="B111" i="7"/>
  <c r="B112" i="5"/>
  <c r="B111" i="5"/>
  <c r="D112" i="6"/>
  <c r="C112" i="6"/>
  <c r="B112" i="6"/>
  <c r="D111" i="6"/>
  <c r="C111" i="6"/>
  <c r="B111" i="6"/>
  <c r="A112" i="3"/>
  <c r="C111" i="3"/>
  <c r="B111" i="3"/>
  <c r="E112" i="3" l="1"/>
  <c r="F112" i="3" s="1"/>
  <c r="G112" i="3"/>
  <c r="I112" i="3" s="1"/>
  <c r="H111" i="3"/>
  <c r="AJ121" i="5"/>
  <c r="AK121" i="5"/>
  <c r="AI122" i="5"/>
  <c r="A123" i="5"/>
  <c r="D112" i="3"/>
  <c r="G112" i="7"/>
  <c r="A113" i="1"/>
  <c r="A113" i="3"/>
  <c r="C112" i="3"/>
  <c r="B112" i="3"/>
  <c r="E113" i="3" l="1"/>
  <c r="F113" i="3" s="1"/>
  <c r="G113" i="3"/>
  <c r="I113" i="3" s="1"/>
  <c r="H112" i="3"/>
  <c r="AL121" i="5"/>
  <c r="AK122" i="5"/>
  <c r="AI123" i="5"/>
  <c r="A124" i="5"/>
  <c r="D113" i="3"/>
  <c r="G113" i="7"/>
  <c r="A114" i="1"/>
  <c r="I114" i="7"/>
  <c r="H114" i="7"/>
  <c r="D114" i="7"/>
  <c r="C114" i="7"/>
  <c r="B114" i="7"/>
  <c r="I113" i="7"/>
  <c r="H113" i="7"/>
  <c r="D113" i="7"/>
  <c r="C113" i="7"/>
  <c r="B113" i="7"/>
  <c r="B114" i="5"/>
  <c r="B113" i="5"/>
  <c r="D114" i="6"/>
  <c r="C114" i="6"/>
  <c r="B114" i="6"/>
  <c r="D113" i="6"/>
  <c r="C113" i="6"/>
  <c r="B113" i="6"/>
  <c r="A114" i="3"/>
  <c r="C113" i="3"/>
  <c r="B113" i="3"/>
  <c r="E114" i="3" l="1"/>
  <c r="F114" i="3" s="1"/>
  <c r="G114" i="3"/>
  <c r="I114" i="3" s="1"/>
  <c r="H113" i="3"/>
  <c r="AK123" i="5"/>
  <c r="AI124" i="5"/>
  <c r="D114" i="3"/>
  <c r="G114" i="7"/>
  <c r="A115" i="1"/>
  <c r="A115" i="3"/>
  <c r="C114" i="3"/>
  <c r="B114" i="3"/>
  <c r="E115" i="3" l="1"/>
  <c r="F115" i="3" s="1"/>
  <c r="G115" i="3"/>
  <c r="I115" i="3" s="1"/>
  <c r="H114" i="3"/>
  <c r="I59" i="7"/>
  <c r="H59" i="7"/>
  <c r="D59" i="7"/>
  <c r="F59" i="7" s="1"/>
  <c r="C59" i="7"/>
  <c r="B59" i="7"/>
  <c r="B59" i="5"/>
  <c r="D59" i="6"/>
  <c r="C59" i="6"/>
  <c r="B59" i="6"/>
  <c r="D59" i="3"/>
  <c r="I59" i="3" s="1"/>
  <c r="C59" i="3"/>
  <c r="B59" i="3"/>
  <c r="F117" i="7"/>
  <c r="L2" i="3"/>
  <c r="AJ125" i="5"/>
  <c r="AL125" i="5" s="1"/>
  <c r="B125" i="5"/>
  <c r="AJ120" i="5"/>
  <c r="AL120" i="5" s="1"/>
  <c r="B116" i="5"/>
  <c r="B117" i="5"/>
  <c r="AJ116" i="5"/>
  <c r="AL116" i="5" s="1"/>
  <c r="B118" i="5"/>
  <c r="AJ117" i="5"/>
  <c r="AL117" i="5" s="1"/>
  <c r="B119" i="5"/>
  <c r="AJ118" i="5"/>
  <c r="AL118" i="5" s="1"/>
  <c r="B120" i="5"/>
  <c r="B121" i="5"/>
  <c r="B122" i="5"/>
  <c r="B123" i="5"/>
  <c r="AJ122" i="5"/>
  <c r="AL122" i="5" s="1"/>
  <c r="B124" i="5"/>
  <c r="AJ123" i="5"/>
  <c r="AL123" i="5"/>
  <c r="AJ124" i="5"/>
  <c r="AK124" i="5"/>
  <c r="D115" i="3"/>
  <c r="G115" i="7"/>
  <c r="I115" i="7"/>
  <c r="H115" i="7"/>
  <c r="D115" i="7"/>
  <c r="C115" i="7"/>
  <c r="B115" i="7"/>
  <c r="B115" i="5"/>
  <c r="D115" i="6"/>
  <c r="C115" i="6"/>
  <c r="B115" i="6"/>
  <c r="C115" i="3"/>
  <c r="B115" i="3"/>
  <c r="H115" i="3" l="1"/>
  <c r="AL124" i="5"/>
</calcChain>
</file>

<file path=xl/sharedStrings.xml><?xml version="1.0" encoding="utf-8"?>
<sst xmlns="http://schemas.openxmlformats.org/spreadsheetml/2006/main" count="3171" uniqueCount="646">
  <si>
    <t>Description</t>
  </si>
  <si>
    <t>Category</t>
  </si>
  <si>
    <t>Cost Price</t>
  </si>
  <si>
    <t>Selling Price</t>
  </si>
  <si>
    <t>Margin</t>
  </si>
  <si>
    <t>GP%</t>
  </si>
  <si>
    <t>Notes</t>
  </si>
  <si>
    <t>Supplier</t>
  </si>
  <si>
    <t>Sparkling</t>
  </si>
  <si>
    <t>White</t>
  </si>
  <si>
    <t>delist</t>
  </si>
  <si>
    <t>Red</t>
  </si>
  <si>
    <t>Case</t>
  </si>
  <si>
    <t>Rose</t>
  </si>
  <si>
    <t>xxx</t>
  </si>
  <si>
    <t>binend</t>
  </si>
  <si>
    <t>pouring</t>
  </si>
  <si>
    <t>Sweet</t>
  </si>
  <si>
    <t>limited</t>
  </si>
  <si>
    <t>6x750ml</t>
  </si>
  <si>
    <t>12x750ml</t>
  </si>
  <si>
    <t>12x375ml</t>
  </si>
  <si>
    <t xml:space="preserve"> </t>
  </si>
  <si>
    <t>break</t>
  </si>
  <si>
    <t>Count</t>
  </si>
  <si>
    <t>Value</t>
  </si>
  <si>
    <t>Calculated</t>
  </si>
  <si>
    <t>Discrepancy</t>
  </si>
  <si>
    <t/>
  </si>
  <si>
    <t>Cellar Value</t>
  </si>
  <si>
    <t>Total</t>
  </si>
  <si>
    <t>Opening</t>
  </si>
  <si>
    <t>Order Quantity in Bottles</t>
  </si>
  <si>
    <t>Perpetual Stock</t>
  </si>
  <si>
    <t>Order Value</t>
  </si>
  <si>
    <t>-please note, wrong vintages delivered will be returned</t>
  </si>
  <si>
    <t>BTG</t>
  </si>
  <si>
    <t>Lookup</t>
  </si>
  <si>
    <t>gls Special</t>
  </si>
  <si>
    <t>Revenue</t>
  </si>
  <si>
    <t>POS</t>
  </si>
  <si>
    <t>Control</t>
  </si>
  <si>
    <t>Open</t>
  </si>
  <si>
    <t>Open Wine</t>
  </si>
  <si>
    <t>Comments</t>
  </si>
  <si>
    <t>1 bottle not charged - Dewi</t>
  </si>
  <si>
    <t>1 bottle not charged - Junet</t>
  </si>
  <si>
    <t>DPSLC-KKAPR23-0059</t>
  </si>
  <si>
    <t>Equil natural water 760ml</t>
  </si>
  <si>
    <t>Water</t>
  </si>
  <si>
    <t>Food</t>
  </si>
  <si>
    <t>Special Cocktail</t>
  </si>
  <si>
    <t>Cocktails</t>
  </si>
  <si>
    <t>Liquor</t>
  </si>
  <si>
    <t>DPSLC-KKAPR23-0040</t>
  </si>
  <si>
    <t>Bintang 330ml</t>
  </si>
  <si>
    <t>BEER FAMILY GROUPS</t>
  </si>
  <si>
    <t>Beer</t>
  </si>
  <si>
    <t>DPSLC-KKAPR23-00591</t>
  </si>
  <si>
    <t>Equil natural Sparkling 760ml</t>
  </si>
  <si>
    <t>STEAK FRIES</t>
  </si>
  <si>
    <t>FOOD FAMILY GROUPS</t>
  </si>
  <si>
    <t>DPSLC-000002</t>
  </si>
  <si>
    <t>----- 2nd Course -----</t>
  </si>
  <si>
    <t>System Only</t>
  </si>
  <si>
    <t>HOT LAVA</t>
  </si>
  <si>
    <t>DPSLC-99990061</t>
  </si>
  <si>
    <t>Condiments</t>
  </si>
  <si>
    <t>PACIFIC SCALLOPS</t>
  </si>
  <si>
    <t>DPSLC-000001</t>
  </si>
  <si>
    <t>----- 1st Course -----</t>
  </si>
  <si>
    <t>PACCHERI ARRABBIATA</t>
  </si>
  <si>
    <t>BALINESE CHICKEN CURRY</t>
  </si>
  <si>
    <t>SATAY CAMPUR</t>
  </si>
  <si>
    <t>share</t>
  </si>
  <si>
    <t>DPSLC-0140000001</t>
  </si>
  <si>
    <t>Other F&amp;B</t>
  </si>
  <si>
    <t>NASI BALI</t>
  </si>
  <si>
    <t>BASQUE FIRED BARRAMUNDI FILLET</t>
  </si>
  <si>
    <t>BEEF SLIDERS</t>
  </si>
  <si>
    <t>Kids Main</t>
  </si>
  <si>
    <t>DPSLC-KKAPR23-0050</t>
  </si>
  <si>
    <t>Coca Cola</t>
  </si>
  <si>
    <t>Soft Drinks</t>
  </si>
  <si>
    <t>Non Alc Bev</t>
  </si>
  <si>
    <t>MIE GORENG CHICKEN</t>
  </si>
  <si>
    <t>PRAWN TEMPURA ROLL</t>
  </si>
  <si>
    <t>Orange Juice</t>
  </si>
  <si>
    <t>Juice</t>
  </si>
  <si>
    <t>Wine</t>
  </si>
  <si>
    <t>SAUTÃ‰ED BROCCOLI</t>
  </si>
  <si>
    <t>DPSLC-CONDIMENTS03</t>
  </si>
  <si>
    <t>CHOCOLATE ICE</t>
  </si>
  <si>
    <t>DPSLC-KKAPR23-053</t>
  </si>
  <si>
    <t>Sprite</t>
  </si>
  <si>
    <t>GRILLED ASPARAGUS</t>
  </si>
  <si>
    <t>DPSLC-KKAPR23-0051</t>
  </si>
  <si>
    <t>Coca Cola Zero</t>
  </si>
  <si>
    <t>BASQUE GRILLED SPRING CHICKEN</t>
  </si>
  <si>
    <t>ICE CREAM</t>
  </si>
  <si>
    <t>PICKLED BEET HUMMUS</t>
  </si>
  <si>
    <t>CHILI TIGER PRAWN LINGUINE</t>
  </si>
  <si>
    <t>DPSLC-KKAPR23-0058</t>
  </si>
  <si>
    <t>Equil natural water 380ml</t>
  </si>
  <si>
    <t>Castagnolo 2021 by gls</t>
  </si>
  <si>
    <t>Other White Wine Glass</t>
  </si>
  <si>
    <t>DRY RUB PORK RIBS</t>
  </si>
  <si>
    <t>YELLOW FIN TUNA CRUDO</t>
  </si>
  <si>
    <t>C MARGHERITA PIZZA</t>
  </si>
  <si>
    <t>DPSLC-000003</t>
  </si>
  <si>
    <t>----- 3rd Course -----</t>
  </si>
  <si>
    <t>Prosecco di Treviso Extra-Dry by gls</t>
  </si>
  <si>
    <t>Other Sparkling Wine Glass</t>
  </si>
  <si>
    <t>SHANTY SERENADE</t>
  </si>
  <si>
    <t>DPSLC-99990005</t>
  </si>
  <si>
    <t>MEDIUM</t>
  </si>
  <si>
    <t>CHICKEN PENNE PASTA</t>
  </si>
  <si>
    <t>VEGAN ROJAK SALAD</t>
  </si>
  <si>
    <t>PASSION BRULEE</t>
  </si>
  <si>
    <t>SOP BUNTUT</t>
  </si>
  <si>
    <t>JUMBO TIGER PRAWNS</t>
  </si>
  <si>
    <t>RIBEYE 280G</t>
  </si>
  <si>
    <t>Sommer Riesling 2020 by gls</t>
  </si>
  <si>
    <t>DPSLC-99990004</t>
  </si>
  <si>
    <t>MED.RARE</t>
  </si>
  <si>
    <t>BLACK TRUFFLE POTATO PUREE</t>
  </si>
  <si>
    <t>Pineapple Juice</t>
  </si>
  <si>
    <t>DPSLC-0108000002</t>
  </si>
  <si>
    <t>Steamed Rice</t>
  </si>
  <si>
    <t>Side Orders</t>
  </si>
  <si>
    <t>BURRATA CHEESE</t>
  </si>
  <si>
    <t>DPSLC-KKAPR23-00600</t>
  </si>
  <si>
    <t>Americano</t>
  </si>
  <si>
    <t>Coffee</t>
  </si>
  <si>
    <t>COCONUT PARFAIT</t>
  </si>
  <si>
    <t>DPSLC-CONDIMENTS11</t>
  </si>
  <si>
    <t>VANILA ICE</t>
  </si>
  <si>
    <t>STRIPLOIN 280G</t>
  </si>
  <si>
    <t>Watermelon Juice</t>
  </si>
  <si>
    <t>GOLDEN DAWN</t>
  </si>
  <si>
    <t>SHORT RIB RENDANG</t>
  </si>
  <si>
    <t>Tea</t>
  </si>
  <si>
    <t>TEMPURA ONION RINGS</t>
  </si>
  <si>
    <t>BEEF TENDERLOIN 200G</t>
  </si>
  <si>
    <t>NEPTUNEâ€™S TOAST</t>
  </si>
  <si>
    <t>Dairy/Milk Products</t>
  </si>
  <si>
    <t>ROASTED MUSHROOMS</t>
  </si>
  <si>
    <t>SUMBERKIMA OYSTERS HALF DZ</t>
  </si>
  <si>
    <t>Cocktails Non Alcoholic</t>
  </si>
  <si>
    <t>MIE GORENG SEAFOOD</t>
  </si>
  <si>
    <t>GRILLED TASMANIAN SALMON</t>
  </si>
  <si>
    <t>NASI GORENG CHICKEN</t>
  </si>
  <si>
    <t>C CHICKED FRIED RICE</t>
  </si>
  <si>
    <t>SORBET</t>
  </si>
  <si>
    <t>SUSHI MORIAWASE</t>
  </si>
  <si>
    <t>HAM &amp; CHEESE SANDWICH</t>
  </si>
  <si>
    <t>Cranberry Juice</t>
  </si>
  <si>
    <t>Lychee Ice Tea</t>
  </si>
  <si>
    <t>HB</t>
  </si>
  <si>
    <t>PASSION SORBET</t>
  </si>
  <si>
    <t>LAMB CHAR SIEW</t>
  </si>
  <si>
    <t>CREAMED SPINACH</t>
  </si>
  <si>
    <t>WATCHMEN'S DELIGHT</t>
  </si>
  <si>
    <t>C CAESAR SALAD</t>
  </si>
  <si>
    <t>Gin/Genever</t>
  </si>
  <si>
    <t>SEAFOOD ON ICE</t>
  </si>
  <si>
    <t>DPSLC-KKAPR23-00622</t>
  </si>
  <si>
    <t>Latte</t>
  </si>
  <si>
    <t>DPSLC-KKAPR23-0135</t>
  </si>
  <si>
    <t>Absolut-gls</t>
  </si>
  <si>
    <t>Vodka</t>
  </si>
  <si>
    <t>NASI GORENG SEAFOOD</t>
  </si>
  <si>
    <t>DPSLC-KKAPR23-0125</t>
  </si>
  <si>
    <t>Bombay Sapphire-gls</t>
  </si>
  <si>
    <t>Rum</t>
  </si>
  <si>
    <t>DPSLC-99990007</t>
  </si>
  <si>
    <t>WELL DONE</t>
  </si>
  <si>
    <t>DPSLC-0140000002</t>
  </si>
  <si>
    <t>Other White Wine Bottle</t>
  </si>
  <si>
    <t>DPSLC-KKAPR23-00621</t>
  </si>
  <si>
    <t>Cappuccino</t>
  </si>
  <si>
    <t>Other Red Wine Bottle</t>
  </si>
  <si>
    <t>DPSLC-000007</t>
  </si>
  <si>
    <t>Welcome Bread</t>
  </si>
  <si>
    <t>DPSLC-KKAPR23-0060</t>
  </si>
  <si>
    <t>Espresso</t>
  </si>
  <si>
    <t>no ice</t>
  </si>
  <si>
    <t>one plate</t>
  </si>
  <si>
    <t>WAGYU RIBEYE M9 + 280G</t>
  </si>
  <si>
    <t>KNOTS BREW</t>
  </si>
  <si>
    <t>DPSLC-KKAPR23-0045</t>
  </si>
  <si>
    <t>Kura Kura Island Ale 330 ml</t>
  </si>
  <si>
    <t>DPSLC-KKAPR23-00580</t>
  </si>
  <si>
    <t>Equil sparkling water 380ml</t>
  </si>
  <si>
    <t>STEAMED BARRAMUNDI</t>
  </si>
  <si>
    <t>DPSLC-KKAPR23-0037</t>
  </si>
  <si>
    <t>Fresh Young Coconut</t>
  </si>
  <si>
    <t>DPSLC-KKAPR23-0056</t>
  </si>
  <si>
    <t>Fever Tree Ginger Beer</t>
  </si>
  <si>
    <t>LOBSTER THERMIDOR</t>
  </si>
  <si>
    <t>BENEFIT DINNER</t>
  </si>
  <si>
    <t>Other Red Wine Glass</t>
  </si>
  <si>
    <t>DPSLC-KKAPR23-0163</t>
  </si>
  <si>
    <t>Don Julio Reposado-gls</t>
  </si>
  <si>
    <t>Tequila/Mezcal</t>
  </si>
  <si>
    <t>tonic</t>
  </si>
  <si>
    <t>DPSLC-KKAPR23-0046</t>
  </si>
  <si>
    <t>Corona 330 ml</t>
  </si>
  <si>
    <t>DPSLC-KKAPR23-0061</t>
  </si>
  <si>
    <t>Double espresso</t>
  </si>
  <si>
    <t>PIONEERING HORIZON</t>
  </si>
  <si>
    <t>2X</t>
  </si>
  <si>
    <t>Le Cupole 2019 by gls</t>
  </si>
  <si>
    <t>TOMAHAWK</t>
  </si>
  <si>
    <t>DPSLC-KKAPR23-0044</t>
  </si>
  <si>
    <t>Kura Kura Lager 330 ml</t>
  </si>
  <si>
    <t>DPSLC-G20-0102000040#-HB</t>
  </si>
  <si>
    <t>DPSLC-KKAPR23-0095</t>
  </si>
  <si>
    <t>Lemon Tea</t>
  </si>
  <si>
    <t>Fruit Wine Glass</t>
  </si>
  <si>
    <t>DPSLC-KKAPR23-0070</t>
  </si>
  <si>
    <t>Jasmine Peppermint &amp; English</t>
  </si>
  <si>
    <t>FF</t>
  </si>
  <si>
    <t>MOJITO</t>
  </si>
  <si>
    <t>pepercorn sc</t>
  </si>
  <si>
    <t>DPSLC-KKAPR23-0065</t>
  </si>
  <si>
    <t>Frappuccino</t>
  </si>
  <si>
    <t>room tempature</t>
  </si>
  <si>
    <t>french fries</t>
  </si>
  <si>
    <t>bernase sc</t>
  </si>
  <si>
    <t>outside</t>
  </si>
  <si>
    <t>C GRILLED CHKEN BREAST</t>
  </si>
  <si>
    <t>COCONUT SORBET</t>
  </si>
  <si>
    <t>HEMISPHERE VOYAGE</t>
  </si>
  <si>
    <t>CÃ´te de Brouilly 2020 by gls</t>
  </si>
  <si>
    <t>alergic peanut</t>
  </si>
  <si>
    <t>Lemon Ice Tea</t>
  </si>
  <si>
    <t>SET DINNER</t>
  </si>
  <si>
    <t>M RosÃ© 2021 by gls</t>
  </si>
  <si>
    <t>Other Rose Wine Glass</t>
  </si>
  <si>
    <t>MOCKTAIL</t>
  </si>
  <si>
    <t>HB LUNCH</t>
  </si>
  <si>
    <t>DPSLC-0507000006</t>
  </si>
  <si>
    <t>Watermelon Juice Child</t>
  </si>
  <si>
    <t>MANGO SORBET</t>
  </si>
  <si>
    <t>cosmopolitan</t>
  </si>
  <si>
    <t>TWILIGHT COMPANION</t>
  </si>
  <si>
    <t>DPSLC-KKAPR23-0041</t>
  </si>
  <si>
    <t>Bintang Crystal</t>
  </si>
  <si>
    <t>done</t>
  </si>
  <si>
    <t>DPSLC-KKAPR23-0068</t>
  </si>
  <si>
    <t>Iced Coffee</t>
  </si>
  <si>
    <t>1X NO SPICY</t>
  </si>
  <si>
    <t>DPSLC-0105000001</t>
  </si>
  <si>
    <t>Nasi Goreng Vegetarian</t>
  </si>
  <si>
    <t>Main Course Vegetarian</t>
  </si>
  <si>
    <t>DPSLC-KKAPR23-0129</t>
  </si>
  <si>
    <t>Gordonâ€™s-gls</t>
  </si>
  <si>
    <t>MR</t>
  </si>
  <si>
    <t>DPSLC-0402000045</t>
  </si>
  <si>
    <t>Hunter`s Sauvignon Blanc - gls</t>
  </si>
  <si>
    <t>WD. no spicy, for kids</t>
  </si>
  <si>
    <t>virgin colada</t>
  </si>
  <si>
    <t>RASBERY SORBET</t>
  </si>
  <si>
    <t>FF / WITH MAYO</t>
  </si>
  <si>
    <t>MELIA</t>
  </si>
  <si>
    <t>BARENGAN</t>
  </si>
  <si>
    <t>after maincourse</t>
  </si>
  <si>
    <t>ibu LUCIA N HELMUT</t>
  </si>
  <si>
    <t>one change with strawberry ice cream</t>
  </si>
  <si>
    <t>DPSLC-99990066</t>
  </si>
  <si>
    <t>Chimichurri</t>
  </si>
  <si>
    <t>with ice</t>
  </si>
  <si>
    <t>no sambal matah</t>
  </si>
  <si>
    <t>gula ots</t>
  </si>
  <si>
    <t>strawbery' 1 plate</t>
  </si>
  <si>
    <t>ROOM TEPERATUR</t>
  </si>
  <si>
    <t>gent</t>
  </si>
  <si>
    <t>no cheesee, tomato sc only</t>
  </si>
  <si>
    <t>1 X BAKMI GORENG VEGETARIAN</t>
  </si>
  <si>
    <t>DPSLC-KKAPR23-0054</t>
  </si>
  <si>
    <t>Fanta</t>
  </si>
  <si>
    <t>plaint</t>
  </si>
  <si>
    <t>with vanilla ice cream</t>
  </si>
  <si>
    <t>ndbh</t>
  </si>
  <si>
    <t>Ketel One by gls</t>
  </si>
  <si>
    <t>complimentary, birthday</t>
  </si>
  <si>
    <t>m</t>
  </si>
  <si>
    <t>STRAWBERY ICE</t>
  </si>
  <si>
    <t>bu jero guest</t>
  </si>
  <si>
    <t>DPSLC-0215000013</t>
  </si>
  <si>
    <t>Laguna Mojito</t>
  </si>
  <si>
    <t>LESS SPICY</t>
  </si>
  <si>
    <t>g</t>
  </si>
  <si>
    <t>Benefit</t>
  </si>
  <si>
    <t>udh out</t>
  </si>
  <si>
    <t>2,4</t>
  </si>
  <si>
    <t>W TONIC</t>
  </si>
  <si>
    <t>340/WONG</t>
  </si>
  <si>
    <t>SUDAH OUT</t>
  </si>
  <si>
    <t>l</t>
  </si>
  <si>
    <t>DPSLC-CONDIMENTS05</t>
  </si>
  <si>
    <t>COCONUT ICE</t>
  </si>
  <si>
    <t>no sugar</t>
  </si>
  <si>
    <t>beef slider c</t>
  </si>
  <si>
    <t>fresh mango jc</t>
  </si>
  <si>
    <t>1,5</t>
  </si>
  <si>
    <t>ladies</t>
  </si>
  <si>
    <t>454""""HB</t>
  </si>
  <si>
    <t>YAKINIKU BEEF TENDERLOIN 200G</t>
  </si>
  <si>
    <t>o-g</t>
  </si>
  <si>
    <t>virgin mojito</t>
  </si>
  <si>
    <t>DPSLC-0502000008</t>
  </si>
  <si>
    <t>Tonic Water</t>
  </si>
  <si>
    <t>DPSLC-999900021</t>
  </si>
  <si>
    <t>americano</t>
  </si>
  <si>
    <t>paccheri pasta with tomato cream sc n grill prawn</t>
  </si>
  <si>
    <t>CLASIC/LIL SWEET</t>
  </si>
  <si>
    <t>no ice, fresh bgttttt</t>
  </si>
  <si>
    <t>sourdought bread please</t>
  </si>
  <si>
    <t>change vanila ice cream,jangan di taruh di hot lava pisah piringnya</t>
  </si>
  <si>
    <t>claudio</t>
  </si>
  <si>
    <t>STRAWBERRY JUICE</t>
  </si>
  <si>
    <t>Roku Gin by gls</t>
  </si>
  <si>
    <t>steamedonly w/ salt n papper</t>
  </si>
  <si>
    <t>no ice no sugar</t>
  </si>
  <si>
    <t>mr igor,' brown bread</t>
  </si>
  <si>
    <t>w / mushroom</t>
  </si>
  <si>
    <t>only chicken</t>
  </si>
  <si>
    <t>GLUTEN FREE</t>
  </si>
  <si>
    <t>vanila</t>
  </si>
  <si>
    <t>sugar ots</t>
  </si>
  <si>
    <t>no tomato cherry</t>
  </si>
  <si>
    <t>1 hot water pls''''''room410</t>
  </si>
  <si>
    <t>DPSLC-G20-0501000036</t>
  </si>
  <si>
    <t>MOOD BOOSTER</t>
  </si>
  <si>
    <t>w lime</t>
  </si>
  <si>
    <t>2x vanila, 1x coklat</t>
  </si>
  <si>
    <t>OMELETE</t>
  </si>
  <si>
    <t>aple jc</t>
  </si>
  <si>
    <t>all share</t>
  </si>
  <si>
    <t>sambal matah ots</t>
  </si>
  <si>
    <t>HALF M R/HALF M</t>
  </si>
  <si>
    <t>all</t>
  </si>
  <si>
    <t>buk LUCIA N HELMUT</t>
  </si>
  <si>
    <t>melia bali</t>
  </si>
  <si>
    <t>TOMAHAWK DRY AGED</t>
  </si>
  <si>
    <t>strawberry</t>
  </si>
  <si>
    <t>bernaise sauce</t>
  </si>
  <si>
    <t>116592434 MB</t>
  </si>
  <si>
    <t>no fish ganti satay</t>
  </si>
  <si>
    <t>BEEF SLIDER</t>
  </si>
  <si>
    <t>alergy cashewnut, and pistachio only</t>
  </si>
  <si>
    <t>spicy</t>
  </si>
  <si>
    <t>cranberry &amp; pineapple</t>
  </si>
  <si>
    <t>M R</t>
  </si>
  <si>
    <t>Sommer Riesling 2020 by btl</t>
  </si>
  <si>
    <t>rededler</t>
  </si>
  <si>
    <t>room temperatur</t>
  </si>
  <si>
    <t>mrs morrison</t>
  </si>
  <si>
    <t>w/ ice</t>
  </si>
  <si>
    <t>NO SPICY</t>
  </si>
  <si>
    <t>PORT MUSHROOM JUS</t>
  </si>
  <si>
    <t>DPSLC-KKAPR23-0117</t>
  </si>
  <si>
    <t>Beefeater-gls</t>
  </si>
  <si>
    <t>DPSLC-99990069</t>
  </si>
  <si>
    <t>Bernaise sc</t>
  </si>
  <si>
    <t>truffle soy vin</t>
  </si>
  <si>
    <t>penne chicken pasta c</t>
  </si>
  <si>
    <t>redlerr</t>
  </si>
  <si>
    <t>with lemon butter sauce, and potato puree</t>
  </si>
  <si>
    <t>BU LUCIA</t>
  </si>
  <si>
    <t>mix juice</t>
  </si>
  <si>
    <t>ice latte</t>
  </si>
  <si>
    <t>ALERGIC WITH GARLIC ,ONION , SHALLOT FAMILY</t>
  </si>
  <si>
    <t>Cape Mentelle Sauvignon-Semillon 2021</t>
  </si>
  <si>
    <t>tambah order</t>
  </si>
  <si>
    <t>CHECO OUT</t>
  </si>
  <si>
    <t>ms ina</t>
  </si>
  <si>
    <t>pakek mushroom sauce</t>
  </si>
  <si>
    <t>DPSLC-KKAPR23-0071</t>
  </si>
  <si>
    <t>Toffee Rose with French Vanilla</t>
  </si>
  <si>
    <t>hot tea</t>
  </si>
  <si>
    <t>DPSLC-0117000001</t>
  </si>
  <si>
    <t>Ice Cream Child</t>
  </si>
  <si>
    <t>Kids Dessert</t>
  </si>
  <si>
    <t>DPSLC-SIDE-0108000026</t>
  </si>
  <si>
    <t>French Fries</t>
  </si>
  <si>
    <t>prawns tempura with mix green salad</t>
  </si>
  <si>
    <t>SDH OUT</t>
  </si>
  <si>
    <t>3 scp vanilla in 1 plate</t>
  </si>
  <si>
    <t>sayurny agak dilunakin</t>
  </si>
  <si>
    <t>DPSLC-0120000018</t>
  </si>
  <si>
    <t>SOTO AYAM</t>
  </si>
  <si>
    <t>Main Course Meat</t>
  </si>
  <si>
    <t>DPSLC-KKAPR23-0042</t>
  </si>
  <si>
    <t>Singaraja Hill</t>
  </si>
  <si>
    <t>sunny side up egg</t>
  </si>
  <si>
    <t>no tanamera coffee ice cream</t>
  </si>
  <si>
    <t>for share</t>
  </si>
  <si>
    <t>clasic</t>
  </si>
  <si>
    <t>change penne</t>
  </si>
  <si>
    <t>ICE PLEASE</t>
  </si>
  <si>
    <t>3X</t>
  </si>
  <si>
    <t>room temp</t>
  </si>
  <si>
    <t>Regular Ice Tea</t>
  </si>
  <si>
    <t>no ham</t>
  </si>
  <si>
    <t>nicole</t>
  </si>
  <si>
    <t>rasbery 1 scoop</t>
  </si>
  <si>
    <t>mr igor</t>
  </si>
  <si>
    <t>mr naoto</t>
  </si>
  <si>
    <t>mr morrison</t>
  </si>
  <si>
    <t>pineaple jc</t>
  </si>
  <si>
    <t>DPSLC-KKAPR23-0066</t>
  </si>
  <si>
    <t>English Breakfast Elegant</t>
  </si>
  <si>
    <t>lemon ice tea</t>
  </si>
  <si>
    <t>top with sprite</t>
  </si>
  <si>
    <t>BERNAISE</t>
  </si>
  <si>
    <t>DPSLC-99990064</t>
  </si>
  <si>
    <t>Port Mushroom Jus</t>
  </si>
  <si>
    <t>soda</t>
  </si>
  <si>
    <t>late</t>
  </si>
  <si>
    <t>port mashroom</t>
  </si>
  <si>
    <t>with lawar and pepes only</t>
  </si>
  <si>
    <t>COCONUT,VANILLA/PK HELMUT</t>
  </si>
  <si>
    <t>alergic peanut sc</t>
  </si>
  <si>
    <t>BLACK COFFEE</t>
  </si>
  <si>
    <t>Nusa Cana Tropical Island by gls</t>
  </si>
  <si>
    <t>STRAWBERY/PK WIRA</t>
  </si>
  <si>
    <t>MIX IN 1 SHOOTER</t>
  </si>
  <si>
    <t>Occultum Lapidem 2020</t>
  </si>
  <si>
    <t>egg weldone</t>
  </si>
  <si>
    <t>oyster sc ots</t>
  </si>
  <si>
    <t>149,' 151 HB</t>
  </si>
  <si>
    <t>W SODA</t>
  </si>
  <si>
    <t>tonic on rock w/alot of ice</t>
  </si>
  <si>
    <t>DPSLC-0507000003</t>
  </si>
  <si>
    <t>Apple Juice</t>
  </si>
  <si>
    <t>DPSLC-0131000036</t>
  </si>
  <si>
    <t>Mie Goreng Vegetarian</t>
  </si>
  <si>
    <t>Breakfast Hot Food</t>
  </si>
  <si>
    <t>ABC</t>
  </si>
  <si>
    <t>XYZ</t>
  </si>
  <si>
    <t>FGH</t>
  </si>
  <si>
    <t>MNO</t>
  </si>
  <si>
    <t>QRS</t>
  </si>
  <si>
    <t>TUV</t>
  </si>
  <si>
    <t>IJK</t>
  </si>
  <si>
    <t>DE</t>
  </si>
  <si>
    <t>LW</t>
  </si>
  <si>
    <t>gls White #1</t>
  </si>
  <si>
    <t>gls White #3</t>
  </si>
  <si>
    <t>gls White #2</t>
  </si>
  <si>
    <t>gls Rose</t>
  </si>
  <si>
    <t>gls Red #1</t>
  </si>
  <si>
    <t>gls Red #2</t>
  </si>
  <si>
    <t>gls Red #3</t>
  </si>
  <si>
    <t>gls Sweet #1</t>
  </si>
  <si>
    <t>gls Sweet #2</t>
  </si>
  <si>
    <t>gls Sparkling #1</t>
  </si>
  <si>
    <t>gls Sparkling #2</t>
  </si>
  <si>
    <t>Champagne Vintage 2008, 750ml</t>
  </si>
  <si>
    <t>Prosecco Extra-Dry, 750ml</t>
  </si>
  <si>
    <t>Champagne Rose, 750ml</t>
  </si>
  <si>
    <t>Champagne NV #1, 750ml</t>
  </si>
  <si>
    <t>Champagne NV #2, 375ml</t>
  </si>
  <si>
    <t>Champagne NV #3, 750ml</t>
  </si>
  <si>
    <t>Champagne NV #4, 750ml</t>
  </si>
  <si>
    <t>Champagne NV #5, 375ml</t>
  </si>
  <si>
    <t>Champagne NV #7, 750ml</t>
  </si>
  <si>
    <t>White #1 2021, 750ml</t>
  </si>
  <si>
    <t>White #2 2019, 750ml</t>
  </si>
  <si>
    <t>White #3 2022, 750ml</t>
  </si>
  <si>
    <t>White #4 2021, 750ml</t>
  </si>
  <si>
    <t>White #5 2018, 750ml</t>
  </si>
  <si>
    <t>White #6 2020, 750ml</t>
  </si>
  <si>
    <t>White #7 2021, 750ml</t>
  </si>
  <si>
    <t>White #8 2020, 750ml</t>
  </si>
  <si>
    <t>White #9 2021, 750ml</t>
  </si>
  <si>
    <t>White #10 2021, 750ml</t>
  </si>
  <si>
    <t>White #11 2021, 750ml</t>
  </si>
  <si>
    <t>White #12 2021, 750ml</t>
  </si>
  <si>
    <t>White #13 2020, 750ml</t>
  </si>
  <si>
    <t>White #14 2020, 750ml</t>
  </si>
  <si>
    <t>White #17 2020, 750ml</t>
  </si>
  <si>
    <t>White #19 2022, 750ml</t>
  </si>
  <si>
    <t>White #20 2020, 750ml</t>
  </si>
  <si>
    <t>White #21 2021, 750ml</t>
  </si>
  <si>
    <t>White #22 2020, 750ml</t>
  </si>
  <si>
    <t>Rose #1 2022, 750ml</t>
  </si>
  <si>
    <t>Rose #2 2022, 750ml</t>
  </si>
  <si>
    <t>Red #1 2012, 750ml</t>
  </si>
  <si>
    <t>Red #2 2017, 750ml</t>
  </si>
  <si>
    <t>Red #3 2014, 750ml</t>
  </si>
  <si>
    <t>Red #4 2020, 750ml</t>
  </si>
  <si>
    <t>Red #5 2019, 750ml</t>
  </si>
  <si>
    <t>Red #6 2018, 750ml</t>
  </si>
  <si>
    <t>Red #7 2019, 750ml</t>
  </si>
  <si>
    <t>Red #8 2018, 750ml</t>
  </si>
  <si>
    <t>Red #9 2019, 750ml</t>
  </si>
  <si>
    <t>Red #10 2014, 750ml</t>
  </si>
  <si>
    <t>Red #11 2018, 750ml</t>
  </si>
  <si>
    <t>Red #12 2018, 750ml</t>
  </si>
  <si>
    <t>Red #13 2021, 750ml</t>
  </si>
  <si>
    <t>Red #14 2020, 750ml</t>
  </si>
  <si>
    <t>Red #15 2019, 750ml</t>
  </si>
  <si>
    <t>Red #16 2017, 750ml</t>
  </si>
  <si>
    <t>Red #17 2012, 750ml</t>
  </si>
  <si>
    <t>Red #18 2017, 750ml</t>
  </si>
  <si>
    <t>Red #19 2019, 750ml</t>
  </si>
  <si>
    <t>Red #21 2020, 750ml</t>
  </si>
  <si>
    <t>Red #22 2020, 750ml</t>
  </si>
  <si>
    <t>Red #23 2018, 750ml</t>
  </si>
  <si>
    <t>Red #24 2018, 750ml</t>
  </si>
  <si>
    <t>Red #25 2019, 750ml</t>
  </si>
  <si>
    <t>Red #26 2008, 750ml</t>
  </si>
  <si>
    <t>Red #27 2016, 750ml</t>
  </si>
  <si>
    <t>Red #28 2012, 750ml</t>
  </si>
  <si>
    <t>Red #29 2020, 750ml</t>
  </si>
  <si>
    <t>Red #30 2017, 750ml</t>
  </si>
  <si>
    <t>Red #31 2020, 750ml</t>
  </si>
  <si>
    <t>Red #32 2018, 750ml</t>
  </si>
  <si>
    <t>Red #33 2015, 750ml</t>
  </si>
  <si>
    <t>Red #34 2018, 750ml</t>
  </si>
  <si>
    <t>Red #35 2016, 750ml</t>
  </si>
  <si>
    <t>Red #36 2018, 750ml</t>
  </si>
  <si>
    <t>Red #37 2019, 750ml</t>
  </si>
  <si>
    <t>Red #38 2017, 750ml</t>
  </si>
  <si>
    <t>Red #20 2015, 750ml</t>
  </si>
  <si>
    <t>Sweet #1 2001, 750ml</t>
  </si>
  <si>
    <t>Sweet #2 2022, 375ml</t>
  </si>
  <si>
    <t>6x375ml</t>
  </si>
  <si>
    <t>Order for Grand Hotel Jakarta</t>
  </si>
  <si>
    <t>White #15 2021, 750ml</t>
  </si>
  <si>
    <t>White #16 2021, 750ml</t>
  </si>
  <si>
    <t>White #18 2020, 750ml</t>
  </si>
  <si>
    <t>Store Room</t>
  </si>
  <si>
    <t>Day Cellar 1</t>
  </si>
  <si>
    <t>Day Cellar 2</t>
  </si>
  <si>
    <t>PLU Number</t>
  </si>
  <si>
    <t>BTX14-HB</t>
  </si>
  <si>
    <t>BTX15-HB</t>
  </si>
  <si>
    <t>BTX23-0001</t>
  </si>
  <si>
    <t>BTX23-0002</t>
  </si>
  <si>
    <t>BTX23-0003</t>
  </si>
  <si>
    <t>BTX23-0004</t>
  </si>
  <si>
    <t>BTX23-0005</t>
  </si>
  <si>
    <t>BTX23-0006</t>
  </si>
  <si>
    <t>BTX23-0007</t>
  </si>
  <si>
    <t>BTX23-0008</t>
  </si>
  <si>
    <t>BTX23-0009</t>
  </si>
  <si>
    <t>BTX23-0010</t>
  </si>
  <si>
    <t>BTX23-0011</t>
  </si>
  <si>
    <t>BTX23-0012</t>
  </si>
  <si>
    <t>BTX23-0013</t>
  </si>
  <si>
    <t>BTX23-0014</t>
  </si>
  <si>
    <t>BTX23-0015</t>
  </si>
  <si>
    <t>BTX23-0015B</t>
  </si>
  <si>
    <t>BTX23-0015C</t>
  </si>
  <si>
    <t>BTX23-0015D</t>
  </si>
  <si>
    <t>BTX23-0016</t>
  </si>
  <si>
    <t>BTX23-0017</t>
  </si>
  <si>
    <t>BTX23-0018</t>
  </si>
  <si>
    <t>BTX23-0019</t>
  </si>
  <si>
    <t>BTX23-0020</t>
  </si>
  <si>
    <t>BTX23-0021</t>
  </si>
  <si>
    <t>BTX23-0022</t>
  </si>
  <si>
    <t>BTX23-0023</t>
  </si>
  <si>
    <t>BTX23-0025</t>
  </si>
  <si>
    <t>BTX23-0026</t>
  </si>
  <si>
    <t>BTX23-0027</t>
  </si>
  <si>
    <t>BTX23-0029</t>
  </si>
  <si>
    <t>BTX23-0030</t>
  </si>
  <si>
    <t>BTX23-0031</t>
  </si>
  <si>
    <t>BTX23-0033</t>
  </si>
  <si>
    <t>BTX23-0034</t>
  </si>
  <si>
    <t>BTX23-0035</t>
  </si>
  <si>
    <t>BTX23-0038</t>
  </si>
  <si>
    <t>BTX23-0039</t>
  </si>
  <si>
    <t>BTX23-0040</t>
  </si>
  <si>
    <t>BTX23-0041</t>
  </si>
  <si>
    <t>BTX23-0042</t>
  </si>
  <si>
    <t>BTX23-0043</t>
  </si>
  <si>
    <t>BTX23-0045</t>
  </si>
  <si>
    <t>BTX23-0046</t>
  </si>
  <si>
    <t>BTX23-0056</t>
  </si>
  <si>
    <t>BTX23-0058</t>
  </si>
  <si>
    <t>BTX23-0060</t>
  </si>
  <si>
    <t>BTX23-0096</t>
  </si>
  <si>
    <t>BTX23-0097</t>
  </si>
  <si>
    <t>BTX23-00970-HB</t>
  </si>
  <si>
    <t>BTX23-0098</t>
  </si>
  <si>
    <t>BTX23-0098-HB</t>
  </si>
  <si>
    <t>BTX23-0099</t>
  </si>
  <si>
    <t>BTX23-0099-HB</t>
  </si>
  <si>
    <t>BTX23-0100</t>
  </si>
  <si>
    <t>BTX23-0100-HB</t>
  </si>
  <si>
    <t>BTX23-0101</t>
  </si>
  <si>
    <t>BTX23-0101-HB</t>
  </si>
  <si>
    <t>BTX23-0102</t>
  </si>
  <si>
    <t>BTX23-0102-HB</t>
  </si>
  <si>
    <t>BTX23-0103</t>
  </si>
  <si>
    <t>BTX23-0103-HB</t>
  </si>
  <si>
    <t>BTX23-0104-HB</t>
  </si>
  <si>
    <t>BTX23-0106-HB</t>
  </si>
  <si>
    <t>BTX23-0107-HB</t>
  </si>
  <si>
    <t>BTX23-0108-HB</t>
  </si>
  <si>
    <t>BTX23-0109-HB</t>
  </si>
  <si>
    <t>BTX23-0110</t>
  </si>
  <si>
    <t>BTX23-0112-HB</t>
  </si>
  <si>
    <t>BTX23-0113-HB</t>
  </si>
  <si>
    <t>BTX23-0114-HB</t>
  </si>
  <si>
    <t>BTX23-0118-HB</t>
  </si>
  <si>
    <t>BTX23-SAUCE2</t>
  </si>
  <si>
    <t>BTX23-SAUCE6</t>
  </si>
  <si>
    <t>BTX23-SIDE1</t>
  </si>
  <si>
    <t>BTX23-SIDE2</t>
  </si>
  <si>
    <t>BTX23-SIDE3</t>
  </si>
  <si>
    <t>BTX23-SIDE4</t>
  </si>
  <si>
    <t>BTX23-SIDE5</t>
  </si>
  <si>
    <t>BTX23-SIDE6</t>
  </si>
  <si>
    <t>BTX23-SIDE7</t>
  </si>
  <si>
    <t>BTX23-SIDE8-HBB</t>
  </si>
  <si>
    <t>BTX23-SIDE9-HB</t>
  </si>
  <si>
    <t>BTX-MOCK-232</t>
  </si>
  <si>
    <t>COB-ICE TEA-01</t>
  </si>
  <si>
    <t>COB-ICE TEA-02</t>
  </si>
  <si>
    <t>COB-ICE TEA-03</t>
  </si>
  <si>
    <t>COB-KIDS-01</t>
  </si>
  <si>
    <t>COB-KIDS-02</t>
  </si>
  <si>
    <t>COB-KIDS-03</t>
  </si>
  <si>
    <t>COB-KIDS-04</t>
  </si>
  <si>
    <t>COB-KIDS-05</t>
  </si>
  <si>
    <t>COB-KIDS-06</t>
  </si>
  <si>
    <t>COB-KIDS-07</t>
  </si>
  <si>
    <t>COB-KIDS-08</t>
  </si>
  <si>
    <t>COB-SOR-01</t>
  </si>
  <si>
    <t>COB-SOR-02</t>
  </si>
  <si>
    <t>COB-SOR-03</t>
  </si>
  <si>
    <t>COB-SOR-04</t>
  </si>
  <si>
    <t>COB-SOR-05</t>
  </si>
  <si>
    <t>COB-SOR-06</t>
  </si>
  <si>
    <t>DPSLC-COB0507000033</t>
  </si>
  <si>
    <t>DPSLC-COB0507000034</t>
  </si>
  <si>
    <t>DPSLC-COB0507000035</t>
  </si>
  <si>
    <t>DPSLC-COB0507000036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</si>
</sst>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p-3809]#,##0"/>
    <numFmt numFmtId="165" formatCode="[$Rp-421]#,##0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9" fontId="0" fillId="0" borderId="0" xfId="0" applyNumberFormat="1"/>
    <xf numFmtId="164" fontId="0" fillId="0" borderId="0" xfId="0" applyNumberFormat="1"/>
    <xf numFmtId="164" fontId="0" fillId="2" borderId="0" xfId="0" applyNumberFormat="1" applyFill="1"/>
    <xf numFmtId="0" fontId="1" fillId="0" borderId="0" xfId="0" applyFont="1"/>
    <xf numFmtId="0" fontId="0" fillId="0" borderId="0" xfId="0" quotePrefix="1"/>
    <xf numFmtId="1" fontId="0" fillId="0" borderId="0" xfId="0" applyNumberFormat="1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9" fontId="2" fillId="0" borderId="0" xfId="0" applyNumberFormat="1" applyFont="1"/>
    <xf numFmtId="165" fontId="2" fillId="0" borderId="0" xfId="0" applyNumberFormat="1" applyFont="1"/>
    <xf numFmtId="165" fontId="0" fillId="0" borderId="0" xfId="0" applyNumberFormat="1"/>
    <xf numFmtId="1" fontId="2" fillId="0" borderId="0" xfId="0" applyNumberFormat="1" applyFont="1"/>
    <xf numFmtId="3" fontId="2" fillId="0" borderId="0" xfId="0" applyNumberFormat="1" applyFont="1"/>
    <xf numFmtId="3" fontId="0" fillId="0" borderId="0" xfId="0" applyNumberFormat="1"/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wrapText="1"/>
    </xf>
    <xf numFmtId="165" fontId="0" fillId="0" borderId="2" xfId="0" applyNumberFormat="1" applyBorder="1"/>
    <xf numFmtId="0" fontId="2" fillId="0" borderId="2" xfId="0" applyFont="1" applyBorder="1"/>
    <xf numFmtId="165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6760C-DD10-4F2C-B7FF-AA348EF2DA09}">
  <sheetPr filterMode="1">
    <pageSetUpPr fitToPage="1"/>
  </sheetPr>
  <dimension ref="A1:J129"/>
  <sheetViews>
    <sheetView tabSelected="1" workbookViewId="0"/>
  </sheetViews>
  <sheetFormatPr defaultRowHeight="15" x14ac:dyDescent="0.25"/>
  <cols>
    <col min="1" max="1" width="13" customWidth="1"/>
    <col min="4" max="4" width="60.5703125" style="4" customWidth="1"/>
    <col min="5" max="7" width="12.7109375" style="2" customWidth="1"/>
    <col min="8" max="8" width="9.140625" style="1"/>
    <col min="10" max="10" width="38.42578125" customWidth="1"/>
  </cols>
  <sheetData>
    <row r="1" spans="1:10" s="7" customFormat="1" x14ac:dyDescent="0.25">
      <c r="A1" s="7" t="s">
        <v>539</v>
      </c>
      <c r="B1" s="7" t="s">
        <v>1</v>
      </c>
      <c r="C1" s="7" t="s">
        <v>7</v>
      </c>
      <c r="D1" s="8" t="s">
        <v>0</v>
      </c>
      <c r="E1" s="9" t="s">
        <v>2</v>
      </c>
      <c r="F1" s="9" t="s">
        <v>3</v>
      </c>
      <c r="G1" s="9" t="s">
        <v>4</v>
      </c>
      <c r="H1" s="10" t="s">
        <v>5</v>
      </c>
      <c r="I1" s="7" t="s">
        <v>12</v>
      </c>
      <c r="J1" s="7" t="s">
        <v>6</v>
      </c>
    </row>
    <row r="2" spans="1:10" x14ac:dyDescent="0.25">
      <c r="A2" s="6">
        <v>6000000001</v>
      </c>
      <c r="B2" t="s">
        <v>8</v>
      </c>
      <c r="C2" t="s">
        <v>441</v>
      </c>
      <c r="D2" s="4" t="s">
        <v>464</v>
      </c>
      <c r="E2" s="2">
        <v>967500</v>
      </c>
      <c r="F2" s="2">
        <v>1480000</v>
      </c>
      <c r="G2" s="2">
        <f t="shared" ref="G2:G6" si="0">F2-E2</f>
        <v>512500</v>
      </c>
      <c r="H2" s="1">
        <f t="shared" ref="H2:H6" si="1">G2/F2</f>
        <v>0.34628378378378377</v>
      </c>
      <c r="I2" t="s">
        <v>19</v>
      </c>
    </row>
    <row r="3" spans="1:10" x14ac:dyDescent="0.25">
      <c r="A3" s="6">
        <v>6000000002</v>
      </c>
      <c r="B3" t="s">
        <v>8</v>
      </c>
      <c r="C3" t="s">
        <v>449</v>
      </c>
      <c r="D3" s="4" t="s">
        <v>465</v>
      </c>
      <c r="E3" s="2">
        <v>751400</v>
      </c>
      <c r="F3" s="2">
        <v>960000</v>
      </c>
      <c r="G3" s="2">
        <f t="shared" si="0"/>
        <v>208600</v>
      </c>
      <c r="H3" s="1">
        <f t="shared" si="1"/>
        <v>0.21729166666666666</v>
      </c>
      <c r="I3" t="s">
        <v>21</v>
      </c>
    </row>
    <row r="4" spans="1:10" x14ac:dyDescent="0.25">
      <c r="A4" s="6">
        <v>6000000004</v>
      </c>
      <c r="B4" t="s">
        <v>8</v>
      </c>
      <c r="C4" t="s">
        <v>446</v>
      </c>
      <c r="D4" s="4" t="s">
        <v>466</v>
      </c>
      <c r="E4" s="3">
        <v>1552500</v>
      </c>
      <c r="F4" s="2">
        <v>2360000</v>
      </c>
      <c r="G4" s="2">
        <f t="shared" si="0"/>
        <v>807500</v>
      </c>
      <c r="H4" s="1">
        <f t="shared" si="1"/>
        <v>0.34216101694915252</v>
      </c>
      <c r="I4" t="s">
        <v>19</v>
      </c>
      <c r="J4" t="s">
        <v>10</v>
      </c>
    </row>
    <row r="5" spans="1:10" x14ac:dyDescent="0.25">
      <c r="A5" s="6">
        <v>6000000005</v>
      </c>
      <c r="B5" t="s">
        <v>8</v>
      </c>
      <c r="C5" t="s">
        <v>449</v>
      </c>
      <c r="D5" s="4" t="s">
        <v>467</v>
      </c>
      <c r="E5" s="3">
        <v>871200</v>
      </c>
      <c r="F5" s="2">
        <v>1380000</v>
      </c>
      <c r="G5" s="2">
        <f t="shared" si="0"/>
        <v>508800</v>
      </c>
      <c r="H5" s="1">
        <f t="shared" si="1"/>
        <v>0.36869565217391304</v>
      </c>
      <c r="I5" t="s">
        <v>19</v>
      </c>
    </row>
    <row r="6" spans="1:10" x14ac:dyDescent="0.25">
      <c r="A6" s="6">
        <v>6000000006</v>
      </c>
      <c r="B6" t="s">
        <v>8</v>
      </c>
      <c r="C6" t="s">
        <v>444</v>
      </c>
      <c r="D6" s="4" t="s">
        <v>468</v>
      </c>
      <c r="E6" s="2">
        <v>621600</v>
      </c>
      <c r="F6" s="2">
        <v>920000</v>
      </c>
      <c r="G6" s="2">
        <f t="shared" si="0"/>
        <v>298400</v>
      </c>
      <c r="H6" s="1">
        <f t="shared" si="1"/>
        <v>0.3243478260869565</v>
      </c>
      <c r="I6" t="s">
        <v>23</v>
      </c>
    </row>
    <row r="7" spans="1:10" x14ac:dyDescent="0.25">
      <c r="A7" s="6">
        <v>6000000007</v>
      </c>
      <c r="B7" t="s">
        <v>8</v>
      </c>
      <c r="C7" t="s">
        <v>442</v>
      </c>
      <c r="D7" s="4" t="s">
        <v>463</v>
      </c>
      <c r="E7" s="2">
        <v>1350000</v>
      </c>
      <c r="F7" s="2">
        <v>2000000</v>
      </c>
      <c r="G7" s="2">
        <f t="shared" ref="G7" si="2">F7-E7</f>
        <v>650000</v>
      </c>
      <c r="H7" s="1">
        <f t="shared" ref="H7" si="3">G7/F7</f>
        <v>0.32500000000000001</v>
      </c>
      <c r="I7" t="s">
        <v>19</v>
      </c>
    </row>
    <row r="8" spans="1:10" x14ac:dyDescent="0.25">
      <c r="A8" s="6">
        <v>6000000008</v>
      </c>
      <c r="B8" t="s">
        <v>8</v>
      </c>
      <c r="C8" t="s">
        <v>448</v>
      </c>
      <c r="D8" s="4" t="s">
        <v>469</v>
      </c>
      <c r="E8" s="2">
        <v>1263500</v>
      </c>
      <c r="F8" s="2">
        <v>1820000</v>
      </c>
      <c r="G8" s="2">
        <f t="shared" ref="G8:G10" si="4">F8-E8</f>
        <v>556500</v>
      </c>
      <c r="H8" s="1">
        <f t="shared" ref="H8:H10" si="5">G8/F8</f>
        <v>0.30576923076923079</v>
      </c>
      <c r="I8" t="s">
        <v>19</v>
      </c>
    </row>
    <row r="9" spans="1:10" x14ac:dyDescent="0.25">
      <c r="A9" s="6">
        <v>6000000009</v>
      </c>
      <c r="B9" t="s">
        <v>8</v>
      </c>
      <c r="C9" t="s">
        <v>441</v>
      </c>
      <c r="D9" s="4" t="s">
        <v>462</v>
      </c>
      <c r="E9" s="2">
        <v>350000</v>
      </c>
      <c r="F9" s="2">
        <v>1460000</v>
      </c>
      <c r="G9" s="2">
        <f t="shared" si="4"/>
        <v>1110000</v>
      </c>
      <c r="H9" s="1">
        <f t="shared" si="5"/>
        <v>0.76027397260273977</v>
      </c>
      <c r="I9" t="s">
        <v>19</v>
      </c>
    </row>
    <row r="10" spans="1:10" x14ac:dyDescent="0.25">
      <c r="A10" s="6">
        <v>6000000010</v>
      </c>
      <c r="B10" t="s">
        <v>8</v>
      </c>
      <c r="C10" t="s">
        <v>442</v>
      </c>
      <c r="D10" s="4" t="s">
        <v>461</v>
      </c>
      <c r="E10" s="2">
        <v>1791000</v>
      </c>
      <c r="F10" s="2">
        <v>2800000</v>
      </c>
      <c r="G10" s="2">
        <f t="shared" si="4"/>
        <v>1009000</v>
      </c>
      <c r="H10" s="1">
        <f t="shared" si="5"/>
        <v>0.36035714285714288</v>
      </c>
      <c r="I10" t="s">
        <v>23</v>
      </c>
    </row>
    <row r="11" spans="1:10" hidden="1" x14ac:dyDescent="0.25">
      <c r="A11" s="6">
        <v>6000000011</v>
      </c>
      <c r="B11" t="s">
        <v>8</v>
      </c>
    </row>
    <row r="12" spans="1:10" hidden="1" x14ac:dyDescent="0.25">
      <c r="A12" s="6">
        <v>6000000012</v>
      </c>
      <c r="B12" t="s">
        <v>8</v>
      </c>
    </row>
    <row r="13" spans="1:10" hidden="1" x14ac:dyDescent="0.25">
      <c r="A13" s="6">
        <v>6000000013</v>
      </c>
      <c r="B13" t="s">
        <v>8</v>
      </c>
    </row>
    <row r="14" spans="1:10" hidden="1" x14ac:dyDescent="0.25">
      <c r="A14" s="6">
        <v>6000000014</v>
      </c>
      <c r="B14" t="s">
        <v>8</v>
      </c>
    </row>
    <row r="15" spans="1:10" hidden="1" x14ac:dyDescent="0.25">
      <c r="A15" s="6">
        <v>6000000015</v>
      </c>
      <c r="B15" t="s">
        <v>8</v>
      </c>
    </row>
    <row r="16" spans="1:10" hidden="1" x14ac:dyDescent="0.25">
      <c r="A16" s="6">
        <v>6000000016</v>
      </c>
      <c r="B16" t="s">
        <v>8</v>
      </c>
    </row>
    <row r="17" spans="1:10" hidden="1" x14ac:dyDescent="0.25">
      <c r="A17" s="6">
        <v>6000000017</v>
      </c>
      <c r="B17" t="s">
        <v>8</v>
      </c>
    </row>
    <row r="18" spans="1:10" hidden="1" x14ac:dyDescent="0.25">
      <c r="A18" s="6">
        <v>6000000018</v>
      </c>
      <c r="B18" t="s">
        <v>8</v>
      </c>
    </row>
    <row r="19" spans="1:10" hidden="1" x14ac:dyDescent="0.25">
      <c r="A19" s="6">
        <v>6000000019</v>
      </c>
      <c r="B19" t="s">
        <v>8</v>
      </c>
    </row>
    <row r="20" spans="1:10" hidden="1" x14ac:dyDescent="0.25">
      <c r="A20" s="6">
        <v>6000000020</v>
      </c>
      <c r="B20" t="s">
        <v>8</v>
      </c>
    </row>
    <row r="21" spans="1:10" hidden="1" x14ac:dyDescent="0.25">
      <c r="A21" s="6">
        <v>6000000021</v>
      </c>
      <c r="B21" t="s">
        <v>8</v>
      </c>
    </row>
    <row r="22" spans="1:10" hidden="1" x14ac:dyDescent="0.25">
      <c r="A22" s="6">
        <v>6000000022</v>
      </c>
      <c r="B22" t="s">
        <v>8</v>
      </c>
    </row>
    <row r="23" spans="1:10" hidden="1" x14ac:dyDescent="0.25">
      <c r="A23" s="6">
        <v>6000000023</v>
      </c>
      <c r="B23" t="s">
        <v>8</v>
      </c>
    </row>
    <row r="24" spans="1:10" hidden="1" x14ac:dyDescent="0.25">
      <c r="A24" s="6">
        <v>6000000024</v>
      </c>
      <c r="B24" t="s">
        <v>8</v>
      </c>
    </row>
    <row r="25" spans="1:10" hidden="1" x14ac:dyDescent="0.25">
      <c r="A25" s="6">
        <v>6000000025</v>
      </c>
      <c r="B25" t="s">
        <v>8</v>
      </c>
    </row>
    <row r="26" spans="1:10" hidden="1" x14ac:dyDescent="0.25">
      <c r="A26" s="6">
        <v>6000000026</v>
      </c>
      <c r="B26" t="s">
        <v>8</v>
      </c>
    </row>
    <row r="27" spans="1:10" hidden="1" x14ac:dyDescent="0.25">
      <c r="A27" s="6">
        <v>6000000027</v>
      </c>
      <c r="B27" t="s">
        <v>8</v>
      </c>
    </row>
    <row r="28" spans="1:10" hidden="1" x14ac:dyDescent="0.25">
      <c r="A28" s="6">
        <v>6000000028</v>
      </c>
      <c r="B28" t="s">
        <v>8</v>
      </c>
    </row>
    <row r="29" spans="1:10" x14ac:dyDescent="0.25">
      <c r="A29">
        <v>6000100002</v>
      </c>
      <c r="B29" t="s">
        <v>9</v>
      </c>
      <c r="C29" t="s">
        <v>442</v>
      </c>
      <c r="D29" s="4" t="s">
        <v>470</v>
      </c>
      <c r="E29" s="2">
        <v>427500</v>
      </c>
      <c r="F29" s="2">
        <v>960000</v>
      </c>
      <c r="G29" s="2">
        <f>F29-E29</f>
        <v>532500</v>
      </c>
      <c r="H29" s="1">
        <f>G29/F29</f>
        <v>0.5546875</v>
      </c>
      <c r="I29" t="s">
        <v>23</v>
      </c>
    </row>
    <row r="30" spans="1:10" x14ac:dyDescent="0.25">
      <c r="A30">
        <v>6000100003</v>
      </c>
      <c r="B30" t="s">
        <v>9</v>
      </c>
      <c r="C30" t="s">
        <v>443</v>
      </c>
      <c r="D30" s="4" t="s">
        <v>471</v>
      </c>
      <c r="E30" s="2">
        <v>331200</v>
      </c>
      <c r="F30" s="2">
        <v>860000</v>
      </c>
      <c r="G30" s="2">
        <f>F30-E30</f>
        <v>528800</v>
      </c>
      <c r="H30" s="1">
        <f>G30/F30</f>
        <v>0.61488372093023258</v>
      </c>
      <c r="I30" t="s">
        <v>23</v>
      </c>
    </row>
    <row r="31" spans="1:10" x14ac:dyDescent="0.25">
      <c r="A31">
        <v>6000100004</v>
      </c>
      <c r="B31" t="s">
        <v>9</v>
      </c>
      <c r="C31" t="s">
        <v>445</v>
      </c>
      <c r="D31" s="4" t="s">
        <v>472</v>
      </c>
      <c r="E31" s="2">
        <v>332500</v>
      </c>
      <c r="F31" s="2">
        <v>1400000</v>
      </c>
      <c r="G31" s="2">
        <f t="shared" ref="G31" si="6">F31-E31</f>
        <v>1067500</v>
      </c>
      <c r="H31" s="1">
        <f t="shared" ref="H31" si="7">G31/F31</f>
        <v>0.76249999999999996</v>
      </c>
      <c r="I31" t="s">
        <v>20</v>
      </c>
      <c r="J31" t="s">
        <v>16</v>
      </c>
    </row>
    <row r="32" spans="1:10" x14ac:dyDescent="0.25">
      <c r="A32">
        <v>6000100005</v>
      </c>
      <c r="B32" t="s">
        <v>9</v>
      </c>
      <c r="C32" t="s">
        <v>446</v>
      </c>
      <c r="D32" s="4" t="s">
        <v>473</v>
      </c>
      <c r="E32" s="3">
        <v>832500</v>
      </c>
      <c r="F32" s="2">
        <v>1420000</v>
      </c>
      <c r="G32" s="2">
        <f t="shared" ref="G32:G33" si="8">F32-E32</f>
        <v>587500</v>
      </c>
      <c r="H32" s="1">
        <f t="shared" ref="H32:H33" si="9">G32/F32</f>
        <v>0.41373239436619719</v>
      </c>
      <c r="I32" t="s">
        <v>20</v>
      </c>
    </row>
    <row r="33" spans="1:10" x14ac:dyDescent="0.25">
      <c r="A33">
        <v>6000100006</v>
      </c>
      <c r="B33" t="s">
        <v>9</v>
      </c>
      <c r="C33" t="s">
        <v>445</v>
      </c>
      <c r="D33" s="4" t="s">
        <v>474</v>
      </c>
      <c r="E33" s="2">
        <v>370841</v>
      </c>
      <c r="F33" s="2">
        <v>920000</v>
      </c>
      <c r="G33" s="2">
        <f t="shared" si="8"/>
        <v>549159</v>
      </c>
      <c r="H33" s="1">
        <f t="shared" si="9"/>
        <v>0.59691195652173912</v>
      </c>
      <c r="I33" t="s">
        <v>20</v>
      </c>
    </row>
    <row r="34" spans="1:10" x14ac:dyDescent="0.25">
      <c r="A34">
        <v>6000100007</v>
      </c>
      <c r="B34" t="s">
        <v>9</v>
      </c>
      <c r="C34" t="s">
        <v>442</v>
      </c>
      <c r="D34" s="4" t="s">
        <v>475</v>
      </c>
      <c r="E34" s="2">
        <f>850000*0.9</f>
        <v>765000</v>
      </c>
      <c r="F34" s="2">
        <v>1360000</v>
      </c>
      <c r="G34" s="2">
        <f t="shared" ref="G34" si="10">F34-E34</f>
        <v>595000</v>
      </c>
      <c r="H34" s="1">
        <f t="shared" ref="H34" si="11">G34/F34</f>
        <v>0.4375</v>
      </c>
      <c r="I34" t="s">
        <v>23</v>
      </c>
    </row>
    <row r="35" spans="1:10" x14ac:dyDescent="0.25">
      <c r="A35">
        <v>6000100008</v>
      </c>
      <c r="B35" t="s">
        <v>9</v>
      </c>
      <c r="C35" t="s">
        <v>443</v>
      </c>
      <c r="D35" s="4" t="s">
        <v>476</v>
      </c>
      <c r="E35" s="2">
        <v>295000</v>
      </c>
      <c r="F35" s="2">
        <v>760000</v>
      </c>
      <c r="G35" s="2">
        <f t="shared" ref="G35:G37" si="12">F35-E35</f>
        <v>465000</v>
      </c>
      <c r="H35" s="1">
        <f t="shared" ref="H35:H37" si="13">G35/F35</f>
        <v>0.61184210526315785</v>
      </c>
      <c r="I35" t="s">
        <v>23</v>
      </c>
      <c r="J35" t="s">
        <v>18</v>
      </c>
    </row>
    <row r="36" spans="1:10" x14ac:dyDescent="0.25">
      <c r="A36">
        <v>6000100009</v>
      </c>
      <c r="B36" t="s">
        <v>9</v>
      </c>
      <c r="C36" t="s">
        <v>443</v>
      </c>
      <c r="D36" s="4" t="s">
        <v>477</v>
      </c>
      <c r="E36" s="2">
        <v>350000</v>
      </c>
      <c r="F36" s="2">
        <v>960000</v>
      </c>
      <c r="G36" s="2">
        <f t="shared" si="12"/>
        <v>610000</v>
      </c>
      <c r="H36" s="1">
        <f t="shared" si="13"/>
        <v>0.63541666666666663</v>
      </c>
      <c r="I36" t="s">
        <v>23</v>
      </c>
      <c r="J36" t="s">
        <v>10</v>
      </c>
    </row>
    <row r="37" spans="1:10" x14ac:dyDescent="0.25">
      <c r="A37">
        <v>6000100010</v>
      </c>
      <c r="B37" t="s">
        <v>9</v>
      </c>
      <c r="C37" t="s">
        <v>446</v>
      </c>
      <c r="D37" s="4" t="s">
        <v>478</v>
      </c>
      <c r="E37" s="3">
        <v>559460</v>
      </c>
      <c r="F37" s="2">
        <v>1180000</v>
      </c>
      <c r="G37" s="2">
        <f t="shared" si="12"/>
        <v>620540</v>
      </c>
      <c r="H37" s="1">
        <f t="shared" si="13"/>
        <v>0.52588135593220342</v>
      </c>
      <c r="I37" t="s">
        <v>20</v>
      </c>
    </row>
    <row r="38" spans="1:10" x14ac:dyDescent="0.25">
      <c r="A38">
        <v>6000100011</v>
      </c>
      <c r="B38" t="s">
        <v>9</v>
      </c>
      <c r="C38" t="s">
        <v>447</v>
      </c>
      <c r="D38" s="4" t="s">
        <v>479</v>
      </c>
      <c r="E38" s="2">
        <f>346500*0.845</f>
        <v>292792.5</v>
      </c>
      <c r="F38" s="2">
        <v>1400000</v>
      </c>
      <c r="G38" s="2">
        <f t="shared" ref="G38:G40" si="14">F38-E38</f>
        <v>1107207.5</v>
      </c>
      <c r="H38" s="1">
        <f t="shared" ref="H38:H40" si="15">G38/F38</f>
        <v>0.79086250000000002</v>
      </c>
      <c r="I38" t="s">
        <v>19</v>
      </c>
      <c r="J38" t="s">
        <v>16</v>
      </c>
    </row>
    <row r="39" spans="1:10" x14ac:dyDescent="0.25">
      <c r="A39">
        <v>6000100012</v>
      </c>
      <c r="B39" t="s">
        <v>9</v>
      </c>
      <c r="C39" t="s">
        <v>446</v>
      </c>
      <c r="D39" s="4" t="s">
        <v>480</v>
      </c>
      <c r="E39" s="3">
        <v>625500</v>
      </c>
      <c r="F39" s="2">
        <v>1200000</v>
      </c>
      <c r="G39" s="2">
        <f t="shared" si="14"/>
        <v>574500</v>
      </c>
      <c r="H39" s="1">
        <f t="shared" si="15"/>
        <v>0.47875000000000001</v>
      </c>
      <c r="I39" t="s">
        <v>19</v>
      </c>
    </row>
    <row r="40" spans="1:10" x14ac:dyDescent="0.25">
      <c r="A40">
        <v>6000100013</v>
      </c>
      <c r="B40" t="s">
        <v>9</v>
      </c>
      <c r="C40" t="s">
        <v>442</v>
      </c>
      <c r="D40" s="4" t="s">
        <v>481</v>
      </c>
      <c r="E40" s="2">
        <v>441000</v>
      </c>
      <c r="F40" s="2">
        <v>980000</v>
      </c>
      <c r="G40" s="2">
        <f t="shared" si="14"/>
        <v>539000</v>
      </c>
      <c r="H40" s="1">
        <f t="shared" si="15"/>
        <v>0.55000000000000004</v>
      </c>
      <c r="I40" t="s">
        <v>23</v>
      </c>
    </row>
    <row r="41" spans="1:10" x14ac:dyDescent="0.25">
      <c r="A41">
        <v>6000100014</v>
      </c>
      <c r="B41" t="s">
        <v>9</v>
      </c>
      <c r="C41" t="s">
        <v>443</v>
      </c>
      <c r="D41" s="4" t="s">
        <v>482</v>
      </c>
      <c r="E41" s="2">
        <v>560000</v>
      </c>
      <c r="F41" s="2">
        <v>1120000</v>
      </c>
      <c r="G41" s="2">
        <f>F41-E41</f>
        <v>560000</v>
      </c>
      <c r="H41" s="1">
        <f>G41/F41</f>
        <v>0.5</v>
      </c>
      <c r="I41" t="s">
        <v>23</v>
      </c>
      <c r="J41" t="s">
        <v>18</v>
      </c>
    </row>
    <row r="42" spans="1:10" x14ac:dyDescent="0.25">
      <c r="A42">
        <v>6000100015</v>
      </c>
      <c r="B42" t="s">
        <v>9</v>
      </c>
      <c r="C42" t="s">
        <v>448</v>
      </c>
      <c r="D42" s="4" t="s">
        <v>483</v>
      </c>
      <c r="E42" s="2">
        <v>636500</v>
      </c>
      <c r="F42" s="2">
        <v>1200000</v>
      </c>
      <c r="G42" s="2">
        <f t="shared" ref="G42:G46" si="16">F42-E42</f>
        <v>563500</v>
      </c>
      <c r="H42" s="1">
        <f t="shared" ref="H42:H46" si="17">G42/F42</f>
        <v>0.46958333333333335</v>
      </c>
      <c r="I42" t="s">
        <v>20</v>
      </c>
      <c r="J42" t="s">
        <v>18</v>
      </c>
    </row>
    <row r="43" spans="1:10" x14ac:dyDescent="0.25">
      <c r="A43">
        <v>6000100017</v>
      </c>
      <c r="B43" t="s">
        <v>9</v>
      </c>
      <c r="C43" t="s">
        <v>442</v>
      </c>
      <c r="D43" s="4" t="s">
        <v>533</v>
      </c>
      <c r="E43" s="2">
        <v>616500</v>
      </c>
      <c r="F43" s="2">
        <v>1220000</v>
      </c>
      <c r="G43" s="2">
        <f t="shared" si="16"/>
        <v>603500</v>
      </c>
      <c r="H43" s="1">
        <f t="shared" si="17"/>
        <v>0.49467213114754099</v>
      </c>
      <c r="I43" t="s">
        <v>23</v>
      </c>
    </row>
    <row r="44" spans="1:10" x14ac:dyDescent="0.25">
      <c r="A44">
        <v>6000100018</v>
      </c>
      <c r="B44" t="s">
        <v>9</v>
      </c>
      <c r="C44" t="s">
        <v>442</v>
      </c>
      <c r="D44" s="4" t="s">
        <v>534</v>
      </c>
      <c r="E44" s="2">
        <v>505750</v>
      </c>
      <c r="F44" s="2">
        <v>1680000</v>
      </c>
      <c r="G44" s="2">
        <f t="shared" si="16"/>
        <v>1174250</v>
      </c>
      <c r="H44" s="1">
        <f t="shared" si="17"/>
        <v>0.69895833333333335</v>
      </c>
      <c r="I44" t="s">
        <v>23</v>
      </c>
      <c r="J44" s="2"/>
    </row>
    <row r="45" spans="1:10" x14ac:dyDescent="0.25">
      <c r="A45">
        <v>6000100019</v>
      </c>
      <c r="B45" t="s">
        <v>9</v>
      </c>
      <c r="C45" t="s">
        <v>442</v>
      </c>
      <c r="D45" s="4" t="s">
        <v>484</v>
      </c>
      <c r="E45" s="2">
        <v>1341000</v>
      </c>
      <c r="F45" s="2">
        <v>2200000</v>
      </c>
      <c r="G45" s="2">
        <f t="shared" si="16"/>
        <v>859000</v>
      </c>
      <c r="H45" s="1">
        <f t="shared" si="17"/>
        <v>0.39045454545454544</v>
      </c>
      <c r="I45" t="s">
        <v>23</v>
      </c>
    </row>
    <row r="46" spans="1:10" x14ac:dyDescent="0.25">
      <c r="A46">
        <v>6000100020</v>
      </c>
      <c r="B46" t="s">
        <v>9</v>
      </c>
      <c r="C46" t="s">
        <v>442</v>
      </c>
      <c r="D46" s="4" t="s">
        <v>535</v>
      </c>
      <c r="E46" s="2">
        <v>1125000</v>
      </c>
      <c r="F46" s="2">
        <v>1980000</v>
      </c>
      <c r="G46" s="2">
        <f t="shared" si="16"/>
        <v>855000</v>
      </c>
      <c r="H46" s="1">
        <f t="shared" si="17"/>
        <v>0.43181818181818182</v>
      </c>
      <c r="I46" t="s">
        <v>23</v>
      </c>
    </row>
    <row r="47" spans="1:10" x14ac:dyDescent="0.25">
      <c r="A47">
        <v>6000100021</v>
      </c>
      <c r="B47" t="s">
        <v>9</v>
      </c>
      <c r="C47" t="s">
        <v>446</v>
      </c>
      <c r="D47" s="4" t="s">
        <v>485</v>
      </c>
      <c r="E47" s="2">
        <f>975000*0.9</f>
        <v>877500</v>
      </c>
      <c r="F47" s="2">
        <v>1580000</v>
      </c>
      <c r="G47" s="2">
        <f t="shared" ref="G47" si="18">F47-E47</f>
        <v>702500</v>
      </c>
      <c r="H47" s="1">
        <f t="shared" ref="H47" si="19">G47/F47</f>
        <v>0.44462025316455694</v>
      </c>
      <c r="I47" t="s">
        <v>20</v>
      </c>
    </row>
    <row r="48" spans="1:10" x14ac:dyDescent="0.25">
      <c r="A48">
        <v>6000100022</v>
      </c>
      <c r="B48" t="s">
        <v>9</v>
      </c>
      <c r="C48" t="s">
        <v>442</v>
      </c>
      <c r="D48" s="4" t="s">
        <v>486</v>
      </c>
      <c r="E48" s="2">
        <f>795000*0.9</f>
        <v>715500</v>
      </c>
      <c r="F48" s="2">
        <v>1360000</v>
      </c>
      <c r="G48" s="2">
        <f t="shared" ref="G48" si="20">F48-E48</f>
        <v>644500</v>
      </c>
      <c r="H48" s="1">
        <f t="shared" ref="H48" si="21">G48/F48</f>
        <v>0.47389705882352939</v>
      </c>
      <c r="I48" t="s">
        <v>23</v>
      </c>
    </row>
    <row r="49" spans="1:10" x14ac:dyDescent="0.25">
      <c r="A49">
        <v>6000100023</v>
      </c>
      <c r="B49" t="s">
        <v>9</v>
      </c>
      <c r="C49" t="s">
        <v>444</v>
      </c>
      <c r="D49" s="4" t="s">
        <v>487</v>
      </c>
      <c r="E49" s="2">
        <v>732600</v>
      </c>
      <c r="F49" s="2">
        <v>1380000</v>
      </c>
      <c r="G49" s="2">
        <f t="shared" ref="G49:G50" si="22">F49-E49</f>
        <v>647400</v>
      </c>
      <c r="H49" s="1">
        <f t="shared" ref="H49:H50" si="23">G49/F49</f>
        <v>0.46913043478260869</v>
      </c>
      <c r="I49" t="s">
        <v>23</v>
      </c>
    </row>
    <row r="50" spans="1:10" x14ac:dyDescent="0.25">
      <c r="A50">
        <v>6000100024</v>
      </c>
      <c r="B50" t="s">
        <v>9</v>
      </c>
      <c r="C50" t="s">
        <v>444</v>
      </c>
      <c r="D50" s="4" t="s">
        <v>488</v>
      </c>
      <c r="E50" s="2">
        <f>715950</f>
        <v>715950</v>
      </c>
      <c r="F50" s="2">
        <v>1320000</v>
      </c>
      <c r="G50" s="2">
        <f t="shared" si="22"/>
        <v>604050</v>
      </c>
      <c r="H50" s="1">
        <f t="shared" si="23"/>
        <v>0.45761363636363639</v>
      </c>
      <c r="I50" t="s">
        <v>23</v>
      </c>
    </row>
    <row r="51" spans="1:10" hidden="1" x14ac:dyDescent="0.25">
      <c r="A51">
        <v>6000100025</v>
      </c>
      <c r="B51" t="s">
        <v>9</v>
      </c>
    </row>
    <row r="52" spans="1:10" hidden="1" x14ac:dyDescent="0.25">
      <c r="A52">
        <v>6000100026</v>
      </c>
      <c r="B52" t="s">
        <v>9</v>
      </c>
    </row>
    <row r="53" spans="1:10" hidden="1" x14ac:dyDescent="0.25">
      <c r="A53">
        <v>6000100027</v>
      </c>
      <c r="B53" t="s">
        <v>9</v>
      </c>
    </row>
    <row r="54" spans="1:10" hidden="1" x14ac:dyDescent="0.25">
      <c r="A54">
        <v>6000100028</v>
      </c>
      <c r="B54" t="s">
        <v>9</v>
      </c>
    </row>
    <row r="55" spans="1:10" hidden="1" x14ac:dyDescent="0.25">
      <c r="A55">
        <v>6000100029</v>
      </c>
      <c r="B55" t="s">
        <v>9</v>
      </c>
    </row>
    <row r="56" spans="1:10" hidden="1" x14ac:dyDescent="0.25">
      <c r="A56">
        <v>6000100030</v>
      </c>
      <c r="B56" t="s">
        <v>9</v>
      </c>
    </row>
    <row r="57" spans="1:10" x14ac:dyDescent="0.25">
      <c r="A57">
        <v>6000200001</v>
      </c>
      <c r="B57" t="s">
        <v>13</v>
      </c>
      <c r="C57" t="s">
        <v>446</v>
      </c>
      <c r="D57" s="4" t="s">
        <v>489</v>
      </c>
      <c r="E57" s="2">
        <f>607500*(5/6)</f>
        <v>506250</v>
      </c>
      <c r="F57" s="2">
        <f>220000*7</f>
        <v>1540000</v>
      </c>
      <c r="G57" s="2">
        <f t="shared" ref="G57" si="24">F57-E57</f>
        <v>1033750</v>
      </c>
      <c r="H57" s="1">
        <f t="shared" ref="H57" si="25">G57/F57</f>
        <v>0.67126623376623373</v>
      </c>
      <c r="I57" t="s">
        <v>19</v>
      </c>
      <c r="J57" t="s">
        <v>16</v>
      </c>
    </row>
    <row r="58" spans="1:10" x14ac:dyDescent="0.25">
      <c r="A58">
        <v>6000200002</v>
      </c>
      <c r="B58" t="s">
        <v>13</v>
      </c>
      <c r="C58" t="s">
        <v>447</v>
      </c>
      <c r="D58" s="4" t="s">
        <v>490</v>
      </c>
      <c r="E58" s="2">
        <v>617142</v>
      </c>
      <c r="F58" s="2">
        <v>1160000</v>
      </c>
      <c r="G58" s="2">
        <f t="shared" ref="G58" si="26">F58-E58</f>
        <v>542858</v>
      </c>
      <c r="H58" s="1">
        <f t="shared" ref="H58" si="27">G58/F58</f>
        <v>0.46798103448275863</v>
      </c>
      <c r="I58" t="s">
        <v>20</v>
      </c>
    </row>
    <row r="59" spans="1:10" hidden="1" x14ac:dyDescent="0.25">
      <c r="A59">
        <v>6000200003</v>
      </c>
      <c r="B59" t="s">
        <v>13</v>
      </c>
    </row>
    <row r="60" spans="1:10" hidden="1" x14ac:dyDescent="0.25">
      <c r="A60">
        <v>6000200004</v>
      </c>
      <c r="B60" t="s">
        <v>13</v>
      </c>
    </row>
    <row r="61" spans="1:10" hidden="1" x14ac:dyDescent="0.25">
      <c r="A61">
        <v>6000200005</v>
      </c>
      <c r="B61" t="s">
        <v>13</v>
      </c>
    </row>
    <row r="62" spans="1:10" x14ac:dyDescent="0.25">
      <c r="A62">
        <v>6000300002</v>
      </c>
      <c r="B62" t="s">
        <v>11</v>
      </c>
      <c r="C62" t="s">
        <v>441</v>
      </c>
      <c r="D62" s="4" t="s">
        <v>491</v>
      </c>
      <c r="E62" s="2">
        <v>1266000</v>
      </c>
      <c r="F62" s="2">
        <v>1880000</v>
      </c>
      <c r="G62" s="2">
        <f t="shared" ref="G62:G64" si="28">F62-E62</f>
        <v>614000</v>
      </c>
      <c r="H62" s="1">
        <f t="shared" ref="H62:H64" si="29">G62/F62</f>
        <v>0.32659574468085106</v>
      </c>
      <c r="I62" t="s">
        <v>23</v>
      </c>
      <c r="J62" t="s">
        <v>15</v>
      </c>
    </row>
    <row r="63" spans="1:10" x14ac:dyDescent="0.25">
      <c r="A63">
        <v>6000300004</v>
      </c>
      <c r="B63" t="s">
        <v>11</v>
      </c>
      <c r="C63" t="s">
        <v>441</v>
      </c>
      <c r="D63" s="4" t="s">
        <v>492</v>
      </c>
      <c r="E63" s="2">
        <v>617000</v>
      </c>
      <c r="F63" s="2">
        <v>1220000</v>
      </c>
      <c r="G63" s="2">
        <f t="shared" si="28"/>
        <v>603000</v>
      </c>
      <c r="H63" s="1">
        <f t="shared" si="29"/>
        <v>0.49426229508196723</v>
      </c>
      <c r="I63" t="s">
        <v>23</v>
      </c>
      <c r="J63" t="s">
        <v>15</v>
      </c>
    </row>
    <row r="64" spans="1:10" x14ac:dyDescent="0.25">
      <c r="A64">
        <v>6000300005</v>
      </c>
      <c r="B64" t="s">
        <v>11</v>
      </c>
      <c r="C64" t="s">
        <v>442</v>
      </c>
      <c r="D64" s="4" t="s">
        <v>493</v>
      </c>
      <c r="E64" s="2">
        <v>1125000</v>
      </c>
      <c r="F64" s="2">
        <v>1960000</v>
      </c>
      <c r="G64" s="2">
        <f t="shared" si="28"/>
        <v>835000</v>
      </c>
      <c r="H64" s="1">
        <f t="shared" si="29"/>
        <v>0.42602040816326531</v>
      </c>
      <c r="I64" t="s">
        <v>23</v>
      </c>
      <c r="J64" t="s">
        <v>15</v>
      </c>
    </row>
    <row r="65" spans="1:10" x14ac:dyDescent="0.25">
      <c r="A65">
        <v>6000300010</v>
      </c>
      <c r="B65" t="s">
        <v>11</v>
      </c>
      <c r="C65" t="s">
        <v>446</v>
      </c>
      <c r="D65" s="4" t="s">
        <v>494</v>
      </c>
      <c r="E65" s="2">
        <f>423000*(5/6)</f>
        <v>352500</v>
      </c>
      <c r="F65" s="2">
        <v>1540000</v>
      </c>
      <c r="G65" s="2">
        <f t="shared" ref="G65:G66" si="30">F65-E65</f>
        <v>1187500</v>
      </c>
      <c r="H65" s="1">
        <f t="shared" ref="H65:H66" si="31">G65/F65</f>
        <v>0.77110389610389607</v>
      </c>
      <c r="I65" t="s">
        <v>20</v>
      </c>
      <c r="J65" t="s">
        <v>16</v>
      </c>
    </row>
    <row r="66" spans="1:10" x14ac:dyDescent="0.25">
      <c r="A66">
        <v>6000300011</v>
      </c>
      <c r="B66" t="s">
        <v>11</v>
      </c>
      <c r="C66" t="s">
        <v>442</v>
      </c>
      <c r="D66" s="4" t="s">
        <v>495</v>
      </c>
      <c r="E66" s="2">
        <v>769500</v>
      </c>
      <c r="F66" s="2">
        <v>1420000</v>
      </c>
      <c r="G66" s="2">
        <f t="shared" si="30"/>
        <v>650500</v>
      </c>
      <c r="H66" s="1">
        <f t="shared" si="31"/>
        <v>0.45809859154929577</v>
      </c>
      <c r="I66" t="s">
        <v>23</v>
      </c>
    </row>
    <row r="67" spans="1:10" x14ac:dyDescent="0.25">
      <c r="A67">
        <v>6000300012</v>
      </c>
      <c r="B67" t="s">
        <v>11</v>
      </c>
      <c r="C67" t="s">
        <v>446</v>
      </c>
      <c r="D67" s="4" t="s">
        <v>496</v>
      </c>
      <c r="E67" s="2">
        <v>1737000</v>
      </c>
      <c r="F67" s="2">
        <v>2400000</v>
      </c>
      <c r="G67" s="2">
        <f t="shared" ref="G67:G69" si="32">F67-E67</f>
        <v>663000</v>
      </c>
      <c r="H67" s="1">
        <f t="shared" ref="H67:H69" si="33">G67/F67</f>
        <v>0.27625</v>
      </c>
      <c r="I67" t="s">
        <v>20</v>
      </c>
    </row>
    <row r="68" spans="1:10" x14ac:dyDescent="0.25">
      <c r="A68">
        <v>6000300013</v>
      </c>
      <c r="B68" t="s">
        <v>11</v>
      </c>
      <c r="C68" t="s">
        <v>449</v>
      </c>
      <c r="D68" s="4" t="s">
        <v>497</v>
      </c>
      <c r="E68" s="2">
        <v>932800</v>
      </c>
      <c r="F68" s="2">
        <v>1620000</v>
      </c>
      <c r="G68" s="2">
        <f t="shared" si="32"/>
        <v>687200</v>
      </c>
      <c r="H68" s="1">
        <f t="shared" si="33"/>
        <v>0.42419753086419754</v>
      </c>
      <c r="I68" t="s">
        <v>20</v>
      </c>
    </row>
    <row r="69" spans="1:10" x14ac:dyDescent="0.25">
      <c r="A69">
        <v>6000300014</v>
      </c>
      <c r="B69" t="s">
        <v>11</v>
      </c>
      <c r="C69" t="s">
        <v>449</v>
      </c>
      <c r="D69" s="4" t="s">
        <v>498</v>
      </c>
      <c r="E69" s="2">
        <v>276320</v>
      </c>
      <c r="F69" s="2">
        <v>760000</v>
      </c>
      <c r="G69" s="2">
        <f t="shared" si="32"/>
        <v>483680</v>
      </c>
      <c r="H69" s="1">
        <f t="shared" si="33"/>
        <v>0.636421052631579</v>
      </c>
      <c r="I69" t="s">
        <v>19</v>
      </c>
    </row>
    <row r="70" spans="1:10" x14ac:dyDescent="0.25">
      <c r="A70">
        <v>6000300015</v>
      </c>
      <c r="B70" t="s">
        <v>11</v>
      </c>
      <c r="C70" t="s">
        <v>442</v>
      </c>
      <c r="D70" s="4" t="s">
        <v>499</v>
      </c>
      <c r="E70" s="2">
        <v>715500</v>
      </c>
      <c r="F70" s="2">
        <v>1260000</v>
      </c>
      <c r="G70" s="2">
        <f t="shared" ref="G70:G73" si="34">F70-E70</f>
        <v>544500</v>
      </c>
      <c r="H70" s="1">
        <f t="shared" ref="H70:H73" si="35">G70/F70</f>
        <v>0.43214285714285716</v>
      </c>
      <c r="I70" t="s">
        <v>23</v>
      </c>
    </row>
    <row r="71" spans="1:10" x14ac:dyDescent="0.25">
      <c r="A71">
        <v>6000300016</v>
      </c>
      <c r="B71" t="s">
        <v>11</v>
      </c>
      <c r="C71" t="s">
        <v>443</v>
      </c>
      <c r="D71" s="4" t="s">
        <v>500</v>
      </c>
      <c r="E71" s="2">
        <f>1580000*0.9</f>
        <v>1422000</v>
      </c>
      <c r="F71" s="2">
        <v>2200000</v>
      </c>
      <c r="G71" s="2">
        <f t="shared" si="34"/>
        <v>778000</v>
      </c>
      <c r="H71" s="1">
        <f t="shared" si="35"/>
        <v>0.35363636363636364</v>
      </c>
      <c r="I71" t="s">
        <v>23</v>
      </c>
    </row>
    <row r="72" spans="1:10" x14ac:dyDescent="0.25">
      <c r="A72">
        <v>6000300017</v>
      </c>
      <c r="B72" t="s">
        <v>11</v>
      </c>
      <c r="C72" t="s">
        <v>445</v>
      </c>
      <c r="D72" s="4" t="s">
        <v>501</v>
      </c>
      <c r="E72" s="2">
        <v>706364</v>
      </c>
      <c r="F72" s="2">
        <v>1420000</v>
      </c>
      <c r="G72" s="2">
        <f t="shared" si="34"/>
        <v>713636</v>
      </c>
      <c r="H72" s="1">
        <f t="shared" si="35"/>
        <v>0.50256056338028166</v>
      </c>
      <c r="I72" t="s">
        <v>20</v>
      </c>
    </row>
    <row r="73" spans="1:10" x14ac:dyDescent="0.25">
      <c r="A73">
        <v>6000300018</v>
      </c>
      <c r="B73" t="s">
        <v>11</v>
      </c>
      <c r="C73" t="s">
        <v>442</v>
      </c>
      <c r="D73" s="4" t="s">
        <v>502</v>
      </c>
      <c r="E73" s="2">
        <v>1755000</v>
      </c>
      <c r="F73" s="2">
        <v>2800000</v>
      </c>
      <c r="G73" s="2">
        <f t="shared" si="34"/>
        <v>1045000</v>
      </c>
      <c r="H73" s="1">
        <f t="shared" si="35"/>
        <v>0.37321428571428572</v>
      </c>
      <c r="I73" t="s">
        <v>23</v>
      </c>
    </row>
    <row r="74" spans="1:10" x14ac:dyDescent="0.25">
      <c r="A74">
        <v>6000300019</v>
      </c>
      <c r="B74" t="s">
        <v>11</v>
      </c>
      <c r="C74" t="s">
        <v>442</v>
      </c>
      <c r="D74" s="4" t="s">
        <v>503</v>
      </c>
      <c r="E74" s="2">
        <v>441000</v>
      </c>
      <c r="F74" s="2">
        <v>980000</v>
      </c>
      <c r="G74" s="2">
        <f t="shared" ref="G74" si="36">F74-E74</f>
        <v>539000</v>
      </c>
      <c r="H74" s="1">
        <f t="shared" ref="H74" si="37">G74/F74</f>
        <v>0.55000000000000004</v>
      </c>
      <c r="I74" t="s">
        <v>23</v>
      </c>
    </row>
    <row r="75" spans="1:10" x14ac:dyDescent="0.25">
      <c r="A75">
        <v>6000300020</v>
      </c>
      <c r="B75" t="s">
        <v>11</v>
      </c>
      <c r="C75" t="s">
        <v>443</v>
      </c>
      <c r="D75" s="4" t="s">
        <v>504</v>
      </c>
      <c r="E75" s="2">
        <v>390000</v>
      </c>
      <c r="F75" s="2">
        <v>860000</v>
      </c>
      <c r="G75" s="2">
        <f>F75-E75</f>
        <v>470000</v>
      </c>
      <c r="H75" s="1">
        <f>G75/F75</f>
        <v>0.54651162790697672</v>
      </c>
      <c r="I75" t="s">
        <v>23</v>
      </c>
      <c r="J75" t="s">
        <v>18</v>
      </c>
    </row>
    <row r="76" spans="1:10" x14ac:dyDescent="0.25">
      <c r="A76">
        <v>6000300021</v>
      </c>
      <c r="B76" t="s">
        <v>11</v>
      </c>
      <c r="C76" t="s">
        <v>442</v>
      </c>
      <c r="D76" s="4" t="s">
        <v>505</v>
      </c>
      <c r="E76" s="2">
        <f>849000*0.85</f>
        <v>721650</v>
      </c>
      <c r="F76" s="2">
        <f>280000*7</f>
        <v>1960000</v>
      </c>
      <c r="G76" s="2">
        <f t="shared" ref="G76" si="38">F76-E76</f>
        <v>1238350</v>
      </c>
      <c r="H76" s="1">
        <f t="shared" ref="H76" si="39">G76/F76</f>
        <v>0.63181122448979588</v>
      </c>
      <c r="I76" t="s">
        <v>23</v>
      </c>
      <c r="J76" t="s">
        <v>16</v>
      </c>
    </row>
    <row r="77" spans="1:10" x14ac:dyDescent="0.25">
      <c r="A77">
        <v>6000300022</v>
      </c>
      <c r="B77" t="s">
        <v>11</v>
      </c>
      <c r="C77" t="s">
        <v>446</v>
      </c>
      <c r="D77" s="4" t="s">
        <v>506</v>
      </c>
      <c r="E77" s="3">
        <v>1152000</v>
      </c>
      <c r="F77" s="2">
        <v>1880000</v>
      </c>
      <c r="G77" s="2">
        <f t="shared" ref="G77:G78" si="40">F77-E77</f>
        <v>728000</v>
      </c>
      <c r="H77" s="1">
        <f t="shared" ref="H77:H78" si="41">G77/F77</f>
        <v>0.38723404255319149</v>
      </c>
      <c r="I77" t="s">
        <v>19</v>
      </c>
    </row>
    <row r="78" spans="1:10" x14ac:dyDescent="0.25">
      <c r="A78">
        <v>6000300023</v>
      </c>
      <c r="B78" t="s">
        <v>11</v>
      </c>
      <c r="C78" t="s">
        <v>442</v>
      </c>
      <c r="D78" s="4" t="s">
        <v>507</v>
      </c>
      <c r="E78" s="2">
        <v>1521000</v>
      </c>
      <c r="F78" s="2">
        <v>2600000</v>
      </c>
      <c r="G78" s="2">
        <f t="shared" si="40"/>
        <v>1079000</v>
      </c>
      <c r="H78" s="1">
        <f t="shared" si="41"/>
        <v>0.41499999999999998</v>
      </c>
      <c r="I78" t="s">
        <v>23</v>
      </c>
    </row>
    <row r="79" spans="1:10" x14ac:dyDescent="0.25">
      <c r="A79">
        <v>6000300024</v>
      </c>
      <c r="B79" t="s">
        <v>11</v>
      </c>
      <c r="C79" t="s">
        <v>443</v>
      </c>
      <c r="D79" s="4" t="s">
        <v>508</v>
      </c>
      <c r="E79" s="2">
        <v>900000</v>
      </c>
      <c r="F79" s="2">
        <v>1560000</v>
      </c>
      <c r="G79" s="2">
        <f>F79-E79</f>
        <v>660000</v>
      </c>
      <c r="H79" s="1">
        <f>G79/F79</f>
        <v>0.42307692307692307</v>
      </c>
      <c r="I79" t="s">
        <v>23</v>
      </c>
      <c r="J79" t="s">
        <v>18</v>
      </c>
    </row>
    <row r="80" spans="1:10" x14ac:dyDescent="0.25">
      <c r="A80">
        <v>6000300025</v>
      </c>
      <c r="B80" t="s">
        <v>11</v>
      </c>
      <c r="C80" t="s">
        <v>442</v>
      </c>
      <c r="D80" s="4" t="s">
        <v>509</v>
      </c>
      <c r="E80" s="2">
        <f>581000*0.85</f>
        <v>493850</v>
      </c>
      <c r="F80" s="2">
        <v>1680000</v>
      </c>
      <c r="G80" s="2">
        <f t="shared" ref="G80:G81" si="42">F80-E80</f>
        <v>1186150</v>
      </c>
      <c r="H80" s="1">
        <f t="shared" ref="H80:H81" si="43">G80/F80</f>
        <v>0.70604166666666668</v>
      </c>
      <c r="I80" t="s">
        <v>23</v>
      </c>
      <c r="J80" t="s">
        <v>16</v>
      </c>
    </row>
    <row r="81" spans="1:9" x14ac:dyDescent="0.25">
      <c r="A81">
        <v>6000300026</v>
      </c>
      <c r="B81" t="s">
        <v>11</v>
      </c>
      <c r="C81" t="s">
        <v>442</v>
      </c>
      <c r="D81" s="4" t="s">
        <v>528</v>
      </c>
      <c r="E81" s="2">
        <f>995000*0.9</f>
        <v>895500</v>
      </c>
      <c r="F81" s="2">
        <v>1620000</v>
      </c>
      <c r="G81" s="2">
        <f t="shared" si="42"/>
        <v>724500</v>
      </c>
      <c r="H81" s="1">
        <f t="shared" si="43"/>
        <v>0.44722222222222224</v>
      </c>
      <c r="I81" t="s">
        <v>23</v>
      </c>
    </row>
    <row r="82" spans="1:9" x14ac:dyDescent="0.25">
      <c r="A82">
        <v>6000300027</v>
      </c>
      <c r="B82" t="s">
        <v>11</v>
      </c>
      <c r="C82" t="s">
        <v>442</v>
      </c>
      <c r="D82" s="4" t="s">
        <v>510</v>
      </c>
      <c r="E82" s="2">
        <v>1080000</v>
      </c>
      <c r="F82" s="2">
        <v>1820000</v>
      </c>
      <c r="G82" s="2">
        <f t="shared" ref="G82:G83" si="44">F82-E82</f>
        <v>740000</v>
      </c>
      <c r="H82" s="1">
        <f t="shared" ref="H82:H83" si="45">G82/F82</f>
        <v>0.40659340659340659</v>
      </c>
      <c r="I82" t="s">
        <v>23</v>
      </c>
    </row>
    <row r="83" spans="1:9" x14ac:dyDescent="0.25">
      <c r="A83">
        <v>6000300028</v>
      </c>
      <c r="B83" t="s">
        <v>11</v>
      </c>
      <c r="C83" t="s">
        <v>442</v>
      </c>
      <c r="D83" s="4" t="s">
        <v>511</v>
      </c>
      <c r="E83" s="2">
        <f>995000*0.9</f>
        <v>895500</v>
      </c>
      <c r="F83" s="2">
        <v>1560000</v>
      </c>
      <c r="G83" s="2">
        <f t="shared" si="44"/>
        <v>664500</v>
      </c>
      <c r="H83" s="1">
        <f t="shared" si="45"/>
        <v>0.42596153846153845</v>
      </c>
      <c r="I83" t="s">
        <v>23</v>
      </c>
    </row>
    <row r="84" spans="1:9" x14ac:dyDescent="0.25">
      <c r="A84">
        <v>6000300029</v>
      </c>
      <c r="B84" t="s">
        <v>11</v>
      </c>
      <c r="C84" t="s">
        <v>443</v>
      </c>
      <c r="D84" s="4" t="s">
        <v>512</v>
      </c>
      <c r="E84" s="2">
        <v>1045000</v>
      </c>
      <c r="F84" s="2">
        <v>1760000</v>
      </c>
      <c r="G84" s="2">
        <f t="shared" ref="G84:G99" si="46">F84-E84</f>
        <v>715000</v>
      </c>
      <c r="H84" s="1">
        <f t="shared" ref="H84:H99" si="47">G84/F84</f>
        <v>0.40625</v>
      </c>
      <c r="I84" t="s">
        <v>23</v>
      </c>
    </row>
    <row r="85" spans="1:9" x14ac:dyDescent="0.25">
      <c r="A85">
        <v>6000300031</v>
      </c>
      <c r="B85" t="s">
        <v>11</v>
      </c>
      <c r="C85" t="s">
        <v>442</v>
      </c>
      <c r="D85" s="4" t="s">
        <v>513</v>
      </c>
      <c r="E85" s="2">
        <v>2520000</v>
      </c>
      <c r="F85" s="2">
        <v>3600000</v>
      </c>
      <c r="G85" s="2">
        <f t="shared" si="46"/>
        <v>1080000</v>
      </c>
      <c r="H85" s="1">
        <f t="shared" si="47"/>
        <v>0.3</v>
      </c>
      <c r="I85" t="s">
        <v>23</v>
      </c>
    </row>
    <row r="86" spans="1:9" x14ac:dyDescent="0.25">
      <c r="A86">
        <v>6000300032</v>
      </c>
      <c r="B86" t="s">
        <v>11</v>
      </c>
      <c r="C86" t="s">
        <v>442</v>
      </c>
      <c r="D86" s="4" t="s">
        <v>514</v>
      </c>
      <c r="E86" s="2">
        <v>6750000</v>
      </c>
      <c r="F86" s="2">
        <v>9000000</v>
      </c>
      <c r="G86" s="2">
        <f t="shared" si="46"/>
        <v>2250000</v>
      </c>
      <c r="H86" s="1">
        <f t="shared" si="47"/>
        <v>0.25</v>
      </c>
      <c r="I86" t="s">
        <v>23</v>
      </c>
    </row>
    <row r="87" spans="1:9" x14ac:dyDescent="0.25">
      <c r="A87">
        <v>6000300033</v>
      </c>
      <c r="B87" t="s">
        <v>11</v>
      </c>
      <c r="C87" t="s">
        <v>442</v>
      </c>
      <c r="D87" s="4" t="s">
        <v>515</v>
      </c>
      <c r="E87" s="2">
        <v>2970000</v>
      </c>
      <c r="F87" s="2">
        <v>4800000</v>
      </c>
      <c r="G87" s="2">
        <f t="shared" si="46"/>
        <v>1830000</v>
      </c>
      <c r="H87" s="1">
        <f t="shared" si="47"/>
        <v>0.38124999999999998</v>
      </c>
      <c r="I87" t="s">
        <v>23</v>
      </c>
    </row>
    <row r="88" spans="1:9" x14ac:dyDescent="0.25">
      <c r="A88">
        <v>6000300034</v>
      </c>
      <c r="B88" t="s">
        <v>11</v>
      </c>
      <c r="C88" t="s">
        <v>442</v>
      </c>
      <c r="D88" s="4" t="s">
        <v>516</v>
      </c>
      <c r="E88" s="2">
        <v>2295000</v>
      </c>
      <c r="F88" s="2">
        <v>3800000</v>
      </c>
      <c r="G88" s="2">
        <f t="shared" si="46"/>
        <v>1505000</v>
      </c>
      <c r="H88" s="1">
        <f t="shared" si="47"/>
        <v>0.39605263157894738</v>
      </c>
      <c r="I88" t="s">
        <v>23</v>
      </c>
    </row>
    <row r="89" spans="1:9" x14ac:dyDescent="0.25">
      <c r="A89">
        <v>6000300035</v>
      </c>
      <c r="B89" t="s">
        <v>11</v>
      </c>
      <c r="C89" t="s">
        <v>442</v>
      </c>
      <c r="D89" s="4" t="s">
        <v>517</v>
      </c>
      <c r="E89" s="2">
        <v>1575000</v>
      </c>
      <c r="F89" s="2">
        <v>2400000</v>
      </c>
      <c r="G89" s="2">
        <f t="shared" si="46"/>
        <v>825000</v>
      </c>
      <c r="H89" s="1">
        <f t="shared" si="47"/>
        <v>0.34375</v>
      </c>
      <c r="I89" t="s">
        <v>23</v>
      </c>
    </row>
    <row r="90" spans="1:9" x14ac:dyDescent="0.25">
      <c r="A90">
        <v>6000300036</v>
      </c>
      <c r="B90" t="s">
        <v>11</v>
      </c>
      <c r="C90" t="s">
        <v>442</v>
      </c>
      <c r="D90" s="4" t="s">
        <v>518</v>
      </c>
      <c r="E90" s="2">
        <v>675000</v>
      </c>
      <c r="F90" s="2">
        <v>1280000</v>
      </c>
      <c r="G90" s="2">
        <f t="shared" si="46"/>
        <v>605000</v>
      </c>
      <c r="H90" s="1">
        <f t="shared" si="47"/>
        <v>0.47265625</v>
      </c>
      <c r="I90" t="s">
        <v>23</v>
      </c>
    </row>
    <row r="91" spans="1:9" x14ac:dyDescent="0.25">
      <c r="A91">
        <v>6000300037</v>
      </c>
      <c r="B91" t="s">
        <v>11</v>
      </c>
      <c r="C91" t="s">
        <v>442</v>
      </c>
      <c r="D91" s="4" t="s">
        <v>519</v>
      </c>
      <c r="E91" s="2">
        <v>1161000</v>
      </c>
      <c r="F91" s="2">
        <v>2200000</v>
      </c>
      <c r="G91" s="2">
        <f t="shared" si="46"/>
        <v>1039000</v>
      </c>
      <c r="H91" s="1">
        <f t="shared" si="47"/>
        <v>0.47227272727272729</v>
      </c>
      <c r="I91" t="s">
        <v>23</v>
      </c>
    </row>
    <row r="92" spans="1:9" x14ac:dyDescent="0.25">
      <c r="A92">
        <v>6000300038</v>
      </c>
      <c r="B92" t="s">
        <v>11</v>
      </c>
      <c r="C92" t="s">
        <v>442</v>
      </c>
      <c r="D92" s="4" t="s">
        <v>520</v>
      </c>
      <c r="E92" s="2">
        <v>1305000</v>
      </c>
      <c r="F92" s="2">
        <v>2400000</v>
      </c>
      <c r="G92" s="2">
        <f t="shared" si="46"/>
        <v>1095000</v>
      </c>
      <c r="H92" s="1">
        <f t="shared" si="47"/>
        <v>0.45624999999999999</v>
      </c>
      <c r="I92" t="s">
        <v>23</v>
      </c>
    </row>
    <row r="93" spans="1:9" x14ac:dyDescent="0.25">
      <c r="A93">
        <v>6000300039</v>
      </c>
      <c r="B93" t="s">
        <v>11</v>
      </c>
      <c r="C93" t="s">
        <v>442</v>
      </c>
      <c r="D93" s="4" t="s">
        <v>521</v>
      </c>
      <c r="E93" s="2">
        <v>665100</v>
      </c>
      <c r="F93" s="2">
        <v>1380000</v>
      </c>
      <c r="G93" s="2">
        <f t="shared" si="46"/>
        <v>714900</v>
      </c>
      <c r="H93" s="1">
        <f t="shared" si="47"/>
        <v>0.51804347826086961</v>
      </c>
      <c r="I93" t="s">
        <v>23</v>
      </c>
    </row>
    <row r="94" spans="1:9" x14ac:dyDescent="0.25">
      <c r="A94">
        <v>6000300040</v>
      </c>
      <c r="B94" t="s">
        <v>11</v>
      </c>
      <c r="C94" t="s">
        <v>443</v>
      </c>
      <c r="D94" s="4" t="s">
        <v>522</v>
      </c>
      <c r="E94" s="2">
        <v>1287000</v>
      </c>
      <c r="F94" s="2">
        <v>2300000</v>
      </c>
      <c r="G94" s="2">
        <f t="shared" si="46"/>
        <v>1013000</v>
      </c>
      <c r="H94" s="1">
        <f t="shared" si="47"/>
        <v>0.44043478260869567</v>
      </c>
      <c r="I94" t="s">
        <v>23</v>
      </c>
    </row>
    <row r="95" spans="1:9" x14ac:dyDescent="0.25">
      <c r="A95">
        <v>6000300041</v>
      </c>
      <c r="B95" t="s">
        <v>11</v>
      </c>
      <c r="C95" t="s">
        <v>442</v>
      </c>
      <c r="D95" s="4" t="s">
        <v>523</v>
      </c>
      <c r="E95" s="2">
        <v>719100</v>
      </c>
      <c r="F95" s="2">
        <v>1420000</v>
      </c>
      <c r="G95" s="2">
        <f t="shared" si="46"/>
        <v>700900</v>
      </c>
      <c r="H95" s="1">
        <f t="shared" si="47"/>
        <v>0.49359154929577465</v>
      </c>
      <c r="I95" t="s">
        <v>23</v>
      </c>
    </row>
    <row r="96" spans="1:9" x14ac:dyDescent="0.25">
      <c r="A96">
        <v>6000300042</v>
      </c>
      <c r="B96" t="s">
        <v>11</v>
      </c>
      <c r="C96" t="s">
        <v>442</v>
      </c>
      <c r="D96" s="4" t="s">
        <v>524</v>
      </c>
      <c r="E96" s="2">
        <v>2700000</v>
      </c>
      <c r="F96" s="2">
        <v>4200000</v>
      </c>
      <c r="G96" s="2">
        <f t="shared" si="46"/>
        <v>1500000</v>
      </c>
      <c r="H96" s="1">
        <f t="shared" si="47"/>
        <v>0.35714285714285715</v>
      </c>
      <c r="I96" t="s">
        <v>23</v>
      </c>
    </row>
    <row r="97" spans="1:10" x14ac:dyDescent="0.25">
      <c r="A97">
        <v>6000300043</v>
      </c>
      <c r="B97" t="s">
        <v>11</v>
      </c>
      <c r="C97" t="s">
        <v>442</v>
      </c>
      <c r="D97" s="4" t="s">
        <v>525</v>
      </c>
      <c r="E97" s="2">
        <v>1395000</v>
      </c>
      <c r="F97" s="2">
        <v>2600000</v>
      </c>
      <c r="G97" s="2">
        <f t="shared" si="46"/>
        <v>1205000</v>
      </c>
      <c r="H97" s="1">
        <f t="shared" si="47"/>
        <v>0.46346153846153848</v>
      </c>
      <c r="I97" t="s">
        <v>23</v>
      </c>
    </row>
    <row r="98" spans="1:10" x14ac:dyDescent="0.25">
      <c r="A98">
        <v>6000300044</v>
      </c>
      <c r="B98" t="s">
        <v>11</v>
      </c>
      <c r="C98" t="s">
        <v>442</v>
      </c>
      <c r="D98" s="4" t="s">
        <v>526</v>
      </c>
      <c r="E98" s="2">
        <v>891000</v>
      </c>
      <c r="F98" s="2">
        <v>1620000</v>
      </c>
      <c r="G98" s="2">
        <f t="shared" si="46"/>
        <v>729000</v>
      </c>
      <c r="H98" s="1">
        <f t="shared" si="47"/>
        <v>0.45</v>
      </c>
      <c r="I98" t="s">
        <v>23</v>
      </c>
    </row>
    <row r="99" spans="1:10" x14ac:dyDescent="0.25">
      <c r="A99">
        <v>6000300045</v>
      </c>
      <c r="B99" t="s">
        <v>11</v>
      </c>
      <c r="C99" t="s">
        <v>442</v>
      </c>
      <c r="D99" s="4" t="s">
        <v>527</v>
      </c>
      <c r="E99" s="2">
        <v>4365000</v>
      </c>
      <c r="F99" s="2">
        <v>6000000</v>
      </c>
      <c r="G99" s="2">
        <f t="shared" si="46"/>
        <v>1635000</v>
      </c>
      <c r="H99" s="1">
        <f t="shared" si="47"/>
        <v>0.27250000000000002</v>
      </c>
      <c r="I99" t="s">
        <v>23</v>
      </c>
    </row>
    <row r="100" spans="1:10" hidden="1" x14ac:dyDescent="0.25">
      <c r="A100">
        <v>6000300046</v>
      </c>
      <c r="B100" t="s">
        <v>11</v>
      </c>
    </row>
    <row r="101" spans="1:10" hidden="1" x14ac:dyDescent="0.25">
      <c r="A101">
        <v>6000300047</v>
      </c>
      <c r="B101" t="s">
        <v>11</v>
      </c>
    </row>
    <row r="102" spans="1:10" hidden="1" x14ac:dyDescent="0.25">
      <c r="A102">
        <v>6000300048</v>
      </c>
      <c r="B102" t="s">
        <v>11</v>
      </c>
    </row>
    <row r="103" spans="1:10" hidden="1" x14ac:dyDescent="0.25">
      <c r="A103">
        <v>6000300049</v>
      </c>
      <c r="B103" t="s">
        <v>11</v>
      </c>
    </row>
    <row r="104" spans="1:10" hidden="1" x14ac:dyDescent="0.25">
      <c r="A104">
        <v>6000300050</v>
      </c>
      <c r="B104" t="s">
        <v>11</v>
      </c>
    </row>
    <row r="105" spans="1:10" hidden="1" x14ac:dyDescent="0.25">
      <c r="A105">
        <v>6000300051</v>
      </c>
      <c r="B105" t="s">
        <v>11</v>
      </c>
    </row>
    <row r="106" spans="1:10" hidden="1" x14ac:dyDescent="0.25">
      <c r="A106">
        <v>6000300052</v>
      </c>
      <c r="B106" t="s">
        <v>11</v>
      </c>
    </row>
    <row r="107" spans="1:10" x14ac:dyDescent="0.25">
      <c r="A107">
        <v>6000500001</v>
      </c>
      <c r="B107" t="s">
        <v>17</v>
      </c>
      <c r="C107" t="s">
        <v>442</v>
      </c>
      <c r="D107" s="4" t="s">
        <v>529</v>
      </c>
      <c r="E107" s="2">
        <f>2900000*0.9</f>
        <v>2610000</v>
      </c>
      <c r="F107" s="2">
        <v>3600000</v>
      </c>
      <c r="G107" s="2">
        <f>F107-E107</f>
        <v>990000</v>
      </c>
      <c r="H107" s="1">
        <f>G107/F107</f>
        <v>0.27500000000000002</v>
      </c>
      <c r="I107" t="s">
        <v>19</v>
      </c>
      <c r="J107" t="s">
        <v>16</v>
      </c>
    </row>
    <row r="108" spans="1:10" x14ac:dyDescent="0.25">
      <c r="A108">
        <f>A107+1</f>
        <v>6000500002</v>
      </c>
      <c r="B108" t="s">
        <v>17</v>
      </c>
      <c r="C108" t="s">
        <v>441</v>
      </c>
      <c r="D108" s="4" t="s">
        <v>530</v>
      </c>
      <c r="E108" s="2">
        <v>330000</v>
      </c>
      <c r="F108" s="2">
        <v>960000</v>
      </c>
      <c r="G108" s="2">
        <f>F108-E108</f>
        <v>630000</v>
      </c>
      <c r="H108" s="1">
        <f>G108/F108</f>
        <v>0.65625</v>
      </c>
      <c r="I108" t="s">
        <v>531</v>
      </c>
      <c r="J108" t="s">
        <v>16</v>
      </c>
    </row>
    <row r="109" spans="1:10" hidden="1" x14ac:dyDescent="0.25">
      <c r="A109">
        <f t="shared" ref="A109:A115" si="48">A108+1</f>
        <v>6000500003</v>
      </c>
      <c r="B109" t="s">
        <v>17</v>
      </c>
      <c r="I109" t="s">
        <v>22</v>
      </c>
    </row>
    <row r="110" spans="1:10" hidden="1" x14ac:dyDescent="0.25">
      <c r="A110">
        <f t="shared" si="48"/>
        <v>6000500004</v>
      </c>
      <c r="B110" t="s">
        <v>17</v>
      </c>
    </row>
    <row r="111" spans="1:10" hidden="1" x14ac:dyDescent="0.25">
      <c r="A111">
        <f t="shared" si="48"/>
        <v>6000500005</v>
      </c>
      <c r="B111" t="s">
        <v>17</v>
      </c>
    </row>
    <row r="112" spans="1:10" hidden="1" x14ac:dyDescent="0.25">
      <c r="A112">
        <f t="shared" si="48"/>
        <v>6000500006</v>
      </c>
      <c r="B112" t="s">
        <v>17</v>
      </c>
    </row>
    <row r="113" spans="1:10" hidden="1" x14ac:dyDescent="0.25">
      <c r="A113">
        <f>A112+1</f>
        <v>6000500007</v>
      </c>
      <c r="B113" t="s">
        <v>17</v>
      </c>
    </row>
    <row r="114" spans="1:10" hidden="1" x14ac:dyDescent="0.25">
      <c r="A114">
        <f t="shared" si="48"/>
        <v>6000500008</v>
      </c>
      <c r="B114" t="s">
        <v>17</v>
      </c>
    </row>
    <row r="115" spans="1:10" hidden="1" x14ac:dyDescent="0.25">
      <c r="A115">
        <f t="shared" si="48"/>
        <v>6000500009</v>
      </c>
      <c r="B115" t="s">
        <v>17</v>
      </c>
    </row>
    <row r="116" spans="1:10" x14ac:dyDescent="0.25">
      <c r="A116">
        <v>6006000001</v>
      </c>
      <c r="B116" t="s">
        <v>36</v>
      </c>
      <c r="D116" s="4" t="s">
        <v>459</v>
      </c>
      <c r="F116" s="2">
        <v>280000</v>
      </c>
      <c r="I116" s="2"/>
      <c r="J116" s="2"/>
    </row>
    <row r="117" spans="1:10" x14ac:dyDescent="0.25">
      <c r="A117">
        <v>6006000002</v>
      </c>
      <c r="B117" t="s">
        <v>36</v>
      </c>
      <c r="D117" s="4" t="s">
        <v>460</v>
      </c>
      <c r="F117" s="2">
        <v>200000</v>
      </c>
    </row>
    <row r="118" spans="1:10" x14ac:dyDescent="0.25">
      <c r="A118">
        <v>6006000003</v>
      </c>
      <c r="B118" t="s">
        <v>36</v>
      </c>
      <c r="D118" s="4" t="s">
        <v>450</v>
      </c>
      <c r="F118" s="2">
        <v>180000</v>
      </c>
    </row>
    <row r="119" spans="1:10" x14ac:dyDescent="0.25">
      <c r="A119">
        <v>6006000004</v>
      </c>
      <c r="B119" t="s">
        <v>36</v>
      </c>
      <c r="D119" s="4" t="s">
        <v>452</v>
      </c>
      <c r="F119" s="2">
        <v>200000</v>
      </c>
    </row>
    <row r="120" spans="1:10" x14ac:dyDescent="0.25">
      <c r="A120">
        <v>6006000005</v>
      </c>
      <c r="B120" t="s">
        <v>36</v>
      </c>
      <c r="D120" s="4" t="s">
        <v>451</v>
      </c>
      <c r="F120" s="2">
        <v>220000</v>
      </c>
    </row>
    <row r="121" spans="1:10" x14ac:dyDescent="0.25">
      <c r="A121">
        <v>6006000006</v>
      </c>
      <c r="B121" t="s">
        <v>36</v>
      </c>
      <c r="D121" s="4" t="s">
        <v>453</v>
      </c>
      <c r="F121" s="2">
        <v>200000</v>
      </c>
    </row>
    <row r="122" spans="1:10" x14ac:dyDescent="0.25">
      <c r="A122">
        <v>6006000007</v>
      </c>
      <c r="B122" t="s">
        <v>36</v>
      </c>
      <c r="D122" s="4" t="s">
        <v>454</v>
      </c>
      <c r="F122" s="2">
        <v>200000</v>
      </c>
    </row>
    <row r="123" spans="1:10" x14ac:dyDescent="0.25">
      <c r="A123">
        <v>6006000008</v>
      </c>
      <c r="B123" t="s">
        <v>36</v>
      </c>
      <c r="D123" s="4" t="s">
        <v>455</v>
      </c>
      <c r="F123" s="2">
        <v>280000</v>
      </c>
    </row>
    <row r="124" spans="1:10" x14ac:dyDescent="0.25">
      <c r="A124">
        <v>6006000009</v>
      </c>
      <c r="B124" t="s">
        <v>36</v>
      </c>
      <c r="D124" s="4" t="s">
        <v>456</v>
      </c>
      <c r="F124" s="2">
        <v>240000</v>
      </c>
    </row>
    <row r="125" spans="1:10" x14ac:dyDescent="0.25">
      <c r="A125">
        <v>6006000010</v>
      </c>
      <c r="B125" t="s">
        <v>36</v>
      </c>
      <c r="D125" s="4" t="s">
        <v>457</v>
      </c>
      <c r="F125" s="2">
        <v>240000</v>
      </c>
    </row>
    <row r="126" spans="1:10" x14ac:dyDescent="0.25">
      <c r="A126">
        <v>6006000011</v>
      </c>
      <c r="B126" t="s">
        <v>36</v>
      </c>
      <c r="D126" s="4" t="s">
        <v>458</v>
      </c>
      <c r="F126" s="2">
        <v>260000</v>
      </c>
    </row>
    <row r="127" spans="1:10" x14ac:dyDescent="0.25">
      <c r="A127">
        <v>6006000012</v>
      </c>
      <c r="B127" t="s">
        <v>36</v>
      </c>
      <c r="D127" s="4" t="s">
        <v>38</v>
      </c>
      <c r="F127" s="2">
        <v>320000</v>
      </c>
    </row>
    <row r="128" spans="1:10" x14ac:dyDescent="0.25">
      <c r="A128">
        <v>6006000013</v>
      </c>
      <c r="B128" t="s">
        <v>42</v>
      </c>
      <c r="D128" s="4" t="s">
        <v>43</v>
      </c>
    </row>
    <row r="129" spans="1:10" x14ac:dyDescent="0.25">
      <c r="A129" t="s">
        <v>14</v>
      </c>
      <c r="B129" t="s">
        <v>14</v>
      </c>
      <c r="C129" t="s">
        <v>14</v>
      </c>
      <c r="D129" s="4" t="s">
        <v>14</v>
      </c>
      <c r="E129" s="2" t="s">
        <v>14</v>
      </c>
      <c r="F129" s="2" t="s">
        <v>14</v>
      </c>
      <c r="G129" s="2" t="s">
        <v>14</v>
      </c>
      <c r="H129" s="1" t="s">
        <v>14</v>
      </c>
      <c r="I129" s="2" t="s">
        <v>14</v>
      </c>
      <c r="J129" s="2" t="s">
        <v>14</v>
      </c>
    </row>
  </sheetData>
  <autoFilter ref="A1:J129" xr:uid="{F016760C-DD10-4F2C-B7FF-AA348EF2DA09}">
    <filterColumn colId="3">
      <customFilters>
        <customFilter operator="notEqual" val=" "/>
      </customFilters>
    </filterColumn>
  </autoFilter>
  <pageMargins left="0.7" right="0.7" top="0.75" bottom="0.75" header="0.3" footer="0.3"/>
  <pageSetup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B290-BDA2-4D5C-8A25-F760BBA45582}">
  <sheetPr filterMode="1"/>
  <dimension ref="A1:I120"/>
  <sheetViews>
    <sheetView workbookViewId="0"/>
  </sheetViews>
  <sheetFormatPr defaultRowHeight="15" x14ac:dyDescent="0.25"/>
  <cols>
    <col min="1" max="1" width="13" customWidth="1"/>
    <col min="3" max="3" width="60.5703125" customWidth="1"/>
    <col min="4" max="4" width="12.7109375" style="12" customWidth="1"/>
    <col min="5" max="5" width="12.7109375" customWidth="1"/>
    <col min="6" max="6" width="15.7109375" customWidth="1"/>
    <col min="7" max="7" width="12.7109375" customWidth="1"/>
    <col min="9" max="9" width="38.42578125" customWidth="1"/>
  </cols>
  <sheetData>
    <row r="1" spans="1:9" s="18" customFormat="1" ht="45.75" thickBot="1" x14ac:dyDescent="0.3">
      <c r="A1" s="19" t="s">
        <v>539</v>
      </c>
      <c r="B1" s="19" t="s">
        <v>7</v>
      </c>
      <c r="C1" s="20" t="s">
        <v>0</v>
      </c>
      <c r="D1" s="21" t="s">
        <v>2</v>
      </c>
      <c r="E1" s="19" t="s">
        <v>32</v>
      </c>
      <c r="F1" s="19" t="s">
        <v>34</v>
      </c>
      <c r="G1" s="19" t="s">
        <v>33</v>
      </c>
      <c r="H1" s="19" t="s">
        <v>12</v>
      </c>
      <c r="I1" s="19" t="s">
        <v>6</v>
      </c>
    </row>
    <row r="2" spans="1:9" x14ac:dyDescent="0.25">
      <c r="A2">
        <v>6000000001</v>
      </c>
      <c r="B2" t="str">
        <f>VLOOKUP($A2,Master!$1:$1048576,3,FALSE)</f>
        <v>ABC</v>
      </c>
      <c r="C2" t="str">
        <f>VLOOKUP($A2,Master!$1:$1048576,4,FALSE)</f>
        <v>Champagne NV #1, 750ml</v>
      </c>
      <c r="D2" s="12">
        <f>VLOOKUP($A2,Master!$1:$1048576,5,FALSE)</f>
        <v>967500</v>
      </c>
      <c r="F2" s="12" t="str">
        <f>IF(E2="","",E2*D2)</f>
        <v/>
      </c>
      <c r="G2" t="str">
        <f>VLOOKUP($A2,Inventory!$1:$1048576,6,FALSE)</f>
        <v/>
      </c>
      <c r="H2" s="12" t="str">
        <f>IF(VLOOKUP($A2,Master!$1:$1048576,9,FALSE)="","",VLOOKUP($A2,Master!$1:$1048576,9,FALSE))</f>
        <v>6x750ml</v>
      </c>
      <c r="I2" t="str">
        <f>IF(VLOOKUP($A2,Master!$1:$1048576,10,FALSE)="","",VLOOKUP($A2,Master!$1:$1048576,10,FALSE))</f>
        <v/>
      </c>
    </row>
    <row r="3" spans="1:9" x14ac:dyDescent="0.25">
      <c r="A3">
        <v>6000000002</v>
      </c>
      <c r="B3" t="str">
        <f>VLOOKUP($A3,Master!$1:$1048576,3,FALSE)</f>
        <v>LW</v>
      </c>
      <c r="C3" t="str">
        <f>VLOOKUP($A3,Master!$1:$1048576,4,FALSE)</f>
        <v>Champagne NV #2, 375ml</v>
      </c>
      <c r="D3" s="12">
        <f>VLOOKUP($A3,Master!$1:$1048576,5,FALSE)</f>
        <v>751400</v>
      </c>
      <c r="F3" s="12" t="str">
        <f t="shared" ref="F3:F62" si="0">IF(E3="","",E3*D3)</f>
        <v/>
      </c>
      <c r="G3" t="str">
        <f>VLOOKUP($A3,Inventory!$1:$1048576,6,FALSE)</f>
        <v/>
      </c>
      <c r="H3" s="12" t="str">
        <f>IF(VLOOKUP($A3,Master!$1:$1048576,9,FALSE)="","",VLOOKUP($A3,Master!$1:$1048576,9,FALSE))</f>
        <v>12x375ml</v>
      </c>
      <c r="I3" t="str">
        <f>IF(VLOOKUP($A3,Master!$1:$1048576,10,FALSE)="","",VLOOKUP($A3,Master!$1:$1048576,10,FALSE))</f>
        <v/>
      </c>
    </row>
    <row r="4" spans="1:9" x14ac:dyDescent="0.25">
      <c r="A4">
        <v>6000000004</v>
      </c>
      <c r="B4" t="str">
        <f>VLOOKUP($A4,Master!$1:$1048576,3,FALSE)</f>
        <v>TUV</v>
      </c>
      <c r="C4" t="str">
        <f>VLOOKUP($A4,Master!$1:$1048576,4,FALSE)</f>
        <v>Champagne NV #3, 750ml</v>
      </c>
      <c r="D4" s="12">
        <f>VLOOKUP($A4,Master!$1:$1048576,5,FALSE)</f>
        <v>1552500</v>
      </c>
      <c r="F4" s="12" t="str">
        <f t="shared" si="0"/>
        <v/>
      </c>
      <c r="G4" t="str">
        <f>VLOOKUP($A4,Inventory!$1:$1048576,6,FALSE)</f>
        <v/>
      </c>
      <c r="H4" s="12" t="str">
        <f>IF(VLOOKUP($A4,Master!$1:$1048576,9,FALSE)="","",VLOOKUP($A4,Master!$1:$1048576,9,FALSE))</f>
        <v>6x750ml</v>
      </c>
      <c r="I4" t="str">
        <f>IF(VLOOKUP($A4,Master!$1:$1048576,10,FALSE)="","",VLOOKUP($A4,Master!$1:$1048576,10,FALSE))</f>
        <v>delist</v>
      </c>
    </row>
    <row r="5" spans="1:9" x14ac:dyDescent="0.25">
      <c r="A5">
        <v>6000000005</v>
      </c>
      <c r="B5" t="str">
        <f>VLOOKUP($A5,Master!$1:$1048576,3,FALSE)</f>
        <v>LW</v>
      </c>
      <c r="C5" t="str">
        <f>VLOOKUP($A5,Master!$1:$1048576,4,FALSE)</f>
        <v>Champagne NV #4, 750ml</v>
      </c>
      <c r="D5" s="12">
        <f>VLOOKUP($A5,Master!$1:$1048576,5,FALSE)</f>
        <v>871200</v>
      </c>
      <c r="F5" s="12" t="str">
        <f t="shared" si="0"/>
        <v/>
      </c>
      <c r="G5" t="str">
        <f>VLOOKUP($A5,Inventory!$1:$1048576,6,FALSE)</f>
        <v/>
      </c>
      <c r="H5" s="12" t="str">
        <f>IF(VLOOKUP($A5,Master!$1:$1048576,9,FALSE)="","",VLOOKUP($A5,Master!$1:$1048576,9,FALSE))</f>
        <v>6x750ml</v>
      </c>
      <c r="I5" t="str">
        <f>IF(VLOOKUP($A5,Master!$1:$1048576,10,FALSE)="","",VLOOKUP($A5,Master!$1:$1048576,10,FALSE))</f>
        <v/>
      </c>
    </row>
    <row r="6" spans="1:9" x14ac:dyDescent="0.25">
      <c r="A6">
        <v>6000000006</v>
      </c>
      <c r="B6" t="str">
        <f>VLOOKUP($A6,Master!$1:$1048576,3,FALSE)</f>
        <v>MNO</v>
      </c>
      <c r="C6" t="str">
        <f>VLOOKUP($A6,Master!$1:$1048576,4,FALSE)</f>
        <v>Champagne NV #5, 375ml</v>
      </c>
      <c r="D6" s="12">
        <f>VLOOKUP($A6,Master!$1:$1048576,5,FALSE)</f>
        <v>621600</v>
      </c>
      <c r="F6" s="12" t="str">
        <f t="shared" si="0"/>
        <v/>
      </c>
      <c r="G6" t="str">
        <f>VLOOKUP($A6,Inventory!$1:$1048576,6,FALSE)</f>
        <v/>
      </c>
      <c r="H6" s="12" t="str">
        <f>IF(VLOOKUP($A6,Master!$1:$1048576,9,FALSE)="","",VLOOKUP($A6,Master!$1:$1048576,9,FALSE))</f>
        <v>break</v>
      </c>
      <c r="I6" t="str">
        <f>IF(VLOOKUP($A6,Master!$1:$1048576,10,FALSE)="","",VLOOKUP($A6,Master!$1:$1048576,10,FALSE))</f>
        <v/>
      </c>
    </row>
    <row r="7" spans="1:9" x14ac:dyDescent="0.25">
      <c r="A7">
        <v>6000000007</v>
      </c>
      <c r="B7" t="str">
        <f>VLOOKUP($A7,Master!$1:$1048576,3,FALSE)</f>
        <v>XYZ</v>
      </c>
      <c r="C7" t="str">
        <f>VLOOKUP($A7,Master!$1:$1048576,4,FALSE)</f>
        <v>Champagne Rose, 750ml</v>
      </c>
      <c r="D7" s="12">
        <f>VLOOKUP($A7,Master!$1:$1048576,5,FALSE)</f>
        <v>1350000</v>
      </c>
      <c r="F7" s="12" t="str">
        <f t="shared" si="0"/>
        <v/>
      </c>
      <c r="G7" t="str">
        <f>VLOOKUP($A7,Inventory!$1:$1048576,6,FALSE)</f>
        <v/>
      </c>
      <c r="H7" s="12" t="str">
        <f>IF(VLOOKUP($A7,Master!$1:$1048576,9,FALSE)="","",VLOOKUP($A7,Master!$1:$1048576,9,FALSE))</f>
        <v>6x750ml</v>
      </c>
      <c r="I7" t="str">
        <f>IF(VLOOKUP($A7,Master!$1:$1048576,10,FALSE)="","",VLOOKUP($A7,Master!$1:$1048576,10,FALSE))</f>
        <v/>
      </c>
    </row>
    <row r="8" spans="1:9" x14ac:dyDescent="0.25">
      <c r="A8">
        <v>6000000008</v>
      </c>
      <c r="B8" t="str">
        <f>VLOOKUP($A8,Master!$1:$1048576,3,FALSE)</f>
        <v>DE</v>
      </c>
      <c r="C8" t="str">
        <f>VLOOKUP($A8,Master!$1:$1048576,4,FALSE)</f>
        <v>Champagne NV #7, 750ml</v>
      </c>
      <c r="D8" s="12">
        <f>VLOOKUP($A8,Master!$1:$1048576,5,FALSE)</f>
        <v>1263500</v>
      </c>
      <c r="F8" s="12" t="str">
        <f t="shared" si="0"/>
        <v/>
      </c>
      <c r="G8" t="str">
        <f>VLOOKUP($A8,Inventory!$1:$1048576,6,FALSE)</f>
        <v/>
      </c>
      <c r="H8" s="12" t="str">
        <f>IF(VLOOKUP($A8,Master!$1:$1048576,9,FALSE)="","",VLOOKUP($A8,Master!$1:$1048576,9,FALSE))</f>
        <v>6x750ml</v>
      </c>
      <c r="I8" t="str">
        <f>IF(VLOOKUP($A8,Master!$1:$1048576,10,FALSE)="","",VLOOKUP($A8,Master!$1:$1048576,10,FALSE))</f>
        <v/>
      </c>
    </row>
    <row r="9" spans="1:9" x14ac:dyDescent="0.25">
      <c r="A9">
        <v>6000000009</v>
      </c>
      <c r="B9" t="str">
        <f>VLOOKUP($A9,Master!$1:$1048576,3,FALSE)</f>
        <v>ABC</v>
      </c>
      <c r="C9" t="str">
        <f>VLOOKUP($A9,Master!$1:$1048576,4,FALSE)</f>
        <v>Prosecco Extra-Dry, 750ml</v>
      </c>
      <c r="D9" s="12">
        <f>VLOOKUP($A9,Master!$1:$1048576,5,FALSE)</f>
        <v>350000</v>
      </c>
      <c r="F9" s="12" t="str">
        <f t="shared" si="0"/>
        <v/>
      </c>
      <c r="G9" t="str">
        <f>VLOOKUP($A9,Inventory!$1:$1048576,6,FALSE)</f>
        <v/>
      </c>
      <c r="H9" s="12" t="str">
        <f>VLOOKUP($A9,Master!$1:$1048576,9,FALSE)</f>
        <v>6x750ml</v>
      </c>
      <c r="I9" t="str">
        <f>IF(VLOOKUP($A9,Master!$1:$1048576,10,FALSE)="","",VLOOKUP($A9,Master!$1:$1048576,10,FALSE))</f>
        <v/>
      </c>
    </row>
    <row r="10" spans="1:9" x14ac:dyDescent="0.25">
      <c r="A10">
        <v>6000000010</v>
      </c>
      <c r="B10" t="str">
        <f>VLOOKUP($A10,Master!$1:$1048576,3,FALSE)</f>
        <v>XYZ</v>
      </c>
      <c r="C10" t="str">
        <f>VLOOKUP($A10,Master!$1:$1048576,4,FALSE)</f>
        <v>Champagne Vintage 2008, 750ml</v>
      </c>
      <c r="D10" s="12">
        <f>VLOOKUP($A10,Master!$1:$1048576,5,FALSE)</f>
        <v>1791000</v>
      </c>
      <c r="F10" s="12" t="str">
        <f t="shared" si="0"/>
        <v/>
      </c>
      <c r="G10" t="str">
        <f>VLOOKUP($A10,Inventory!$1:$1048576,6,FALSE)</f>
        <v/>
      </c>
      <c r="H10" s="12" t="str">
        <f>VLOOKUP($A10,Master!$1:$1048576,9,FALSE)</f>
        <v>break</v>
      </c>
      <c r="I10" t="str">
        <f>IF(VLOOKUP($A10,Master!$1:$1048576,10,FALSE)="","",VLOOKUP($A10,Master!$1:$1048576,10,FALSE))</f>
        <v/>
      </c>
    </row>
    <row r="11" spans="1:9" hidden="1" x14ac:dyDescent="0.25">
      <c r="A11">
        <v>6000000011</v>
      </c>
      <c r="B11">
        <f>VLOOKUP($A11,Master!$1:$1048576,3,FALSE)</f>
        <v>0</v>
      </c>
      <c r="C11">
        <f>VLOOKUP($A11,Master!$1:$1048576,4,FALSE)</f>
        <v>0</v>
      </c>
      <c r="D11" s="12">
        <f>VLOOKUP($A11,Master!$1:$1048576,5,FALSE)</f>
        <v>0</v>
      </c>
      <c r="F11" s="12" t="str">
        <f t="shared" si="0"/>
        <v/>
      </c>
      <c r="G11" t="e">
        <f>VLOOKUP($A11,Inventory!$1:$1048576,6,FALSE)</f>
        <v>#N/A</v>
      </c>
      <c r="H11" s="12">
        <f>VLOOKUP($A11,Master!$1:$1048576,9,FALSE)</f>
        <v>0</v>
      </c>
      <c r="I11" t="str">
        <f>IF(VLOOKUP($A11,Master!$1:$1048576,10,FALSE)="","",VLOOKUP($A11,Master!$1:$1048576,10,FALSE))</f>
        <v/>
      </c>
    </row>
    <row r="12" spans="1:9" hidden="1" x14ac:dyDescent="0.25">
      <c r="A12">
        <v>6000000012</v>
      </c>
      <c r="B12">
        <f>VLOOKUP($A12,Master!$1:$1048576,3,FALSE)</f>
        <v>0</v>
      </c>
      <c r="C12">
        <f>VLOOKUP($A12,Master!$1:$1048576,4,FALSE)</f>
        <v>0</v>
      </c>
      <c r="D12" s="12">
        <f>VLOOKUP($A12,Master!$1:$1048576,5,FALSE)</f>
        <v>0</v>
      </c>
      <c r="F12" s="12" t="str">
        <f t="shared" si="0"/>
        <v/>
      </c>
      <c r="G12" t="e">
        <f>VLOOKUP($A12,Inventory!$1:$1048576,6,FALSE)</f>
        <v>#N/A</v>
      </c>
      <c r="H12" s="12">
        <f>VLOOKUP($A12,Master!$1:$1048576,9,FALSE)</f>
        <v>0</v>
      </c>
      <c r="I12" t="str">
        <f>IF(VLOOKUP($A12,Master!$1:$1048576,10,FALSE)="","",VLOOKUP($A12,Master!$1:$1048576,10,FALSE))</f>
        <v/>
      </c>
    </row>
    <row r="13" spans="1:9" hidden="1" x14ac:dyDescent="0.25">
      <c r="A13">
        <v>6000000013</v>
      </c>
      <c r="B13">
        <f>VLOOKUP($A13,Master!$1:$1048576,3,FALSE)</f>
        <v>0</v>
      </c>
      <c r="C13">
        <f>VLOOKUP($A13,Master!$1:$1048576,4,FALSE)</f>
        <v>0</v>
      </c>
      <c r="D13" s="12">
        <f>VLOOKUP($A13,Master!$1:$1048576,5,FALSE)</f>
        <v>0</v>
      </c>
      <c r="F13" s="12" t="str">
        <f t="shared" si="0"/>
        <v/>
      </c>
      <c r="G13" t="e">
        <f>VLOOKUP($A13,Inventory!$1:$1048576,6,FALSE)</f>
        <v>#N/A</v>
      </c>
      <c r="H13" s="12">
        <f>VLOOKUP($A13,Master!$1:$1048576,9,FALSE)</f>
        <v>0</v>
      </c>
      <c r="I13" t="str">
        <f>IF(VLOOKUP($A13,Master!$1:$1048576,10,FALSE)="","",VLOOKUP($A13,Master!$1:$1048576,10,FALSE))</f>
        <v/>
      </c>
    </row>
    <row r="14" spans="1:9" hidden="1" x14ac:dyDescent="0.25">
      <c r="A14">
        <v>6000000014</v>
      </c>
      <c r="B14">
        <f>VLOOKUP($A14,Master!$1:$1048576,3,FALSE)</f>
        <v>0</v>
      </c>
      <c r="C14">
        <f>VLOOKUP($A14,Master!$1:$1048576,4,FALSE)</f>
        <v>0</v>
      </c>
      <c r="D14" s="12">
        <f>VLOOKUP($A14,Master!$1:$1048576,5,FALSE)</f>
        <v>0</v>
      </c>
      <c r="F14" s="12" t="str">
        <f t="shared" si="0"/>
        <v/>
      </c>
      <c r="G14" t="e">
        <f>VLOOKUP($A14,Inventory!$1:$1048576,6,FALSE)</f>
        <v>#N/A</v>
      </c>
      <c r="H14" s="12">
        <f>VLOOKUP($A14,Master!$1:$1048576,9,FALSE)</f>
        <v>0</v>
      </c>
      <c r="I14" t="str">
        <f>IF(VLOOKUP($A14,Master!$1:$1048576,10,FALSE)="","",VLOOKUP($A14,Master!$1:$1048576,10,FALSE))</f>
        <v/>
      </c>
    </row>
    <row r="15" spans="1:9" hidden="1" x14ac:dyDescent="0.25">
      <c r="A15">
        <v>6000000015</v>
      </c>
      <c r="B15">
        <f>VLOOKUP($A15,Master!$1:$1048576,3,FALSE)</f>
        <v>0</v>
      </c>
      <c r="C15">
        <f>VLOOKUP($A15,Master!$1:$1048576,4,FALSE)</f>
        <v>0</v>
      </c>
      <c r="D15" s="12">
        <f>VLOOKUP($A15,Master!$1:$1048576,5,FALSE)</f>
        <v>0</v>
      </c>
      <c r="F15" s="12" t="str">
        <f t="shared" si="0"/>
        <v/>
      </c>
      <c r="G15" t="e">
        <f>VLOOKUP($A15,Inventory!$1:$1048576,6,FALSE)</f>
        <v>#N/A</v>
      </c>
      <c r="H15" s="12">
        <f>VLOOKUP($A15,Master!$1:$1048576,9,FALSE)</f>
        <v>0</v>
      </c>
      <c r="I15" t="str">
        <f>IF(VLOOKUP($A15,Master!$1:$1048576,10,FALSE)="","",VLOOKUP($A15,Master!$1:$1048576,10,FALSE))</f>
        <v/>
      </c>
    </row>
    <row r="16" spans="1:9" hidden="1" x14ac:dyDescent="0.25">
      <c r="A16">
        <v>6000000016</v>
      </c>
      <c r="B16">
        <f>VLOOKUP($A16,Master!$1:$1048576,3,FALSE)</f>
        <v>0</v>
      </c>
      <c r="C16">
        <f>VLOOKUP($A16,Master!$1:$1048576,4,FALSE)</f>
        <v>0</v>
      </c>
      <c r="D16" s="12">
        <f>VLOOKUP($A16,Master!$1:$1048576,5,FALSE)</f>
        <v>0</v>
      </c>
      <c r="F16" s="12" t="str">
        <f t="shared" si="0"/>
        <v/>
      </c>
      <c r="G16" t="e">
        <f>VLOOKUP($A16,Inventory!$1:$1048576,6,FALSE)</f>
        <v>#N/A</v>
      </c>
      <c r="H16" s="12">
        <f>VLOOKUP($A16,Master!$1:$1048576,9,FALSE)</f>
        <v>0</v>
      </c>
      <c r="I16" t="str">
        <f>IF(VLOOKUP($A16,Master!$1:$1048576,10,FALSE)="","",VLOOKUP($A16,Master!$1:$1048576,10,FALSE))</f>
        <v/>
      </c>
    </row>
    <row r="17" spans="1:9" hidden="1" x14ac:dyDescent="0.25">
      <c r="A17">
        <v>6000000017</v>
      </c>
      <c r="B17">
        <f>VLOOKUP($A17,Master!$1:$1048576,3,FALSE)</f>
        <v>0</v>
      </c>
      <c r="C17">
        <f>VLOOKUP($A17,Master!$1:$1048576,4,FALSE)</f>
        <v>0</v>
      </c>
      <c r="D17" s="12">
        <f>VLOOKUP($A17,Master!$1:$1048576,5,FALSE)</f>
        <v>0</v>
      </c>
      <c r="F17" s="12" t="str">
        <f t="shared" si="0"/>
        <v/>
      </c>
      <c r="G17" t="e">
        <f>VLOOKUP($A17,Inventory!$1:$1048576,6,FALSE)</f>
        <v>#N/A</v>
      </c>
      <c r="H17" s="12">
        <f>VLOOKUP($A17,Master!$1:$1048576,9,FALSE)</f>
        <v>0</v>
      </c>
      <c r="I17" t="str">
        <f>IF(VLOOKUP($A17,Master!$1:$1048576,10,FALSE)="","",VLOOKUP($A17,Master!$1:$1048576,10,FALSE))</f>
        <v/>
      </c>
    </row>
    <row r="18" spans="1:9" hidden="1" x14ac:dyDescent="0.25">
      <c r="A18">
        <v>6000000018</v>
      </c>
      <c r="B18">
        <f>VLOOKUP($A18,Master!$1:$1048576,3,FALSE)</f>
        <v>0</v>
      </c>
      <c r="C18">
        <f>VLOOKUP($A18,Master!$1:$1048576,4,FALSE)</f>
        <v>0</v>
      </c>
      <c r="D18" s="12">
        <f>VLOOKUP($A18,Master!$1:$1048576,5,FALSE)</f>
        <v>0</v>
      </c>
      <c r="F18" s="12" t="str">
        <f t="shared" si="0"/>
        <v/>
      </c>
      <c r="G18" t="e">
        <f>VLOOKUP($A18,Inventory!$1:$1048576,6,FALSE)</f>
        <v>#N/A</v>
      </c>
      <c r="H18" s="12">
        <f>VLOOKUP($A18,Master!$1:$1048576,9,FALSE)</f>
        <v>0</v>
      </c>
      <c r="I18" t="str">
        <f>IF(VLOOKUP($A18,Master!$1:$1048576,10,FALSE)="","",VLOOKUP($A18,Master!$1:$1048576,10,FALSE))</f>
        <v/>
      </c>
    </row>
    <row r="19" spans="1:9" hidden="1" x14ac:dyDescent="0.25">
      <c r="A19">
        <v>6000000019</v>
      </c>
      <c r="B19">
        <f>VLOOKUP($A19,Master!$1:$1048576,3,FALSE)</f>
        <v>0</v>
      </c>
      <c r="C19">
        <f>VLOOKUP($A19,Master!$1:$1048576,4,FALSE)</f>
        <v>0</v>
      </c>
      <c r="D19" s="12">
        <f>VLOOKUP($A19,Master!$1:$1048576,5,FALSE)</f>
        <v>0</v>
      </c>
      <c r="F19" s="12" t="str">
        <f t="shared" si="0"/>
        <v/>
      </c>
      <c r="G19" t="e">
        <f>VLOOKUP($A19,Inventory!$1:$1048576,6,FALSE)</f>
        <v>#N/A</v>
      </c>
      <c r="H19" s="12">
        <f>VLOOKUP($A19,Master!$1:$1048576,9,FALSE)</f>
        <v>0</v>
      </c>
      <c r="I19" t="str">
        <f>IF(VLOOKUP($A19,Master!$1:$1048576,10,FALSE)="","",VLOOKUP($A19,Master!$1:$1048576,10,FALSE))</f>
        <v/>
      </c>
    </row>
    <row r="20" spans="1:9" hidden="1" x14ac:dyDescent="0.25">
      <c r="A20">
        <v>6000000020</v>
      </c>
      <c r="B20">
        <f>VLOOKUP($A20,Master!$1:$1048576,3,FALSE)</f>
        <v>0</v>
      </c>
      <c r="C20">
        <f>VLOOKUP($A20,Master!$1:$1048576,4,FALSE)</f>
        <v>0</v>
      </c>
      <c r="D20" s="12">
        <f>VLOOKUP($A20,Master!$1:$1048576,5,FALSE)</f>
        <v>0</v>
      </c>
      <c r="F20" s="12" t="str">
        <f t="shared" si="0"/>
        <v/>
      </c>
      <c r="G20" t="e">
        <f>VLOOKUP($A20,Inventory!$1:$1048576,6,FALSE)</f>
        <v>#N/A</v>
      </c>
      <c r="H20" s="12">
        <f>VLOOKUP($A20,Master!$1:$1048576,9,FALSE)</f>
        <v>0</v>
      </c>
      <c r="I20" t="str">
        <f>IF(VLOOKUP($A20,Master!$1:$1048576,10,FALSE)="","",VLOOKUP($A20,Master!$1:$1048576,10,FALSE))</f>
        <v/>
      </c>
    </row>
    <row r="21" spans="1:9" hidden="1" x14ac:dyDescent="0.25">
      <c r="A21">
        <v>6000000021</v>
      </c>
      <c r="B21">
        <f>VLOOKUP($A21,Master!$1:$1048576,3,FALSE)</f>
        <v>0</v>
      </c>
      <c r="C21">
        <f>VLOOKUP($A21,Master!$1:$1048576,4,FALSE)</f>
        <v>0</v>
      </c>
      <c r="D21" s="12">
        <f>VLOOKUP($A21,Master!$1:$1048576,5,FALSE)</f>
        <v>0</v>
      </c>
      <c r="F21" s="12" t="str">
        <f t="shared" si="0"/>
        <v/>
      </c>
      <c r="G21" t="e">
        <f>VLOOKUP($A21,Inventory!$1:$1048576,6,FALSE)</f>
        <v>#N/A</v>
      </c>
      <c r="H21" s="12">
        <f>VLOOKUP($A21,Master!$1:$1048576,9,FALSE)</f>
        <v>0</v>
      </c>
      <c r="I21" t="str">
        <f>IF(VLOOKUP($A21,Master!$1:$1048576,10,FALSE)="","",VLOOKUP($A21,Master!$1:$1048576,10,FALSE))</f>
        <v/>
      </c>
    </row>
    <row r="22" spans="1:9" hidden="1" x14ac:dyDescent="0.25">
      <c r="A22">
        <v>6000000022</v>
      </c>
      <c r="B22">
        <f>VLOOKUP($A22,Master!$1:$1048576,3,FALSE)</f>
        <v>0</v>
      </c>
      <c r="C22">
        <f>VLOOKUP($A22,Master!$1:$1048576,4,FALSE)</f>
        <v>0</v>
      </c>
      <c r="D22" s="12">
        <f>VLOOKUP($A22,Master!$1:$1048576,5,FALSE)</f>
        <v>0</v>
      </c>
      <c r="F22" s="12" t="str">
        <f t="shared" si="0"/>
        <v/>
      </c>
      <c r="G22" t="e">
        <f>VLOOKUP($A22,Inventory!$1:$1048576,6,FALSE)</f>
        <v>#N/A</v>
      </c>
      <c r="H22" s="12">
        <f>VLOOKUP($A22,Master!$1:$1048576,9,FALSE)</f>
        <v>0</v>
      </c>
      <c r="I22" t="str">
        <f>IF(VLOOKUP($A22,Master!$1:$1048576,10,FALSE)="","",VLOOKUP($A22,Master!$1:$1048576,10,FALSE))</f>
        <v/>
      </c>
    </row>
    <row r="23" spans="1:9" hidden="1" x14ac:dyDescent="0.25">
      <c r="A23">
        <v>6000000023</v>
      </c>
      <c r="B23">
        <f>VLOOKUP($A23,Master!$1:$1048576,3,FALSE)</f>
        <v>0</v>
      </c>
      <c r="C23">
        <f>VLOOKUP($A23,Master!$1:$1048576,4,FALSE)</f>
        <v>0</v>
      </c>
      <c r="D23" s="12">
        <f>VLOOKUP($A23,Master!$1:$1048576,5,FALSE)</f>
        <v>0</v>
      </c>
      <c r="F23" s="12" t="str">
        <f t="shared" si="0"/>
        <v/>
      </c>
      <c r="G23" t="e">
        <f>VLOOKUP($A23,Inventory!$1:$1048576,6,FALSE)</f>
        <v>#N/A</v>
      </c>
      <c r="H23" s="12">
        <f>VLOOKUP($A23,Master!$1:$1048576,9,FALSE)</f>
        <v>0</v>
      </c>
      <c r="I23" t="str">
        <f>IF(VLOOKUP($A23,Master!$1:$1048576,10,FALSE)="","",VLOOKUP($A23,Master!$1:$1048576,10,FALSE))</f>
        <v/>
      </c>
    </row>
    <row r="24" spans="1:9" hidden="1" x14ac:dyDescent="0.25">
      <c r="A24">
        <v>6000000024</v>
      </c>
      <c r="B24">
        <f>VLOOKUP($A24,Master!$1:$1048576,3,FALSE)</f>
        <v>0</v>
      </c>
      <c r="C24">
        <f>VLOOKUP($A24,Master!$1:$1048576,4,FALSE)</f>
        <v>0</v>
      </c>
      <c r="D24" s="12">
        <f>VLOOKUP($A24,Master!$1:$1048576,5,FALSE)</f>
        <v>0</v>
      </c>
      <c r="F24" s="12" t="str">
        <f t="shared" si="0"/>
        <v/>
      </c>
      <c r="G24" t="e">
        <f>VLOOKUP($A24,Inventory!$1:$1048576,6,FALSE)</f>
        <v>#N/A</v>
      </c>
      <c r="H24" s="12">
        <f>VLOOKUP($A24,Master!$1:$1048576,9,FALSE)</f>
        <v>0</v>
      </c>
      <c r="I24" t="str">
        <f>IF(VLOOKUP($A24,Master!$1:$1048576,10,FALSE)="","",VLOOKUP($A24,Master!$1:$1048576,10,FALSE))</f>
        <v/>
      </c>
    </row>
    <row r="25" spans="1:9" hidden="1" x14ac:dyDescent="0.25">
      <c r="A25">
        <v>6000000025</v>
      </c>
      <c r="B25">
        <f>VLOOKUP($A25,Master!$1:$1048576,3,FALSE)</f>
        <v>0</v>
      </c>
      <c r="C25">
        <f>VLOOKUP($A25,Master!$1:$1048576,4,FALSE)</f>
        <v>0</v>
      </c>
      <c r="D25" s="12">
        <f>VLOOKUP($A25,Master!$1:$1048576,5,FALSE)</f>
        <v>0</v>
      </c>
      <c r="F25" s="12" t="str">
        <f t="shared" si="0"/>
        <v/>
      </c>
      <c r="G25" t="e">
        <f>VLOOKUP($A25,Inventory!$1:$1048576,6,FALSE)</f>
        <v>#N/A</v>
      </c>
      <c r="H25" s="12">
        <f>VLOOKUP($A25,Master!$1:$1048576,9,FALSE)</f>
        <v>0</v>
      </c>
      <c r="I25" t="str">
        <f>IF(VLOOKUP($A25,Master!$1:$1048576,10,FALSE)="","",VLOOKUP($A25,Master!$1:$1048576,10,FALSE))</f>
        <v/>
      </c>
    </row>
    <row r="26" spans="1:9" hidden="1" x14ac:dyDescent="0.25">
      <c r="A26">
        <v>6000000026</v>
      </c>
      <c r="B26">
        <f>VLOOKUP($A26,Master!$1:$1048576,3,FALSE)</f>
        <v>0</v>
      </c>
      <c r="C26">
        <f>VLOOKUP($A26,Master!$1:$1048576,4,FALSE)</f>
        <v>0</v>
      </c>
      <c r="D26" s="12">
        <f>VLOOKUP($A26,Master!$1:$1048576,5,FALSE)</f>
        <v>0</v>
      </c>
      <c r="F26" s="12" t="str">
        <f t="shared" si="0"/>
        <v/>
      </c>
      <c r="G26" t="e">
        <f>VLOOKUP($A26,Inventory!$1:$1048576,6,FALSE)</f>
        <v>#N/A</v>
      </c>
      <c r="H26" s="12">
        <f>VLOOKUP($A26,Master!$1:$1048576,9,FALSE)</f>
        <v>0</v>
      </c>
      <c r="I26" t="str">
        <f>IF(VLOOKUP($A26,Master!$1:$1048576,10,FALSE)="","",VLOOKUP($A26,Master!$1:$1048576,10,FALSE))</f>
        <v/>
      </c>
    </row>
    <row r="27" spans="1:9" hidden="1" x14ac:dyDescent="0.25">
      <c r="A27">
        <v>6000000027</v>
      </c>
      <c r="B27">
        <f>VLOOKUP($A27,Master!$1:$1048576,3,FALSE)</f>
        <v>0</v>
      </c>
      <c r="C27">
        <f>VLOOKUP($A27,Master!$1:$1048576,4,FALSE)</f>
        <v>0</v>
      </c>
      <c r="D27" s="12">
        <f>VLOOKUP($A27,Master!$1:$1048576,5,FALSE)</f>
        <v>0</v>
      </c>
      <c r="F27" s="12" t="str">
        <f t="shared" si="0"/>
        <v/>
      </c>
      <c r="G27" t="e">
        <f>VLOOKUP($A27,Inventory!$1:$1048576,6,FALSE)</f>
        <v>#N/A</v>
      </c>
      <c r="H27" s="12">
        <f>VLOOKUP($A27,Master!$1:$1048576,9,FALSE)</f>
        <v>0</v>
      </c>
      <c r="I27" t="str">
        <f>IF(VLOOKUP($A27,Master!$1:$1048576,10,FALSE)="","",VLOOKUP($A27,Master!$1:$1048576,10,FALSE))</f>
        <v/>
      </c>
    </row>
    <row r="28" spans="1:9" hidden="1" x14ac:dyDescent="0.25">
      <c r="A28">
        <v>6000000028</v>
      </c>
      <c r="B28">
        <f>VLOOKUP($A28,Master!$1:$1048576,3,FALSE)</f>
        <v>0</v>
      </c>
      <c r="C28">
        <f>VLOOKUP($A28,Master!$1:$1048576,4,FALSE)</f>
        <v>0</v>
      </c>
      <c r="D28" s="12">
        <f>VLOOKUP($A28,Master!$1:$1048576,5,FALSE)</f>
        <v>0</v>
      </c>
      <c r="F28" s="12" t="str">
        <f t="shared" si="0"/>
        <v/>
      </c>
      <c r="G28" t="e">
        <f>VLOOKUP($A28,Inventory!$1:$1048576,6,FALSE)</f>
        <v>#N/A</v>
      </c>
      <c r="H28" s="12">
        <f>VLOOKUP($A28,Master!$1:$1048576,9,FALSE)</f>
        <v>0</v>
      </c>
      <c r="I28" t="str">
        <f>IF(VLOOKUP($A28,Master!$1:$1048576,10,FALSE)="","",VLOOKUP($A28,Master!$1:$1048576,10,FALSE))</f>
        <v/>
      </c>
    </row>
    <row r="29" spans="1:9" x14ac:dyDescent="0.25">
      <c r="A29">
        <v>6000100002</v>
      </c>
      <c r="B29" t="str">
        <f>VLOOKUP($A29,Master!$1:$1048576,3,FALSE)</f>
        <v>XYZ</v>
      </c>
      <c r="C29" t="str">
        <f>VLOOKUP($A29,Master!$1:$1048576,4,FALSE)</f>
        <v>White #1 2021, 750ml</v>
      </c>
      <c r="D29" s="12">
        <f>VLOOKUP($A29,Master!$1:$1048576,5,FALSE)</f>
        <v>427500</v>
      </c>
      <c r="F29" s="12" t="str">
        <f t="shared" si="0"/>
        <v/>
      </c>
      <c r="G29" t="str">
        <f>VLOOKUP($A29,Inventory!$1:$1048576,6,FALSE)</f>
        <v/>
      </c>
      <c r="H29" s="12" t="str">
        <f>IF(VLOOKUP($A29,Master!$1:$1048576,9,FALSE)="","",VLOOKUP($A29,Master!$1:$1048576,9,FALSE))</f>
        <v>break</v>
      </c>
      <c r="I29" t="str">
        <f>IF(VLOOKUP($A29,Master!$1:$1048576,10,FALSE)="","",VLOOKUP($A29,Master!$1:$1048576,10,FALSE))</f>
        <v/>
      </c>
    </row>
    <row r="30" spans="1:9" x14ac:dyDescent="0.25">
      <c r="A30">
        <v>6000100003</v>
      </c>
      <c r="B30" t="str">
        <f>VLOOKUP($A30,Master!$1:$1048576,3,FALSE)</f>
        <v>FGH</v>
      </c>
      <c r="C30" t="str">
        <f>VLOOKUP($A30,Master!$1:$1048576,4,FALSE)</f>
        <v>White #2 2019, 750ml</v>
      </c>
      <c r="D30" s="12">
        <f>VLOOKUP($A30,Master!$1:$1048576,5,FALSE)</f>
        <v>331200</v>
      </c>
      <c r="F30" s="12" t="str">
        <f t="shared" si="0"/>
        <v/>
      </c>
      <c r="G30" t="str">
        <f>VLOOKUP($A30,Inventory!$1:$1048576,6,FALSE)</f>
        <v/>
      </c>
      <c r="H30" s="12" t="str">
        <f>IF(VLOOKUP($A30,Master!$1:$1048576,9,FALSE)="","",VLOOKUP($A30,Master!$1:$1048576,9,FALSE))</f>
        <v>break</v>
      </c>
      <c r="I30" t="str">
        <f>IF(VLOOKUP($A30,Master!$1:$1048576,10,FALSE)="","",VLOOKUP($A30,Master!$1:$1048576,10,FALSE))</f>
        <v/>
      </c>
    </row>
    <row r="31" spans="1:9" x14ac:dyDescent="0.25">
      <c r="A31">
        <v>6000100004</v>
      </c>
      <c r="B31" t="str">
        <f>VLOOKUP($A31,Master!$1:$1048576,3,FALSE)</f>
        <v>QRS</v>
      </c>
      <c r="C31" t="str">
        <f>VLOOKUP($A31,Master!$1:$1048576,4,FALSE)</f>
        <v>White #3 2022, 750ml</v>
      </c>
      <c r="D31" s="12">
        <f>VLOOKUP($A31,Master!$1:$1048576,5,FALSE)</f>
        <v>332500</v>
      </c>
      <c r="F31" s="12" t="str">
        <f t="shared" si="0"/>
        <v/>
      </c>
      <c r="G31" t="str">
        <f>VLOOKUP($A31,Inventory!$1:$1048576,6,FALSE)</f>
        <v/>
      </c>
      <c r="H31" s="12" t="str">
        <f>IF(VLOOKUP($A31,Master!$1:$1048576,9,FALSE)="","",VLOOKUP($A31,Master!$1:$1048576,9,FALSE))</f>
        <v>12x750ml</v>
      </c>
      <c r="I31" t="str">
        <f>IF(VLOOKUP($A31,Master!$1:$1048576,10,FALSE)="","",VLOOKUP($A31,Master!$1:$1048576,10,FALSE))</f>
        <v>pouring</v>
      </c>
    </row>
    <row r="32" spans="1:9" x14ac:dyDescent="0.25">
      <c r="A32">
        <v>6000100005</v>
      </c>
      <c r="B32" t="str">
        <f>VLOOKUP($A32,Master!$1:$1048576,3,FALSE)</f>
        <v>TUV</v>
      </c>
      <c r="C32" t="str">
        <f>VLOOKUP($A32,Master!$1:$1048576,4,FALSE)</f>
        <v>White #4 2021, 750ml</v>
      </c>
      <c r="D32" s="12">
        <f>VLOOKUP($A32,Master!$1:$1048576,5,FALSE)</f>
        <v>832500</v>
      </c>
      <c r="F32" s="12" t="str">
        <f t="shared" si="0"/>
        <v/>
      </c>
      <c r="G32" t="str">
        <f>VLOOKUP($A32,Inventory!$1:$1048576,6,FALSE)</f>
        <v/>
      </c>
      <c r="H32" s="12" t="str">
        <f>IF(VLOOKUP($A32,Master!$1:$1048576,9,FALSE)="","",VLOOKUP($A32,Master!$1:$1048576,9,FALSE))</f>
        <v>12x750ml</v>
      </c>
      <c r="I32" t="str">
        <f>IF(VLOOKUP($A32,Master!$1:$1048576,10,FALSE)="","",VLOOKUP($A32,Master!$1:$1048576,10,FALSE))</f>
        <v/>
      </c>
    </row>
    <row r="33" spans="1:9" x14ac:dyDescent="0.25">
      <c r="A33">
        <v>6000100006</v>
      </c>
      <c r="B33" t="str">
        <f>VLOOKUP($A33,Master!$1:$1048576,3,FALSE)</f>
        <v>QRS</v>
      </c>
      <c r="C33" t="str">
        <f>VLOOKUP($A33,Master!$1:$1048576,4,FALSE)</f>
        <v>White #5 2018, 750ml</v>
      </c>
      <c r="D33" s="12">
        <f>VLOOKUP($A33,Master!$1:$1048576,5,FALSE)</f>
        <v>370841</v>
      </c>
      <c r="F33" s="12" t="str">
        <f t="shared" si="0"/>
        <v/>
      </c>
      <c r="G33" t="str">
        <f>VLOOKUP($A33,Inventory!$1:$1048576,6,FALSE)</f>
        <v/>
      </c>
      <c r="H33" s="12" t="str">
        <f>IF(VLOOKUP($A33,Master!$1:$1048576,9,FALSE)="","",VLOOKUP($A33,Master!$1:$1048576,9,FALSE))</f>
        <v>12x750ml</v>
      </c>
      <c r="I33" t="str">
        <f>IF(VLOOKUP($A33,Master!$1:$1048576,10,FALSE)="","",VLOOKUP($A33,Master!$1:$1048576,10,FALSE))</f>
        <v/>
      </c>
    </row>
    <row r="34" spans="1:9" x14ac:dyDescent="0.25">
      <c r="A34">
        <v>6000100007</v>
      </c>
      <c r="B34" t="str">
        <f>VLOOKUP($A34,Master!$1:$1048576,3,FALSE)</f>
        <v>XYZ</v>
      </c>
      <c r="C34" t="str">
        <f>VLOOKUP($A34,Master!$1:$1048576,4,FALSE)</f>
        <v>White #6 2020, 750ml</v>
      </c>
      <c r="D34" s="12">
        <f>VLOOKUP($A34,Master!$1:$1048576,5,FALSE)</f>
        <v>765000</v>
      </c>
      <c r="F34" s="12" t="str">
        <f t="shared" si="0"/>
        <v/>
      </c>
      <c r="G34" t="str">
        <f>VLOOKUP($A34,Inventory!$1:$1048576,6,FALSE)</f>
        <v/>
      </c>
      <c r="H34" s="12" t="str">
        <f>IF(VLOOKUP($A34,Master!$1:$1048576,9,FALSE)="","",VLOOKUP($A34,Master!$1:$1048576,9,FALSE))</f>
        <v>break</v>
      </c>
      <c r="I34" t="str">
        <f>IF(VLOOKUP($A34,Master!$1:$1048576,10,FALSE)="","",VLOOKUP($A34,Master!$1:$1048576,10,FALSE))</f>
        <v/>
      </c>
    </row>
    <row r="35" spans="1:9" x14ac:dyDescent="0.25">
      <c r="A35">
        <v>6000100008</v>
      </c>
      <c r="B35" t="str">
        <f>VLOOKUP($A35,Master!$1:$1048576,3,FALSE)</f>
        <v>FGH</v>
      </c>
      <c r="C35" t="str">
        <f>VLOOKUP($A35,Master!$1:$1048576,4,FALSE)</f>
        <v>White #7 2021, 750ml</v>
      </c>
      <c r="D35" s="12">
        <f>VLOOKUP($A35,Master!$1:$1048576,5,FALSE)</f>
        <v>295000</v>
      </c>
      <c r="F35" s="12" t="str">
        <f t="shared" si="0"/>
        <v/>
      </c>
      <c r="G35" t="str">
        <f>VLOOKUP($A35,Inventory!$1:$1048576,6,FALSE)</f>
        <v/>
      </c>
      <c r="H35" s="12" t="str">
        <f>IF(VLOOKUP($A35,Master!$1:$1048576,9,FALSE)="","",VLOOKUP($A35,Master!$1:$1048576,9,FALSE))</f>
        <v>break</v>
      </c>
      <c r="I35" t="str">
        <f>IF(VLOOKUP($A35,Master!$1:$1048576,10,FALSE)="","",VLOOKUP($A35,Master!$1:$1048576,10,FALSE))</f>
        <v>limited</v>
      </c>
    </row>
    <row r="36" spans="1:9" x14ac:dyDescent="0.25">
      <c r="A36">
        <v>6000100009</v>
      </c>
      <c r="B36" t="str">
        <f>VLOOKUP($A36,Master!$1:$1048576,3,FALSE)</f>
        <v>FGH</v>
      </c>
      <c r="C36" t="str">
        <f>VLOOKUP($A36,Master!$1:$1048576,4,FALSE)</f>
        <v>White #8 2020, 750ml</v>
      </c>
      <c r="D36" s="12">
        <f>VLOOKUP($A36,Master!$1:$1048576,5,FALSE)</f>
        <v>350000</v>
      </c>
      <c r="F36" s="12" t="str">
        <f t="shared" si="0"/>
        <v/>
      </c>
      <c r="G36" t="str">
        <f>VLOOKUP($A36,Inventory!$1:$1048576,6,FALSE)</f>
        <v/>
      </c>
      <c r="H36" s="12" t="str">
        <f>IF(VLOOKUP($A36,Master!$1:$1048576,9,FALSE)="","",VLOOKUP($A36,Master!$1:$1048576,9,FALSE))</f>
        <v>break</v>
      </c>
      <c r="I36" t="str">
        <f>IF(VLOOKUP($A36,Master!$1:$1048576,10,FALSE)="","",VLOOKUP($A36,Master!$1:$1048576,10,FALSE))</f>
        <v>delist</v>
      </c>
    </row>
    <row r="37" spans="1:9" x14ac:dyDescent="0.25">
      <c r="A37">
        <v>6000100010</v>
      </c>
      <c r="B37" t="str">
        <f>VLOOKUP($A37,Master!$1:$1048576,3,FALSE)</f>
        <v>TUV</v>
      </c>
      <c r="C37" t="str">
        <f>VLOOKUP($A37,Master!$1:$1048576,4,FALSE)</f>
        <v>White #9 2021, 750ml</v>
      </c>
      <c r="D37" s="12">
        <f>VLOOKUP($A37,Master!$1:$1048576,5,FALSE)</f>
        <v>559460</v>
      </c>
      <c r="F37" s="12" t="str">
        <f t="shared" si="0"/>
        <v/>
      </c>
      <c r="G37" t="str">
        <f>VLOOKUP($A37,Inventory!$1:$1048576,6,FALSE)</f>
        <v/>
      </c>
      <c r="H37" s="12" t="str">
        <f>IF(VLOOKUP($A37,Master!$1:$1048576,9,FALSE)="","",VLOOKUP($A37,Master!$1:$1048576,9,FALSE))</f>
        <v>12x750ml</v>
      </c>
      <c r="I37" t="str">
        <f>IF(VLOOKUP($A37,Master!$1:$1048576,10,FALSE)="","",VLOOKUP($A37,Master!$1:$1048576,10,FALSE))</f>
        <v/>
      </c>
    </row>
    <row r="38" spans="1:9" x14ac:dyDescent="0.25">
      <c r="A38">
        <v>6000100011</v>
      </c>
      <c r="B38" t="str">
        <f>VLOOKUP($A38,Master!$1:$1048576,3,FALSE)</f>
        <v>IJK</v>
      </c>
      <c r="C38" t="str">
        <f>VLOOKUP($A38,Master!$1:$1048576,4,FALSE)</f>
        <v>White #10 2021, 750ml</v>
      </c>
      <c r="D38" s="12">
        <f>VLOOKUP($A38,Master!$1:$1048576,5,FALSE)</f>
        <v>292792.5</v>
      </c>
      <c r="F38" s="12" t="str">
        <f t="shared" si="0"/>
        <v/>
      </c>
      <c r="G38" t="str">
        <f>VLOOKUP($A38,Inventory!$1:$1048576,6,FALSE)</f>
        <v/>
      </c>
      <c r="H38" s="12" t="str">
        <f>IF(VLOOKUP($A38,Master!$1:$1048576,9,FALSE)="","",VLOOKUP($A38,Master!$1:$1048576,9,FALSE))</f>
        <v>6x750ml</v>
      </c>
      <c r="I38" t="str">
        <f>IF(VLOOKUP($A38,Master!$1:$1048576,10,FALSE)="","",VLOOKUP($A38,Master!$1:$1048576,10,FALSE))</f>
        <v>pouring</v>
      </c>
    </row>
    <row r="39" spans="1:9" x14ac:dyDescent="0.25">
      <c r="A39">
        <v>6000100012</v>
      </c>
      <c r="B39" t="str">
        <f>VLOOKUP($A39,Master!$1:$1048576,3,FALSE)</f>
        <v>TUV</v>
      </c>
      <c r="C39" t="str">
        <f>VLOOKUP($A39,Master!$1:$1048576,4,FALSE)</f>
        <v>White #11 2021, 750ml</v>
      </c>
      <c r="D39" s="12">
        <f>VLOOKUP($A39,Master!$1:$1048576,5,FALSE)</f>
        <v>625500</v>
      </c>
      <c r="F39" s="12" t="str">
        <f t="shared" si="0"/>
        <v/>
      </c>
      <c r="G39" t="str">
        <f>VLOOKUP($A39,Inventory!$1:$1048576,6,FALSE)</f>
        <v/>
      </c>
      <c r="H39" s="12" t="str">
        <f>IF(VLOOKUP($A39,Master!$1:$1048576,9,FALSE)="","",VLOOKUP($A39,Master!$1:$1048576,9,FALSE))</f>
        <v>6x750ml</v>
      </c>
      <c r="I39" t="str">
        <f>IF(VLOOKUP($A39,Master!$1:$1048576,10,FALSE)="","",VLOOKUP($A39,Master!$1:$1048576,10,FALSE))</f>
        <v/>
      </c>
    </row>
    <row r="40" spans="1:9" x14ac:dyDescent="0.25">
      <c r="A40">
        <v>6000100013</v>
      </c>
      <c r="B40" t="str">
        <f>VLOOKUP($A40,Master!$1:$1048576,3,FALSE)</f>
        <v>XYZ</v>
      </c>
      <c r="C40" t="str">
        <f>VLOOKUP($A40,Master!$1:$1048576,4,FALSE)</f>
        <v>White #12 2021, 750ml</v>
      </c>
      <c r="D40" s="12">
        <f>VLOOKUP($A40,Master!$1:$1048576,5,FALSE)</f>
        <v>441000</v>
      </c>
      <c r="F40" s="12" t="str">
        <f t="shared" si="0"/>
        <v/>
      </c>
      <c r="G40" t="str">
        <f>VLOOKUP($A40,Inventory!$1:$1048576,6,FALSE)</f>
        <v/>
      </c>
      <c r="H40" s="12" t="str">
        <f>IF(VLOOKUP($A40,Master!$1:$1048576,9,FALSE)="","",VLOOKUP($A40,Master!$1:$1048576,9,FALSE))</f>
        <v>break</v>
      </c>
      <c r="I40" t="str">
        <f>IF(VLOOKUP($A40,Master!$1:$1048576,10,FALSE)="","",VLOOKUP($A40,Master!$1:$1048576,10,FALSE))</f>
        <v/>
      </c>
    </row>
    <row r="41" spans="1:9" x14ac:dyDescent="0.25">
      <c r="A41">
        <v>6000100014</v>
      </c>
      <c r="B41" t="str">
        <f>VLOOKUP($A41,Master!$1:$1048576,3,FALSE)</f>
        <v>FGH</v>
      </c>
      <c r="C41" t="str">
        <f>VLOOKUP($A41,Master!$1:$1048576,4,FALSE)</f>
        <v>White #13 2020, 750ml</v>
      </c>
      <c r="D41" s="12">
        <f>VLOOKUP($A41,Master!$1:$1048576,5,FALSE)</f>
        <v>560000</v>
      </c>
      <c r="F41" s="12" t="str">
        <f t="shared" si="0"/>
        <v/>
      </c>
      <c r="G41" t="str">
        <f>VLOOKUP($A41,Inventory!$1:$1048576,6,FALSE)</f>
        <v/>
      </c>
      <c r="H41" s="12" t="str">
        <f>IF(VLOOKUP($A41,Master!$1:$1048576,9,FALSE)="","",VLOOKUP($A41,Master!$1:$1048576,9,FALSE))</f>
        <v>break</v>
      </c>
      <c r="I41" t="str">
        <f>IF(VLOOKUP($A41,Master!$1:$1048576,10,FALSE)="","",VLOOKUP($A41,Master!$1:$1048576,10,FALSE))</f>
        <v>limited</v>
      </c>
    </row>
    <row r="42" spans="1:9" x14ac:dyDescent="0.25">
      <c r="A42">
        <v>6000100015</v>
      </c>
      <c r="B42" t="str">
        <f>VLOOKUP($A42,Master!$1:$1048576,3,FALSE)</f>
        <v>DE</v>
      </c>
      <c r="C42" t="str">
        <f>VLOOKUP($A42,Master!$1:$1048576,4,FALSE)</f>
        <v>White #14 2020, 750ml</v>
      </c>
      <c r="D42" s="12">
        <f>VLOOKUP($A42,Master!$1:$1048576,5,FALSE)</f>
        <v>636500</v>
      </c>
      <c r="F42" s="12" t="str">
        <f t="shared" si="0"/>
        <v/>
      </c>
      <c r="G42" t="str">
        <f>VLOOKUP($A42,Inventory!$1:$1048576,6,FALSE)</f>
        <v/>
      </c>
      <c r="H42" s="12" t="str">
        <f>IF(VLOOKUP($A42,Master!$1:$1048576,9,FALSE)="","",VLOOKUP($A42,Master!$1:$1048576,9,FALSE))</f>
        <v>12x750ml</v>
      </c>
      <c r="I42" t="str">
        <f>IF(VLOOKUP($A42,Master!$1:$1048576,10,FALSE)="","",VLOOKUP($A42,Master!$1:$1048576,10,FALSE))</f>
        <v>limited</v>
      </c>
    </row>
    <row r="43" spans="1:9" x14ac:dyDescent="0.25">
      <c r="A43">
        <v>6000100017</v>
      </c>
      <c r="B43" t="str">
        <f>VLOOKUP($A43,Master!$1:$1048576,3,FALSE)</f>
        <v>XYZ</v>
      </c>
      <c r="C43" t="str">
        <f>VLOOKUP($A43,Master!$1:$1048576,4,FALSE)</f>
        <v>White #15 2021, 750ml</v>
      </c>
      <c r="D43" s="12">
        <f>VLOOKUP($A43,Master!$1:$1048576,5,FALSE)</f>
        <v>616500</v>
      </c>
      <c r="F43" s="12" t="str">
        <f t="shared" si="0"/>
        <v/>
      </c>
      <c r="G43" t="str">
        <f>VLOOKUP($A43,Inventory!$1:$1048576,6,FALSE)</f>
        <v/>
      </c>
      <c r="H43" s="12" t="str">
        <f>VLOOKUP($A43,Master!$1:$1048576,9,FALSE)</f>
        <v>break</v>
      </c>
      <c r="I43" t="str">
        <f>IF(VLOOKUP($A43,Master!$1:$1048576,10,FALSE)="","",VLOOKUP($A43,Master!$1:$1048576,10,FALSE))</f>
        <v/>
      </c>
    </row>
    <row r="44" spans="1:9" x14ac:dyDescent="0.25">
      <c r="A44">
        <v>6000100018</v>
      </c>
      <c r="B44" t="str">
        <f>VLOOKUP($A44,Master!$1:$1048576,3,FALSE)</f>
        <v>XYZ</v>
      </c>
      <c r="C44" t="str">
        <f>VLOOKUP($A44,Master!$1:$1048576,4,FALSE)</f>
        <v>White #16 2021, 750ml</v>
      </c>
      <c r="D44" s="12">
        <f>VLOOKUP($A44,Master!$1:$1048576,5,FALSE)</f>
        <v>505750</v>
      </c>
      <c r="F44" s="12" t="str">
        <f t="shared" si="0"/>
        <v/>
      </c>
      <c r="G44" t="str">
        <f>VLOOKUP($A44,Inventory!$1:$1048576,6,FALSE)</f>
        <v/>
      </c>
      <c r="H44" s="12" t="str">
        <f>VLOOKUP($A44,Master!$1:$1048576,9,FALSE)</f>
        <v>break</v>
      </c>
      <c r="I44" t="str">
        <f>IF(VLOOKUP($A44,Master!$1:$1048576,10,FALSE)="","",VLOOKUP($A44,Master!$1:$1048576,10,FALSE))</f>
        <v/>
      </c>
    </row>
    <row r="45" spans="1:9" x14ac:dyDescent="0.25">
      <c r="A45">
        <v>6000100019</v>
      </c>
      <c r="B45" t="str">
        <f>VLOOKUP($A45,Master!$1:$1048576,3,FALSE)</f>
        <v>XYZ</v>
      </c>
      <c r="C45" t="str">
        <f>VLOOKUP($A45,Master!$1:$1048576,4,FALSE)</f>
        <v>White #17 2020, 750ml</v>
      </c>
      <c r="D45" s="12">
        <f>VLOOKUP($A45,Master!$1:$1048576,5,FALSE)</f>
        <v>1341000</v>
      </c>
      <c r="F45" s="12" t="str">
        <f t="shared" si="0"/>
        <v/>
      </c>
      <c r="G45" t="str">
        <f>VLOOKUP($A45,Inventory!$1:$1048576,6,FALSE)</f>
        <v/>
      </c>
      <c r="H45" s="12" t="str">
        <f>VLOOKUP($A45,Master!$1:$1048576,9,FALSE)</f>
        <v>break</v>
      </c>
      <c r="I45" t="str">
        <f>IF(VLOOKUP($A45,Master!$1:$1048576,10,FALSE)="","",VLOOKUP($A45,Master!$1:$1048576,10,FALSE))</f>
        <v/>
      </c>
    </row>
    <row r="46" spans="1:9" x14ac:dyDescent="0.25">
      <c r="A46">
        <v>6000100020</v>
      </c>
      <c r="B46" t="str">
        <f>VLOOKUP($A46,Master!$1:$1048576,3,FALSE)</f>
        <v>XYZ</v>
      </c>
      <c r="C46" t="str">
        <f>VLOOKUP($A46,Master!$1:$1048576,4,FALSE)</f>
        <v>White #18 2020, 750ml</v>
      </c>
      <c r="D46" s="12">
        <f>VLOOKUP($A46,Master!$1:$1048576,5,FALSE)</f>
        <v>1125000</v>
      </c>
      <c r="F46" s="12" t="str">
        <f t="shared" si="0"/>
        <v/>
      </c>
      <c r="G46" t="str">
        <f>VLOOKUP($A46,Inventory!$1:$1048576,6,FALSE)</f>
        <v/>
      </c>
      <c r="H46" s="12" t="str">
        <f>VLOOKUP($A46,Master!$1:$1048576,9,FALSE)</f>
        <v>break</v>
      </c>
      <c r="I46" t="str">
        <f>IF(VLOOKUP($A46,Master!$1:$1048576,10,FALSE)="","",VLOOKUP($A46,Master!$1:$1048576,10,FALSE))</f>
        <v/>
      </c>
    </row>
    <row r="47" spans="1:9" x14ac:dyDescent="0.25">
      <c r="A47">
        <v>6000100021</v>
      </c>
      <c r="B47" t="str">
        <f>VLOOKUP($A47,Master!$1:$1048576,3,FALSE)</f>
        <v>TUV</v>
      </c>
      <c r="C47" t="str">
        <f>VLOOKUP($A47,Master!$1:$1048576,4,FALSE)</f>
        <v>White #19 2022, 750ml</v>
      </c>
      <c r="D47" s="12">
        <f>VLOOKUP($A47,Master!$1:$1048576,5,FALSE)</f>
        <v>877500</v>
      </c>
      <c r="F47" s="12" t="str">
        <f t="shared" si="0"/>
        <v/>
      </c>
      <c r="G47" t="str">
        <f>VLOOKUP($A47,Inventory!$1:$1048576,6,FALSE)</f>
        <v/>
      </c>
      <c r="H47" s="12" t="str">
        <f>VLOOKUP($A47,Master!$1:$1048576,9,FALSE)</f>
        <v>12x750ml</v>
      </c>
      <c r="I47" t="str">
        <f>IF(VLOOKUP($A47,Master!$1:$1048576,10,FALSE)="","",VLOOKUP($A47,Master!$1:$1048576,10,FALSE))</f>
        <v/>
      </c>
    </row>
    <row r="48" spans="1:9" x14ac:dyDescent="0.25">
      <c r="A48">
        <v>6000100022</v>
      </c>
      <c r="B48" t="str">
        <f>VLOOKUP($A48,Master!$1:$1048576,3,FALSE)</f>
        <v>XYZ</v>
      </c>
      <c r="C48" t="str">
        <f>VLOOKUP($A48,Master!$1:$1048576,4,FALSE)</f>
        <v>White #20 2020, 750ml</v>
      </c>
      <c r="D48" s="12">
        <f>VLOOKUP($A48,Master!$1:$1048576,5,FALSE)</f>
        <v>715500</v>
      </c>
      <c r="F48" s="12" t="str">
        <f t="shared" si="0"/>
        <v/>
      </c>
      <c r="G48" t="str">
        <f>VLOOKUP($A48,Inventory!$1:$1048576,6,FALSE)</f>
        <v/>
      </c>
      <c r="H48" s="12" t="str">
        <f>VLOOKUP($A48,Master!$1:$1048576,9,FALSE)</f>
        <v>break</v>
      </c>
      <c r="I48" t="str">
        <f>IF(VLOOKUP($A48,Master!$1:$1048576,10,FALSE)="","",VLOOKUP($A48,Master!$1:$1048576,10,FALSE))</f>
        <v/>
      </c>
    </row>
    <row r="49" spans="1:9" x14ac:dyDescent="0.25">
      <c r="A49">
        <v>6000100023</v>
      </c>
      <c r="B49" t="str">
        <f>VLOOKUP($A49,Master!$1:$1048576,3,FALSE)</f>
        <v>MNO</v>
      </c>
      <c r="C49" t="str">
        <f>VLOOKUP($A49,Master!$1:$1048576,4,FALSE)</f>
        <v>White #21 2021, 750ml</v>
      </c>
      <c r="D49" s="12">
        <f>VLOOKUP($A49,Master!$1:$1048576,5,FALSE)</f>
        <v>732600</v>
      </c>
      <c r="F49" s="12" t="str">
        <f t="shared" si="0"/>
        <v/>
      </c>
      <c r="G49" t="str">
        <f>VLOOKUP($A49,Inventory!$1:$1048576,6,FALSE)</f>
        <v/>
      </c>
      <c r="H49" s="12" t="str">
        <f>VLOOKUP($A49,Master!$1:$1048576,9,FALSE)</f>
        <v>break</v>
      </c>
      <c r="I49" t="str">
        <f>IF(VLOOKUP($A49,Master!$1:$1048576,10,FALSE)="","",VLOOKUP($A49,Master!$1:$1048576,10,FALSE))</f>
        <v/>
      </c>
    </row>
    <row r="50" spans="1:9" x14ac:dyDescent="0.25">
      <c r="A50">
        <v>6000100024</v>
      </c>
      <c r="B50" t="str">
        <f>VLOOKUP($A50,Master!$1:$1048576,3,FALSE)</f>
        <v>MNO</v>
      </c>
      <c r="C50" t="str">
        <f>VLOOKUP($A50,Master!$1:$1048576,4,FALSE)</f>
        <v>White #22 2020, 750ml</v>
      </c>
      <c r="D50" s="12">
        <f>VLOOKUP($A50,Master!$1:$1048576,5,FALSE)</f>
        <v>715950</v>
      </c>
      <c r="F50" s="12" t="str">
        <f t="shared" si="0"/>
        <v/>
      </c>
      <c r="G50" t="str">
        <f>VLOOKUP($A50,Inventory!$1:$1048576,6,FALSE)</f>
        <v/>
      </c>
      <c r="H50" s="12" t="str">
        <f>VLOOKUP($A50,Master!$1:$1048576,9,FALSE)</f>
        <v>break</v>
      </c>
      <c r="I50" t="str">
        <f>IF(VLOOKUP($A50,Master!$1:$1048576,10,FALSE)="","",VLOOKUP($A50,Master!$1:$1048576,10,FALSE))</f>
        <v/>
      </c>
    </row>
    <row r="51" spans="1:9" hidden="1" x14ac:dyDescent="0.25">
      <c r="A51">
        <v>6000100025</v>
      </c>
      <c r="B51">
        <f>VLOOKUP($A51,Master!$1:$1048576,3,FALSE)</f>
        <v>0</v>
      </c>
      <c r="C51">
        <f>VLOOKUP($A51,Master!$1:$1048576,4,FALSE)</f>
        <v>0</v>
      </c>
      <c r="D51" s="12">
        <f>VLOOKUP($A51,Master!$1:$1048576,5,FALSE)</f>
        <v>0</v>
      </c>
      <c r="F51" s="12" t="str">
        <f t="shared" si="0"/>
        <v/>
      </c>
      <c r="G51" t="e">
        <f>VLOOKUP($A51,Inventory!$1:$1048576,6,FALSE)</f>
        <v>#N/A</v>
      </c>
      <c r="H51" s="12">
        <f>VLOOKUP($A51,Master!$1:$1048576,9,FALSE)</f>
        <v>0</v>
      </c>
      <c r="I51" t="str">
        <f>IF(VLOOKUP($A51,Master!$1:$1048576,10,FALSE)="","",VLOOKUP($A51,Master!$1:$1048576,10,FALSE))</f>
        <v/>
      </c>
    </row>
    <row r="52" spans="1:9" hidden="1" x14ac:dyDescent="0.25">
      <c r="A52">
        <v>6000100026</v>
      </c>
      <c r="B52">
        <f>VLOOKUP($A52,Master!$1:$1048576,3,FALSE)</f>
        <v>0</v>
      </c>
      <c r="C52">
        <f>VLOOKUP($A52,Master!$1:$1048576,4,FALSE)</f>
        <v>0</v>
      </c>
      <c r="D52" s="12">
        <f>VLOOKUP($A52,Master!$1:$1048576,5,FALSE)</f>
        <v>0</v>
      </c>
      <c r="F52" s="12" t="str">
        <f t="shared" si="0"/>
        <v/>
      </c>
      <c r="G52" t="e">
        <f>VLOOKUP($A52,Inventory!$1:$1048576,6,FALSE)</f>
        <v>#N/A</v>
      </c>
      <c r="H52" s="12">
        <f>VLOOKUP($A52,Master!$1:$1048576,9,FALSE)</f>
        <v>0</v>
      </c>
      <c r="I52" t="str">
        <f>IF(VLOOKUP($A52,Master!$1:$1048576,10,FALSE)="","",VLOOKUP($A52,Master!$1:$1048576,10,FALSE))</f>
        <v/>
      </c>
    </row>
    <row r="53" spans="1:9" hidden="1" x14ac:dyDescent="0.25">
      <c r="A53">
        <v>6000100027</v>
      </c>
      <c r="B53">
        <f>VLOOKUP($A53,Master!$1:$1048576,3,FALSE)</f>
        <v>0</v>
      </c>
      <c r="C53">
        <f>VLOOKUP($A53,Master!$1:$1048576,4,FALSE)</f>
        <v>0</v>
      </c>
      <c r="D53" s="12">
        <f>VLOOKUP($A53,Master!$1:$1048576,5,FALSE)</f>
        <v>0</v>
      </c>
      <c r="F53" s="12" t="str">
        <f t="shared" si="0"/>
        <v/>
      </c>
      <c r="G53" t="e">
        <f>VLOOKUP($A53,Inventory!$1:$1048576,6,FALSE)</f>
        <v>#N/A</v>
      </c>
      <c r="H53" s="12">
        <f>VLOOKUP($A53,Master!$1:$1048576,9,FALSE)</f>
        <v>0</v>
      </c>
      <c r="I53" t="str">
        <f>IF(VLOOKUP($A53,Master!$1:$1048576,10,FALSE)="","",VLOOKUP($A53,Master!$1:$1048576,10,FALSE))</f>
        <v/>
      </c>
    </row>
    <row r="54" spans="1:9" hidden="1" x14ac:dyDescent="0.25">
      <c r="A54">
        <v>6000100028</v>
      </c>
      <c r="B54">
        <f>VLOOKUP($A54,Master!$1:$1048576,3,FALSE)</f>
        <v>0</v>
      </c>
      <c r="C54">
        <f>VLOOKUP($A54,Master!$1:$1048576,4,FALSE)</f>
        <v>0</v>
      </c>
      <c r="D54" s="12">
        <f>VLOOKUP($A54,Master!$1:$1048576,5,FALSE)</f>
        <v>0</v>
      </c>
      <c r="F54" s="12" t="str">
        <f t="shared" si="0"/>
        <v/>
      </c>
      <c r="G54" t="e">
        <f>VLOOKUP($A54,Inventory!$1:$1048576,6,FALSE)</f>
        <v>#N/A</v>
      </c>
      <c r="H54" s="12">
        <f>VLOOKUP($A54,Master!$1:$1048576,9,FALSE)</f>
        <v>0</v>
      </c>
      <c r="I54" t="str">
        <f>IF(VLOOKUP($A54,Master!$1:$1048576,10,FALSE)="","",VLOOKUP($A54,Master!$1:$1048576,10,FALSE))</f>
        <v/>
      </c>
    </row>
    <row r="55" spans="1:9" hidden="1" x14ac:dyDescent="0.25">
      <c r="A55">
        <v>6000100029</v>
      </c>
      <c r="B55">
        <f>VLOOKUP($A55,Master!$1:$1048576,3,FALSE)</f>
        <v>0</v>
      </c>
      <c r="C55">
        <f>VLOOKUP($A55,Master!$1:$1048576,4,FALSE)</f>
        <v>0</v>
      </c>
      <c r="D55" s="12">
        <f>VLOOKUP($A55,Master!$1:$1048576,5,FALSE)</f>
        <v>0</v>
      </c>
      <c r="F55" s="12" t="str">
        <f t="shared" si="0"/>
        <v/>
      </c>
      <c r="G55" t="e">
        <f>VLOOKUP($A55,Inventory!$1:$1048576,6,FALSE)</f>
        <v>#N/A</v>
      </c>
      <c r="H55" s="12">
        <f>VLOOKUP($A55,Master!$1:$1048576,9,FALSE)</f>
        <v>0</v>
      </c>
      <c r="I55" t="str">
        <f>IF(VLOOKUP($A55,Master!$1:$1048576,10,FALSE)="","",VLOOKUP($A55,Master!$1:$1048576,10,FALSE))</f>
        <v/>
      </c>
    </row>
    <row r="56" spans="1:9" hidden="1" x14ac:dyDescent="0.25">
      <c r="A56">
        <v>6000100030</v>
      </c>
      <c r="B56">
        <f>VLOOKUP($A56,Master!$1:$1048576,3,FALSE)</f>
        <v>0</v>
      </c>
      <c r="C56">
        <f>VLOOKUP($A56,Master!$1:$1048576,4,FALSE)</f>
        <v>0</v>
      </c>
      <c r="D56" s="12">
        <f>VLOOKUP($A56,Master!$1:$1048576,5,FALSE)</f>
        <v>0</v>
      </c>
      <c r="F56" s="12" t="str">
        <f t="shared" si="0"/>
        <v/>
      </c>
      <c r="G56" t="e">
        <f>VLOOKUP($A56,Inventory!$1:$1048576,6,FALSE)</f>
        <v>#N/A</v>
      </c>
      <c r="H56" s="12">
        <f>VLOOKUP($A56,Master!$1:$1048576,9,FALSE)</f>
        <v>0</v>
      </c>
      <c r="I56" t="str">
        <f>IF(VLOOKUP($A56,Master!$1:$1048576,10,FALSE)="","",VLOOKUP($A56,Master!$1:$1048576,10,FALSE))</f>
        <v/>
      </c>
    </row>
    <row r="57" spans="1:9" x14ac:dyDescent="0.25">
      <c r="A57">
        <v>6000200001</v>
      </c>
      <c r="B57" t="str">
        <f>VLOOKUP($A57,Master!$1:$1048576,3,FALSE)</f>
        <v>TUV</v>
      </c>
      <c r="C57" t="str">
        <f>VLOOKUP($A57,Master!$1:$1048576,4,FALSE)</f>
        <v>Rose #1 2022, 750ml</v>
      </c>
      <c r="D57" s="12">
        <f>VLOOKUP($A57,Master!$1:$1048576,5,FALSE)</f>
        <v>506250</v>
      </c>
      <c r="F57" s="12" t="str">
        <f t="shared" si="0"/>
        <v/>
      </c>
      <c r="G57" t="str">
        <f>VLOOKUP($A57,Inventory!$1:$1048576,6,FALSE)</f>
        <v/>
      </c>
      <c r="H57" s="12" t="str">
        <f>IF(VLOOKUP($A57,Master!$1:$1048576,9,FALSE)="","",VLOOKUP($A57,Master!$1:$1048576,9,FALSE))</f>
        <v>6x750ml</v>
      </c>
      <c r="I57" t="str">
        <f>IF(VLOOKUP($A57,Master!$1:$1048576,10,FALSE)="","",VLOOKUP($A57,Master!$1:$1048576,10,FALSE))</f>
        <v>pouring</v>
      </c>
    </row>
    <row r="58" spans="1:9" x14ac:dyDescent="0.25">
      <c r="A58">
        <v>6000200002</v>
      </c>
      <c r="B58" t="str">
        <f>VLOOKUP($A58,Master!$1:$1048576,3,FALSE)</f>
        <v>IJK</v>
      </c>
      <c r="C58" t="str">
        <f>VLOOKUP($A58,Master!$1:$1048576,4,FALSE)</f>
        <v>Rose #2 2022, 750ml</v>
      </c>
      <c r="D58" s="12">
        <f>VLOOKUP($A58,Master!$1:$1048576,5,FALSE)</f>
        <v>617142</v>
      </c>
      <c r="F58" s="12" t="str">
        <f t="shared" si="0"/>
        <v/>
      </c>
      <c r="G58" t="str">
        <f>VLOOKUP($A58,Inventory!$1:$1048576,6,FALSE)</f>
        <v/>
      </c>
      <c r="H58" s="12" t="str">
        <f>IF(VLOOKUP($A58,Master!$1:$1048576,9,FALSE)="","",VLOOKUP($A58,Master!$1:$1048576,9,FALSE))</f>
        <v>12x750ml</v>
      </c>
      <c r="I58" t="str">
        <f>IF(VLOOKUP($A58,Master!$1:$1048576,10,FALSE)="","",VLOOKUP($A58,Master!$1:$1048576,10,FALSE))</f>
        <v/>
      </c>
    </row>
    <row r="59" spans="1:9" hidden="1" x14ac:dyDescent="0.25">
      <c r="A59">
        <v>6000200003</v>
      </c>
      <c r="B59">
        <f>VLOOKUP($A59,Master!$1:$1048576,3,FALSE)</f>
        <v>0</v>
      </c>
      <c r="C59">
        <f>VLOOKUP($A59,Master!$1:$1048576,4,FALSE)</f>
        <v>0</v>
      </c>
      <c r="D59" s="12">
        <f>VLOOKUP($A59,Master!$1:$1048576,5,FALSE)</f>
        <v>0</v>
      </c>
      <c r="F59" s="12" t="str">
        <f t="shared" si="0"/>
        <v/>
      </c>
      <c r="G59" t="e">
        <f>VLOOKUP($A59,Inventory!$1:$1048576,6,FALSE)</f>
        <v>#N/A</v>
      </c>
      <c r="H59" s="12">
        <f>VLOOKUP($A59,Master!$1:$1048576,9,FALSE)</f>
        <v>0</v>
      </c>
      <c r="I59" t="str">
        <f>IF(VLOOKUP($A59,Master!$1:$1048576,10,FALSE)="","",VLOOKUP($A59,Master!$1:$1048576,10,FALSE))</f>
        <v/>
      </c>
    </row>
    <row r="60" spans="1:9" hidden="1" x14ac:dyDescent="0.25">
      <c r="A60">
        <v>6000200004</v>
      </c>
      <c r="B60">
        <f>VLOOKUP($A60,Master!$1:$1048576,3,FALSE)</f>
        <v>0</v>
      </c>
      <c r="C60">
        <f>VLOOKUP($A60,Master!$1:$1048576,4,FALSE)</f>
        <v>0</v>
      </c>
      <c r="D60" s="12">
        <f>VLOOKUP($A60,Master!$1:$1048576,5,FALSE)</f>
        <v>0</v>
      </c>
      <c r="F60" s="12" t="str">
        <f t="shared" si="0"/>
        <v/>
      </c>
      <c r="G60" t="e">
        <f>VLOOKUP($A60,Inventory!$1:$1048576,6,FALSE)</f>
        <v>#N/A</v>
      </c>
      <c r="H60" s="12">
        <f>VLOOKUP($A60,Master!$1:$1048576,9,FALSE)</f>
        <v>0</v>
      </c>
      <c r="I60" t="str">
        <f>IF(VLOOKUP($A60,Master!$1:$1048576,10,FALSE)="","",VLOOKUP($A60,Master!$1:$1048576,10,FALSE))</f>
        <v/>
      </c>
    </row>
    <row r="61" spans="1:9" hidden="1" x14ac:dyDescent="0.25">
      <c r="A61">
        <v>6000200005</v>
      </c>
      <c r="B61">
        <f>VLOOKUP($A61,Master!$1:$1048576,3,FALSE)</f>
        <v>0</v>
      </c>
      <c r="C61">
        <f>VLOOKUP($A61,Master!$1:$1048576,4,FALSE)</f>
        <v>0</v>
      </c>
      <c r="D61" s="12">
        <f>VLOOKUP($A61,Master!$1:$1048576,5,FALSE)</f>
        <v>0</v>
      </c>
      <c r="F61" s="12" t="str">
        <f t="shared" si="0"/>
        <v/>
      </c>
      <c r="G61" t="e">
        <f>VLOOKUP($A61,Inventory!$1:$1048576,6,FALSE)</f>
        <v>#N/A</v>
      </c>
      <c r="H61" s="12">
        <f>VLOOKUP($A61,Master!$1:$1048576,9,FALSE)</f>
        <v>0</v>
      </c>
      <c r="I61" t="str">
        <f>IF(VLOOKUP($A61,Master!$1:$1048576,10,FALSE)="","",VLOOKUP($A61,Master!$1:$1048576,10,FALSE))</f>
        <v/>
      </c>
    </row>
    <row r="62" spans="1:9" x14ac:dyDescent="0.25">
      <c r="A62">
        <v>6000300002</v>
      </c>
      <c r="B62" t="str">
        <f>VLOOKUP($A62,Master!$1:$1048576,3,FALSE)</f>
        <v>ABC</v>
      </c>
      <c r="C62" t="str">
        <f>VLOOKUP($A62,Master!$1:$1048576,4,FALSE)</f>
        <v>Red #1 2012, 750ml</v>
      </c>
      <c r="D62" s="12">
        <f>VLOOKUP($A62,Master!$1:$1048576,5,FALSE)</f>
        <v>1266000</v>
      </c>
      <c r="F62" s="12" t="str">
        <f t="shared" si="0"/>
        <v/>
      </c>
      <c r="G62" t="str">
        <f>VLOOKUP($A62,Inventory!$1:$1048576,6,FALSE)</f>
        <v/>
      </c>
      <c r="H62" s="12" t="str">
        <f>IF(VLOOKUP($A62,Master!$1:$1048576,9,FALSE)="","",VLOOKUP($A62,Master!$1:$1048576,9,FALSE))</f>
        <v>break</v>
      </c>
      <c r="I62" t="str">
        <f>IF(VLOOKUP($A62,Master!$1:$1048576,10,FALSE)="","",VLOOKUP($A62,Master!$1:$1048576,10,FALSE))</f>
        <v>binend</v>
      </c>
    </row>
    <row r="63" spans="1:9" x14ac:dyDescent="0.25">
      <c r="A63">
        <v>6000300004</v>
      </c>
      <c r="B63" t="str">
        <f>VLOOKUP($A63,Master!$1:$1048576,3,FALSE)</f>
        <v>ABC</v>
      </c>
      <c r="C63" t="str">
        <f>VLOOKUP($A63,Master!$1:$1048576,4,FALSE)</f>
        <v>Red #2 2017, 750ml</v>
      </c>
      <c r="D63" s="12">
        <f>VLOOKUP($A63,Master!$1:$1048576,5,FALSE)</f>
        <v>617000</v>
      </c>
      <c r="F63" s="12" t="str">
        <f t="shared" ref="F63:F115" si="1">IF(E63="","",E63*D63)</f>
        <v/>
      </c>
      <c r="G63" t="str">
        <f>VLOOKUP($A63,Inventory!$1:$1048576,6,FALSE)</f>
        <v/>
      </c>
      <c r="H63" s="12" t="str">
        <f>IF(VLOOKUP($A63,Master!$1:$1048576,9,FALSE)="","",VLOOKUP($A63,Master!$1:$1048576,9,FALSE))</f>
        <v>break</v>
      </c>
      <c r="I63" t="str">
        <f>IF(VLOOKUP($A63,Master!$1:$1048576,10,FALSE)="","",VLOOKUP($A63,Master!$1:$1048576,10,FALSE))</f>
        <v>binend</v>
      </c>
    </row>
    <row r="64" spans="1:9" x14ac:dyDescent="0.25">
      <c r="A64">
        <v>6000300005</v>
      </c>
      <c r="B64" t="str">
        <f>VLOOKUP($A64,Master!$1:$1048576,3,FALSE)</f>
        <v>XYZ</v>
      </c>
      <c r="C64" t="str">
        <f>VLOOKUP($A64,Master!$1:$1048576,4,FALSE)</f>
        <v>Red #3 2014, 750ml</v>
      </c>
      <c r="D64" s="12">
        <f>VLOOKUP($A64,Master!$1:$1048576,5,FALSE)</f>
        <v>1125000</v>
      </c>
      <c r="F64" s="12" t="str">
        <f t="shared" si="1"/>
        <v/>
      </c>
      <c r="G64" t="str">
        <f>VLOOKUP($A64,Inventory!$1:$1048576,6,FALSE)</f>
        <v/>
      </c>
      <c r="H64" s="12" t="str">
        <f>IF(VLOOKUP($A64,Master!$1:$1048576,9,FALSE)="","",VLOOKUP($A64,Master!$1:$1048576,9,FALSE))</f>
        <v>break</v>
      </c>
      <c r="I64" t="str">
        <f>IF(VLOOKUP($A64,Master!$1:$1048576,10,FALSE)="","",VLOOKUP($A64,Master!$1:$1048576,10,FALSE))</f>
        <v>binend</v>
      </c>
    </row>
    <row r="65" spans="1:9" x14ac:dyDescent="0.25">
      <c r="A65">
        <v>6000300010</v>
      </c>
      <c r="B65" t="str">
        <f>VLOOKUP($A65,Master!$1:$1048576,3,FALSE)</f>
        <v>TUV</v>
      </c>
      <c r="C65" t="str">
        <f>VLOOKUP($A65,Master!$1:$1048576,4,FALSE)</f>
        <v>Red #4 2020, 750ml</v>
      </c>
      <c r="D65" s="12">
        <f>VLOOKUP($A65,Master!$1:$1048576,5,FALSE)</f>
        <v>352500</v>
      </c>
      <c r="F65" s="12" t="str">
        <f t="shared" si="1"/>
        <v/>
      </c>
      <c r="G65" t="str">
        <f>VLOOKUP($A65,Inventory!$1:$1048576,6,FALSE)</f>
        <v/>
      </c>
      <c r="H65" s="12" t="str">
        <f>IF(VLOOKUP($A65,Master!$1:$1048576,9,FALSE)="","",VLOOKUP($A65,Master!$1:$1048576,9,FALSE))</f>
        <v>12x750ml</v>
      </c>
      <c r="I65" t="str">
        <f>IF(VLOOKUP($A65,Master!$1:$1048576,10,FALSE)="","",VLOOKUP($A65,Master!$1:$1048576,10,FALSE))</f>
        <v>pouring</v>
      </c>
    </row>
    <row r="66" spans="1:9" x14ac:dyDescent="0.25">
      <c r="A66">
        <v>6000300011</v>
      </c>
      <c r="B66" t="str">
        <f>VLOOKUP($A66,Master!$1:$1048576,3,FALSE)</f>
        <v>XYZ</v>
      </c>
      <c r="C66" t="str">
        <f>VLOOKUP($A66,Master!$1:$1048576,4,FALSE)</f>
        <v>Red #5 2019, 750ml</v>
      </c>
      <c r="D66" s="12">
        <f>VLOOKUP($A66,Master!$1:$1048576,5,FALSE)</f>
        <v>769500</v>
      </c>
      <c r="F66" s="12" t="str">
        <f t="shared" si="1"/>
        <v/>
      </c>
      <c r="G66" t="str">
        <f>VLOOKUP($A66,Inventory!$1:$1048576,6,FALSE)</f>
        <v/>
      </c>
      <c r="H66" s="12" t="str">
        <f>IF(VLOOKUP($A66,Master!$1:$1048576,9,FALSE)="","",VLOOKUP($A66,Master!$1:$1048576,9,FALSE))</f>
        <v>break</v>
      </c>
      <c r="I66" t="str">
        <f>IF(VLOOKUP($A66,Master!$1:$1048576,10,FALSE)="","",VLOOKUP($A66,Master!$1:$1048576,10,FALSE))</f>
        <v/>
      </c>
    </row>
    <row r="67" spans="1:9" x14ac:dyDescent="0.25">
      <c r="A67">
        <v>6000300012</v>
      </c>
      <c r="B67" t="str">
        <f>VLOOKUP($A67,Master!$1:$1048576,3,FALSE)</f>
        <v>TUV</v>
      </c>
      <c r="C67" t="str">
        <f>VLOOKUP($A67,Master!$1:$1048576,4,FALSE)</f>
        <v>Red #6 2018, 750ml</v>
      </c>
      <c r="D67" s="12">
        <f>VLOOKUP($A67,Master!$1:$1048576,5,FALSE)</f>
        <v>1737000</v>
      </c>
      <c r="F67" s="12" t="str">
        <f t="shared" si="1"/>
        <v/>
      </c>
      <c r="G67" t="str">
        <f>VLOOKUP($A67,Inventory!$1:$1048576,6,FALSE)</f>
        <v/>
      </c>
      <c r="H67" s="12" t="str">
        <f>IF(VLOOKUP($A67,Master!$1:$1048576,9,FALSE)="","",VLOOKUP($A67,Master!$1:$1048576,9,FALSE))</f>
        <v>12x750ml</v>
      </c>
      <c r="I67" t="str">
        <f>IF(VLOOKUP($A67,Master!$1:$1048576,10,FALSE)="","",VLOOKUP($A67,Master!$1:$1048576,10,FALSE))</f>
        <v/>
      </c>
    </row>
    <row r="68" spans="1:9" x14ac:dyDescent="0.25">
      <c r="A68">
        <v>6000300013</v>
      </c>
      <c r="B68" t="str">
        <f>VLOOKUP($A68,Master!$1:$1048576,3,FALSE)</f>
        <v>LW</v>
      </c>
      <c r="C68" t="str">
        <f>VLOOKUP($A68,Master!$1:$1048576,4,FALSE)</f>
        <v>Red #7 2019, 750ml</v>
      </c>
      <c r="D68" s="12">
        <f>VLOOKUP($A68,Master!$1:$1048576,5,FALSE)</f>
        <v>932800</v>
      </c>
      <c r="F68" s="12" t="str">
        <f t="shared" si="1"/>
        <v/>
      </c>
      <c r="G68" t="str">
        <f>VLOOKUP($A68,Inventory!$1:$1048576,6,FALSE)</f>
        <v/>
      </c>
      <c r="H68" s="12" t="str">
        <f>IF(VLOOKUP($A68,Master!$1:$1048576,9,FALSE)="","",VLOOKUP($A68,Master!$1:$1048576,9,FALSE))</f>
        <v>12x750ml</v>
      </c>
      <c r="I68" t="str">
        <f>IF(VLOOKUP($A68,Master!$1:$1048576,10,FALSE)="","",VLOOKUP($A68,Master!$1:$1048576,10,FALSE))</f>
        <v/>
      </c>
    </row>
    <row r="69" spans="1:9" x14ac:dyDescent="0.25">
      <c r="A69">
        <v>6000300014</v>
      </c>
      <c r="B69" t="str">
        <f>VLOOKUP($A69,Master!$1:$1048576,3,FALSE)</f>
        <v>LW</v>
      </c>
      <c r="C69" t="str">
        <f>VLOOKUP($A69,Master!$1:$1048576,4,FALSE)</f>
        <v>Red #8 2018, 750ml</v>
      </c>
      <c r="D69" s="12">
        <f>VLOOKUP($A69,Master!$1:$1048576,5,FALSE)</f>
        <v>276320</v>
      </c>
      <c r="F69" s="12" t="str">
        <f t="shared" si="1"/>
        <v/>
      </c>
      <c r="G69" t="str">
        <f>VLOOKUP($A69,Inventory!$1:$1048576,6,FALSE)</f>
        <v/>
      </c>
      <c r="H69" s="12" t="str">
        <f>IF(VLOOKUP($A69,Master!$1:$1048576,9,FALSE)="","",VLOOKUP($A69,Master!$1:$1048576,9,FALSE))</f>
        <v>6x750ml</v>
      </c>
      <c r="I69" t="str">
        <f>IF(VLOOKUP($A69,Master!$1:$1048576,10,FALSE)="","",VLOOKUP($A69,Master!$1:$1048576,10,FALSE))</f>
        <v/>
      </c>
    </row>
    <row r="70" spans="1:9" x14ac:dyDescent="0.25">
      <c r="A70">
        <v>6000300015</v>
      </c>
      <c r="B70" t="str">
        <f>VLOOKUP($A70,Master!$1:$1048576,3,FALSE)</f>
        <v>XYZ</v>
      </c>
      <c r="C70" t="str">
        <f>VLOOKUP($A70,Master!$1:$1048576,4,FALSE)</f>
        <v>Red #9 2019, 750ml</v>
      </c>
      <c r="D70" s="12">
        <f>VLOOKUP($A70,Master!$1:$1048576,5,FALSE)</f>
        <v>715500</v>
      </c>
      <c r="F70" s="12" t="str">
        <f t="shared" si="1"/>
        <v/>
      </c>
      <c r="G70" t="str">
        <f>VLOOKUP($A70,Inventory!$1:$1048576,6,FALSE)</f>
        <v/>
      </c>
      <c r="H70" s="12" t="str">
        <f>IF(VLOOKUP($A70,Master!$1:$1048576,9,FALSE)="","",VLOOKUP($A70,Master!$1:$1048576,9,FALSE))</f>
        <v>break</v>
      </c>
      <c r="I70" t="str">
        <f>IF(VLOOKUP($A70,Master!$1:$1048576,10,FALSE)="","",VLOOKUP($A70,Master!$1:$1048576,10,FALSE))</f>
        <v/>
      </c>
    </row>
    <row r="71" spans="1:9" x14ac:dyDescent="0.25">
      <c r="A71">
        <v>6000300016</v>
      </c>
      <c r="B71" t="str">
        <f>VLOOKUP($A71,Master!$1:$1048576,3,FALSE)</f>
        <v>FGH</v>
      </c>
      <c r="C71" t="str">
        <f>VLOOKUP($A71,Master!$1:$1048576,4,FALSE)</f>
        <v>Red #10 2014, 750ml</v>
      </c>
      <c r="D71" s="12">
        <f>VLOOKUP($A71,Master!$1:$1048576,5,FALSE)</f>
        <v>1422000</v>
      </c>
      <c r="F71" s="12" t="str">
        <f t="shared" si="1"/>
        <v/>
      </c>
      <c r="G71" t="str">
        <f>VLOOKUP($A71,Inventory!$1:$1048576,6,FALSE)</f>
        <v/>
      </c>
      <c r="H71" s="12" t="str">
        <f>IF(VLOOKUP($A71,Master!$1:$1048576,9,FALSE)="","",VLOOKUP($A71,Master!$1:$1048576,9,FALSE))</f>
        <v>break</v>
      </c>
      <c r="I71" t="str">
        <f>IF(VLOOKUP($A71,Master!$1:$1048576,10,FALSE)="","",VLOOKUP($A71,Master!$1:$1048576,10,FALSE))</f>
        <v/>
      </c>
    </row>
    <row r="72" spans="1:9" x14ac:dyDescent="0.25">
      <c r="A72">
        <v>6000300017</v>
      </c>
      <c r="B72" t="str">
        <f>VLOOKUP($A72,Master!$1:$1048576,3,FALSE)</f>
        <v>QRS</v>
      </c>
      <c r="C72" t="str">
        <f>VLOOKUP($A72,Master!$1:$1048576,4,FALSE)</f>
        <v>Red #11 2018, 750ml</v>
      </c>
      <c r="D72" s="12">
        <f>VLOOKUP($A72,Master!$1:$1048576,5,FALSE)</f>
        <v>706364</v>
      </c>
      <c r="F72" s="12" t="str">
        <f t="shared" si="1"/>
        <v/>
      </c>
      <c r="G72" t="str">
        <f>VLOOKUP($A72,Inventory!$1:$1048576,6,FALSE)</f>
        <v/>
      </c>
      <c r="H72" s="12" t="str">
        <f>IF(VLOOKUP($A72,Master!$1:$1048576,9,FALSE)="","",VLOOKUP($A72,Master!$1:$1048576,9,FALSE))</f>
        <v>12x750ml</v>
      </c>
      <c r="I72" t="str">
        <f>IF(VLOOKUP($A72,Master!$1:$1048576,10,FALSE)="","",VLOOKUP($A72,Master!$1:$1048576,10,FALSE))</f>
        <v/>
      </c>
    </row>
    <row r="73" spans="1:9" x14ac:dyDescent="0.25">
      <c r="A73">
        <v>6000300018</v>
      </c>
      <c r="B73" t="str">
        <f>VLOOKUP($A73,Master!$1:$1048576,3,FALSE)</f>
        <v>XYZ</v>
      </c>
      <c r="C73" t="str">
        <f>VLOOKUP($A73,Master!$1:$1048576,4,FALSE)</f>
        <v>Red #12 2018, 750ml</v>
      </c>
      <c r="D73" s="12">
        <f>VLOOKUP($A73,Master!$1:$1048576,5,FALSE)</f>
        <v>1755000</v>
      </c>
      <c r="F73" s="12" t="str">
        <f t="shared" si="1"/>
        <v/>
      </c>
      <c r="G73" t="str">
        <f>VLOOKUP($A73,Inventory!$1:$1048576,6,FALSE)</f>
        <v/>
      </c>
      <c r="H73" s="12" t="str">
        <f>IF(VLOOKUP($A73,Master!$1:$1048576,9,FALSE)="","",VLOOKUP($A73,Master!$1:$1048576,9,FALSE))</f>
        <v>break</v>
      </c>
      <c r="I73" t="str">
        <f>IF(VLOOKUP($A73,Master!$1:$1048576,10,FALSE)="","",VLOOKUP($A73,Master!$1:$1048576,10,FALSE))</f>
        <v/>
      </c>
    </row>
    <row r="74" spans="1:9" x14ac:dyDescent="0.25">
      <c r="A74">
        <v>6000300019</v>
      </c>
      <c r="B74" t="str">
        <f>VLOOKUP($A74,Master!$1:$1048576,3,FALSE)</f>
        <v>XYZ</v>
      </c>
      <c r="C74" t="str">
        <f>VLOOKUP($A74,Master!$1:$1048576,4,FALSE)</f>
        <v>Red #13 2021, 750ml</v>
      </c>
      <c r="D74" s="12">
        <f>VLOOKUP($A74,Master!$1:$1048576,5,FALSE)</f>
        <v>441000</v>
      </c>
      <c r="F74" s="12" t="str">
        <f t="shared" si="1"/>
        <v/>
      </c>
      <c r="G74" t="str">
        <f>VLOOKUP($A74,Inventory!$1:$1048576,6,FALSE)</f>
        <v/>
      </c>
      <c r="H74" s="12" t="str">
        <f>IF(VLOOKUP($A74,Master!$1:$1048576,9,FALSE)="","",VLOOKUP($A74,Master!$1:$1048576,9,FALSE))</f>
        <v>break</v>
      </c>
      <c r="I74" t="str">
        <f>IF(VLOOKUP($A74,Master!$1:$1048576,10,FALSE)="","",VLOOKUP($A74,Master!$1:$1048576,10,FALSE))</f>
        <v/>
      </c>
    </row>
    <row r="75" spans="1:9" x14ac:dyDescent="0.25">
      <c r="A75">
        <v>6000300020</v>
      </c>
      <c r="B75" t="str">
        <f>VLOOKUP($A75,Master!$1:$1048576,3,FALSE)</f>
        <v>FGH</v>
      </c>
      <c r="C75" t="str">
        <f>VLOOKUP($A75,Master!$1:$1048576,4,FALSE)</f>
        <v>Red #14 2020, 750ml</v>
      </c>
      <c r="D75" s="12">
        <f>VLOOKUP($A75,Master!$1:$1048576,5,FALSE)</f>
        <v>390000</v>
      </c>
      <c r="F75" s="12" t="str">
        <f t="shared" si="1"/>
        <v/>
      </c>
      <c r="G75" t="str">
        <f>VLOOKUP($A75,Inventory!$1:$1048576,6,FALSE)</f>
        <v/>
      </c>
      <c r="H75" s="12" t="str">
        <f>IF(VLOOKUP($A75,Master!$1:$1048576,9,FALSE)="","",VLOOKUP($A75,Master!$1:$1048576,9,FALSE))</f>
        <v>break</v>
      </c>
      <c r="I75" t="str">
        <f>IF(VLOOKUP($A75,Master!$1:$1048576,10,FALSE)="","",VLOOKUP($A75,Master!$1:$1048576,10,FALSE))</f>
        <v>limited</v>
      </c>
    </row>
    <row r="76" spans="1:9" x14ac:dyDescent="0.25">
      <c r="A76">
        <v>6000300021</v>
      </c>
      <c r="B76" t="str">
        <f>VLOOKUP($A76,Master!$1:$1048576,3,FALSE)</f>
        <v>XYZ</v>
      </c>
      <c r="C76" t="str">
        <f>VLOOKUP($A76,Master!$1:$1048576,4,FALSE)</f>
        <v>Red #15 2019, 750ml</v>
      </c>
      <c r="D76" s="12">
        <f>VLOOKUP($A76,Master!$1:$1048576,5,FALSE)</f>
        <v>721650</v>
      </c>
      <c r="F76" s="12" t="str">
        <f t="shared" si="1"/>
        <v/>
      </c>
      <c r="G76" t="str">
        <f>VLOOKUP($A76,Inventory!$1:$1048576,6,FALSE)</f>
        <v/>
      </c>
      <c r="H76" s="12" t="str">
        <f>IF(VLOOKUP($A76,Master!$1:$1048576,9,FALSE)="","",VLOOKUP($A76,Master!$1:$1048576,9,FALSE))</f>
        <v>break</v>
      </c>
      <c r="I76" t="str">
        <f>IF(VLOOKUP($A76,Master!$1:$1048576,10,FALSE)="","",VLOOKUP($A76,Master!$1:$1048576,10,FALSE))</f>
        <v>pouring</v>
      </c>
    </row>
    <row r="77" spans="1:9" x14ac:dyDescent="0.25">
      <c r="A77">
        <v>6000300022</v>
      </c>
      <c r="B77" t="str">
        <f>VLOOKUP($A77,Master!$1:$1048576,3,FALSE)</f>
        <v>TUV</v>
      </c>
      <c r="C77" t="str">
        <f>VLOOKUP($A77,Master!$1:$1048576,4,FALSE)</f>
        <v>Red #16 2017, 750ml</v>
      </c>
      <c r="D77" s="12">
        <f>VLOOKUP($A77,Master!$1:$1048576,5,FALSE)</f>
        <v>1152000</v>
      </c>
      <c r="F77" s="12" t="str">
        <f t="shared" si="1"/>
        <v/>
      </c>
      <c r="G77" t="str">
        <f>VLOOKUP($A77,Inventory!$1:$1048576,6,FALSE)</f>
        <v/>
      </c>
      <c r="H77" s="12" t="str">
        <f>IF(VLOOKUP($A77,Master!$1:$1048576,9,FALSE)="","",VLOOKUP($A77,Master!$1:$1048576,9,FALSE))</f>
        <v>6x750ml</v>
      </c>
      <c r="I77" t="str">
        <f>IF(VLOOKUP($A77,Master!$1:$1048576,10,FALSE)="","",VLOOKUP($A77,Master!$1:$1048576,10,FALSE))</f>
        <v/>
      </c>
    </row>
    <row r="78" spans="1:9" x14ac:dyDescent="0.25">
      <c r="A78">
        <v>6000300023</v>
      </c>
      <c r="B78" t="str">
        <f>VLOOKUP($A78,Master!$1:$1048576,3,FALSE)</f>
        <v>XYZ</v>
      </c>
      <c r="C78" t="str">
        <f>VLOOKUP($A78,Master!$1:$1048576,4,FALSE)</f>
        <v>Red #17 2012, 750ml</v>
      </c>
      <c r="D78" s="12">
        <f>VLOOKUP($A78,Master!$1:$1048576,5,FALSE)</f>
        <v>1521000</v>
      </c>
      <c r="F78" s="12" t="str">
        <f t="shared" si="1"/>
        <v/>
      </c>
      <c r="G78" t="str">
        <f>VLOOKUP($A78,Inventory!$1:$1048576,6,FALSE)</f>
        <v/>
      </c>
      <c r="H78" s="12" t="str">
        <f>IF(VLOOKUP($A78,Master!$1:$1048576,9,FALSE)="","",VLOOKUP($A78,Master!$1:$1048576,9,FALSE))</f>
        <v>break</v>
      </c>
      <c r="I78" t="str">
        <f>IF(VLOOKUP($A78,Master!$1:$1048576,10,FALSE)="","",VLOOKUP($A78,Master!$1:$1048576,10,FALSE))</f>
        <v/>
      </c>
    </row>
    <row r="79" spans="1:9" x14ac:dyDescent="0.25">
      <c r="A79">
        <v>6000300024</v>
      </c>
      <c r="B79" t="str">
        <f>VLOOKUP($A79,Master!$1:$1048576,3,FALSE)</f>
        <v>FGH</v>
      </c>
      <c r="C79" t="str">
        <f>VLOOKUP($A79,Master!$1:$1048576,4,FALSE)</f>
        <v>Red #18 2017, 750ml</v>
      </c>
      <c r="D79" s="12">
        <f>VLOOKUP($A79,Master!$1:$1048576,5,FALSE)</f>
        <v>900000</v>
      </c>
      <c r="F79" s="12" t="str">
        <f t="shared" si="1"/>
        <v/>
      </c>
      <c r="G79" t="str">
        <f>VLOOKUP($A79,Inventory!$1:$1048576,6,FALSE)</f>
        <v/>
      </c>
      <c r="H79" s="12" t="str">
        <f>IF(VLOOKUP($A79,Master!$1:$1048576,9,FALSE)="","",VLOOKUP($A79,Master!$1:$1048576,9,FALSE))</f>
        <v>break</v>
      </c>
      <c r="I79" t="str">
        <f>IF(VLOOKUP($A79,Master!$1:$1048576,10,FALSE)="","",VLOOKUP($A79,Master!$1:$1048576,10,FALSE))</f>
        <v>limited</v>
      </c>
    </row>
    <row r="80" spans="1:9" x14ac:dyDescent="0.25">
      <c r="A80">
        <v>6000300025</v>
      </c>
      <c r="B80" t="str">
        <f>VLOOKUP($A80,Master!$1:$1048576,3,FALSE)</f>
        <v>XYZ</v>
      </c>
      <c r="C80" t="str">
        <f>VLOOKUP($A80,Master!$1:$1048576,4,FALSE)</f>
        <v>Red #19 2019, 750ml</v>
      </c>
      <c r="D80" s="12">
        <f>VLOOKUP($A80,Master!$1:$1048576,5,FALSE)</f>
        <v>493850</v>
      </c>
      <c r="F80" s="12" t="str">
        <f t="shared" si="1"/>
        <v/>
      </c>
      <c r="G80" t="str">
        <f>VLOOKUP($A80,Inventory!$1:$1048576,6,FALSE)</f>
        <v/>
      </c>
      <c r="H80" s="12" t="str">
        <f>IF(VLOOKUP($A80,Master!$1:$1048576,9,FALSE)="","",VLOOKUP($A80,Master!$1:$1048576,9,FALSE))</f>
        <v>break</v>
      </c>
      <c r="I80" t="str">
        <f>IF(VLOOKUP($A80,Master!$1:$1048576,10,FALSE)="","",VLOOKUP($A80,Master!$1:$1048576,10,FALSE))</f>
        <v>pouring</v>
      </c>
    </row>
    <row r="81" spans="1:9" x14ac:dyDescent="0.25">
      <c r="A81">
        <v>6000300026</v>
      </c>
      <c r="B81" t="str">
        <f>VLOOKUP($A81,Master!$1:$1048576,3,FALSE)</f>
        <v>XYZ</v>
      </c>
      <c r="C81" t="str">
        <f>VLOOKUP($A81,Master!$1:$1048576,4,FALSE)</f>
        <v>Red #20 2015, 750ml</v>
      </c>
      <c r="D81" s="12">
        <f>VLOOKUP($A81,Master!$1:$1048576,5,FALSE)</f>
        <v>895500</v>
      </c>
      <c r="F81" s="12" t="str">
        <f t="shared" si="1"/>
        <v/>
      </c>
      <c r="G81" t="str">
        <f>VLOOKUP($A81,Inventory!$1:$1048576,6,FALSE)</f>
        <v/>
      </c>
      <c r="H81" s="12" t="str">
        <f>IF(VLOOKUP($A81,Master!$1:$1048576,9,FALSE)="","",VLOOKUP($A81,Master!$1:$1048576,9,FALSE))</f>
        <v>break</v>
      </c>
      <c r="I81" t="str">
        <f>IF(VLOOKUP($A81,Master!$1:$1048576,10,FALSE)="","",VLOOKUP($A81,Master!$1:$1048576,10,FALSE))</f>
        <v/>
      </c>
    </row>
    <row r="82" spans="1:9" x14ac:dyDescent="0.25">
      <c r="A82">
        <v>6000300027</v>
      </c>
      <c r="B82" t="str">
        <f>VLOOKUP($A82,Master!$1:$1048576,3,FALSE)</f>
        <v>XYZ</v>
      </c>
      <c r="C82" t="str">
        <f>VLOOKUP($A82,Master!$1:$1048576,4,FALSE)</f>
        <v>Red #21 2020, 750ml</v>
      </c>
      <c r="D82" s="12">
        <f>VLOOKUP($A82,Master!$1:$1048576,5,FALSE)</f>
        <v>1080000</v>
      </c>
      <c r="F82" s="12" t="str">
        <f t="shared" si="1"/>
        <v/>
      </c>
      <c r="G82" t="str">
        <f>VLOOKUP($A82,Inventory!$1:$1048576,6,FALSE)</f>
        <v/>
      </c>
      <c r="H82" s="12" t="str">
        <f>IF(VLOOKUP($A82,Master!$1:$1048576,9,FALSE)="","",VLOOKUP($A82,Master!$1:$1048576,9,FALSE))</f>
        <v>break</v>
      </c>
      <c r="I82" t="str">
        <f>IF(VLOOKUP($A82,Master!$1:$1048576,10,FALSE)="","",VLOOKUP($A82,Master!$1:$1048576,10,FALSE))</f>
        <v/>
      </c>
    </row>
    <row r="83" spans="1:9" x14ac:dyDescent="0.25">
      <c r="A83">
        <v>6000300028</v>
      </c>
      <c r="B83" t="str">
        <f>VLOOKUP($A83,Master!$1:$1048576,3,FALSE)</f>
        <v>XYZ</v>
      </c>
      <c r="C83" t="str">
        <f>VLOOKUP($A83,Master!$1:$1048576,4,FALSE)</f>
        <v>Red #22 2020, 750ml</v>
      </c>
      <c r="D83" s="12">
        <f>VLOOKUP($A83,Master!$1:$1048576,5,FALSE)</f>
        <v>895500</v>
      </c>
      <c r="F83" s="12" t="str">
        <f t="shared" si="1"/>
        <v/>
      </c>
      <c r="G83" t="str">
        <f>VLOOKUP($A83,Inventory!$1:$1048576,6,FALSE)</f>
        <v/>
      </c>
      <c r="H83" s="12" t="str">
        <f>IF(VLOOKUP($A83,Master!$1:$1048576,9,FALSE)="","",VLOOKUP($A83,Master!$1:$1048576,9,FALSE))</f>
        <v>break</v>
      </c>
      <c r="I83" t="str">
        <f>IF(VLOOKUP($A83,Master!$1:$1048576,10,FALSE)="","",VLOOKUP($A83,Master!$1:$1048576,10,FALSE))</f>
        <v/>
      </c>
    </row>
    <row r="84" spans="1:9" x14ac:dyDescent="0.25">
      <c r="A84">
        <v>6000300029</v>
      </c>
      <c r="B84" t="str">
        <f>VLOOKUP($A84,Master!$1:$1048576,3,FALSE)</f>
        <v>FGH</v>
      </c>
      <c r="C84" t="str">
        <f>VLOOKUP($A84,Master!$1:$1048576,4,FALSE)</f>
        <v>Red #23 2018, 750ml</v>
      </c>
      <c r="D84" s="12">
        <f>VLOOKUP($A84,Master!$1:$1048576,5,FALSE)</f>
        <v>1045000</v>
      </c>
      <c r="F84" s="12" t="str">
        <f t="shared" si="1"/>
        <v/>
      </c>
      <c r="G84" t="str">
        <f>VLOOKUP($A84,Inventory!$1:$1048576,6,FALSE)</f>
        <v/>
      </c>
      <c r="H84" s="12" t="str">
        <f>IF(VLOOKUP($A84,Master!$1:$1048576,9,FALSE)="","",VLOOKUP($A84,Master!$1:$1048576,9,FALSE))</f>
        <v>break</v>
      </c>
      <c r="I84" t="str">
        <f>IF(VLOOKUP($A84,Master!$1:$1048576,10,FALSE)="","",VLOOKUP($A84,Master!$1:$1048576,10,FALSE))</f>
        <v/>
      </c>
    </row>
    <row r="85" spans="1:9" x14ac:dyDescent="0.25">
      <c r="A85">
        <v>6000300031</v>
      </c>
      <c r="B85" t="str">
        <f>VLOOKUP($A85,Master!$1:$1048576,3,FALSE)</f>
        <v>XYZ</v>
      </c>
      <c r="C85" t="str">
        <f>VLOOKUP($A85,Master!$1:$1048576,4,FALSE)</f>
        <v>Red #24 2018, 750ml</v>
      </c>
      <c r="D85" s="12">
        <f>VLOOKUP($A85,Master!$1:$1048576,5,FALSE)</f>
        <v>2520000</v>
      </c>
      <c r="F85" s="12" t="str">
        <f t="shared" si="1"/>
        <v/>
      </c>
      <c r="G85" t="str">
        <f>VLOOKUP($A85,Inventory!$1:$1048576,6,FALSE)</f>
        <v/>
      </c>
      <c r="H85" s="12" t="str">
        <f>VLOOKUP($A85,Master!$1:$1048576,9,FALSE)</f>
        <v>break</v>
      </c>
      <c r="I85" t="str">
        <f>IF(VLOOKUP($A85,Master!$1:$1048576,10,FALSE)="","",VLOOKUP($A85,Master!$1:$1048576,10,FALSE))</f>
        <v/>
      </c>
    </row>
    <row r="86" spans="1:9" x14ac:dyDescent="0.25">
      <c r="A86">
        <v>6000300032</v>
      </c>
      <c r="B86" t="str">
        <f>VLOOKUP($A86,Master!$1:$1048576,3,FALSE)</f>
        <v>XYZ</v>
      </c>
      <c r="C86" t="str">
        <f>VLOOKUP($A86,Master!$1:$1048576,4,FALSE)</f>
        <v>Red #25 2019, 750ml</v>
      </c>
      <c r="D86" s="12">
        <f>VLOOKUP($A86,Master!$1:$1048576,5,FALSE)</f>
        <v>6750000</v>
      </c>
      <c r="F86" s="12" t="str">
        <f t="shared" si="1"/>
        <v/>
      </c>
      <c r="G86" t="str">
        <f>VLOOKUP($A86,Inventory!$1:$1048576,6,FALSE)</f>
        <v/>
      </c>
      <c r="H86" s="12" t="str">
        <f>VLOOKUP($A86,Master!$1:$1048576,9,FALSE)</f>
        <v>break</v>
      </c>
      <c r="I86" t="str">
        <f>IF(VLOOKUP($A86,Master!$1:$1048576,10,FALSE)="","",VLOOKUP($A86,Master!$1:$1048576,10,FALSE))</f>
        <v/>
      </c>
    </row>
    <row r="87" spans="1:9" x14ac:dyDescent="0.25">
      <c r="A87">
        <v>6000300033</v>
      </c>
      <c r="B87" t="str">
        <f>VLOOKUP($A87,Master!$1:$1048576,3,FALSE)</f>
        <v>XYZ</v>
      </c>
      <c r="C87" t="str">
        <f>VLOOKUP($A87,Master!$1:$1048576,4,FALSE)</f>
        <v>Red #26 2008, 750ml</v>
      </c>
      <c r="D87" s="12">
        <f>VLOOKUP($A87,Master!$1:$1048576,5,FALSE)</f>
        <v>2970000</v>
      </c>
      <c r="F87" s="12" t="str">
        <f t="shared" si="1"/>
        <v/>
      </c>
      <c r="G87" t="str">
        <f>VLOOKUP($A87,Inventory!$1:$1048576,6,FALSE)</f>
        <v/>
      </c>
      <c r="H87" s="12" t="str">
        <f>VLOOKUP($A87,Master!$1:$1048576,9,FALSE)</f>
        <v>break</v>
      </c>
      <c r="I87" t="str">
        <f>IF(VLOOKUP($A87,Master!$1:$1048576,10,FALSE)="","",VLOOKUP($A87,Master!$1:$1048576,10,FALSE))</f>
        <v/>
      </c>
    </row>
    <row r="88" spans="1:9" x14ac:dyDescent="0.25">
      <c r="A88">
        <v>6000300034</v>
      </c>
      <c r="B88" t="str">
        <f>VLOOKUP($A88,Master!$1:$1048576,3,FALSE)</f>
        <v>XYZ</v>
      </c>
      <c r="C88" t="str">
        <f>VLOOKUP($A88,Master!$1:$1048576,4,FALSE)</f>
        <v>Red #27 2016, 750ml</v>
      </c>
      <c r="D88" s="12">
        <f>VLOOKUP($A88,Master!$1:$1048576,5,FALSE)</f>
        <v>2295000</v>
      </c>
      <c r="F88" s="12" t="str">
        <f t="shared" si="1"/>
        <v/>
      </c>
      <c r="G88" t="str">
        <f>VLOOKUP($A88,Inventory!$1:$1048576,6,FALSE)</f>
        <v/>
      </c>
      <c r="H88" s="12" t="str">
        <f>VLOOKUP($A88,Master!$1:$1048576,9,FALSE)</f>
        <v>break</v>
      </c>
      <c r="I88" t="str">
        <f>IF(VLOOKUP($A88,Master!$1:$1048576,10,FALSE)="","",VLOOKUP($A88,Master!$1:$1048576,10,FALSE))</f>
        <v/>
      </c>
    </row>
    <row r="89" spans="1:9" x14ac:dyDescent="0.25">
      <c r="A89">
        <v>6000300035</v>
      </c>
      <c r="B89" t="str">
        <f>VLOOKUP($A89,Master!$1:$1048576,3,FALSE)</f>
        <v>XYZ</v>
      </c>
      <c r="C89" t="str">
        <f>VLOOKUP($A89,Master!$1:$1048576,4,FALSE)</f>
        <v>Red #28 2012, 750ml</v>
      </c>
      <c r="D89" s="12">
        <f>VLOOKUP($A89,Master!$1:$1048576,5,FALSE)</f>
        <v>1575000</v>
      </c>
      <c r="F89" s="12" t="str">
        <f t="shared" si="1"/>
        <v/>
      </c>
      <c r="G89" t="str">
        <f>VLOOKUP($A89,Inventory!$1:$1048576,6,FALSE)</f>
        <v/>
      </c>
      <c r="H89" s="12" t="str">
        <f>VLOOKUP($A89,Master!$1:$1048576,9,FALSE)</f>
        <v>break</v>
      </c>
      <c r="I89" t="str">
        <f>IF(VLOOKUP($A89,Master!$1:$1048576,10,FALSE)="","",VLOOKUP($A89,Master!$1:$1048576,10,FALSE))</f>
        <v/>
      </c>
    </row>
    <row r="90" spans="1:9" x14ac:dyDescent="0.25">
      <c r="A90">
        <v>6000300036</v>
      </c>
      <c r="B90" t="str">
        <f>VLOOKUP($A90,Master!$1:$1048576,3,FALSE)</f>
        <v>XYZ</v>
      </c>
      <c r="C90" t="str">
        <f>VLOOKUP($A90,Master!$1:$1048576,4,FALSE)</f>
        <v>Red #29 2020, 750ml</v>
      </c>
      <c r="D90" s="12">
        <f>VLOOKUP($A90,Master!$1:$1048576,5,FALSE)</f>
        <v>675000</v>
      </c>
      <c r="F90" s="12" t="str">
        <f t="shared" si="1"/>
        <v/>
      </c>
      <c r="G90" t="str">
        <f>VLOOKUP($A90,Inventory!$1:$1048576,6,FALSE)</f>
        <v/>
      </c>
      <c r="H90" s="12" t="str">
        <f>VLOOKUP($A90,Master!$1:$1048576,9,FALSE)</f>
        <v>break</v>
      </c>
      <c r="I90" t="str">
        <f>IF(VLOOKUP($A90,Master!$1:$1048576,10,FALSE)="","",VLOOKUP($A90,Master!$1:$1048576,10,FALSE))</f>
        <v/>
      </c>
    </row>
    <row r="91" spans="1:9" x14ac:dyDescent="0.25">
      <c r="A91">
        <v>6000300037</v>
      </c>
      <c r="B91" t="str">
        <f>VLOOKUP($A91,Master!$1:$1048576,3,FALSE)</f>
        <v>XYZ</v>
      </c>
      <c r="C91" t="str">
        <f>VLOOKUP($A91,Master!$1:$1048576,4,FALSE)</f>
        <v>Red #30 2017, 750ml</v>
      </c>
      <c r="D91" s="12">
        <f>VLOOKUP($A91,Master!$1:$1048576,5,FALSE)</f>
        <v>1161000</v>
      </c>
      <c r="F91" s="12" t="str">
        <f t="shared" si="1"/>
        <v/>
      </c>
      <c r="G91" t="str">
        <f>VLOOKUP($A91,Inventory!$1:$1048576,6,FALSE)</f>
        <v/>
      </c>
      <c r="H91" s="12" t="str">
        <f>VLOOKUP($A91,Master!$1:$1048576,9,FALSE)</f>
        <v>break</v>
      </c>
      <c r="I91" t="str">
        <f>IF(VLOOKUP($A91,Master!$1:$1048576,10,FALSE)="","",VLOOKUP($A91,Master!$1:$1048576,10,FALSE))</f>
        <v/>
      </c>
    </row>
    <row r="92" spans="1:9" x14ac:dyDescent="0.25">
      <c r="A92">
        <v>6000300038</v>
      </c>
      <c r="B92" t="str">
        <f>VLOOKUP($A92,Master!$1:$1048576,3,FALSE)</f>
        <v>XYZ</v>
      </c>
      <c r="C92" t="str">
        <f>VLOOKUP($A92,Master!$1:$1048576,4,FALSE)</f>
        <v>Red #31 2020, 750ml</v>
      </c>
      <c r="D92" s="12">
        <f>VLOOKUP($A92,Master!$1:$1048576,5,FALSE)</f>
        <v>1305000</v>
      </c>
      <c r="F92" s="12" t="str">
        <f t="shared" si="1"/>
        <v/>
      </c>
      <c r="G92" t="str">
        <f>VLOOKUP($A92,Inventory!$1:$1048576,6,FALSE)</f>
        <v/>
      </c>
      <c r="H92" s="12" t="str">
        <f>VLOOKUP($A92,Master!$1:$1048576,9,FALSE)</f>
        <v>break</v>
      </c>
      <c r="I92" t="str">
        <f>IF(VLOOKUP($A92,Master!$1:$1048576,10,FALSE)="","",VLOOKUP($A92,Master!$1:$1048576,10,FALSE))</f>
        <v/>
      </c>
    </row>
    <row r="93" spans="1:9" x14ac:dyDescent="0.25">
      <c r="A93">
        <v>6000300039</v>
      </c>
      <c r="B93" t="str">
        <f>VLOOKUP($A93,Master!$1:$1048576,3,FALSE)</f>
        <v>XYZ</v>
      </c>
      <c r="C93" t="str">
        <f>VLOOKUP($A93,Master!$1:$1048576,4,FALSE)</f>
        <v>Red #32 2018, 750ml</v>
      </c>
      <c r="D93" s="12">
        <f>VLOOKUP($A93,Master!$1:$1048576,5,FALSE)</f>
        <v>665100</v>
      </c>
      <c r="F93" s="12" t="str">
        <f t="shared" si="1"/>
        <v/>
      </c>
      <c r="G93" t="str">
        <f>VLOOKUP($A93,Inventory!$1:$1048576,6,FALSE)</f>
        <v/>
      </c>
      <c r="H93" s="12" t="str">
        <f>VLOOKUP($A93,Master!$1:$1048576,9,FALSE)</f>
        <v>break</v>
      </c>
      <c r="I93" t="str">
        <f>IF(VLOOKUP($A93,Master!$1:$1048576,10,FALSE)="","",VLOOKUP($A93,Master!$1:$1048576,10,FALSE))</f>
        <v/>
      </c>
    </row>
    <row r="94" spans="1:9" x14ac:dyDescent="0.25">
      <c r="A94">
        <v>6000300040</v>
      </c>
      <c r="B94" t="str">
        <f>VLOOKUP($A94,Master!$1:$1048576,3,FALSE)</f>
        <v>FGH</v>
      </c>
      <c r="C94" t="str">
        <f>VLOOKUP($A94,Master!$1:$1048576,4,FALSE)</f>
        <v>Red #33 2015, 750ml</v>
      </c>
      <c r="D94" s="12">
        <f>VLOOKUP($A94,Master!$1:$1048576,5,FALSE)</f>
        <v>1287000</v>
      </c>
      <c r="F94" s="12" t="str">
        <f t="shared" si="1"/>
        <v/>
      </c>
      <c r="G94" t="str">
        <f>VLOOKUP($A94,Inventory!$1:$1048576,6,FALSE)</f>
        <v/>
      </c>
      <c r="H94" s="12" t="str">
        <f>VLOOKUP($A94,Master!$1:$1048576,9,FALSE)</f>
        <v>break</v>
      </c>
      <c r="I94" t="str">
        <f>IF(VLOOKUP($A94,Master!$1:$1048576,10,FALSE)="","",VLOOKUP($A94,Master!$1:$1048576,10,FALSE))</f>
        <v/>
      </c>
    </row>
    <row r="95" spans="1:9" x14ac:dyDescent="0.25">
      <c r="A95">
        <v>6000300041</v>
      </c>
      <c r="B95" t="str">
        <f>VLOOKUP($A95,Master!$1:$1048576,3,FALSE)</f>
        <v>XYZ</v>
      </c>
      <c r="C95" t="str">
        <f>VLOOKUP($A95,Master!$1:$1048576,4,FALSE)</f>
        <v>Red #34 2018, 750ml</v>
      </c>
      <c r="D95" s="12">
        <f>VLOOKUP($A95,Master!$1:$1048576,5,FALSE)</f>
        <v>719100</v>
      </c>
      <c r="F95" s="12" t="str">
        <f t="shared" si="1"/>
        <v/>
      </c>
      <c r="G95" t="str">
        <f>VLOOKUP($A95,Inventory!$1:$1048576,6,FALSE)</f>
        <v/>
      </c>
      <c r="H95" s="12" t="str">
        <f>VLOOKUP($A95,Master!$1:$1048576,9,FALSE)</f>
        <v>break</v>
      </c>
      <c r="I95" t="str">
        <f>IF(VLOOKUP($A95,Master!$1:$1048576,10,FALSE)="","",VLOOKUP($A95,Master!$1:$1048576,10,FALSE))</f>
        <v/>
      </c>
    </row>
    <row r="96" spans="1:9" x14ac:dyDescent="0.25">
      <c r="A96">
        <v>6000300042</v>
      </c>
      <c r="B96" t="str">
        <f>VLOOKUP($A96,Master!$1:$1048576,3,FALSE)</f>
        <v>XYZ</v>
      </c>
      <c r="C96" t="str">
        <f>VLOOKUP($A96,Master!$1:$1048576,4,FALSE)</f>
        <v>Red #35 2016, 750ml</v>
      </c>
      <c r="D96" s="12">
        <f>VLOOKUP($A96,Master!$1:$1048576,5,FALSE)</f>
        <v>2700000</v>
      </c>
      <c r="F96" s="12" t="str">
        <f t="shared" si="1"/>
        <v/>
      </c>
      <c r="G96" t="str">
        <f>VLOOKUP($A96,Inventory!$1:$1048576,6,FALSE)</f>
        <v/>
      </c>
      <c r="H96" s="12" t="str">
        <f>VLOOKUP($A96,Master!$1:$1048576,9,FALSE)</f>
        <v>break</v>
      </c>
      <c r="I96" t="str">
        <f>IF(VLOOKUP($A96,Master!$1:$1048576,10,FALSE)="","",VLOOKUP($A96,Master!$1:$1048576,10,FALSE))</f>
        <v/>
      </c>
    </row>
    <row r="97" spans="1:9" x14ac:dyDescent="0.25">
      <c r="A97">
        <v>6000300043</v>
      </c>
      <c r="B97" t="str">
        <f>VLOOKUP($A97,Master!$1:$1048576,3,FALSE)</f>
        <v>XYZ</v>
      </c>
      <c r="C97" t="str">
        <f>VLOOKUP($A97,Master!$1:$1048576,4,FALSE)</f>
        <v>Red #36 2018, 750ml</v>
      </c>
      <c r="D97" s="12">
        <f>VLOOKUP($A97,Master!$1:$1048576,5,FALSE)</f>
        <v>1395000</v>
      </c>
      <c r="F97" s="12" t="str">
        <f t="shared" si="1"/>
        <v/>
      </c>
      <c r="G97" t="str">
        <f>VLOOKUP($A97,Inventory!$1:$1048576,6,FALSE)</f>
        <v/>
      </c>
      <c r="H97" s="12" t="str">
        <f>VLOOKUP($A97,Master!$1:$1048576,9,FALSE)</f>
        <v>break</v>
      </c>
      <c r="I97" t="str">
        <f>IF(VLOOKUP($A97,Master!$1:$1048576,10,FALSE)="","",VLOOKUP($A97,Master!$1:$1048576,10,FALSE))</f>
        <v/>
      </c>
    </row>
    <row r="98" spans="1:9" x14ac:dyDescent="0.25">
      <c r="A98">
        <v>6000300044</v>
      </c>
      <c r="B98" t="str">
        <f>VLOOKUP($A98,Master!$1:$1048576,3,FALSE)</f>
        <v>XYZ</v>
      </c>
      <c r="C98" t="str">
        <f>VLOOKUP($A98,Master!$1:$1048576,4,FALSE)</f>
        <v>Red #37 2019, 750ml</v>
      </c>
      <c r="D98" s="12">
        <f>VLOOKUP($A98,Master!$1:$1048576,5,FALSE)</f>
        <v>891000</v>
      </c>
      <c r="F98" s="12" t="str">
        <f t="shared" si="1"/>
        <v/>
      </c>
      <c r="G98" t="str">
        <f>VLOOKUP($A98,Inventory!$1:$1048576,6,FALSE)</f>
        <v/>
      </c>
      <c r="H98" s="12" t="str">
        <f>VLOOKUP($A98,Master!$1:$1048576,9,FALSE)</f>
        <v>break</v>
      </c>
      <c r="I98" t="str">
        <f>IF(VLOOKUP($A98,Master!$1:$1048576,10,FALSE)="","",VLOOKUP($A98,Master!$1:$1048576,10,FALSE))</f>
        <v/>
      </c>
    </row>
    <row r="99" spans="1:9" x14ac:dyDescent="0.25">
      <c r="A99">
        <v>6000300045</v>
      </c>
      <c r="B99" t="str">
        <f>VLOOKUP($A99,Master!$1:$1048576,3,FALSE)</f>
        <v>XYZ</v>
      </c>
      <c r="C99" t="str">
        <f>VLOOKUP($A99,Master!$1:$1048576,4,FALSE)</f>
        <v>Red #38 2017, 750ml</v>
      </c>
      <c r="D99" s="12">
        <f>VLOOKUP($A99,Master!$1:$1048576,5,FALSE)</f>
        <v>4365000</v>
      </c>
      <c r="F99" s="12" t="str">
        <f t="shared" si="1"/>
        <v/>
      </c>
      <c r="G99" t="str">
        <f>VLOOKUP($A99,Inventory!$1:$1048576,6,FALSE)</f>
        <v/>
      </c>
      <c r="H99" s="12" t="str">
        <f>VLOOKUP($A99,Master!$1:$1048576,9,FALSE)</f>
        <v>break</v>
      </c>
      <c r="I99" t="str">
        <f>IF(VLOOKUP($A99,Master!$1:$1048576,10,FALSE)="","",VLOOKUP($A99,Master!$1:$1048576,10,FALSE))</f>
        <v/>
      </c>
    </row>
    <row r="100" spans="1:9" hidden="1" x14ac:dyDescent="0.25">
      <c r="A100">
        <v>6000300046</v>
      </c>
      <c r="B100">
        <f>VLOOKUP($A100,Master!$1:$1048576,3,FALSE)</f>
        <v>0</v>
      </c>
      <c r="C100">
        <f>VLOOKUP($A100,Master!$1:$1048576,4,FALSE)</f>
        <v>0</v>
      </c>
      <c r="D100" s="12">
        <f>VLOOKUP($A100,Master!$1:$1048576,5,FALSE)</f>
        <v>0</v>
      </c>
      <c r="F100" s="12" t="str">
        <f t="shared" si="1"/>
        <v/>
      </c>
      <c r="G100" t="e">
        <f>VLOOKUP($A100,Inventory!$1:$1048576,6,FALSE)</f>
        <v>#N/A</v>
      </c>
      <c r="H100" s="12">
        <f>VLOOKUP($A100,Master!$1:$1048576,9,FALSE)</f>
        <v>0</v>
      </c>
      <c r="I100" t="str">
        <f>IF(VLOOKUP($A100,Master!$1:$1048576,10,FALSE)="","",VLOOKUP($A100,Master!$1:$1048576,10,FALSE))</f>
        <v/>
      </c>
    </row>
    <row r="101" spans="1:9" hidden="1" x14ac:dyDescent="0.25">
      <c r="A101">
        <v>6000300047</v>
      </c>
      <c r="B101">
        <f>VLOOKUP($A101,Master!$1:$1048576,3,FALSE)</f>
        <v>0</v>
      </c>
      <c r="C101">
        <f>VLOOKUP($A101,Master!$1:$1048576,4,FALSE)</f>
        <v>0</v>
      </c>
      <c r="D101" s="12">
        <f>VLOOKUP($A101,Master!$1:$1048576,5,FALSE)</f>
        <v>0</v>
      </c>
      <c r="F101" s="12" t="str">
        <f t="shared" si="1"/>
        <v/>
      </c>
      <c r="G101" t="e">
        <f>VLOOKUP($A101,Inventory!$1:$1048576,6,FALSE)</f>
        <v>#N/A</v>
      </c>
      <c r="H101" s="12">
        <f>VLOOKUP($A101,Master!$1:$1048576,9,FALSE)</f>
        <v>0</v>
      </c>
      <c r="I101" t="str">
        <f>IF(VLOOKUP($A101,Master!$1:$1048576,10,FALSE)="","",VLOOKUP($A101,Master!$1:$1048576,10,FALSE))</f>
        <v/>
      </c>
    </row>
    <row r="102" spans="1:9" hidden="1" x14ac:dyDescent="0.25">
      <c r="A102">
        <v>6000300048</v>
      </c>
      <c r="B102">
        <f>VLOOKUP($A102,Master!$1:$1048576,3,FALSE)</f>
        <v>0</v>
      </c>
      <c r="C102">
        <f>VLOOKUP($A102,Master!$1:$1048576,4,FALSE)</f>
        <v>0</v>
      </c>
      <c r="D102" s="12">
        <f>VLOOKUP($A102,Master!$1:$1048576,5,FALSE)</f>
        <v>0</v>
      </c>
      <c r="F102" s="12" t="str">
        <f t="shared" si="1"/>
        <v/>
      </c>
      <c r="G102" t="e">
        <f>VLOOKUP($A102,Inventory!$1:$1048576,6,FALSE)</f>
        <v>#N/A</v>
      </c>
      <c r="H102" s="12">
        <f>VLOOKUP($A102,Master!$1:$1048576,9,FALSE)</f>
        <v>0</v>
      </c>
      <c r="I102" t="str">
        <f>IF(VLOOKUP($A102,Master!$1:$1048576,10,FALSE)="","",VLOOKUP($A102,Master!$1:$1048576,10,FALSE))</f>
        <v/>
      </c>
    </row>
    <row r="103" spans="1:9" hidden="1" x14ac:dyDescent="0.25">
      <c r="A103">
        <v>6000300049</v>
      </c>
      <c r="B103">
        <f>VLOOKUP($A103,Master!$1:$1048576,3,FALSE)</f>
        <v>0</v>
      </c>
      <c r="C103">
        <f>VLOOKUP($A103,Master!$1:$1048576,4,FALSE)</f>
        <v>0</v>
      </c>
      <c r="D103" s="12">
        <f>VLOOKUP($A103,Master!$1:$1048576,5,FALSE)</f>
        <v>0</v>
      </c>
      <c r="F103" s="12" t="str">
        <f t="shared" si="1"/>
        <v/>
      </c>
      <c r="G103" t="e">
        <f>VLOOKUP($A103,Inventory!$1:$1048576,6,FALSE)</f>
        <v>#N/A</v>
      </c>
      <c r="H103" s="12">
        <f>VLOOKUP($A103,Master!$1:$1048576,9,FALSE)</f>
        <v>0</v>
      </c>
      <c r="I103" t="str">
        <f>IF(VLOOKUP($A103,Master!$1:$1048576,10,FALSE)="","",VLOOKUP($A103,Master!$1:$1048576,10,FALSE))</f>
        <v/>
      </c>
    </row>
    <row r="104" spans="1:9" hidden="1" x14ac:dyDescent="0.25">
      <c r="A104">
        <v>6000300050</v>
      </c>
      <c r="B104">
        <f>VLOOKUP($A104,Master!$1:$1048576,3,FALSE)</f>
        <v>0</v>
      </c>
      <c r="C104">
        <f>VLOOKUP($A104,Master!$1:$1048576,4,FALSE)</f>
        <v>0</v>
      </c>
      <c r="D104" s="12">
        <f>VLOOKUP($A104,Master!$1:$1048576,5,FALSE)</f>
        <v>0</v>
      </c>
      <c r="F104" s="12" t="str">
        <f t="shared" si="1"/>
        <v/>
      </c>
      <c r="G104" t="e">
        <f>VLOOKUP($A104,Inventory!$1:$1048576,6,FALSE)</f>
        <v>#N/A</v>
      </c>
      <c r="H104" s="12">
        <f>VLOOKUP($A104,Master!$1:$1048576,9,FALSE)</f>
        <v>0</v>
      </c>
      <c r="I104" t="str">
        <f>IF(VLOOKUP($A104,Master!$1:$1048576,10,FALSE)="","",VLOOKUP($A104,Master!$1:$1048576,10,FALSE))</f>
        <v/>
      </c>
    </row>
    <row r="105" spans="1:9" hidden="1" x14ac:dyDescent="0.25">
      <c r="A105">
        <v>6000300051</v>
      </c>
      <c r="B105">
        <f>VLOOKUP($A105,Master!$1:$1048576,3,FALSE)</f>
        <v>0</v>
      </c>
      <c r="C105">
        <f>VLOOKUP($A105,Master!$1:$1048576,4,FALSE)</f>
        <v>0</v>
      </c>
      <c r="D105" s="12">
        <f>VLOOKUP($A105,Master!$1:$1048576,5,FALSE)</f>
        <v>0</v>
      </c>
      <c r="F105" s="12" t="str">
        <f t="shared" si="1"/>
        <v/>
      </c>
      <c r="G105" t="e">
        <f>VLOOKUP($A105,Inventory!$1:$1048576,6,FALSE)</f>
        <v>#N/A</v>
      </c>
      <c r="H105" s="12">
        <f>VLOOKUP($A105,Master!$1:$1048576,9,FALSE)</f>
        <v>0</v>
      </c>
      <c r="I105" t="str">
        <f>IF(VLOOKUP($A105,Master!$1:$1048576,10,FALSE)="","",VLOOKUP($A105,Master!$1:$1048576,10,FALSE))</f>
        <v/>
      </c>
    </row>
    <row r="106" spans="1:9" hidden="1" x14ac:dyDescent="0.25">
      <c r="A106">
        <v>6000300052</v>
      </c>
      <c r="B106">
        <f>VLOOKUP($A106,Master!$1:$1048576,3,FALSE)</f>
        <v>0</v>
      </c>
      <c r="C106">
        <f>VLOOKUP($A106,Master!$1:$1048576,4,FALSE)</f>
        <v>0</v>
      </c>
      <c r="D106" s="12">
        <f>VLOOKUP($A106,Master!$1:$1048576,5,FALSE)</f>
        <v>0</v>
      </c>
      <c r="F106" s="12" t="str">
        <f t="shared" si="1"/>
        <v/>
      </c>
      <c r="G106" t="e">
        <f>VLOOKUP($A106,Inventory!$1:$1048576,6,FALSE)</f>
        <v>#N/A</v>
      </c>
      <c r="H106" s="12">
        <f>VLOOKUP($A106,Master!$1:$1048576,9,FALSE)</f>
        <v>0</v>
      </c>
      <c r="I106" t="str">
        <f>IF(VLOOKUP($A106,Master!$1:$1048576,10,FALSE)="","",VLOOKUP($A106,Master!$1:$1048576,10,FALSE))</f>
        <v/>
      </c>
    </row>
    <row r="107" spans="1:9" x14ac:dyDescent="0.25">
      <c r="A107">
        <v>6000500001</v>
      </c>
      <c r="B107" t="str">
        <f>VLOOKUP($A107,Master!$1:$1048576,3,FALSE)</f>
        <v>XYZ</v>
      </c>
      <c r="C107" t="str">
        <f>VLOOKUP($A107,Master!$1:$1048576,4,FALSE)</f>
        <v>Sweet #1 2001, 750ml</v>
      </c>
      <c r="D107" s="12">
        <f>VLOOKUP($A107,Master!$1:$1048576,5,FALSE)</f>
        <v>2610000</v>
      </c>
      <c r="F107" s="12" t="str">
        <f t="shared" si="1"/>
        <v/>
      </c>
      <c r="G107" t="str">
        <f>VLOOKUP($A107,Inventory!$1:$1048576,6,FALSE)</f>
        <v/>
      </c>
      <c r="H107" s="12" t="str">
        <f>IF(VLOOKUP($A107,Master!$1:$1048576,9,FALSE)="","",VLOOKUP($A107,Master!$1:$1048576,9,FALSE))</f>
        <v>6x750ml</v>
      </c>
      <c r="I107" t="str">
        <f>IF(VLOOKUP($A107,Master!$1:$1048576,10,FALSE)="","",VLOOKUP($A107,Master!$1:$1048576,10,FALSE))</f>
        <v>pouring</v>
      </c>
    </row>
    <row r="108" spans="1:9" x14ac:dyDescent="0.25">
      <c r="A108">
        <v>6000500002</v>
      </c>
      <c r="B108" t="str">
        <f>VLOOKUP($A108,Master!$1:$1048576,3,FALSE)</f>
        <v>ABC</v>
      </c>
      <c r="C108" t="str">
        <f>VLOOKUP($A108,Master!$1:$1048576,4,FALSE)</f>
        <v>Sweet #2 2022, 375ml</v>
      </c>
      <c r="D108" s="12">
        <f>VLOOKUP($A108,Master!$1:$1048576,5,FALSE)</f>
        <v>330000</v>
      </c>
      <c r="F108" s="12" t="str">
        <f t="shared" si="1"/>
        <v/>
      </c>
      <c r="G108" t="str">
        <f>VLOOKUP($A108,Inventory!$1:$1048576,6,FALSE)</f>
        <v/>
      </c>
      <c r="H108" s="12" t="str">
        <f>VLOOKUP($A108,Master!$1:$1048576,9,FALSE)</f>
        <v>6x375ml</v>
      </c>
      <c r="I108" t="str">
        <f>IF(VLOOKUP($A108,Master!$1:$1048576,10,FALSE)="","",VLOOKUP($A108,Master!$1:$1048576,10,FALSE))</f>
        <v>pouring</v>
      </c>
    </row>
    <row r="109" spans="1:9" hidden="1" x14ac:dyDescent="0.25">
      <c r="A109">
        <v>6000500003</v>
      </c>
      <c r="B109">
        <f>VLOOKUP($A109,Master!$1:$1048576,3,FALSE)</f>
        <v>0</v>
      </c>
      <c r="C109">
        <f>VLOOKUP($A109,Master!$1:$1048576,4,FALSE)</f>
        <v>0</v>
      </c>
      <c r="D109" s="12">
        <f>VLOOKUP($A109,Master!$1:$1048576,5,FALSE)</f>
        <v>0</v>
      </c>
      <c r="F109" s="12" t="str">
        <f t="shared" si="1"/>
        <v/>
      </c>
      <c r="G109" t="e">
        <f>VLOOKUP($A109,Inventory!$1:$1048576,6,FALSE)</f>
        <v>#N/A</v>
      </c>
      <c r="H109" s="12" t="str">
        <f>VLOOKUP($A109,Master!$1:$1048576,9,FALSE)</f>
        <v xml:space="preserve"> </v>
      </c>
      <c r="I109" t="str">
        <f>IF(VLOOKUP($A109,Master!$1:$1048576,10,FALSE)="","",VLOOKUP($A109,Master!$1:$1048576,10,FALSE))</f>
        <v/>
      </c>
    </row>
    <row r="110" spans="1:9" hidden="1" x14ac:dyDescent="0.25">
      <c r="A110">
        <v>6000500004</v>
      </c>
      <c r="B110">
        <f>VLOOKUP($A110,Master!$1:$1048576,3,FALSE)</f>
        <v>0</v>
      </c>
      <c r="C110">
        <f>VLOOKUP($A110,Master!$1:$1048576,4,FALSE)</f>
        <v>0</v>
      </c>
      <c r="D110" s="12">
        <f>VLOOKUP($A110,Master!$1:$1048576,5,FALSE)</f>
        <v>0</v>
      </c>
      <c r="F110" s="12" t="str">
        <f t="shared" si="1"/>
        <v/>
      </c>
      <c r="G110" t="e">
        <f>VLOOKUP($A110,Inventory!$1:$1048576,6,FALSE)</f>
        <v>#N/A</v>
      </c>
      <c r="H110" s="12">
        <f>VLOOKUP($A110,Master!$1:$1048576,9,FALSE)</f>
        <v>0</v>
      </c>
      <c r="I110" t="str">
        <f>IF(VLOOKUP($A110,Master!$1:$1048576,10,FALSE)="","",VLOOKUP($A110,Master!$1:$1048576,10,FALSE))</f>
        <v/>
      </c>
    </row>
    <row r="111" spans="1:9" hidden="1" x14ac:dyDescent="0.25">
      <c r="A111">
        <v>6000500005</v>
      </c>
      <c r="B111">
        <f>VLOOKUP($A111,Master!$1:$1048576,3,FALSE)</f>
        <v>0</v>
      </c>
      <c r="C111">
        <f>VLOOKUP($A111,Master!$1:$1048576,4,FALSE)</f>
        <v>0</v>
      </c>
      <c r="D111" s="12">
        <f>VLOOKUP($A111,Master!$1:$1048576,5,FALSE)</f>
        <v>0</v>
      </c>
      <c r="F111" s="12" t="str">
        <f t="shared" si="1"/>
        <v/>
      </c>
      <c r="G111" t="e">
        <f>VLOOKUP($A111,Inventory!$1:$1048576,6,FALSE)</f>
        <v>#N/A</v>
      </c>
      <c r="H111" s="12">
        <f>VLOOKUP($A111,Master!$1:$1048576,9,FALSE)</f>
        <v>0</v>
      </c>
      <c r="I111" t="str">
        <f>IF(VLOOKUP($A111,Master!$1:$1048576,10,FALSE)="","",VLOOKUP($A111,Master!$1:$1048576,10,FALSE))</f>
        <v/>
      </c>
    </row>
    <row r="112" spans="1:9" hidden="1" x14ac:dyDescent="0.25">
      <c r="A112">
        <v>6000500006</v>
      </c>
      <c r="B112">
        <f>VLOOKUP($A112,Master!$1:$1048576,3,FALSE)</f>
        <v>0</v>
      </c>
      <c r="C112">
        <f>VLOOKUP($A112,Master!$1:$1048576,4,FALSE)</f>
        <v>0</v>
      </c>
      <c r="D112" s="12">
        <f>VLOOKUP($A112,Master!$1:$1048576,5,FALSE)</f>
        <v>0</v>
      </c>
      <c r="F112" s="12" t="str">
        <f t="shared" si="1"/>
        <v/>
      </c>
      <c r="G112" t="e">
        <f>VLOOKUP($A112,Inventory!$1:$1048576,6,FALSE)</f>
        <v>#N/A</v>
      </c>
      <c r="H112" s="12">
        <f>VLOOKUP($A112,Master!$1:$1048576,9,FALSE)</f>
        <v>0</v>
      </c>
      <c r="I112" t="str">
        <f>IF(VLOOKUP($A112,Master!$1:$1048576,10,FALSE)="","",VLOOKUP($A112,Master!$1:$1048576,10,FALSE))</f>
        <v/>
      </c>
    </row>
    <row r="113" spans="1:9" hidden="1" x14ac:dyDescent="0.25">
      <c r="A113">
        <v>6000500007</v>
      </c>
      <c r="B113">
        <f>VLOOKUP($A113,Master!$1:$1048576,3,FALSE)</f>
        <v>0</v>
      </c>
      <c r="C113">
        <f>VLOOKUP($A113,Master!$1:$1048576,4,FALSE)</f>
        <v>0</v>
      </c>
      <c r="D113" s="12">
        <f>VLOOKUP($A113,Master!$1:$1048576,5,FALSE)</f>
        <v>0</v>
      </c>
      <c r="F113" s="12" t="str">
        <f t="shared" si="1"/>
        <v/>
      </c>
      <c r="G113" t="e">
        <f>VLOOKUP($A113,Inventory!$1:$1048576,6,FALSE)</f>
        <v>#N/A</v>
      </c>
      <c r="H113" s="12">
        <f>VLOOKUP($A113,Master!$1:$1048576,9,FALSE)</f>
        <v>0</v>
      </c>
      <c r="I113" t="str">
        <f>IF(VLOOKUP($A113,Master!$1:$1048576,10,FALSE)="","",VLOOKUP($A113,Master!$1:$1048576,10,FALSE))</f>
        <v/>
      </c>
    </row>
    <row r="114" spans="1:9" hidden="1" x14ac:dyDescent="0.25">
      <c r="A114">
        <v>6000500008</v>
      </c>
      <c r="B114">
        <f>VLOOKUP($A114,Master!$1:$1048576,3,FALSE)</f>
        <v>0</v>
      </c>
      <c r="C114">
        <f>VLOOKUP($A114,Master!$1:$1048576,4,FALSE)</f>
        <v>0</v>
      </c>
      <c r="D114" s="12">
        <f>VLOOKUP($A114,Master!$1:$1048576,5,FALSE)</f>
        <v>0</v>
      </c>
      <c r="F114" s="12" t="str">
        <f t="shared" si="1"/>
        <v/>
      </c>
      <c r="G114" t="e">
        <f>VLOOKUP($A114,Inventory!$1:$1048576,6,FALSE)</f>
        <v>#N/A</v>
      </c>
      <c r="H114" s="12">
        <f>VLOOKUP($A114,Master!$1:$1048576,9,FALSE)</f>
        <v>0</v>
      </c>
      <c r="I114" t="str">
        <f>IF(VLOOKUP($A114,Master!$1:$1048576,10,FALSE)="","",VLOOKUP($A114,Master!$1:$1048576,10,FALSE))</f>
        <v/>
      </c>
    </row>
    <row r="115" spans="1:9" hidden="1" x14ac:dyDescent="0.25">
      <c r="A115">
        <v>6000500009</v>
      </c>
      <c r="B115">
        <f>VLOOKUP($A115,Master!$1:$1048576,3,FALSE)</f>
        <v>0</v>
      </c>
      <c r="C115">
        <f>VLOOKUP($A115,Master!$1:$1048576,4,FALSE)</f>
        <v>0</v>
      </c>
      <c r="D115" s="12">
        <f>VLOOKUP($A115,Master!$1:$1048576,5,FALSE)</f>
        <v>0</v>
      </c>
      <c r="F115" s="12" t="str">
        <f t="shared" si="1"/>
        <v/>
      </c>
      <c r="G115" t="e">
        <f>VLOOKUP($A115,Inventory!$1:$1048576,6,FALSE)</f>
        <v>#N/A</v>
      </c>
      <c r="H115" s="12">
        <f>VLOOKUP($A115,Master!$1:$1048576,9,FALSE)</f>
        <v>0</v>
      </c>
      <c r="I115" t="str">
        <f>IF(VLOOKUP($A115,Master!$1:$1048576,10,FALSE)="","",VLOOKUP($A115,Master!$1:$1048576,10,FALSE))</f>
        <v/>
      </c>
    </row>
    <row r="116" spans="1:9" x14ac:dyDescent="0.25">
      <c r="A116" t="s">
        <v>14</v>
      </c>
      <c r="G116" t="s">
        <v>14</v>
      </c>
      <c r="H116" t="s">
        <v>14</v>
      </c>
      <c r="I116" t="s">
        <v>14</v>
      </c>
    </row>
    <row r="117" spans="1:9" ht="15.75" thickBot="1" x14ac:dyDescent="0.3">
      <c r="D117" s="22" t="s">
        <v>30</v>
      </c>
      <c r="E117" s="23">
        <f>SUBTOTAL(109,E2:E116)</f>
        <v>0</v>
      </c>
      <c r="F117" s="24">
        <f>SUBTOTAL(109,F2:F116)</f>
        <v>0</v>
      </c>
    </row>
    <row r="118" spans="1:9" ht="15.75" thickTop="1" x14ac:dyDescent="0.25"/>
    <row r="119" spans="1:9" x14ac:dyDescent="0.25">
      <c r="C119" s="7" t="s">
        <v>532</v>
      </c>
    </row>
    <row r="120" spans="1:9" x14ac:dyDescent="0.25">
      <c r="C120" s="5" t="s">
        <v>35</v>
      </c>
    </row>
  </sheetData>
  <protectedRanges>
    <protectedRange sqref="F1:I1048576" name="Range2"/>
    <protectedRange sqref="A1:D1048576" name="Range1"/>
  </protectedRanges>
  <autoFilter ref="A1:I116" xr:uid="{6BBAB290-BDA2-4D5C-8A25-F760BBA45582}">
    <filterColumn colId="1">
      <filters blank="1">
        <filter val="ABC"/>
        <filter val="DE"/>
        <filter val="FGH"/>
        <filter val="IJK"/>
        <filter val="LW"/>
        <filter val="MNO"/>
        <filter val="QRS"/>
        <filter val="TUV"/>
        <filter val="XYZ"/>
      </filters>
    </filterColumn>
  </autoFilter>
  <printOptions horizontalCentere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03365-809D-46A4-9CD4-F41D397572DB}">
  <sheetPr>
    <pageSetUpPr fitToPage="1"/>
  </sheetPr>
  <dimension ref="A1:I7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7109375" customWidth="1"/>
    <col min="3" max="3" width="60.5703125" customWidth="1"/>
    <col min="4" max="7" width="12.7109375" customWidth="1"/>
    <col min="8" max="8" width="3.7109375" customWidth="1"/>
    <col min="9" max="9" width="12.7109375" customWidth="1"/>
  </cols>
  <sheetData>
    <row r="1" spans="1:9" x14ac:dyDescent="0.25">
      <c r="A1" s="7" t="s">
        <v>539</v>
      </c>
      <c r="B1" s="7" t="s">
        <v>1</v>
      </c>
      <c r="C1" s="8" t="s">
        <v>0</v>
      </c>
      <c r="D1" s="7" t="s">
        <v>536</v>
      </c>
      <c r="E1" s="7" t="s">
        <v>537</v>
      </c>
      <c r="F1" s="7" t="s">
        <v>538</v>
      </c>
      <c r="G1" s="7" t="s">
        <v>30</v>
      </c>
      <c r="I1" s="7" t="s">
        <v>24</v>
      </c>
    </row>
    <row r="2" spans="1:9" x14ac:dyDescent="0.25">
      <c r="A2">
        <v>6000000001</v>
      </c>
      <c r="B2" t="str">
        <f>VLOOKUP($A2,Master!$1:$1048576,2,FALSE)</f>
        <v>Sparkling</v>
      </c>
      <c r="C2" t="str">
        <f>VLOOKUP($A2,Master!$1:$1048576,4,FALSE)</f>
        <v>Champagne NV #1, 750ml</v>
      </c>
      <c r="G2" t="str">
        <f>IF(D2="","",SUM(D2:F2))</f>
        <v/>
      </c>
    </row>
    <row r="3" spans="1:9" x14ac:dyDescent="0.25">
      <c r="A3">
        <v>6000000002</v>
      </c>
      <c r="B3" t="str">
        <f>VLOOKUP($A3,Master!$1:$1048576,2,FALSE)</f>
        <v>Sparkling</v>
      </c>
      <c r="C3" t="str">
        <f>VLOOKUP($A3,Master!$1:$1048576,4,FALSE)</f>
        <v>Champagne NV #2, 375ml</v>
      </c>
      <c r="G3" t="str">
        <f t="shared" ref="G3:G66" si="0">IF(D3="","",SUM(D3:F3))</f>
        <v/>
      </c>
    </row>
    <row r="4" spans="1:9" x14ac:dyDescent="0.25">
      <c r="A4">
        <v>6000000004</v>
      </c>
      <c r="B4" t="str">
        <f>VLOOKUP($A4,Master!$1:$1048576,2,FALSE)</f>
        <v>Sparkling</v>
      </c>
      <c r="C4" t="str">
        <f>VLOOKUP($A4,Master!$1:$1048576,4,FALSE)</f>
        <v>Champagne NV #3, 750ml</v>
      </c>
      <c r="G4" t="str">
        <f t="shared" si="0"/>
        <v/>
      </c>
    </row>
    <row r="5" spans="1:9" x14ac:dyDescent="0.25">
      <c r="A5">
        <v>6000000005</v>
      </c>
      <c r="B5" t="str">
        <f>VLOOKUP($A5,Master!$1:$1048576,2,FALSE)</f>
        <v>Sparkling</v>
      </c>
      <c r="C5" t="str">
        <f>VLOOKUP($A5,Master!$1:$1048576,4,FALSE)</f>
        <v>Champagne NV #4, 750ml</v>
      </c>
      <c r="G5" t="str">
        <f t="shared" si="0"/>
        <v/>
      </c>
    </row>
    <row r="6" spans="1:9" x14ac:dyDescent="0.25">
      <c r="A6">
        <v>6000000006</v>
      </c>
      <c r="B6" t="str">
        <f>VLOOKUP($A6,Master!$1:$1048576,2,FALSE)</f>
        <v>Sparkling</v>
      </c>
      <c r="C6" t="str">
        <f>VLOOKUP($A6,Master!$1:$1048576,4,FALSE)</f>
        <v>Champagne NV #5, 375ml</v>
      </c>
      <c r="G6" t="str">
        <f t="shared" si="0"/>
        <v/>
      </c>
    </row>
    <row r="7" spans="1:9" x14ac:dyDescent="0.25">
      <c r="A7">
        <v>6000000007</v>
      </c>
      <c r="B7" t="str">
        <f>VLOOKUP($A7,Master!$1:$1048576,2,FALSE)</f>
        <v>Sparkling</v>
      </c>
      <c r="C7" t="str">
        <f>VLOOKUP($A7,Master!$1:$1048576,4,FALSE)</f>
        <v>Champagne Rose, 750ml</v>
      </c>
      <c r="G7" t="str">
        <f t="shared" si="0"/>
        <v/>
      </c>
    </row>
    <row r="8" spans="1:9" x14ac:dyDescent="0.25">
      <c r="A8">
        <v>6000000008</v>
      </c>
      <c r="B8" t="str">
        <f>VLOOKUP($A8,Master!$1:$1048576,2,FALSE)</f>
        <v>Sparkling</v>
      </c>
      <c r="C8" t="str">
        <f>VLOOKUP($A8,Master!$1:$1048576,4,FALSE)</f>
        <v>Champagne NV #7, 750ml</v>
      </c>
      <c r="G8" t="str">
        <f t="shared" si="0"/>
        <v/>
      </c>
    </row>
    <row r="9" spans="1:9" x14ac:dyDescent="0.25">
      <c r="A9">
        <v>6000000009</v>
      </c>
      <c r="B9" t="str">
        <f>VLOOKUP($A9,Master!$1:$1048576,2,FALSE)</f>
        <v>Sparkling</v>
      </c>
      <c r="C9" t="str">
        <f>VLOOKUP($A9,Master!$1:$1048576,4,FALSE)</f>
        <v>Prosecco Extra-Dry, 750ml</v>
      </c>
      <c r="G9" t="str">
        <f t="shared" si="0"/>
        <v/>
      </c>
    </row>
    <row r="10" spans="1:9" x14ac:dyDescent="0.25">
      <c r="A10">
        <v>6000000010</v>
      </c>
      <c r="B10" t="str">
        <f>VLOOKUP($A10,Master!$1:$1048576,2,FALSE)</f>
        <v>Sparkling</v>
      </c>
      <c r="C10" t="str">
        <f>VLOOKUP($A10,Master!$1:$1048576,4,FALSE)</f>
        <v>Champagne Vintage 2008, 750ml</v>
      </c>
      <c r="G10" t="str">
        <f t="shared" si="0"/>
        <v/>
      </c>
    </row>
    <row r="11" spans="1:9" x14ac:dyDescent="0.25">
      <c r="A11">
        <v>6000100002</v>
      </c>
      <c r="B11" t="str">
        <f>VLOOKUP($A11,Master!$1:$1048576,2,FALSE)</f>
        <v>White</v>
      </c>
      <c r="C11" t="str">
        <f>VLOOKUP($A11,Master!$1:$1048576,4,FALSE)</f>
        <v>White #1 2021, 750ml</v>
      </c>
      <c r="G11" t="str">
        <f t="shared" si="0"/>
        <v/>
      </c>
    </row>
    <row r="12" spans="1:9" x14ac:dyDescent="0.25">
      <c r="A12">
        <v>6000100003</v>
      </c>
      <c r="B12" t="str">
        <f>VLOOKUP($A12,Master!$1:$1048576,2,FALSE)</f>
        <v>White</v>
      </c>
      <c r="C12" t="str">
        <f>VLOOKUP($A12,Master!$1:$1048576,4,FALSE)</f>
        <v>White #2 2019, 750ml</v>
      </c>
      <c r="G12" t="str">
        <f t="shared" si="0"/>
        <v/>
      </c>
    </row>
    <row r="13" spans="1:9" x14ac:dyDescent="0.25">
      <c r="A13">
        <v>6000100004</v>
      </c>
      <c r="B13" t="str">
        <f>VLOOKUP($A13,Master!$1:$1048576,2,FALSE)</f>
        <v>White</v>
      </c>
      <c r="C13" t="str">
        <f>VLOOKUP($A13,Master!$1:$1048576,4,FALSE)</f>
        <v>White #3 2022, 750ml</v>
      </c>
      <c r="G13" t="str">
        <f t="shared" si="0"/>
        <v/>
      </c>
    </row>
    <row r="14" spans="1:9" x14ac:dyDescent="0.25">
      <c r="A14">
        <v>6000100005</v>
      </c>
      <c r="B14" t="str">
        <f>VLOOKUP($A14,Master!$1:$1048576,2,FALSE)</f>
        <v>White</v>
      </c>
      <c r="C14" t="str">
        <f>VLOOKUP($A14,Master!$1:$1048576,4,FALSE)</f>
        <v>White #4 2021, 750ml</v>
      </c>
      <c r="G14" t="str">
        <f t="shared" si="0"/>
        <v/>
      </c>
    </row>
    <row r="15" spans="1:9" x14ac:dyDescent="0.25">
      <c r="A15">
        <v>6000100006</v>
      </c>
      <c r="B15" t="str">
        <f>VLOOKUP($A15,Master!$1:$1048576,2,FALSE)</f>
        <v>White</v>
      </c>
      <c r="C15" t="str">
        <f>VLOOKUP($A15,Master!$1:$1048576,4,FALSE)</f>
        <v>White #5 2018, 750ml</v>
      </c>
      <c r="G15" t="str">
        <f t="shared" si="0"/>
        <v/>
      </c>
    </row>
    <row r="16" spans="1:9" x14ac:dyDescent="0.25">
      <c r="A16">
        <v>6000100007</v>
      </c>
      <c r="B16" t="str">
        <f>VLOOKUP($A16,Master!$1:$1048576,2,FALSE)</f>
        <v>White</v>
      </c>
      <c r="C16" t="str">
        <f>VLOOKUP($A16,Master!$1:$1048576,4,FALSE)</f>
        <v>White #6 2020, 750ml</v>
      </c>
      <c r="G16" t="str">
        <f t="shared" si="0"/>
        <v/>
      </c>
    </row>
    <row r="17" spans="1:7" x14ac:dyDescent="0.25">
      <c r="A17">
        <v>6000100008</v>
      </c>
      <c r="B17" t="str">
        <f>VLOOKUP($A17,Master!$1:$1048576,2,FALSE)</f>
        <v>White</v>
      </c>
      <c r="C17" t="str">
        <f>VLOOKUP($A17,Master!$1:$1048576,4,FALSE)</f>
        <v>White #7 2021, 750ml</v>
      </c>
      <c r="G17" t="str">
        <f t="shared" si="0"/>
        <v/>
      </c>
    </row>
    <row r="18" spans="1:7" x14ac:dyDescent="0.25">
      <c r="A18">
        <v>6000100009</v>
      </c>
      <c r="B18" t="str">
        <f>VLOOKUP($A18,Master!$1:$1048576,2,FALSE)</f>
        <v>White</v>
      </c>
      <c r="C18" t="str">
        <f>VLOOKUP($A18,Master!$1:$1048576,4,FALSE)</f>
        <v>White #8 2020, 750ml</v>
      </c>
      <c r="G18" t="str">
        <f t="shared" si="0"/>
        <v/>
      </c>
    </row>
    <row r="19" spans="1:7" x14ac:dyDescent="0.25">
      <c r="A19">
        <v>6000100010</v>
      </c>
      <c r="B19" t="str">
        <f>VLOOKUP($A19,Master!$1:$1048576,2,FALSE)</f>
        <v>White</v>
      </c>
      <c r="C19" t="str">
        <f>VLOOKUP($A19,Master!$1:$1048576,4,FALSE)</f>
        <v>White #9 2021, 750ml</v>
      </c>
      <c r="G19" t="str">
        <f t="shared" si="0"/>
        <v/>
      </c>
    </row>
    <row r="20" spans="1:7" x14ac:dyDescent="0.25">
      <c r="A20">
        <v>6000100011</v>
      </c>
      <c r="B20" t="str">
        <f>VLOOKUP($A20,Master!$1:$1048576,2,FALSE)</f>
        <v>White</v>
      </c>
      <c r="C20" t="str">
        <f>VLOOKUP($A20,Master!$1:$1048576,4,FALSE)</f>
        <v>White #10 2021, 750ml</v>
      </c>
      <c r="G20" t="str">
        <f t="shared" si="0"/>
        <v/>
      </c>
    </row>
    <row r="21" spans="1:7" x14ac:dyDescent="0.25">
      <c r="A21">
        <v>6000100012</v>
      </c>
      <c r="B21" t="str">
        <f>VLOOKUP($A21,Master!$1:$1048576,2,FALSE)</f>
        <v>White</v>
      </c>
      <c r="C21" t="str">
        <f>VLOOKUP($A21,Master!$1:$1048576,4,FALSE)</f>
        <v>White #11 2021, 750ml</v>
      </c>
      <c r="G21" t="str">
        <f t="shared" si="0"/>
        <v/>
      </c>
    </row>
    <row r="22" spans="1:7" x14ac:dyDescent="0.25">
      <c r="A22">
        <v>6000100013</v>
      </c>
      <c r="B22" t="str">
        <f>VLOOKUP($A22,Master!$1:$1048576,2,FALSE)</f>
        <v>White</v>
      </c>
      <c r="C22" t="str">
        <f>VLOOKUP($A22,Master!$1:$1048576,4,FALSE)</f>
        <v>White #12 2021, 750ml</v>
      </c>
      <c r="G22" t="str">
        <f t="shared" si="0"/>
        <v/>
      </c>
    </row>
    <row r="23" spans="1:7" x14ac:dyDescent="0.25">
      <c r="A23">
        <v>6000100014</v>
      </c>
      <c r="B23" t="str">
        <f>VLOOKUP($A23,Master!$1:$1048576,2,FALSE)</f>
        <v>White</v>
      </c>
      <c r="C23" t="str">
        <f>VLOOKUP($A23,Master!$1:$1048576,4,FALSE)</f>
        <v>White #13 2020, 750ml</v>
      </c>
      <c r="G23" t="str">
        <f t="shared" si="0"/>
        <v/>
      </c>
    </row>
    <row r="24" spans="1:7" x14ac:dyDescent="0.25">
      <c r="A24">
        <v>6000100015</v>
      </c>
      <c r="B24" t="str">
        <f>VLOOKUP($A24,Master!$1:$1048576,2,FALSE)</f>
        <v>White</v>
      </c>
      <c r="C24" t="str">
        <f>VLOOKUP($A24,Master!$1:$1048576,4,FALSE)</f>
        <v>White #14 2020, 750ml</v>
      </c>
      <c r="G24" t="str">
        <f t="shared" si="0"/>
        <v/>
      </c>
    </row>
    <row r="25" spans="1:7" x14ac:dyDescent="0.25">
      <c r="A25">
        <v>6000100017</v>
      </c>
      <c r="B25" t="str">
        <f>VLOOKUP($A25,Master!$1:$1048576,2,FALSE)</f>
        <v>White</v>
      </c>
      <c r="C25" t="str">
        <f>VLOOKUP($A25,Master!$1:$1048576,4,FALSE)</f>
        <v>White #15 2021, 750ml</v>
      </c>
      <c r="G25" t="str">
        <f t="shared" si="0"/>
        <v/>
      </c>
    </row>
    <row r="26" spans="1:7" x14ac:dyDescent="0.25">
      <c r="A26">
        <v>6000100018</v>
      </c>
      <c r="B26" t="str">
        <f>VLOOKUP($A26,Master!$1:$1048576,2,FALSE)</f>
        <v>White</v>
      </c>
      <c r="C26" t="str">
        <f>VLOOKUP($A26,Master!$1:$1048576,4,FALSE)</f>
        <v>White #16 2021, 750ml</v>
      </c>
      <c r="G26" t="str">
        <f t="shared" si="0"/>
        <v/>
      </c>
    </row>
    <row r="27" spans="1:7" x14ac:dyDescent="0.25">
      <c r="A27">
        <v>6000100019</v>
      </c>
      <c r="B27" t="str">
        <f>VLOOKUP($A27,Master!$1:$1048576,2,FALSE)</f>
        <v>White</v>
      </c>
      <c r="C27" t="str">
        <f>VLOOKUP($A27,Master!$1:$1048576,4,FALSE)</f>
        <v>White #17 2020, 750ml</v>
      </c>
      <c r="G27" t="str">
        <f t="shared" si="0"/>
        <v/>
      </c>
    </row>
    <row r="28" spans="1:7" x14ac:dyDescent="0.25">
      <c r="A28">
        <v>6000100020</v>
      </c>
      <c r="B28" t="str">
        <f>VLOOKUP($A28,Master!$1:$1048576,2,FALSE)</f>
        <v>White</v>
      </c>
      <c r="C28" t="str">
        <f>VLOOKUP($A28,Master!$1:$1048576,4,FALSE)</f>
        <v>White #18 2020, 750ml</v>
      </c>
      <c r="G28" t="str">
        <f t="shared" si="0"/>
        <v/>
      </c>
    </row>
    <row r="29" spans="1:7" x14ac:dyDescent="0.25">
      <c r="A29">
        <v>6000100021</v>
      </c>
      <c r="B29" t="str">
        <f>VLOOKUP($A29,Master!$1:$1048576,2,FALSE)</f>
        <v>White</v>
      </c>
      <c r="C29" t="str">
        <f>VLOOKUP($A29,Master!$1:$1048576,4,FALSE)</f>
        <v>White #19 2022, 750ml</v>
      </c>
      <c r="G29" t="str">
        <f t="shared" si="0"/>
        <v/>
      </c>
    </row>
    <row r="30" spans="1:7" x14ac:dyDescent="0.25">
      <c r="A30">
        <v>6000100022</v>
      </c>
      <c r="B30" t="str">
        <f>VLOOKUP($A30,Master!$1:$1048576,2,FALSE)</f>
        <v>White</v>
      </c>
      <c r="C30" t="str">
        <f>VLOOKUP($A30,Master!$1:$1048576,4,FALSE)</f>
        <v>White #20 2020, 750ml</v>
      </c>
      <c r="G30" t="str">
        <f t="shared" si="0"/>
        <v/>
      </c>
    </row>
    <row r="31" spans="1:7" x14ac:dyDescent="0.25">
      <c r="A31">
        <v>6000100023</v>
      </c>
      <c r="B31" t="str">
        <f>VLOOKUP($A31,Master!$1:$1048576,2,FALSE)</f>
        <v>White</v>
      </c>
      <c r="C31" t="str">
        <f>VLOOKUP($A31,Master!$1:$1048576,4,FALSE)</f>
        <v>White #21 2021, 750ml</v>
      </c>
      <c r="G31" t="str">
        <f t="shared" si="0"/>
        <v/>
      </c>
    </row>
    <row r="32" spans="1:7" x14ac:dyDescent="0.25">
      <c r="A32">
        <v>6000100024</v>
      </c>
      <c r="B32" t="str">
        <f>VLOOKUP($A32,Master!$1:$1048576,2,FALSE)</f>
        <v>White</v>
      </c>
      <c r="C32" t="str">
        <f>VLOOKUP($A32,Master!$1:$1048576,4,FALSE)</f>
        <v>White #22 2020, 750ml</v>
      </c>
      <c r="G32" t="str">
        <f t="shared" si="0"/>
        <v/>
      </c>
    </row>
    <row r="33" spans="1:7" x14ac:dyDescent="0.25">
      <c r="A33">
        <v>6000200001</v>
      </c>
      <c r="B33" t="str">
        <f>VLOOKUP($A33,Master!$1:$1048576,2,FALSE)</f>
        <v>Rose</v>
      </c>
      <c r="C33" t="str">
        <f>VLOOKUP($A33,Master!$1:$1048576,4,FALSE)</f>
        <v>Rose #1 2022, 750ml</v>
      </c>
      <c r="G33" t="str">
        <f t="shared" si="0"/>
        <v/>
      </c>
    </row>
    <row r="34" spans="1:7" x14ac:dyDescent="0.25">
      <c r="A34">
        <v>6000200002</v>
      </c>
      <c r="B34" t="str">
        <f>VLOOKUP($A34,Master!$1:$1048576,2,FALSE)</f>
        <v>Rose</v>
      </c>
      <c r="C34" t="str">
        <f>VLOOKUP($A34,Master!$1:$1048576,4,FALSE)</f>
        <v>Rose #2 2022, 750ml</v>
      </c>
      <c r="G34" t="str">
        <f t="shared" si="0"/>
        <v/>
      </c>
    </row>
    <row r="35" spans="1:7" x14ac:dyDescent="0.25">
      <c r="A35">
        <v>6000300002</v>
      </c>
      <c r="B35" t="str">
        <f>VLOOKUP($A35,Master!$1:$1048576,2,FALSE)</f>
        <v>Red</v>
      </c>
      <c r="C35" t="str">
        <f>VLOOKUP($A35,Master!$1:$1048576,4,FALSE)</f>
        <v>Red #1 2012, 750ml</v>
      </c>
      <c r="G35" t="str">
        <f t="shared" si="0"/>
        <v/>
      </c>
    </row>
    <row r="36" spans="1:7" x14ac:dyDescent="0.25">
      <c r="A36">
        <v>6000300004</v>
      </c>
      <c r="B36" t="str">
        <f>VLOOKUP($A36,Master!$1:$1048576,2,FALSE)</f>
        <v>Red</v>
      </c>
      <c r="C36" t="str">
        <f>VLOOKUP($A36,Master!$1:$1048576,4,FALSE)</f>
        <v>Red #2 2017, 750ml</v>
      </c>
      <c r="G36" t="str">
        <f t="shared" si="0"/>
        <v/>
      </c>
    </row>
    <row r="37" spans="1:7" x14ac:dyDescent="0.25">
      <c r="A37">
        <v>6000300005</v>
      </c>
      <c r="B37" t="str">
        <f>VLOOKUP($A37,Master!$1:$1048576,2,FALSE)</f>
        <v>Red</v>
      </c>
      <c r="C37" t="str">
        <f>VLOOKUP($A37,Master!$1:$1048576,4,FALSE)</f>
        <v>Red #3 2014, 750ml</v>
      </c>
      <c r="G37" t="str">
        <f t="shared" si="0"/>
        <v/>
      </c>
    </row>
    <row r="38" spans="1:7" x14ac:dyDescent="0.25">
      <c r="A38">
        <v>6000300010</v>
      </c>
      <c r="B38" t="str">
        <f>VLOOKUP($A38,Master!$1:$1048576,2,FALSE)</f>
        <v>Red</v>
      </c>
      <c r="C38" t="str">
        <f>VLOOKUP($A38,Master!$1:$1048576,4,FALSE)</f>
        <v>Red #4 2020, 750ml</v>
      </c>
      <c r="G38" t="str">
        <f t="shared" si="0"/>
        <v/>
      </c>
    </row>
    <row r="39" spans="1:7" x14ac:dyDescent="0.25">
      <c r="A39">
        <v>6000300011</v>
      </c>
      <c r="B39" t="str">
        <f>VLOOKUP($A39,Master!$1:$1048576,2,FALSE)</f>
        <v>Red</v>
      </c>
      <c r="C39" t="str">
        <f>VLOOKUP($A39,Master!$1:$1048576,4,FALSE)</f>
        <v>Red #5 2019, 750ml</v>
      </c>
      <c r="G39" t="str">
        <f t="shared" si="0"/>
        <v/>
      </c>
    </row>
    <row r="40" spans="1:7" x14ac:dyDescent="0.25">
      <c r="A40">
        <v>6000300012</v>
      </c>
      <c r="B40" t="str">
        <f>VLOOKUP($A40,Master!$1:$1048576,2,FALSE)</f>
        <v>Red</v>
      </c>
      <c r="C40" t="str">
        <f>VLOOKUP($A40,Master!$1:$1048576,4,FALSE)</f>
        <v>Red #6 2018, 750ml</v>
      </c>
      <c r="G40" t="str">
        <f t="shared" si="0"/>
        <v/>
      </c>
    </row>
    <row r="41" spans="1:7" x14ac:dyDescent="0.25">
      <c r="A41">
        <v>6000300013</v>
      </c>
      <c r="B41" t="str">
        <f>VLOOKUP($A41,Master!$1:$1048576,2,FALSE)</f>
        <v>Red</v>
      </c>
      <c r="C41" t="str">
        <f>VLOOKUP($A41,Master!$1:$1048576,4,FALSE)</f>
        <v>Red #7 2019, 750ml</v>
      </c>
      <c r="G41" t="str">
        <f t="shared" si="0"/>
        <v/>
      </c>
    </row>
    <row r="42" spans="1:7" x14ac:dyDescent="0.25">
      <c r="A42">
        <v>6000300014</v>
      </c>
      <c r="B42" t="str">
        <f>VLOOKUP($A42,Master!$1:$1048576,2,FALSE)</f>
        <v>Red</v>
      </c>
      <c r="C42" t="str">
        <f>VLOOKUP($A42,Master!$1:$1048576,4,FALSE)</f>
        <v>Red #8 2018, 750ml</v>
      </c>
      <c r="G42" t="str">
        <f t="shared" si="0"/>
        <v/>
      </c>
    </row>
    <row r="43" spans="1:7" x14ac:dyDescent="0.25">
      <c r="A43">
        <v>6000300015</v>
      </c>
      <c r="B43" t="str">
        <f>VLOOKUP($A43,Master!$1:$1048576,2,FALSE)</f>
        <v>Red</v>
      </c>
      <c r="C43" t="str">
        <f>VLOOKUP($A43,Master!$1:$1048576,4,FALSE)</f>
        <v>Red #9 2019, 750ml</v>
      </c>
      <c r="G43" t="str">
        <f t="shared" si="0"/>
        <v/>
      </c>
    </row>
    <row r="44" spans="1:7" x14ac:dyDescent="0.25">
      <c r="A44">
        <v>6000300016</v>
      </c>
      <c r="B44" t="str">
        <f>VLOOKUP($A44,Master!$1:$1048576,2,FALSE)</f>
        <v>Red</v>
      </c>
      <c r="C44" t="str">
        <f>VLOOKUP($A44,Master!$1:$1048576,4,FALSE)</f>
        <v>Red #10 2014, 750ml</v>
      </c>
      <c r="G44" t="str">
        <f t="shared" si="0"/>
        <v/>
      </c>
    </row>
    <row r="45" spans="1:7" x14ac:dyDescent="0.25">
      <c r="A45">
        <v>6000300017</v>
      </c>
      <c r="B45" t="str">
        <f>VLOOKUP($A45,Master!$1:$1048576,2,FALSE)</f>
        <v>Red</v>
      </c>
      <c r="C45" t="str">
        <f>VLOOKUP($A45,Master!$1:$1048576,4,FALSE)</f>
        <v>Red #11 2018, 750ml</v>
      </c>
      <c r="G45" t="str">
        <f t="shared" si="0"/>
        <v/>
      </c>
    </row>
    <row r="46" spans="1:7" x14ac:dyDescent="0.25">
      <c r="A46">
        <v>6000300018</v>
      </c>
      <c r="B46" t="str">
        <f>VLOOKUP($A46,Master!$1:$1048576,2,FALSE)</f>
        <v>Red</v>
      </c>
      <c r="C46" t="str">
        <f>VLOOKUP($A46,Master!$1:$1048576,4,FALSE)</f>
        <v>Red #12 2018, 750ml</v>
      </c>
      <c r="G46" t="str">
        <f t="shared" si="0"/>
        <v/>
      </c>
    </row>
    <row r="47" spans="1:7" x14ac:dyDescent="0.25">
      <c r="A47">
        <v>6000300019</v>
      </c>
      <c r="B47" t="str">
        <f>VLOOKUP($A47,Master!$1:$1048576,2,FALSE)</f>
        <v>Red</v>
      </c>
      <c r="C47" t="str">
        <f>VLOOKUP($A47,Master!$1:$1048576,4,FALSE)</f>
        <v>Red #13 2021, 750ml</v>
      </c>
      <c r="G47" t="str">
        <f t="shared" si="0"/>
        <v/>
      </c>
    </row>
    <row r="48" spans="1:7" x14ac:dyDescent="0.25">
      <c r="A48">
        <v>6000300020</v>
      </c>
      <c r="B48" t="str">
        <f>VLOOKUP($A48,Master!$1:$1048576,2,FALSE)</f>
        <v>Red</v>
      </c>
      <c r="C48" t="str">
        <f>VLOOKUP($A48,Master!$1:$1048576,4,FALSE)</f>
        <v>Red #14 2020, 750ml</v>
      </c>
      <c r="G48" t="str">
        <f t="shared" si="0"/>
        <v/>
      </c>
    </row>
    <row r="49" spans="1:7" x14ac:dyDescent="0.25">
      <c r="A49">
        <v>6000300021</v>
      </c>
      <c r="B49" t="str">
        <f>VLOOKUP($A49,Master!$1:$1048576,2,FALSE)</f>
        <v>Red</v>
      </c>
      <c r="C49" t="str">
        <f>VLOOKUP($A49,Master!$1:$1048576,4,FALSE)</f>
        <v>Red #15 2019, 750ml</v>
      </c>
      <c r="G49" t="str">
        <f t="shared" si="0"/>
        <v/>
      </c>
    </row>
    <row r="50" spans="1:7" x14ac:dyDescent="0.25">
      <c r="A50">
        <v>6000300022</v>
      </c>
      <c r="B50" t="str">
        <f>VLOOKUP($A50,Master!$1:$1048576,2,FALSE)</f>
        <v>Red</v>
      </c>
      <c r="C50" t="str">
        <f>VLOOKUP($A50,Master!$1:$1048576,4,FALSE)</f>
        <v>Red #16 2017, 750ml</v>
      </c>
      <c r="G50" t="str">
        <f t="shared" si="0"/>
        <v/>
      </c>
    </row>
    <row r="51" spans="1:7" x14ac:dyDescent="0.25">
      <c r="A51">
        <v>6000300023</v>
      </c>
      <c r="B51" t="str">
        <f>VLOOKUP($A51,Master!$1:$1048576,2,FALSE)</f>
        <v>Red</v>
      </c>
      <c r="C51" t="str">
        <f>VLOOKUP($A51,Master!$1:$1048576,4,FALSE)</f>
        <v>Red #17 2012, 750ml</v>
      </c>
      <c r="G51" t="str">
        <f t="shared" si="0"/>
        <v/>
      </c>
    </row>
    <row r="52" spans="1:7" x14ac:dyDescent="0.25">
      <c r="A52">
        <v>6000300024</v>
      </c>
      <c r="B52" t="str">
        <f>VLOOKUP($A52,Master!$1:$1048576,2,FALSE)</f>
        <v>Red</v>
      </c>
      <c r="C52" t="str">
        <f>VLOOKUP($A52,Master!$1:$1048576,4,FALSE)</f>
        <v>Red #18 2017, 750ml</v>
      </c>
      <c r="G52" t="str">
        <f t="shared" si="0"/>
        <v/>
      </c>
    </row>
    <row r="53" spans="1:7" x14ac:dyDescent="0.25">
      <c r="A53">
        <v>6000300025</v>
      </c>
      <c r="B53" t="str">
        <f>VLOOKUP($A53,Master!$1:$1048576,2,FALSE)</f>
        <v>Red</v>
      </c>
      <c r="C53" t="str">
        <f>VLOOKUP($A53,Master!$1:$1048576,4,FALSE)</f>
        <v>Red #19 2019, 750ml</v>
      </c>
      <c r="G53" t="str">
        <f t="shared" si="0"/>
        <v/>
      </c>
    </row>
    <row r="54" spans="1:7" x14ac:dyDescent="0.25">
      <c r="A54">
        <v>6000300026</v>
      </c>
      <c r="B54" t="str">
        <f>VLOOKUP($A54,Master!$1:$1048576,2,FALSE)</f>
        <v>Red</v>
      </c>
      <c r="C54" t="str">
        <f>VLOOKUP($A54,Master!$1:$1048576,4,FALSE)</f>
        <v>Red #20 2015, 750ml</v>
      </c>
      <c r="G54" t="str">
        <f t="shared" si="0"/>
        <v/>
      </c>
    </row>
    <row r="55" spans="1:7" x14ac:dyDescent="0.25">
      <c r="A55">
        <v>6000300027</v>
      </c>
      <c r="B55" t="str">
        <f>VLOOKUP($A55,Master!$1:$1048576,2,FALSE)</f>
        <v>Red</v>
      </c>
      <c r="C55" t="str">
        <f>VLOOKUP($A55,Master!$1:$1048576,4,FALSE)</f>
        <v>Red #21 2020, 750ml</v>
      </c>
      <c r="G55" t="str">
        <f t="shared" si="0"/>
        <v/>
      </c>
    </row>
    <row r="56" spans="1:7" x14ac:dyDescent="0.25">
      <c r="A56">
        <v>6000300028</v>
      </c>
      <c r="B56" t="str">
        <f>VLOOKUP($A56,Master!$1:$1048576,2,FALSE)</f>
        <v>Red</v>
      </c>
      <c r="C56" t="str">
        <f>VLOOKUP($A56,Master!$1:$1048576,4,FALSE)</f>
        <v>Red #22 2020, 750ml</v>
      </c>
      <c r="G56" t="str">
        <f t="shared" si="0"/>
        <v/>
      </c>
    </row>
    <row r="57" spans="1:7" x14ac:dyDescent="0.25">
      <c r="A57">
        <v>6000300029</v>
      </c>
      <c r="B57" t="str">
        <f>VLOOKUP($A57,Master!$1:$1048576,2,FALSE)</f>
        <v>Red</v>
      </c>
      <c r="C57" t="str">
        <f>VLOOKUP($A57,Master!$1:$1048576,4,FALSE)</f>
        <v>Red #23 2018, 750ml</v>
      </c>
      <c r="G57" t="str">
        <f t="shared" si="0"/>
        <v/>
      </c>
    </row>
    <row r="58" spans="1:7" x14ac:dyDescent="0.25">
      <c r="A58">
        <v>6000300031</v>
      </c>
      <c r="B58" t="str">
        <f>VLOOKUP($A58,Master!$1:$1048576,2,FALSE)</f>
        <v>Red</v>
      </c>
      <c r="C58" t="str">
        <f>VLOOKUP($A58,Master!$1:$1048576,4,FALSE)</f>
        <v>Red #24 2018, 750ml</v>
      </c>
      <c r="G58" t="str">
        <f t="shared" si="0"/>
        <v/>
      </c>
    </row>
    <row r="59" spans="1:7" x14ac:dyDescent="0.25">
      <c r="A59">
        <v>6000300032</v>
      </c>
      <c r="B59" t="str">
        <f>VLOOKUP($A59,Master!$1:$1048576,2,FALSE)</f>
        <v>Red</v>
      </c>
      <c r="C59" t="str">
        <f>VLOOKUP($A59,Master!$1:$1048576,4,FALSE)</f>
        <v>Red #25 2019, 750ml</v>
      </c>
      <c r="G59" t="str">
        <f t="shared" si="0"/>
        <v/>
      </c>
    </row>
    <row r="60" spans="1:7" x14ac:dyDescent="0.25">
      <c r="A60">
        <v>6000300033</v>
      </c>
      <c r="B60" t="str">
        <f>VLOOKUP($A60,Master!$1:$1048576,2,FALSE)</f>
        <v>Red</v>
      </c>
      <c r="C60" t="str">
        <f>VLOOKUP($A60,Master!$1:$1048576,4,FALSE)</f>
        <v>Red #26 2008, 750ml</v>
      </c>
      <c r="G60" t="str">
        <f t="shared" si="0"/>
        <v/>
      </c>
    </row>
    <row r="61" spans="1:7" x14ac:dyDescent="0.25">
      <c r="A61">
        <v>6000300034</v>
      </c>
      <c r="B61" t="str">
        <f>VLOOKUP($A61,Master!$1:$1048576,2,FALSE)</f>
        <v>Red</v>
      </c>
      <c r="C61" t="str">
        <f>VLOOKUP($A61,Master!$1:$1048576,4,FALSE)</f>
        <v>Red #27 2016, 750ml</v>
      </c>
      <c r="G61" t="str">
        <f t="shared" si="0"/>
        <v/>
      </c>
    </row>
    <row r="62" spans="1:7" x14ac:dyDescent="0.25">
      <c r="A62">
        <v>6000300035</v>
      </c>
      <c r="B62" t="str">
        <f>VLOOKUP($A62,Master!$1:$1048576,2,FALSE)</f>
        <v>Red</v>
      </c>
      <c r="C62" t="str">
        <f>VLOOKUP($A62,Master!$1:$1048576,4,FALSE)</f>
        <v>Red #28 2012, 750ml</v>
      </c>
      <c r="G62" t="str">
        <f t="shared" si="0"/>
        <v/>
      </c>
    </row>
    <row r="63" spans="1:7" x14ac:dyDescent="0.25">
      <c r="A63">
        <v>6000300036</v>
      </c>
      <c r="B63" t="str">
        <f>VLOOKUP($A63,Master!$1:$1048576,2,FALSE)</f>
        <v>Red</v>
      </c>
      <c r="C63" t="str">
        <f>VLOOKUP($A63,Master!$1:$1048576,4,FALSE)</f>
        <v>Red #29 2020, 750ml</v>
      </c>
      <c r="G63" t="str">
        <f t="shared" si="0"/>
        <v/>
      </c>
    </row>
    <row r="64" spans="1:7" x14ac:dyDescent="0.25">
      <c r="A64">
        <v>6000300037</v>
      </c>
      <c r="B64" t="str">
        <f>VLOOKUP($A64,Master!$1:$1048576,2,FALSE)</f>
        <v>Red</v>
      </c>
      <c r="C64" t="str">
        <f>VLOOKUP($A64,Master!$1:$1048576,4,FALSE)</f>
        <v>Red #30 2017, 750ml</v>
      </c>
      <c r="G64" t="str">
        <f t="shared" si="0"/>
        <v/>
      </c>
    </row>
    <row r="65" spans="1:7" x14ac:dyDescent="0.25">
      <c r="A65">
        <v>6000300038</v>
      </c>
      <c r="B65" t="str">
        <f>VLOOKUP($A65,Master!$1:$1048576,2,FALSE)</f>
        <v>Red</v>
      </c>
      <c r="C65" t="str">
        <f>VLOOKUP($A65,Master!$1:$1048576,4,FALSE)</f>
        <v>Red #31 2020, 750ml</v>
      </c>
      <c r="G65" t="str">
        <f t="shared" si="0"/>
        <v/>
      </c>
    </row>
    <row r="66" spans="1:7" x14ac:dyDescent="0.25">
      <c r="A66">
        <v>6000300039</v>
      </c>
      <c r="B66" t="str">
        <f>VLOOKUP($A66,Master!$1:$1048576,2,FALSE)</f>
        <v>Red</v>
      </c>
      <c r="C66" t="str">
        <f>VLOOKUP($A66,Master!$1:$1048576,4,FALSE)</f>
        <v>Red #32 2018, 750ml</v>
      </c>
      <c r="G66" t="str">
        <f t="shared" si="0"/>
        <v/>
      </c>
    </row>
    <row r="67" spans="1:7" x14ac:dyDescent="0.25">
      <c r="A67">
        <v>6000300040</v>
      </c>
      <c r="B67" t="str">
        <f>VLOOKUP($A67,Master!$1:$1048576,2,FALSE)</f>
        <v>Red</v>
      </c>
      <c r="C67" t="str">
        <f>VLOOKUP($A67,Master!$1:$1048576,4,FALSE)</f>
        <v>Red #33 2015, 750ml</v>
      </c>
      <c r="G67" t="str">
        <f t="shared" ref="G67:G74" si="1">IF(D67="","",SUM(D67:F67))</f>
        <v/>
      </c>
    </row>
    <row r="68" spans="1:7" x14ac:dyDescent="0.25">
      <c r="A68">
        <v>6000300041</v>
      </c>
      <c r="B68" t="str">
        <f>VLOOKUP($A68,Master!$1:$1048576,2,FALSE)</f>
        <v>Red</v>
      </c>
      <c r="C68" t="str">
        <f>VLOOKUP($A68,Master!$1:$1048576,4,FALSE)</f>
        <v>Red #34 2018, 750ml</v>
      </c>
      <c r="G68" t="str">
        <f t="shared" si="1"/>
        <v/>
      </c>
    </row>
    <row r="69" spans="1:7" x14ac:dyDescent="0.25">
      <c r="A69">
        <v>6000300042</v>
      </c>
      <c r="B69" t="str">
        <f>VLOOKUP($A69,Master!$1:$1048576,2,FALSE)</f>
        <v>Red</v>
      </c>
      <c r="C69" t="str">
        <f>VLOOKUP($A69,Master!$1:$1048576,4,FALSE)</f>
        <v>Red #35 2016, 750ml</v>
      </c>
      <c r="G69" t="str">
        <f t="shared" si="1"/>
        <v/>
      </c>
    </row>
    <row r="70" spans="1:7" x14ac:dyDescent="0.25">
      <c r="A70">
        <v>6000300043</v>
      </c>
      <c r="B70" t="str">
        <f>VLOOKUP($A70,Master!$1:$1048576,2,FALSE)</f>
        <v>Red</v>
      </c>
      <c r="C70" t="str">
        <f>VLOOKUP($A70,Master!$1:$1048576,4,FALSE)</f>
        <v>Red #36 2018, 750ml</v>
      </c>
      <c r="G70" t="str">
        <f t="shared" si="1"/>
        <v/>
      </c>
    </row>
    <row r="71" spans="1:7" x14ac:dyDescent="0.25">
      <c r="A71">
        <v>6000300044</v>
      </c>
      <c r="B71" t="str">
        <f>VLOOKUP($A71,Master!$1:$1048576,2,FALSE)</f>
        <v>Red</v>
      </c>
      <c r="C71" t="str">
        <f>VLOOKUP($A71,Master!$1:$1048576,4,FALSE)</f>
        <v>Red #37 2019, 750ml</v>
      </c>
      <c r="G71" t="str">
        <f t="shared" si="1"/>
        <v/>
      </c>
    </row>
    <row r="72" spans="1:7" x14ac:dyDescent="0.25">
      <c r="A72">
        <v>6000300045</v>
      </c>
      <c r="B72" t="str">
        <f>VLOOKUP($A72,Master!$1:$1048576,2,FALSE)</f>
        <v>Red</v>
      </c>
      <c r="C72" t="str">
        <f>VLOOKUP($A72,Master!$1:$1048576,4,FALSE)</f>
        <v>Red #38 2017, 750ml</v>
      </c>
      <c r="G72" t="str">
        <f t="shared" si="1"/>
        <v/>
      </c>
    </row>
    <row r="73" spans="1:7" x14ac:dyDescent="0.25">
      <c r="A73">
        <v>6000500001</v>
      </c>
      <c r="B73" t="str">
        <f>VLOOKUP($A73,Master!$1:$1048576,2,FALSE)</f>
        <v>Sweet</v>
      </c>
      <c r="C73" t="str">
        <f>VLOOKUP($A73,Master!$1:$1048576,4,FALSE)</f>
        <v>Sweet #1 2001, 750ml</v>
      </c>
      <c r="G73" t="str">
        <f t="shared" si="1"/>
        <v/>
      </c>
    </row>
    <row r="74" spans="1:7" x14ac:dyDescent="0.25">
      <c r="A74">
        <v>6000500002</v>
      </c>
      <c r="B74" t="str">
        <f>VLOOKUP($A74,Master!$1:$1048576,2,FALSE)</f>
        <v>Sweet</v>
      </c>
      <c r="C74" t="str">
        <f>VLOOKUP($A74,Master!$1:$1048576,4,FALSE)</f>
        <v>Sweet #2 2022, 375ml</v>
      </c>
      <c r="G74" t="str">
        <f t="shared" si="1"/>
        <v/>
      </c>
    </row>
    <row r="75" spans="1:7" x14ac:dyDescent="0.25">
      <c r="A75" t="s">
        <v>14</v>
      </c>
      <c r="B75" t="s">
        <v>14</v>
      </c>
      <c r="C75" t="s">
        <v>14</v>
      </c>
      <c r="G75" t="s">
        <v>14</v>
      </c>
    </row>
  </sheetData>
  <protectedRanges>
    <protectedRange sqref="B2:C74" name="Range1"/>
  </protectedRanges>
  <autoFilter ref="B1:G119" xr:uid="{CCA03365-809D-46A4-9CD4-F41D397572DB}"/>
  <printOptions gridLines="1"/>
  <pageMargins left="0.7" right="0.7" top="0.75" bottom="0.75" header="0.3" footer="0.3"/>
  <pageSetup paperSize="9" scale="9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6C7B-1A7B-48E8-8494-80477DEC34F5}">
  <sheetPr>
    <pageSetUpPr fitToPage="1"/>
  </sheetPr>
  <dimension ref="A1:I7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2.7109375" customWidth="1"/>
    <col min="3" max="3" width="60.5703125" customWidth="1"/>
    <col min="4" max="7" width="12.7109375" customWidth="1"/>
    <col min="8" max="8" width="3.7109375" customWidth="1"/>
    <col min="9" max="9" width="12.7109375" customWidth="1"/>
  </cols>
  <sheetData>
    <row r="1" spans="1:9" x14ac:dyDescent="0.25">
      <c r="A1" s="7" t="s">
        <v>539</v>
      </c>
      <c r="B1" s="7" t="s">
        <v>1</v>
      </c>
      <c r="C1" s="8" t="s">
        <v>0</v>
      </c>
      <c r="D1" s="7" t="s">
        <v>536</v>
      </c>
      <c r="E1" s="7" t="s">
        <v>537</v>
      </c>
      <c r="F1" s="7" t="s">
        <v>538</v>
      </c>
      <c r="G1" s="7" t="s">
        <v>30</v>
      </c>
      <c r="I1" s="7" t="s">
        <v>24</v>
      </c>
    </row>
    <row r="2" spans="1:9" x14ac:dyDescent="0.25">
      <c r="A2">
        <v>6000000001</v>
      </c>
      <c r="B2" t="str">
        <f>VLOOKUP($A2,Master!$1:$1048576,2,FALSE)</f>
        <v>Sparkling</v>
      </c>
      <c r="C2" t="str">
        <f>VLOOKUP($A2,Master!$1:$1048576,4,FALSE)</f>
        <v>Champagne NV #1, 750ml</v>
      </c>
      <c r="G2" t="str">
        <f>IF(D2="","",SUM(D2:F2))</f>
        <v/>
      </c>
    </row>
    <row r="3" spans="1:9" x14ac:dyDescent="0.25">
      <c r="A3">
        <v>6000000002</v>
      </c>
      <c r="B3" t="str">
        <f>VLOOKUP($A3,Master!$1:$1048576,2,FALSE)</f>
        <v>Sparkling</v>
      </c>
      <c r="C3" t="str">
        <f>VLOOKUP($A3,Master!$1:$1048576,4,FALSE)</f>
        <v>Champagne NV #2, 375ml</v>
      </c>
      <c r="G3" t="str">
        <f t="shared" ref="G3:G66" si="0">IF(D3="","",SUM(D3:F3))</f>
        <v/>
      </c>
    </row>
    <row r="4" spans="1:9" x14ac:dyDescent="0.25">
      <c r="A4">
        <v>6000000004</v>
      </c>
      <c r="B4" t="str">
        <f>VLOOKUP($A4,Master!$1:$1048576,2,FALSE)</f>
        <v>Sparkling</v>
      </c>
      <c r="C4" t="str">
        <f>VLOOKUP($A4,Master!$1:$1048576,4,FALSE)</f>
        <v>Champagne NV #3, 750ml</v>
      </c>
      <c r="G4" t="str">
        <f t="shared" si="0"/>
        <v/>
      </c>
    </row>
    <row r="5" spans="1:9" x14ac:dyDescent="0.25">
      <c r="A5">
        <v>6000000005</v>
      </c>
      <c r="B5" t="str">
        <f>VLOOKUP($A5,Master!$1:$1048576,2,FALSE)</f>
        <v>Sparkling</v>
      </c>
      <c r="C5" t="str">
        <f>VLOOKUP($A5,Master!$1:$1048576,4,FALSE)</f>
        <v>Champagne NV #4, 750ml</v>
      </c>
      <c r="G5" t="str">
        <f t="shared" si="0"/>
        <v/>
      </c>
    </row>
    <row r="6" spans="1:9" x14ac:dyDescent="0.25">
      <c r="A6">
        <v>6000000006</v>
      </c>
      <c r="B6" t="str">
        <f>VLOOKUP($A6,Master!$1:$1048576,2,FALSE)</f>
        <v>Sparkling</v>
      </c>
      <c r="C6" t="str">
        <f>VLOOKUP($A6,Master!$1:$1048576,4,FALSE)</f>
        <v>Champagne NV #5, 375ml</v>
      </c>
      <c r="G6" t="str">
        <f t="shared" si="0"/>
        <v/>
      </c>
    </row>
    <row r="7" spans="1:9" x14ac:dyDescent="0.25">
      <c r="A7">
        <v>6000000007</v>
      </c>
      <c r="B7" t="str">
        <f>VLOOKUP($A7,Master!$1:$1048576,2,FALSE)</f>
        <v>Sparkling</v>
      </c>
      <c r="C7" t="str">
        <f>VLOOKUP($A7,Master!$1:$1048576,4,FALSE)</f>
        <v>Champagne Rose, 750ml</v>
      </c>
      <c r="G7" t="str">
        <f t="shared" si="0"/>
        <v/>
      </c>
    </row>
    <row r="8" spans="1:9" x14ac:dyDescent="0.25">
      <c r="A8">
        <v>6000000008</v>
      </c>
      <c r="B8" t="str">
        <f>VLOOKUP($A8,Master!$1:$1048576,2,FALSE)</f>
        <v>Sparkling</v>
      </c>
      <c r="C8" t="str">
        <f>VLOOKUP($A8,Master!$1:$1048576,4,FALSE)</f>
        <v>Champagne NV #7, 750ml</v>
      </c>
      <c r="G8" t="str">
        <f t="shared" si="0"/>
        <v/>
      </c>
    </row>
    <row r="9" spans="1:9" x14ac:dyDescent="0.25">
      <c r="A9">
        <v>6000000009</v>
      </c>
      <c r="B9" t="str">
        <f>VLOOKUP($A9,Master!$1:$1048576,2,FALSE)</f>
        <v>Sparkling</v>
      </c>
      <c r="C9" t="str">
        <f>VLOOKUP($A9,Master!$1:$1048576,4,FALSE)</f>
        <v>Prosecco Extra-Dry, 750ml</v>
      </c>
      <c r="G9" t="str">
        <f t="shared" si="0"/>
        <v/>
      </c>
    </row>
    <row r="10" spans="1:9" x14ac:dyDescent="0.25">
      <c r="A10">
        <v>6000000010</v>
      </c>
      <c r="B10" t="str">
        <f>VLOOKUP($A10,Master!$1:$1048576,2,FALSE)</f>
        <v>Sparkling</v>
      </c>
      <c r="C10" t="str">
        <f>VLOOKUP($A10,Master!$1:$1048576,4,FALSE)</f>
        <v>Champagne Vintage 2008, 750ml</v>
      </c>
      <c r="G10" t="str">
        <f t="shared" si="0"/>
        <v/>
      </c>
    </row>
    <row r="11" spans="1:9" x14ac:dyDescent="0.25">
      <c r="A11">
        <v>6000100002</v>
      </c>
      <c r="B11" t="str">
        <f>VLOOKUP($A11,Master!$1:$1048576,2,FALSE)</f>
        <v>White</v>
      </c>
      <c r="C11" t="str">
        <f>VLOOKUP($A11,Master!$1:$1048576,4,FALSE)</f>
        <v>White #1 2021, 750ml</v>
      </c>
      <c r="G11" t="str">
        <f t="shared" si="0"/>
        <v/>
      </c>
    </row>
    <row r="12" spans="1:9" x14ac:dyDescent="0.25">
      <c r="A12">
        <v>6000100003</v>
      </c>
      <c r="B12" t="str">
        <f>VLOOKUP($A12,Master!$1:$1048576,2,FALSE)</f>
        <v>White</v>
      </c>
      <c r="C12" t="str">
        <f>VLOOKUP($A12,Master!$1:$1048576,4,FALSE)</f>
        <v>White #2 2019, 750ml</v>
      </c>
      <c r="G12" t="str">
        <f t="shared" si="0"/>
        <v/>
      </c>
    </row>
    <row r="13" spans="1:9" x14ac:dyDescent="0.25">
      <c r="A13">
        <v>6000100004</v>
      </c>
      <c r="B13" t="str">
        <f>VLOOKUP($A13,Master!$1:$1048576,2,FALSE)</f>
        <v>White</v>
      </c>
      <c r="C13" t="str">
        <f>VLOOKUP($A13,Master!$1:$1048576,4,FALSE)</f>
        <v>White #3 2022, 750ml</v>
      </c>
      <c r="G13" t="str">
        <f t="shared" si="0"/>
        <v/>
      </c>
    </row>
    <row r="14" spans="1:9" x14ac:dyDescent="0.25">
      <c r="A14">
        <v>6000100005</v>
      </c>
      <c r="B14" t="str">
        <f>VLOOKUP($A14,Master!$1:$1048576,2,FALSE)</f>
        <v>White</v>
      </c>
      <c r="C14" t="str">
        <f>VLOOKUP($A14,Master!$1:$1048576,4,FALSE)</f>
        <v>White #4 2021, 750ml</v>
      </c>
      <c r="G14" t="str">
        <f t="shared" si="0"/>
        <v/>
      </c>
    </row>
    <row r="15" spans="1:9" x14ac:dyDescent="0.25">
      <c r="A15">
        <v>6000100006</v>
      </c>
      <c r="B15" t="str">
        <f>VLOOKUP($A15,Master!$1:$1048576,2,FALSE)</f>
        <v>White</v>
      </c>
      <c r="C15" t="str">
        <f>VLOOKUP($A15,Master!$1:$1048576,4,FALSE)</f>
        <v>White #5 2018, 750ml</v>
      </c>
      <c r="G15" t="str">
        <f t="shared" si="0"/>
        <v/>
      </c>
    </row>
    <row r="16" spans="1:9" x14ac:dyDescent="0.25">
      <c r="A16">
        <v>6000100007</v>
      </c>
      <c r="B16" t="str">
        <f>VLOOKUP($A16,Master!$1:$1048576,2,FALSE)</f>
        <v>White</v>
      </c>
      <c r="C16" t="str">
        <f>VLOOKUP($A16,Master!$1:$1048576,4,FALSE)</f>
        <v>White #6 2020, 750ml</v>
      </c>
      <c r="G16" t="str">
        <f t="shared" si="0"/>
        <v/>
      </c>
    </row>
    <row r="17" spans="1:7" x14ac:dyDescent="0.25">
      <c r="A17">
        <v>6000100008</v>
      </c>
      <c r="B17" t="str">
        <f>VLOOKUP($A17,Master!$1:$1048576,2,FALSE)</f>
        <v>White</v>
      </c>
      <c r="C17" t="str">
        <f>VLOOKUP($A17,Master!$1:$1048576,4,FALSE)</f>
        <v>White #7 2021, 750ml</v>
      </c>
      <c r="G17" t="str">
        <f t="shared" si="0"/>
        <v/>
      </c>
    </row>
    <row r="18" spans="1:7" x14ac:dyDescent="0.25">
      <c r="A18">
        <v>6000100009</v>
      </c>
      <c r="B18" t="str">
        <f>VLOOKUP($A18,Master!$1:$1048576,2,FALSE)</f>
        <v>White</v>
      </c>
      <c r="C18" t="str">
        <f>VLOOKUP($A18,Master!$1:$1048576,4,FALSE)</f>
        <v>White #8 2020, 750ml</v>
      </c>
      <c r="G18" t="str">
        <f t="shared" si="0"/>
        <v/>
      </c>
    </row>
    <row r="19" spans="1:7" x14ac:dyDescent="0.25">
      <c r="A19">
        <v>6000100010</v>
      </c>
      <c r="B19" t="str">
        <f>VLOOKUP($A19,Master!$1:$1048576,2,FALSE)</f>
        <v>White</v>
      </c>
      <c r="C19" t="str">
        <f>VLOOKUP($A19,Master!$1:$1048576,4,FALSE)</f>
        <v>White #9 2021, 750ml</v>
      </c>
      <c r="G19" t="str">
        <f t="shared" si="0"/>
        <v/>
      </c>
    </row>
    <row r="20" spans="1:7" x14ac:dyDescent="0.25">
      <c r="A20">
        <v>6000100011</v>
      </c>
      <c r="B20" t="str">
        <f>VLOOKUP($A20,Master!$1:$1048576,2,FALSE)</f>
        <v>White</v>
      </c>
      <c r="C20" t="str">
        <f>VLOOKUP($A20,Master!$1:$1048576,4,FALSE)</f>
        <v>White #10 2021, 750ml</v>
      </c>
      <c r="G20" t="str">
        <f t="shared" si="0"/>
        <v/>
      </c>
    </row>
    <row r="21" spans="1:7" x14ac:dyDescent="0.25">
      <c r="A21">
        <v>6000100012</v>
      </c>
      <c r="B21" t="str">
        <f>VLOOKUP($A21,Master!$1:$1048576,2,FALSE)</f>
        <v>White</v>
      </c>
      <c r="C21" t="str">
        <f>VLOOKUP($A21,Master!$1:$1048576,4,FALSE)</f>
        <v>White #11 2021, 750ml</v>
      </c>
      <c r="G21" t="str">
        <f t="shared" si="0"/>
        <v/>
      </c>
    </row>
    <row r="22" spans="1:7" x14ac:dyDescent="0.25">
      <c r="A22">
        <v>6000100013</v>
      </c>
      <c r="B22" t="str">
        <f>VLOOKUP($A22,Master!$1:$1048576,2,FALSE)</f>
        <v>White</v>
      </c>
      <c r="C22" t="str">
        <f>VLOOKUP($A22,Master!$1:$1048576,4,FALSE)</f>
        <v>White #12 2021, 750ml</v>
      </c>
      <c r="G22" t="str">
        <f t="shared" si="0"/>
        <v/>
      </c>
    </row>
    <row r="23" spans="1:7" x14ac:dyDescent="0.25">
      <c r="A23">
        <v>6000100014</v>
      </c>
      <c r="B23" t="str">
        <f>VLOOKUP($A23,Master!$1:$1048576,2,FALSE)</f>
        <v>White</v>
      </c>
      <c r="C23" t="str">
        <f>VLOOKUP($A23,Master!$1:$1048576,4,FALSE)</f>
        <v>White #13 2020, 750ml</v>
      </c>
      <c r="G23" t="str">
        <f t="shared" si="0"/>
        <v/>
      </c>
    </row>
    <row r="24" spans="1:7" x14ac:dyDescent="0.25">
      <c r="A24">
        <v>6000100015</v>
      </c>
      <c r="B24" t="str">
        <f>VLOOKUP($A24,Master!$1:$1048576,2,FALSE)</f>
        <v>White</v>
      </c>
      <c r="C24" t="str">
        <f>VLOOKUP($A24,Master!$1:$1048576,4,FALSE)</f>
        <v>White #14 2020, 750ml</v>
      </c>
      <c r="G24" t="str">
        <f t="shared" si="0"/>
        <v/>
      </c>
    </row>
    <row r="25" spans="1:7" x14ac:dyDescent="0.25">
      <c r="A25">
        <v>6000100017</v>
      </c>
      <c r="B25" t="str">
        <f>VLOOKUP($A25,Master!$1:$1048576,2,FALSE)</f>
        <v>White</v>
      </c>
      <c r="C25" t="str">
        <f>VLOOKUP($A25,Master!$1:$1048576,4,FALSE)</f>
        <v>White #15 2021, 750ml</v>
      </c>
      <c r="G25" t="str">
        <f t="shared" si="0"/>
        <v/>
      </c>
    </row>
    <row r="26" spans="1:7" x14ac:dyDescent="0.25">
      <c r="A26">
        <v>6000100018</v>
      </c>
      <c r="B26" t="str">
        <f>VLOOKUP($A26,Master!$1:$1048576,2,FALSE)</f>
        <v>White</v>
      </c>
      <c r="C26" t="str">
        <f>VLOOKUP($A26,Master!$1:$1048576,4,FALSE)</f>
        <v>White #16 2021, 750ml</v>
      </c>
      <c r="G26" t="str">
        <f t="shared" si="0"/>
        <v/>
      </c>
    </row>
    <row r="27" spans="1:7" x14ac:dyDescent="0.25">
      <c r="A27">
        <v>6000100019</v>
      </c>
      <c r="B27" t="str">
        <f>VLOOKUP($A27,Master!$1:$1048576,2,FALSE)</f>
        <v>White</v>
      </c>
      <c r="C27" t="str">
        <f>VLOOKUP($A27,Master!$1:$1048576,4,FALSE)</f>
        <v>White #17 2020, 750ml</v>
      </c>
      <c r="G27" t="str">
        <f t="shared" si="0"/>
        <v/>
      </c>
    </row>
    <row r="28" spans="1:7" x14ac:dyDescent="0.25">
      <c r="A28">
        <v>6000100020</v>
      </c>
      <c r="B28" t="str">
        <f>VLOOKUP($A28,Master!$1:$1048576,2,FALSE)</f>
        <v>White</v>
      </c>
      <c r="C28" t="str">
        <f>VLOOKUP($A28,Master!$1:$1048576,4,FALSE)</f>
        <v>White #18 2020, 750ml</v>
      </c>
      <c r="G28" t="str">
        <f t="shared" si="0"/>
        <v/>
      </c>
    </row>
    <row r="29" spans="1:7" x14ac:dyDescent="0.25">
      <c r="A29">
        <v>6000100021</v>
      </c>
      <c r="B29" t="str">
        <f>VLOOKUP($A29,Master!$1:$1048576,2,FALSE)</f>
        <v>White</v>
      </c>
      <c r="C29" t="str">
        <f>VLOOKUP($A29,Master!$1:$1048576,4,FALSE)</f>
        <v>White #19 2022, 750ml</v>
      </c>
      <c r="G29" t="str">
        <f t="shared" si="0"/>
        <v/>
      </c>
    </row>
    <row r="30" spans="1:7" x14ac:dyDescent="0.25">
      <c r="A30">
        <v>6000100022</v>
      </c>
      <c r="B30" t="str">
        <f>VLOOKUP($A30,Master!$1:$1048576,2,FALSE)</f>
        <v>White</v>
      </c>
      <c r="C30" t="str">
        <f>VLOOKUP($A30,Master!$1:$1048576,4,FALSE)</f>
        <v>White #20 2020, 750ml</v>
      </c>
      <c r="G30" t="str">
        <f t="shared" si="0"/>
        <v/>
      </c>
    </row>
    <row r="31" spans="1:7" x14ac:dyDescent="0.25">
      <c r="A31">
        <v>6000100023</v>
      </c>
      <c r="B31" t="str">
        <f>VLOOKUP($A31,Master!$1:$1048576,2,FALSE)</f>
        <v>White</v>
      </c>
      <c r="C31" t="str">
        <f>VLOOKUP($A31,Master!$1:$1048576,4,FALSE)</f>
        <v>White #21 2021, 750ml</v>
      </c>
      <c r="G31" t="str">
        <f t="shared" si="0"/>
        <v/>
      </c>
    </row>
    <row r="32" spans="1:7" x14ac:dyDescent="0.25">
      <c r="A32">
        <v>6000100024</v>
      </c>
      <c r="B32" t="str">
        <f>VLOOKUP($A32,Master!$1:$1048576,2,FALSE)</f>
        <v>White</v>
      </c>
      <c r="C32" t="str">
        <f>VLOOKUP($A32,Master!$1:$1048576,4,FALSE)</f>
        <v>White #22 2020, 750ml</v>
      </c>
      <c r="G32" t="str">
        <f t="shared" si="0"/>
        <v/>
      </c>
    </row>
    <row r="33" spans="1:7" x14ac:dyDescent="0.25">
      <c r="A33">
        <v>6000200001</v>
      </c>
      <c r="B33" t="str">
        <f>VLOOKUP($A33,Master!$1:$1048576,2,FALSE)</f>
        <v>Rose</v>
      </c>
      <c r="C33" t="str">
        <f>VLOOKUP($A33,Master!$1:$1048576,4,FALSE)</f>
        <v>Rose #1 2022, 750ml</v>
      </c>
      <c r="G33" t="str">
        <f t="shared" si="0"/>
        <v/>
      </c>
    </row>
    <row r="34" spans="1:7" x14ac:dyDescent="0.25">
      <c r="A34">
        <v>6000200002</v>
      </c>
      <c r="B34" t="str">
        <f>VLOOKUP($A34,Master!$1:$1048576,2,FALSE)</f>
        <v>Rose</v>
      </c>
      <c r="C34" t="str">
        <f>VLOOKUP($A34,Master!$1:$1048576,4,FALSE)</f>
        <v>Rose #2 2022, 750ml</v>
      </c>
      <c r="G34" t="str">
        <f t="shared" si="0"/>
        <v/>
      </c>
    </row>
    <row r="35" spans="1:7" x14ac:dyDescent="0.25">
      <c r="A35">
        <v>6000300002</v>
      </c>
      <c r="B35" t="str">
        <f>VLOOKUP($A35,Master!$1:$1048576,2,FALSE)</f>
        <v>Red</v>
      </c>
      <c r="C35" t="str">
        <f>VLOOKUP($A35,Master!$1:$1048576,4,FALSE)</f>
        <v>Red #1 2012, 750ml</v>
      </c>
      <c r="G35" t="str">
        <f t="shared" si="0"/>
        <v/>
      </c>
    </row>
    <row r="36" spans="1:7" x14ac:dyDescent="0.25">
      <c r="A36">
        <v>6000300004</v>
      </c>
      <c r="B36" t="str">
        <f>VLOOKUP($A36,Master!$1:$1048576,2,FALSE)</f>
        <v>Red</v>
      </c>
      <c r="C36" t="str">
        <f>VLOOKUP($A36,Master!$1:$1048576,4,FALSE)</f>
        <v>Red #2 2017, 750ml</v>
      </c>
      <c r="G36" t="str">
        <f t="shared" si="0"/>
        <v/>
      </c>
    </row>
    <row r="37" spans="1:7" x14ac:dyDescent="0.25">
      <c r="A37">
        <v>6000300005</v>
      </c>
      <c r="B37" t="str">
        <f>VLOOKUP($A37,Master!$1:$1048576,2,FALSE)</f>
        <v>Red</v>
      </c>
      <c r="C37" t="str">
        <f>VLOOKUP($A37,Master!$1:$1048576,4,FALSE)</f>
        <v>Red #3 2014, 750ml</v>
      </c>
      <c r="G37" t="str">
        <f t="shared" si="0"/>
        <v/>
      </c>
    </row>
    <row r="38" spans="1:7" x14ac:dyDescent="0.25">
      <c r="A38">
        <v>6000300010</v>
      </c>
      <c r="B38" t="str">
        <f>VLOOKUP($A38,Master!$1:$1048576,2,FALSE)</f>
        <v>Red</v>
      </c>
      <c r="C38" t="str">
        <f>VLOOKUP($A38,Master!$1:$1048576,4,FALSE)</f>
        <v>Red #4 2020, 750ml</v>
      </c>
      <c r="G38" t="str">
        <f t="shared" si="0"/>
        <v/>
      </c>
    </row>
    <row r="39" spans="1:7" x14ac:dyDescent="0.25">
      <c r="A39">
        <v>6000300011</v>
      </c>
      <c r="B39" t="str">
        <f>VLOOKUP($A39,Master!$1:$1048576,2,FALSE)</f>
        <v>Red</v>
      </c>
      <c r="C39" t="str">
        <f>VLOOKUP($A39,Master!$1:$1048576,4,FALSE)</f>
        <v>Red #5 2019, 750ml</v>
      </c>
      <c r="G39" t="str">
        <f t="shared" si="0"/>
        <v/>
      </c>
    </row>
    <row r="40" spans="1:7" x14ac:dyDescent="0.25">
      <c r="A40">
        <v>6000300012</v>
      </c>
      <c r="B40" t="str">
        <f>VLOOKUP($A40,Master!$1:$1048576,2,FALSE)</f>
        <v>Red</v>
      </c>
      <c r="C40" t="str">
        <f>VLOOKUP($A40,Master!$1:$1048576,4,FALSE)</f>
        <v>Red #6 2018, 750ml</v>
      </c>
      <c r="G40" t="str">
        <f t="shared" si="0"/>
        <v/>
      </c>
    </row>
    <row r="41" spans="1:7" x14ac:dyDescent="0.25">
      <c r="A41">
        <v>6000300013</v>
      </c>
      <c r="B41" t="str">
        <f>VLOOKUP($A41,Master!$1:$1048576,2,FALSE)</f>
        <v>Red</v>
      </c>
      <c r="C41" t="str">
        <f>VLOOKUP($A41,Master!$1:$1048576,4,FALSE)</f>
        <v>Red #7 2019, 750ml</v>
      </c>
      <c r="G41" t="str">
        <f t="shared" si="0"/>
        <v/>
      </c>
    </row>
    <row r="42" spans="1:7" x14ac:dyDescent="0.25">
      <c r="A42">
        <v>6000300014</v>
      </c>
      <c r="B42" t="str">
        <f>VLOOKUP($A42,Master!$1:$1048576,2,FALSE)</f>
        <v>Red</v>
      </c>
      <c r="C42" t="str">
        <f>VLOOKUP($A42,Master!$1:$1048576,4,FALSE)</f>
        <v>Red #8 2018, 750ml</v>
      </c>
      <c r="G42" t="str">
        <f t="shared" si="0"/>
        <v/>
      </c>
    </row>
    <row r="43" spans="1:7" x14ac:dyDescent="0.25">
      <c r="A43">
        <v>6000300015</v>
      </c>
      <c r="B43" t="str">
        <f>VLOOKUP($A43,Master!$1:$1048576,2,FALSE)</f>
        <v>Red</v>
      </c>
      <c r="C43" t="str">
        <f>VLOOKUP($A43,Master!$1:$1048576,4,FALSE)</f>
        <v>Red #9 2019, 750ml</v>
      </c>
      <c r="G43" t="str">
        <f t="shared" si="0"/>
        <v/>
      </c>
    </row>
    <row r="44" spans="1:7" x14ac:dyDescent="0.25">
      <c r="A44">
        <v>6000300016</v>
      </c>
      <c r="B44" t="str">
        <f>VLOOKUP($A44,Master!$1:$1048576,2,FALSE)</f>
        <v>Red</v>
      </c>
      <c r="C44" t="str">
        <f>VLOOKUP($A44,Master!$1:$1048576,4,FALSE)</f>
        <v>Red #10 2014, 750ml</v>
      </c>
      <c r="G44" t="str">
        <f t="shared" si="0"/>
        <v/>
      </c>
    </row>
    <row r="45" spans="1:7" x14ac:dyDescent="0.25">
      <c r="A45">
        <v>6000300017</v>
      </c>
      <c r="B45" t="str">
        <f>VLOOKUP($A45,Master!$1:$1048576,2,FALSE)</f>
        <v>Red</v>
      </c>
      <c r="C45" t="str">
        <f>VLOOKUP($A45,Master!$1:$1048576,4,FALSE)</f>
        <v>Red #11 2018, 750ml</v>
      </c>
      <c r="G45" t="str">
        <f t="shared" si="0"/>
        <v/>
      </c>
    </row>
    <row r="46" spans="1:7" x14ac:dyDescent="0.25">
      <c r="A46">
        <v>6000300018</v>
      </c>
      <c r="B46" t="str">
        <f>VLOOKUP($A46,Master!$1:$1048576,2,FALSE)</f>
        <v>Red</v>
      </c>
      <c r="C46" t="str">
        <f>VLOOKUP($A46,Master!$1:$1048576,4,FALSE)</f>
        <v>Red #12 2018, 750ml</v>
      </c>
      <c r="G46" t="str">
        <f t="shared" si="0"/>
        <v/>
      </c>
    </row>
    <row r="47" spans="1:7" x14ac:dyDescent="0.25">
      <c r="A47">
        <v>6000300019</v>
      </c>
      <c r="B47" t="str">
        <f>VLOOKUP($A47,Master!$1:$1048576,2,FALSE)</f>
        <v>Red</v>
      </c>
      <c r="C47" t="str">
        <f>VLOOKUP($A47,Master!$1:$1048576,4,FALSE)</f>
        <v>Red #13 2021, 750ml</v>
      </c>
      <c r="G47" t="str">
        <f t="shared" si="0"/>
        <v/>
      </c>
    </row>
    <row r="48" spans="1:7" x14ac:dyDescent="0.25">
      <c r="A48">
        <v>6000300020</v>
      </c>
      <c r="B48" t="str">
        <f>VLOOKUP($A48,Master!$1:$1048576,2,FALSE)</f>
        <v>Red</v>
      </c>
      <c r="C48" t="str">
        <f>VLOOKUP($A48,Master!$1:$1048576,4,FALSE)</f>
        <v>Red #14 2020, 750ml</v>
      </c>
      <c r="G48" t="str">
        <f t="shared" si="0"/>
        <v/>
      </c>
    </row>
    <row r="49" spans="1:7" x14ac:dyDescent="0.25">
      <c r="A49">
        <v>6000300021</v>
      </c>
      <c r="B49" t="str">
        <f>VLOOKUP($A49,Master!$1:$1048576,2,FALSE)</f>
        <v>Red</v>
      </c>
      <c r="C49" t="str">
        <f>VLOOKUP($A49,Master!$1:$1048576,4,FALSE)</f>
        <v>Red #15 2019, 750ml</v>
      </c>
      <c r="G49" t="str">
        <f t="shared" si="0"/>
        <v/>
      </c>
    </row>
    <row r="50" spans="1:7" x14ac:dyDescent="0.25">
      <c r="A50">
        <v>6000300022</v>
      </c>
      <c r="B50" t="str">
        <f>VLOOKUP($A50,Master!$1:$1048576,2,FALSE)</f>
        <v>Red</v>
      </c>
      <c r="C50" t="str">
        <f>VLOOKUP($A50,Master!$1:$1048576,4,FALSE)</f>
        <v>Red #16 2017, 750ml</v>
      </c>
      <c r="G50" t="str">
        <f t="shared" si="0"/>
        <v/>
      </c>
    </row>
    <row r="51" spans="1:7" x14ac:dyDescent="0.25">
      <c r="A51">
        <v>6000300023</v>
      </c>
      <c r="B51" t="str">
        <f>VLOOKUP($A51,Master!$1:$1048576,2,FALSE)</f>
        <v>Red</v>
      </c>
      <c r="C51" t="str">
        <f>VLOOKUP($A51,Master!$1:$1048576,4,FALSE)</f>
        <v>Red #17 2012, 750ml</v>
      </c>
      <c r="G51" t="str">
        <f t="shared" si="0"/>
        <v/>
      </c>
    </row>
    <row r="52" spans="1:7" x14ac:dyDescent="0.25">
      <c r="A52">
        <v>6000300024</v>
      </c>
      <c r="B52" t="str">
        <f>VLOOKUP($A52,Master!$1:$1048576,2,FALSE)</f>
        <v>Red</v>
      </c>
      <c r="C52" t="str">
        <f>VLOOKUP($A52,Master!$1:$1048576,4,FALSE)</f>
        <v>Red #18 2017, 750ml</v>
      </c>
      <c r="G52" t="str">
        <f t="shared" si="0"/>
        <v/>
      </c>
    </row>
    <row r="53" spans="1:7" x14ac:dyDescent="0.25">
      <c r="A53">
        <v>6000300025</v>
      </c>
      <c r="B53" t="str">
        <f>VLOOKUP($A53,Master!$1:$1048576,2,FALSE)</f>
        <v>Red</v>
      </c>
      <c r="C53" t="str">
        <f>VLOOKUP($A53,Master!$1:$1048576,4,FALSE)</f>
        <v>Red #19 2019, 750ml</v>
      </c>
      <c r="G53" t="str">
        <f t="shared" si="0"/>
        <v/>
      </c>
    </row>
    <row r="54" spans="1:7" x14ac:dyDescent="0.25">
      <c r="A54">
        <v>6000300026</v>
      </c>
      <c r="B54" t="str">
        <f>VLOOKUP($A54,Master!$1:$1048576,2,FALSE)</f>
        <v>Red</v>
      </c>
      <c r="C54" t="str">
        <f>VLOOKUP($A54,Master!$1:$1048576,4,FALSE)</f>
        <v>Red #20 2015, 750ml</v>
      </c>
      <c r="G54" t="str">
        <f t="shared" si="0"/>
        <v/>
      </c>
    </row>
    <row r="55" spans="1:7" x14ac:dyDescent="0.25">
      <c r="A55">
        <v>6000300027</v>
      </c>
      <c r="B55" t="str">
        <f>VLOOKUP($A55,Master!$1:$1048576,2,FALSE)</f>
        <v>Red</v>
      </c>
      <c r="C55" t="str">
        <f>VLOOKUP($A55,Master!$1:$1048576,4,FALSE)</f>
        <v>Red #21 2020, 750ml</v>
      </c>
      <c r="G55" t="str">
        <f t="shared" si="0"/>
        <v/>
      </c>
    </row>
    <row r="56" spans="1:7" x14ac:dyDescent="0.25">
      <c r="A56">
        <v>6000300028</v>
      </c>
      <c r="B56" t="str">
        <f>VLOOKUP($A56,Master!$1:$1048576,2,FALSE)</f>
        <v>Red</v>
      </c>
      <c r="C56" t="str">
        <f>VLOOKUP($A56,Master!$1:$1048576,4,FALSE)</f>
        <v>Red #22 2020, 750ml</v>
      </c>
      <c r="G56" t="str">
        <f t="shared" si="0"/>
        <v/>
      </c>
    </row>
    <row r="57" spans="1:7" x14ac:dyDescent="0.25">
      <c r="A57">
        <v>6000300029</v>
      </c>
      <c r="B57" t="str">
        <f>VLOOKUP($A57,Master!$1:$1048576,2,FALSE)</f>
        <v>Red</v>
      </c>
      <c r="C57" t="str">
        <f>VLOOKUP($A57,Master!$1:$1048576,4,FALSE)</f>
        <v>Red #23 2018, 750ml</v>
      </c>
      <c r="G57" t="str">
        <f t="shared" si="0"/>
        <v/>
      </c>
    </row>
    <row r="58" spans="1:7" x14ac:dyDescent="0.25">
      <c r="A58">
        <v>6000300031</v>
      </c>
      <c r="B58" t="str">
        <f>VLOOKUP($A58,Master!$1:$1048576,2,FALSE)</f>
        <v>Red</v>
      </c>
      <c r="C58" t="str">
        <f>VLOOKUP($A58,Master!$1:$1048576,4,FALSE)</f>
        <v>Red #24 2018, 750ml</v>
      </c>
      <c r="G58" t="str">
        <f t="shared" si="0"/>
        <v/>
      </c>
    </row>
    <row r="59" spans="1:7" x14ac:dyDescent="0.25">
      <c r="A59">
        <v>6000300032</v>
      </c>
      <c r="B59" t="str">
        <f>VLOOKUP($A59,Master!$1:$1048576,2,FALSE)</f>
        <v>Red</v>
      </c>
      <c r="C59" t="str">
        <f>VLOOKUP($A59,Master!$1:$1048576,4,FALSE)</f>
        <v>Red #25 2019, 750ml</v>
      </c>
      <c r="G59" t="str">
        <f t="shared" si="0"/>
        <v/>
      </c>
    </row>
    <row r="60" spans="1:7" x14ac:dyDescent="0.25">
      <c r="A60">
        <v>6000300033</v>
      </c>
      <c r="B60" t="str">
        <f>VLOOKUP($A60,Master!$1:$1048576,2,FALSE)</f>
        <v>Red</v>
      </c>
      <c r="C60" t="str">
        <f>VLOOKUP($A60,Master!$1:$1048576,4,FALSE)</f>
        <v>Red #26 2008, 750ml</v>
      </c>
      <c r="G60" t="str">
        <f t="shared" si="0"/>
        <v/>
      </c>
    </row>
    <row r="61" spans="1:7" x14ac:dyDescent="0.25">
      <c r="A61">
        <v>6000300034</v>
      </c>
      <c r="B61" t="str">
        <f>VLOOKUP($A61,Master!$1:$1048576,2,FALSE)</f>
        <v>Red</v>
      </c>
      <c r="C61" t="str">
        <f>VLOOKUP($A61,Master!$1:$1048576,4,FALSE)</f>
        <v>Red #27 2016, 750ml</v>
      </c>
      <c r="G61" t="str">
        <f t="shared" si="0"/>
        <v/>
      </c>
    </row>
    <row r="62" spans="1:7" x14ac:dyDescent="0.25">
      <c r="A62">
        <v>6000300035</v>
      </c>
      <c r="B62" t="str">
        <f>VLOOKUP($A62,Master!$1:$1048576,2,FALSE)</f>
        <v>Red</v>
      </c>
      <c r="C62" t="str">
        <f>VLOOKUP($A62,Master!$1:$1048576,4,FALSE)</f>
        <v>Red #28 2012, 750ml</v>
      </c>
      <c r="G62" t="str">
        <f t="shared" si="0"/>
        <v/>
      </c>
    </row>
    <row r="63" spans="1:7" x14ac:dyDescent="0.25">
      <c r="A63">
        <v>6000300036</v>
      </c>
      <c r="B63" t="str">
        <f>VLOOKUP($A63,Master!$1:$1048576,2,FALSE)</f>
        <v>Red</v>
      </c>
      <c r="C63" t="str">
        <f>VLOOKUP($A63,Master!$1:$1048576,4,FALSE)</f>
        <v>Red #29 2020, 750ml</v>
      </c>
      <c r="G63" t="str">
        <f t="shared" si="0"/>
        <v/>
      </c>
    </row>
    <row r="64" spans="1:7" x14ac:dyDescent="0.25">
      <c r="A64">
        <v>6000300037</v>
      </c>
      <c r="B64" t="str">
        <f>VLOOKUP($A64,Master!$1:$1048576,2,FALSE)</f>
        <v>Red</v>
      </c>
      <c r="C64" t="str">
        <f>VLOOKUP($A64,Master!$1:$1048576,4,FALSE)</f>
        <v>Red #30 2017, 750ml</v>
      </c>
      <c r="G64" t="str">
        <f t="shared" si="0"/>
        <v/>
      </c>
    </row>
    <row r="65" spans="1:7" x14ac:dyDescent="0.25">
      <c r="A65">
        <v>6000300038</v>
      </c>
      <c r="B65" t="str">
        <f>VLOOKUP($A65,Master!$1:$1048576,2,FALSE)</f>
        <v>Red</v>
      </c>
      <c r="C65" t="str">
        <f>VLOOKUP($A65,Master!$1:$1048576,4,FALSE)</f>
        <v>Red #31 2020, 750ml</v>
      </c>
      <c r="G65" t="str">
        <f t="shared" si="0"/>
        <v/>
      </c>
    </row>
    <row r="66" spans="1:7" x14ac:dyDescent="0.25">
      <c r="A66">
        <v>6000300039</v>
      </c>
      <c r="B66" t="str">
        <f>VLOOKUP($A66,Master!$1:$1048576,2,FALSE)</f>
        <v>Red</v>
      </c>
      <c r="C66" t="str">
        <f>VLOOKUP($A66,Master!$1:$1048576,4,FALSE)</f>
        <v>Red #32 2018, 750ml</v>
      </c>
      <c r="G66" t="str">
        <f t="shared" si="0"/>
        <v/>
      </c>
    </row>
    <row r="67" spans="1:7" x14ac:dyDescent="0.25">
      <c r="A67">
        <v>6000300040</v>
      </c>
      <c r="B67" t="str">
        <f>VLOOKUP($A67,Master!$1:$1048576,2,FALSE)</f>
        <v>Red</v>
      </c>
      <c r="C67" t="str">
        <f>VLOOKUP($A67,Master!$1:$1048576,4,FALSE)</f>
        <v>Red #33 2015, 750ml</v>
      </c>
      <c r="G67" t="str">
        <f t="shared" ref="G67:G74" si="1">IF(D67="","",SUM(D67:F67))</f>
        <v/>
      </c>
    </row>
    <row r="68" spans="1:7" x14ac:dyDescent="0.25">
      <c r="A68">
        <v>6000300041</v>
      </c>
      <c r="B68" t="str">
        <f>VLOOKUP($A68,Master!$1:$1048576,2,FALSE)</f>
        <v>Red</v>
      </c>
      <c r="C68" t="str">
        <f>VLOOKUP($A68,Master!$1:$1048576,4,FALSE)</f>
        <v>Red #34 2018, 750ml</v>
      </c>
      <c r="G68" t="str">
        <f t="shared" si="1"/>
        <v/>
      </c>
    </row>
    <row r="69" spans="1:7" x14ac:dyDescent="0.25">
      <c r="A69">
        <v>6000300042</v>
      </c>
      <c r="B69" t="str">
        <f>VLOOKUP($A69,Master!$1:$1048576,2,FALSE)</f>
        <v>Red</v>
      </c>
      <c r="C69" t="str">
        <f>VLOOKUP($A69,Master!$1:$1048576,4,FALSE)</f>
        <v>Red #35 2016, 750ml</v>
      </c>
      <c r="G69" t="str">
        <f t="shared" si="1"/>
        <v/>
      </c>
    </row>
    <row r="70" spans="1:7" x14ac:dyDescent="0.25">
      <c r="A70">
        <v>6000300043</v>
      </c>
      <c r="B70" t="str">
        <f>VLOOKUP($A70,Master!$1:$1048576,2,FALSE)</f>
        <v>Red</v>
      </c>
      <c r="C70" t="str">
        <f>VLOOKUP($A70,Master!$1:$1048576,4,FALSE)</f>
        <v>Red #36 2018, 750ml</v>
      </c>
      <c r="G70" t="str">
        <f t="shared" si="1"/>
        <v/>
      </c>
    </row>
    <row r="71" spans="1:7" x14ac:dyDescent="0.25">
      <c r="A71">
        <v>6000300044</v>
      </c>
      <c r="B71" t="str">
        <f>VLOOKUP($A71,Master!$1:$1048576,2,FALSE)</f>
        <v>Red</v>
      </c>
      <c r="C71" t="str">
        <f>VLOOKUP($A71,Master!$1:$1048576,4,FALSE)</f>
        <v>Red #37 2019, 750ml</v>
      </c>
      <c r="G71" t="str">
        <f t="shared" si="1"/>
        <v/>
      </c>
    </row>
    <row r="72" spans="1:7" x14ac:dyDescent="0.25">
      <c r="A72">
        <v>6000300045</v>
      </c>
      <c r="B72" t="str">
        <f>VLOOKUP($A72,Master!$1:$1048576,2,FALSE)</f>
        <v>Red</v>
      </c>
      <c r="C72" t="str">
        <f>VLOOKUP($A72,Master!$1:$1048576,4,FALSE)</f>
        <v>Red #38 2017, 750ml</v>
      </c>
      <c r="G72" t="str">
        <f t="shared" si="1"/>
        <v/>
      </c>
    </row>
    <row r="73" spans="1:7" x14ac:dyDescent="0.25">
      <c r="A73">
        <v>6000500001</v>
      </c>
      <c r="B73" t="str">
        <f>VLOOKUP($A73,Master!$1:$1048576,2,FALSE)</f>
        <v>Sweet</v>
      </c>
      <c r="C73" t="str">
        <f>VLOOKUP($A73,Master!$1:$1048576,4,FALSE)</f>
        <v>Sweet #1 2001, 750ml</v>
      </c>
      <c r="G73" t="str">
        <f t="shared" si="1"/>
        <v/>
      </c>
    </row>
    <row r="74" spans="1:7" x14ac:dyDescent="0.25">
      <c r="A74">
        <v>6000500002</v>
      </c>
      <c r="B74" t="str">
        <f>VLOOKUP($A74,Master!$1:$1048576,2,FALSE)</f>
        <v>Sweet</v>
      </c>
      <c r="C74" t="str">
        <f>VLOOKUP($A74,Master!$1:$1048576,4,FALSE)</f>
        <v>Sweet #2 2022, 375ml</v>
      </c>
      <c r="G74" t="str">
        <f t="shared" si="1"/>
        <v/>
      </c>
    </row>
    <row r="75" spans="1:7" x14ac:dyDescent="0.25">
      <c r="A75" t="s">
        <v>14</v>
      </c>
      <c r="B75" t="s">
        <v>14</v>
      </c>
      <c r="C75" t="s">
        <v>14</v>
      </c>
      <c r="G75" t="s">
        <v>14</v>
      </c>
    </row>
  </sheetData>
  <protectedRanges>
    <protectedRange sqref="B2:C74" name="Range1"/>
  </protectedRanges>
  <autoFilter ref="B1:G119" xr:uid="{CCA03365-809D-46A4-9CD4-F41D397572DB}"/>
  <printOptions gridLines="1"/>
  <pageMargins left="0.7" right="0.7" top="0.75" bottom="0.75" header="0.3" footer="0.3"/>
  <pageSetup paperSize="9" scale="9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486FD-4A9F-46A1-831E-9E6D406C08B4}">
  <sheetPr filterMode="1">
    <pageSetUpPr fitToPage="1"/>
  </sheetPr>
  <dimension ref="A1:L11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" customWidth="1"/>
    <col min="3" max="3" width="60.5703125" customWidth="1"/>
    <col min="4" max="4" width="12.7109375" style="12" customWidth="1"/>
    <col min="5" max="6" width="12.7109375" style="15" customWidth="1"/>
    <col min="7" max="8" width="12.7109375" style="6" customWidth="1"/>
    <col min="9" max="10" width="12.7109375" customWidth="1"/>
    <col min="11" max="11" width="5.7109375" customWidth="1"/>
    <col min="12" max="12" width="16.7109375" customWidth="1"/>
  </cols>
  <sheetData>
    <row r="1" spans="1:12" x14ac:dyDescent="0.25">
      <c r="A1" s="7" t="s">
        <v>539</v>
      </c>
      <c r="B1" s="7" t="s">
        <v>1</v>
      </c>
      <c r="C1" s="8" t="s">
        <v>0</v>
      </c>
      <c r="D1" s="11" t="s">
        <v>2</v>
      </c>
      <c r="E1" s="14" t="s">
        <v>31</v>
      </c>
      <c r="F1" s="14" t="s">
        <v>26</v>
      </c>
      <c r="G1" s="13" t="s">
        <v>24</v>
      </c>
      <c r="H1" s="13" t="s">
        <v>27</v>
      </c>
      <c r="I1" s="7" t="s">
        <v>25</v>
      </c>
      <c r="J1" t="s">
        <v>44</v>
      </c>
      <c r="L1" s="17" t="s">
        <v>29</v>
      </c>
    </row>
    <row r="2" spans="1:12" x14ac:dyDescent="0.25">
      <c r="A2" s="6">
        <v>6000000001</v>
      </c>
      <c r="B2" t="str">
        <f>VLOOKUP(A2,Master!1:$1048576,2,FALSE)</f>
        <v>Sparkling</v>
      </c>
      <c r="C2" t="str">
        <f>VLOOKUP(A2,Master!1:$1048576,4,FALSE)</f>
        <v>Champagne NV #1, 750ml</v>
      </c>
      <c r="D2" s="12">
        <f>VLOOKUP(A2,Master!1:$1048576,5,FALSE)</f>
        <v>967500</v>
      </c>
      <c r="E2" s="15" t="str">
        <f>VLOOKUP(A2,Opening!$1:$1048576,7,FALSE)</f>
        <v/>
      </c>
      <c r="F2" s="15" t="str">
        <f>IF(E2="","",E2+VLOOKUP($A2,Deliveries!$1:$1048576,5,FALSE)-VLOOKUP($A2,Sales!$1:$1048576,3,FALSE))</f>
        <v/>
      </c>
      <c r="G2" s="6" t="str">
        <f>IF(VLOOKUP(A2,Closing!$1:$1048576,7,FALSE)="","",VLOOKUP(A2,Closing!$1:$1048576,7,FALSE))</f>
        <v/>
      </c>
      <c r="H2" s="16" t="str">
        <f>IF(F2=G2,"","WRONG!")</f>
        <v/>
      </c>
      <c r="I2" s="12" t="str">
        <f>IF(G2="","",G2*D2)</f>
        <v/>
      </c>
      <c r="L2" s="11" t="e">
        <f>SUM(I2:I107)</f>
        <v>#N/A</v>
      </c>
    </row>
    <row r="3" spans="1:12" x14ac:dyDescent="0.25">
      <c r="A3" s="6">
        <v>6000000002</v>
      </c>
      <c r="B3" t="str">
        <f>VLOOKUP(A3,Master!2:$1048576,2,FALSE)</f>
        <v>Sparkling</v>
      </c>
      <c r="C3" t="str">
        <f>VLOOKUP(A3,Master!2:$1048576,4,FALSE)</f>
        <v>Champagne NV #2, 375ml</v>
      </c>
      <c r="D3" s="12">
        <f>VLOOKUP(A3,Master!2:$1048576,5,FALSE)</f>
        <v>751400</v>
      </c>
      <c r="E3" s="15" t="str">
        <f>VLOOKUP(A3,Opening!$1:$1048576,7,FALSE)</f>
        <v/>
      </c>
      <c r="F3" s="15" t="str">
        <f>IF(E3="","",E3+VLOOKUP($A3,Deliveries!$1:$1048576,5,FALSE)-VLOOKUP($A3,Sales!$1:$1048576,3,FALSE))</f>
        <v/>
      </c>
      <c r="G3" s="6" t="str">
        <f>IF(VLOOKUP(A3,Closing!$1:$1048576,7,FALSE)="","",VLOOKUP(A3,Closing!$1:$1048576,7,FALSE))</f>
        <v/>
      </c>
      <c r="H3" s="16" t="str">
        <f t="shared" ref="H3:H62" si="0">IF(F3=G3,"","WRONG!")</f>
        <v/>
      </c>
      <c r="I3" s="12" t="str">
        <f t="shared" ref="I3:I62" si="1">IF(G3="","",G3*D3)</f>
        <v/>
      </c>
    </row>
    <row r="4" spans="1:12" x14ac:dyDescent="0.25">
      <c r="A4" s="6">
        <v>6000000004</v>
      </c>
      <c r="B4" t="str">
        <f>VLOOKUP(A4,Master!4:$1048576,2,FALSE)</f>
        <v>Sparkling</v>
      </c>
      <c r="C4" t="str">
        <f>VLOOKUP(A4,Master!4:$1048576,4,FALSE)</f>
        <v>Champagne NV #3, 750ml</v>
      </c>
      <c r="D4" s="12">
        <f>VLOOKUP(A4,Master!4:$1048576,5,FALSE)</f>
        <v>1552500</v>
      </c>
      <c r="E4" s="15" t="str">
        <f>VLOOKUP(A4,Opening!$1:$1048576,7,FALSE)</f>
        <v/>
      </c>
      <c r="F4" s="15" t="str">
        <f>IF(E4="","",E4+VLOOKUP($A4,Deliveries!$1:$1048576,5,FALSE)-VLOOKUP($A4,Sales!$1:$1048576,3,FALSE))</f>
        <v/>
      </c>
      <c r="G4" s="6" t="str">
        <f>IF(VLOOKUP(A4,Closing!$1:$1048576,7,FALSE)="","",VLOOKUP(A4,Closing!$1:$1048576,7,FALSE))</f>
        <v/>
      </c>
      <c r="H4" s="16" t="str">
        <f t="shared" si="0"/>
        <v/>
      </c>
      <c r="I4" s="12" t="str">
        <f t="shared" si="1"/>
        <v/>
      </c>
    </row>
    <row r="5" spans="1:12" x14ac:dyDescent="0.25">
      <c r="A5" s="6">
        <v>6000000005</v>
      </c>
      <c r="B5" t="str">
        <f>VLOOKUP(A5,Master!4:$1048576,2,FALSE)</f>
        <v>Sparkling</v>
      </c>
      <c r="C5" t="str">
        <f>VLOOKUP(A5,Master!4:$1048576,4,FALSE)</f>
        <v>Champagne NV #4, 750ml</v>
      </c>
      <c r="D5" s="12">
        <f>VLOOKUP(A5,Master!4:$1048576,5,FALSE)</f>
        <v>871200</v>
      </c>
      <c r="E5" s="15" t="str">
        <f>VLOOKUP(A5,Opening!$1:$1048576,7,FALSE)</f>
        <v/>
      </c>
      <c r="F5" s="15" t="str">
        <f>IF(E5="","",E5+VLOOKUP($A5,Deliveries!$1:$1048576,5,FALSE)-VLOOKUP($A5,Sales!$1:$1048576,3,FALSE))</f>
        <v/>
      </c>
      <c r="G5" s="6" t="str">
        <f>IF(VLOOKUP(A5,Closing!$1:$1048576,7,FALSE)="","",VLOOKUP(A5,Closing!$1:$1048576,7,FALSE))</f>
        <v/>
      </c>
      <c r="H5" s="16" t="str">
        <f t="shared" si="0"/>
        <v/>
      </c>
      <c r="I5" s="12" t="str">
        <f t="shared" si="1"/>
        <v/>
      </c>
    </row>
    <row r="6" spans="1:12" x14ac:dyDescent="0.25">
      <c r="A6" s="6">
        <v>6000000006</v>
      </c>
      <c r="B6" t="str">
        <f>VLOOKUP(A6,Master!5:$1048576,2,FALSE)</f>
        <v>Sparkling</v>
      </c>
      <c r="C6" t="str">
        <f>VLOOKUP(A6,Master!5:$1048576,4,FALSE)</f>
        <v>Champagne NV #5, 375ml</v>
      </c>
      <c r="D6" s="12">
        <f>VLOOKUP(A6,Master!5:$1048576,5,FALSE)</f>
        <v>621600</v>
      </c>
      <c r="E6" s="15" t="str">
        <f>VLOOKUP(A6,Opening!$1:$1048576,7,FALSE)</f>
        <v/>
      </c>
      <c r="F6" s="15" t="str">
        <f>IF(E6="","",E6+VLOOKUP($A6,Deliveries!$1:$1048576,5,FALSE)-VLOOKUP($A6,Sales!$1:$1048576,3,FALSE))</f>
        <v/>
      </c>
      <c r="G6" s="6" t="str">
        <f>IF(VLOOKUP(A6,Closing!$1:$1048576,7,FALSE)="","",VLOOKUP(A6,Closing!$1:$1048576,7,FALSE))</f>
        <v/>
      </c>
      <c r="H6" s="16" t="str">
        <f t="shared" si="0"/>
        <v/>
      </c>
      <c r="I6" s="12" t="str">
        <f t="shared" si="1"/>
        <v/>
      </c>
    </row>
    <row r="7" spans="1:12" x14ac:dyDescent="0.25">
      <c r="A7" s="6">
        <v>6000000007</v>
      </c>
      <c r="B7" t="str">
        <f>VLOOKUP(A7,Master!6:$1048576,2,FALSE)</f>
        <v>Sparkling</v>
      </c>
      <c r="C7" t="str">
        <f>VLOOKUP(A7,Master!6:$1048576,4,FALSE)</f>
        <v>Champagne Rose, 750ml</v>
      </c>
      <c r="D7" s="12">
        <f>VLOOKUP(A7,Master!6:$1048576,5,FALSE)</f>
        <v>1350000</v>
      </c>
      <c r="E7" s="15" t="str">
        <f>VLOOKUP(A7,Opening!$1:$1048576,7,FALSE)</f>
        <v/>
      </c>
      <c r="F7" s="15" t="str">
        <f>IF(E7="","",E7+VLOOKUP($A7,Deliveries!$1:$1048576,5,FALSE)-VLOOKUP($A7,Sales!$1:$1048576,3,FALSE))</f>
        <v/>
      </c>
      <c r="G7" s="6" t="str">
        <f>IF(VLOOKUP(A7,Closing!$1:$1048576,7,FALSE)="","",VLOOKUP(A7,Closing!$1:$1048576,7,FALSE))</f>
        <v/>
      </c>
      <c r="H7" s="16" t="str">
        <f t="shared" si="0"/>
        <v/>
      </c>
      <c r="I7" s="12" t="str">
        <f t="shared" si="1"/>
        <v/>
      </c>
    </row>
    <row r="8" spans="1:12" x14ac:dyDescent="0.25">
      <c r="A8" s="6">
        <v>6000000008</v>
      </c>
      <c r="B8" t="str">
        <f>VLOOKUP(A8,Master!7:$1048576,2,FALSE)</f>
        <v>Sparkling</v>
      </c>
      <c r="C8" t="str">
        <f>VLOOKUP(A8,Master!7:$1048576,4,FALSE)</f>
        <v>Champagne NV #7, 750ml</v>
      </c>
      <c r="D8" s="12">
        <f>VLOOKUP(A8,Master!7:$1048576,5,FALSE)</f>
        <v>1263500</v>
      </c>
      <c r="E8" s="15" t="str">
        <f>VLOOKUP(A8,Opening!$1:$1048576,7,FALSE)</f>
        <v/>
      </c>
      <c r="F8" s="15" t="str">
        <f>IF(E8="","",E8+VLOOKUP($A8,Deliveries!$1:$1048576,5,FALSE)-VLOOKUP($A8,Sales!$1:$1048576,3,FALSE))</f>
        <v/>
      </c>
      <c r="G8" s="6" t="str">
        <f>IF(VLOOKUP(A8,Closing!$1:$1048576,7,FALSE)="","",VLOOKUP(A8,Closing!$1:$1048576,7,FALSE))</f>
        <v/>
      </c>
      <c r="H8" s="16" t="str">
        <f t="shared" si="0"/>
        <v/>
      </c>
      <c r="I8" s="12" t="str">
        <f t="shared" si="1"/>
        <v/>
      </c>
    </row>
    <row r="9" spans="1:12" x14ac:dyDescent="0.25">
      <c r="A9" s="6">
        <v>6000000009</v>
      </c>
      <c r="B9" t="str">
        <f>VLOOKUP(A9,Master!8:$1048576,2,FALSE)</f>
        <v>Sparkling</v>
      </c>
      <c r="C9" t="str">
        <f>VLOOKUP(A9,Master!8:$1048576,4,FALSE)</f>
        <v>Prosecco Extra-Dry, 750ml</v>
      </c>
      <c r="D9" s="12">
        <f>VLOOKUP(A9,Master!8:$1048576,5,FALSE)</f>
        <v>350000</v>
      </c>
      <c r="E9" s="15" t="str">
        <f>VLOOKUP(A9,Opening!$1:$1048576,7,FALSE)</f>
        <v/>
      </c>
      <c r="F9" s="15" t="str">
        <f>IF(E9="","",E9+VLOOKUP($A9,Deliveries!$1:$1048576,5,FALSE)-VLOOKUP($A9,Sales!$1:$1048576,3,FALSE))</f>
        <v/>
      </c>
      <c r="G9" s="6" t="str">
        <f>IF(VLOOKUP(A9,Closing!$1:$1048576,7,FALSE)="","",VLOOKUP(A9,Closing!$1:$1048576,7,FALSE))</f>
        <v/>
      </c>
      <c r="H9" s="16" t="str">
        <f t="shared" si="0"/>
        <v/>
      </c>
      <c r="I9" s="12" t="str">
        <f t="shared" si="1"/>
        <v/>
      </c>
      <c r="J9" t="s">
        <v>36</v>
      </c>
    </row>
    <row r="10" spans="1:12" x14ac:dyDescent="0.25">
      <c r="A10" s="6">
        <v>6000000010</v>
      </c>
      <c r="B10" t="str">
        <f>VLOOKUP(A10,Master!9:$1048576,2,FALSE)</f>
        <v>Sparkling</v>
      </c>
      <c r="C10" t="str">
        <f>VLOOKUP(A10,Master!9:$1048576,4,FALSE)</f>
        <v>Champagne Vintage 2008, 750ml</v>
      </c>
      <c r="D10" s="12">
        <f>VLOOKUP(A10,Master!9:$1048576,5,FALSE)</f>
        <v>1791000</v>
      </c>
      <c r="E10" s="15" t="str">
        <f>VLOOKUP(A10,Opening!$1:$1048576,7,FALSE)</f>
        <v/>
      </c>
      <c r="F10" s="15" t="str">
        <f>IF(E10="","",E10+VLOOKUP($A10,Deliveries!$1:$1048576,5,FALSE)-VLOOKUP($A10,Sales!$1:$1048576,3,FALSE))</f>
        <v/>
      </c>
      <c r="G10" s="6" t="str">
        <f>IF(VLOOKUP(A10,Closing!$1:$1048576,7,FALSE)="","",VLOOKUP(A10,Closing!$1:$1048576,7,FALSE))</f>
        <v/>
      </c>
      <c r="H10" s="16" t="str">
        <f t="shared" si="0"/>
        <v/>
      </c>
      <c r="I10" s="12" t="str">
        <f t="shared" si="1"/>
        <v/>
      </c>
    </row>
    <row r="11" spans="1:12" hidden="1" x14ac:dyDescent="0.25">
      <c r="A11" s="6">
        <v>6000000011</v>
      </c>
      <c r="B11" t="str">
        <f>VLOOKUP(A11,Master!10:$1048576,2,FALSE)</f>
        <v>Sparkling</v>
      </c>
      <c r="C11">
        <f>VLOOKUP(A11,Master!10:$1048576,4,FALSE)</f>
        <v>0</v>
      </c>
      <c r="D11" s="12">
        <f>VLOOKUP(A11,Master!10:$1048576,5,FALSE)</f>
        <v>0</v>
      </c>
      <c r="E11" s="15" t="e">
        <f>VLOOKUP(A11,Opening!$1:$1048576,7,FALSE)</f>
        <v>#N/A</v>
      </c>
      <c r="F11" s="15" t="e">
        <f>IF(E11="","",E11+VLOOKUP($A11,Deliveries!$1:$1048576,5,FALSE)-VLOOKUP($A11,Sales!$1:$1048576,3,FALSE))</f>
        <v>#N/A</v>
      </c>
      <c r="G11" s="6" t="e">
        <f>VLOOKUP(A11,Opening!$1:$1048576,9,FALSE)</f>
        <v>#N/A</v>
      </c>
      <c r="H11" s="16" t="e">
        <f t="shared" si="0"/>
        <v>#N/A</v>
      </c>
      <c r="I11" s="12" t="e">
        <f t="shared" si="1"/>
        <v>#N/A</v>
      </c>
    </row>
    <row r="12" spans="1:12" hidden="1" x14ac:dyDescent="0.25">
      <c r="A12" s="6">
        <v>6000000012</v>
      </c>
      <c r="B12" t="str">
        <f>VLOOKUP(A12,Master!11:$1048576,2,FALSE)</f>
        <v>Sparkling</v>
      </c>
      <c r="C12">
        <f>VLOOKUP(A12,Master!11:$1048576,4,FALSE)</f>
        <v>0</v>
      </c>
      <c r="D12" s="12">
        <f>VLOOKUP(A12,Master!11:$1048576,5,FALSE)</f>
        <v>0</v>
      </c>
      <c r="E12" s="15" t="e">
        <f>VLOOKUP(A12,Opening!$1:$1048576,7,FALSE)</f>
        <v>#N/A</v>
      </c>
      <c r="F12" s="15" t="e">
        <f>IF(E12="","",E12+VLOOKUP($A12,Deliveries!$1:$1048576,5,FALSE)-VLOOKUP($A12,Sales!$1:$1048576,3,FALSE))</f>
        <v>#N/A</v>
      </c>
      <c r="G12" s="6" t="e">
        <f>VLOOKUP(A12,Opening!$1:$1048576,9,FALSE)</f>
        <v>#N/A</v>
      </c>
      <c r="H12" s="16" t="e">
        <f t="shared" si="0"/>
        <v>#N/A</v>
      </c>
      <c r="I12" s="12" t="e">
        <f t="shared" si="1"/>
        <v>#N/A</v>
      </c>
    </row>
    <row r="13" spans="1:12" hidden="1" x14ac:dyDescent="0.25">
      <c r="A13" s="6">
        <v>6000000013</v>
      </c>
      <c r="B13" t="str">
        <f>VLOOKUP(A13,Master!12:$1048576,2,FALSE)</f>
        <v>Sparkling</v>
      </c>
      <c r="C13">
        <f>VLOOKUP(A13,Master!12:$1048576,4,FALSE)</f>
        <v>0</v>
      </c>
      <c r="D13" s="12">
        <f>VLOOKUP(A13,Master!12:$1048576,5,FALSE)</f>
        <v>0</v>
      </c>
      <c r="E13" s="15" t="e">
        <f>VLOOKUP(A13,Opening!$1:$1048576,7,FALSE)</f>
        <v>#N/A</v>
      </c>
      <c r="F13" s="15" t="e">
        <f>IF(E13="","",E13+VLOOKUP($A13,Deliveries!$1:$1048576,5,FALSE)-VLOOKUP($A13,Sales!$1:$1048576,3,FALSE))</f>
        <v>#N/A</v>
      </c>
      <c r="G13" s="6" t="e">
        <f>VLOOKUP(A13,Opening!$1:$1048576,9,FALSE)</f>
        <v>#N/A</v>
      </c>
      <c r="H13" s="16" t="e">
        <f t="shared" si="0"/>
        <v>#N/A</v>
      </c>
      <c r="I13" s="12" t="e">
        <f t="shared" si="1"/>
        <v>#N/A</v>
      </c>
    </row>
    <row r="14" spans="1:12" hidden="1" x14ac:dyDescent="0.25">
      <c r="A14" s="6">
        <v>6000000014</v>
      </c>
      <c r="B14" t="str">
        <f>VLOOKUP(A14,Master!13:$1048576,2,FALSE)</f>
        <v>Sparkling</v>
      </c>
      <c r="C14">
        <f>VLOOKUP(A14,Master!13:$1048576,4,FALSE)</f>
        <v>0</v>
      </c>
      <c r="D14" s="12">
        <f>VLOOKUP(A14,Master!13:$1048576,5,FALSE)</f>
        <v>0</v>
      </c>
      <c r="E14" s="15" t="e">
        <f>VLOOKUP(A14,Opening!$1:$1048576,7,FALSE)</f>
        <v>#N/A</v>
      </c>
      <c r="F14" s="15" t="e">
        <f>IF(E14="","",E14+VLOOKUP($A14,Deliveries!$1:$1048576,5,FALSE)-VLOOKUP($A14,Sales!$1:$1048576,3,FALSE))</f>
        <v>#N/A</v>
      </c>
      <c r="G14" s="6" t="e">
        <f>VLOOKUP(A14,Opening!$1:$1048576,9,FALSE)</f>
        <v>#N/A</v>
      </c>
      <c r="H14" s="16" t="e">
        <f t="shared" si="0"/>
        <v>#N/A</v>
      </c>
      <c r="I14" s="12" t="e">
        <f t="shared" si="1"/>
        <v>#N/A</v>
      </c>
    </row>
    <row r="15" spans="1:12" hidden="1" x14ac:dyDescent="0.25">
      <c r="A15" s="6">
        <v>6000000015</v>
      </c>
      <c r="B15" t="str">
        <f>VLOOKUP(A15,Master!14:$1048576,2,FALSE)</f>
        <v>Sparkling</v>
      </c>
      <c r="C15">
        <f>VLOOKUP(A15,Master!14:$1048576,4,FALSE)</f>
        <v>0</v>
      </c>
      <c r="D15" s="12">
        <f>VLOOKUP(A15,Master!14:$1048576,5,FALSE)</f>
        <v>0</v>
      </c>
      <c r="E15" s="15" t="e">
        <f>VLOOKUP(A15,Opening!$1:$1048576,7,FALSE)</f>
        <v>#N/A</v>
      </c>
      <c r="F15" s="15" t="e">
        <f>IF(E15="","",E15+VLOOKUP($A15,Deliveries!$1:$1048576,5,FALSE)-VLOOKUP($A15,Sales!$1:$1048576,3,FALSE))</f>
        <v>#N/A</v>
      </c>
      <c r="G15" s="6" t="e">
        <f>VLOOKUP(A15,Opening!$1:$1048576,9,FALSE)</f>
        <v>#N/A</v>
      </c>
      <c r="H15" s="16" t="e">
        <f t="shared" si="0"/>
        <v>#N/A</v>
      </c>
      <c r="I15" s="12" t="e">
        <f t="shared" si="1"/>
        <v>#N/A</v>
      </c>
    </row>
    <row r="16" spans="1:12" hidden="1" x14ac:dyDescent="0.25">
      <c r="A16" s="6">
        <v>6000000016</v>
      </c>
      <c r="B16" t="str">
        <f>VLOOKUP(A16,Master!15:$1048576,2,FALSE)</f>
        <v>Sparkling</v>
      </c>
      <c r="C16">
        <f>VLOOKUP(A16,Master!15:$1048576,4,FALSE)</f>
        <v>0</v>
      </c>
      <c r="D16" s="12">
        <f>VLOOKUP(A16,Master!15:$1048576,5,FALSE)</f>
        <v>0</v>
      </c>
      <c r="E16" s="15" t="e">
        <f>VLOOKUP(A16,Opening!$1:$1048576,7,FALSE)</f>
        <v>#N/A</v>
      </c>
      <c r="F16" s="15" t="e">
        <f>IF(E16="","",E16+VLOOKUP($A16,Deliveries!$1:$1048576,5,FALSE)-VLOOKUP($A16,Sales!$1:$1048576,3,FALSE))</f>
        <v>#N/A</v>
      </c>
      <c r="G16" s="6" t="e">
        <f>VLOOKUP(A16,Opening!$1:$1048576,9,FALSE)</f>
        <v>#N/A</v>
      </c>
      <c r="H16" s="16" t="e">
        <f t="shared" si="0"/>
        <v>#N/A</v>
      </c>
      <c r="I16" s="12" t="e">
        <f t="shared" si="1"/>
        <v>#N/A</v>
      </c>
    </row>
    <row r="17" spans="1:9" hidden="1" x14ac:dyDescent="0.25">
      <c r="A17" s="6">
        <v>6000000017</v>
      </c>
      <c r="B17" t="str">
        <f>VLOOKUP(A17,Master!16:$1048576,2,FALSE)</f>
        <v>Sparkling</v>
      </c>
      <c r="C17">
        <f>VLOOKUP(A17,Master!16:$1048576,4,FALSE)</f>
        <v>0</v>
      </c>
      <c r="D17" s="12">
        <f>VLOOKUP(A17,Master!16:$1048576,5,FALSE)</f>
        <v>0</v>
      </c>
      <c r="E17" s="15" t="e">
        <f>VLOOKUP(A17,Opening!$1:$1048576,7,FALSE)</f>
        <v>#N/A</v>
      </c>
      <c r="F17" s="15" t="e">
        <f>IF(E17="","",E17+VLOOKUP($A17,Deliveries!$1:$1048576,5,FALSE)-VLOOKUP($A17,Sales!$1:$1048576,3,FALSE))</f>
        <v>#N/A</v>
      </c>
      <c r="G17" s="6" t="e">
        <f>VLOOKUP(A17,Opening!$1:$1048576,9,FALSE)</f>
        <v>#N/A</v>
      </c>
      <c r="H17" s="16" t="e">
        <f t="shared" si="0"/>
        <v>#N/A</v>
      </c>
      <c r="I17" s="12" t="e">
        <f t="shared" si="1"/>
        <v>#N/A</v>
      </c>
    </row>
    <row r="18" spans="1:9" hidden="1" x14ac:dyDescent="0.25">
      <c r="A18" s="6">
        <v>6000000018</v>
      </c>
      <c r="B18" t="str">
        <f>VLOOKUP(A18,Master!17:$1048576,2,FALSE)</f>
        <v>Sparkling</v>
      </c>
      <c r="C18">
        <f>VLOOKUP(A18,Master!17:$1048576,4,FALSE)</f>
        <v>0</v>
      </c>
      <c r="D18" s="12">
        <f>VLOOKUP(A18,Master!17:$1048576,5,FALSE)</f>
        <v>0</v>
      </c>
      <c r="E18" s="15" t="e">
        <f>VLOOKUP(A18,Opening!$1:$1048576,7,FALSE)</f>
        <v>#N/A</v>
      </c>
      <c r="F18" s="15" t="e">
        <f>IF(E18="","",E18+VLOOKUP($A18,Deliveries!$1:$1048576,5,FALSE)-VLOOKUP($A18,Sales!$1:$1048576,3,FALSE))</f>
        <v>#N/A</v>
      </c>
      <c r="G18" s="6" t="e">
        <f>VLOOKUP(A18,Opening!$1:$1048576,9,FALSE)</f>
        <v>#N/A</v>
      </c>
      <c r="H18" s="16" t="e">
        <f t="shared" si="0"/>
        <v>#N/A</v>
      </c>
      <c r="I18" s="12" t="e">
        <f t="shared" si="1"/>
        <v>#N/A</v>
      </c>
    </row>
    <row r="19" spans="1:9" hidden="1" x14ac:dyDescent="0.25">
      <c r="A19" s="6">
        <v>6000000019</v>
      </c>
      <c r="B19" t="str">
        <f>VLOOKUP(A19,Master!18:$1048576,2,FALSE)</f>
        <v>Sparkling</v>
      </c>
      <c r="C19">
        <f>VLOOKUP(A19,Master!18:$1048576,4,FALSE)</f>
        <v>0</v>
      </c>
      <c r="D19" s="12">
        <f>VLOOKUP(A19,Master!18:$1048576,5,FALSE)</f>
        <v>0</v>
      </c>
      <c r="E19" s="15" t="e">
        <f>VLOOKUP(A19,Opening!$1:$1048576,7,FALSE)</f>
        <v>#N/A</v>
      </c>
      <c r="F19" s="15" t="e">
        <f>IF(E19="","",E19+VLOOKUP($A19,Deliveries!$1:$1048576,5,FALSE)-VLOOKUP($A19,Sales!$1:$1048576,3,FALSE))</f>
        <v>#N/A</v>
      </c>
      <c r="G19" s="6" t="e">
        <f>VLOOKUP(A19,Opening!$1:$1048576,9,FALSE)</f>
        <v>#N/A</v>
      </c>
      <c r="H19" s="16" t="e">
        <f t="shared" si="0"/>
        <v>#N/A</v>
      </c>
      <c r="I19" s="12" t="e">
        <f t="shared" si="1"/>
        <v>#N/A</v>
      </c>
    </row>
    <row r="20" spans="1:9" hidden="1" x14ac:dyDescent="0.25">
      <c r="A20" s="6">
        <v>6000000020</v>
      </c>
      <c r="B20" t="str">
        <f>VLOOKUP(A20,Master!19:$1048576,2,FALSE)</f>
        <v>Sparkling</v>
      </c>
      <c r="C20">
        <f>VLOOKUP(A20,Master!19:$1048576,4,FALSE)</f>
        <v>0</v>
      </c>
      <c r="D20" s="12">
        <f>VLOOKUP(A20,Master!19:$1048576,5,FALSE)</f>
        <v>0</v>
      </c>
      <c r="E20" s="15" t="e">
        <f>VLOOKUP(A20,Opening!$1:$1048576,7,FALSE)</f>
        <v>#N/A</v>
      </c>
      <c r="F20" s="15" t="e">
        <f>IF(E20="","",E20+VLOOKUP($A20,Deliveries!$1:$1048576,5,FALSE)-VLOOKUP($A20,Sales!$1:$1048576,3,FALSE))</f>
        <v>#N/A</v>
      </c>
      <c r="G20" s="6" t="e">
        <f>VLOOKUP(A20,Opening!$1:$1048576,9,FALSE)</f>
        <v>#N/A</v>
      </c>
      <c r="H20" s="16" t="e">
        <f t="shared" si="0"/>
        <v>#N/A</v>
      </c>
      <c r="I20" s="12" t="e">
        <f t="shared" si="1"/>
        <v>#N/A</v>
      </c>
    </row>
    <row r="21" spans="1:9" hidden="1" x14ac:dyDescent="0.25">
      <c r="A21" s="6">
        <v>6000000021</v>
      </c>
      <c r="B21" t="str">
        <f>VLOOKUP(A21,Master!20:$1048576,2,FALSE)</f>
        <v>Sparkling</v>
      </c>
      <c r="C21">
        <f>VLOOKUP(A21,Master!20:$1048576,4,FALSE)</f>
        <v>0</v>
      </c>
      <c r="D21" s="12">
        <f>VLOOKUP(A21,Master!20:$1048576,5,FALSE)</f>
        <v>0</v>
      </c>
      <c r="E21" s="15" t="e">
        <f>VLOOKUP(A21,Opening!$1:$1048576,7,FALSE)</f>
        <v>#N/A</v>
      </c>
      <c r="F21" s="15" t="e">
        <f>IF(E21="","",E21+VLOOKUP($A21,Deliveries!$1:$1048576,5,FALSE)-VLOOKUP($A21,Sales!$1:$1048576,3,FALSE))</f>
        <v>#N/A</v>
      </c>
      <c r="G21" s="6" t="e">
        <f>VLOOKUP(A21,Opening!$1:$1048576,9,FALSE)</f>
        <v>#N/A</v>
      </c>
      <c r="H21" s="16" t="e">
        <f t="shared" si="0"/>
        <v>#N/A</v>
      </c>
      <c r="I21" s="12" t="e">
        <f t="shared" si="1"/>
        <v>#N/A</v>
      </c>
    </row>
    <row r="22" spans="1:9" hidden="1" x14ac:dyDescent="0.25">
      <c r="A22" s="6">
        <v>6000000022</v>
      </c>
      <c r="B22" t="str">
        <f>VLOOKUP(A22,Master!21:$1048576,2,FALSE)</f>
        <v>Sparkling</v>
      </c>
      <c r="C22">
        <f>VLOOKUP(A22,Master!21:$1048576,4,FALSE)</f>
        <v>0</v>
      </c>
      <c r="D22" s="12">
        <f>VLOOKUP(A22,Master!21:$1048576,5,FALSE)</f>
        <v>0</v>
      </c>
      <c r="E22" s="15" t="e">
        <f>VLOOKUP(A22,Opening!$1:$1048576,7,FALSE)</f>
        <v>#N/A</v>
      </c>
      <c r="F22" s="15" t="e">
        <f>IF(E22="","",E22+VLOOKUP($A22,Deliveries!$1:$1048576,5,FALSE)-VLOOKUP($A22,Sales!$1:$1048576,3,FALSE))</f>
        <v>#N/A</v>
      </c>
      <c r="G22" s="6" t="e">
        <f>VLOOKUP(A22,Opening!$1:$1048576,9,FALSE)</f>
        <v>#N/A</v>
      </c>
      <c r="H22" s="16" t="e">
        <f t="shared" si="0"/>
        <v>#N/A</v>
      </c>
      <c r="I22" s="12" t="e">
        <f t="shared" si="1"/>
        <v>#N/A</v>
      </c>
    </row>
    <row r="23" spans="1:9" hidden="1" x14ac:dyDescent="0.25">
      <c r="A23" s="6">
        <v>6000000023</v>
      </c>
      <c r="B23" t="str">
        <f>VLOOKUP(A23,Master!22:$1048576,2,FALSE)</f>
        <v>Sparkling</v>
      </c>
      <c r="C23">
        <f>VLOOKUP(A23,Master!22:$1048576,4,FALSE)</f>
        <v>0</v>
      </c>
      <c r="D23" s="12">
        <f>VLOOKUP(A23,Master!22:$1048576,5,FALSE)</f>
        <v>0</v>
      </c>
      <c r="E23" s="15" t="e">
        <f>VLOOKUP(A23,Opening!$1:$1048576,7,FALSE)</f>
        <v>#N/A</v>
      </c>
      <c r="F23" s="15" t="e">
        <f>IF(E23="","",E23+VLOOKUP($A23,Deliveries!$1:$1048576,5,FALSE)-VLOOKUP($A23,Sales!$1:$1048576,3,FALSE))</f>
        <v>#N/A</v>
      </c>
      <c r="G23" s="6" t="e">
        <f>VLOOKUP(A23,Opening!$1:$1048576,9,FALSE)</f>
        <v>#N/A</v>
      </c>
      <c r="H23" s="16" t="e">
        <f t="shared" si="0"/>
        <v>#N/A</v>
      </c>
      <c r="I23" s="12" t="e">
        <f t="shared" si="1"/>
        <v>#N/A</v>
      </c>
    </row>
    <row r="24" spans="1:9" hidden="1" x14ac:dyDescent="0.25">
      <c r="A24" s="6">
        <v>6000000024</v>
      </c>
      <c r="B24" t="str">
        <f>VLOOKUP(A24,Master!23:$1048576,2,FALSE)</f>
        <v>Sparkling</v>
      </c>
      <c r="C24">
        <f>VLOOKUP(A24,Master!23:$1048576,4,FALSE)</f>
        <v>0</v>
      </c>
      <c r="D24" s="12">
        <f>VLOOKUP(A24,Master!23:$1048576,5,FALSE)</f>
        <v>0</v>
      </c>
      <c r="E24" s="15" t="e">
        <f>VLOOKUP(A24,Opening!$1:$1048576,7,FALSE)</f>
        <v>#N/A</v>
      </c>
      <c r="F24" s="15" t="e">
        <f>IF(E24="","",E24+VLOOKUP($A24,Deliveries!$1:$1048576,5,FALSE)-VLOOKUP($A24,Sales!$1:$1048576,3,FALSE))</f>
        <v>#N/A</v>
      </c>
      <c r="G24" s="6" t="e">
        <f>VLOOKUP(A24,Opening!$1:$1048576,9,FALSE)</f>
        <v>#N/A</v>
      </c>
      <c r="H24" s="16" t="e">
        <f t="shared" si="0"/>
        <v>#N/A</v>
      </c>
      <c r="I24" s="12" t="e">
        <f t="shared" si="1"/>
        <v>#N/A</v>
      </c>
    </row>
    <row r="25" spans="1:9" hidden="1" x14ac:dyDescent="0.25">
      <c r="A25" s="6">
        <v>6000000025</v>
      </c>
      <c r="B25" t="str">
        <f>VLOOKUP(A25,Master!24:$1048576,2,FALSE)</f>
        <v>Sparkling</v>
      </c>
      <c r="C25">
        <f>VLOOKUP(A25,Master!24:$1048576,4,FALSE)</f>
        <v>0</v>
      </c>
      <c r="D25" s="12">
        <f>VLOOKUP(A25,Master!24:$1048576,5,FALSE)</f>
        <v>0</v>
      </c>
      <c r="E25" s="15" t="e">
        <f>VLOOKUP(A25,Opening!$1:$1048576,7,FALSE)</f>
        <v>#N/A</v>
      </c>
      <c r="F25" s="15" t="e">
        <f>IF(E25="","",E25+VLOOKUP($A25,Deliveries!$1:$1048576,5,FALSE)-VLOOKUP($A25,Sales!$1:$1048576,3,FALSE))</f>
        <v>#N/A</v>
      </c>
      <c r="G25" s="6" t="e">
        <f>VLOOKUP(A25,Opening!$1:$1048576,9,FALSE)</f>
        <v>#N/A</v>
      </c>
      <c r="H25" s="16" t="e">
        <f t="shared" si="0"/>
        <v>#N/A</v>
      </c>
      <c r="I25" s="12" t="e">
        <f t="shared" si="1"/>
        <v>#N/A</v>
      </c>
    </row>
    <row r="26" spans="1:9" hidden="1" x14ac:dyDescent="0.25">
      <c r="A26" s="6">
        <v>6000000026</v>
      </c>
      <c r="B26" t="str">
        <f>VLOOKUP(A26,Master!25:$1048576,2,FALSE)</f>
        <v>Sparkling</v>
      </c>
      <c r="C26">
        <f>VLOOKUP(A26,Master!25:$1048576,4,FALSE)</f>
        <v>0</v>
      </c>
      <c r="D26" s="12">
        <f>VLOOKUP(A26,Master!25:$1048576,5,FALSE)</f>
        <v>0</v>
      </c>
      <c r="E26" s="15" t="e">
        <f>VLOOKUP(A26,Opening!$1:$1048576,7,FALSE)</f>
        <v>#N/A</v>
      </c>
      <c r="F26" s="15" t="e">
        <f>IF(E26="","",E26+VLOOKUP($A26,Deliveries!$1:$1048576,5,FALSE)-VLOOKUP($A26,Sales!$1:$1048576,3,FALSE))</f>
        <v>#N/A</v>
      </c>
      <c r="G26" s="6" t="e">
        <f>VLOOKUP(A26,Opening!$1:$1048576,9,FALSE)</f>
        <v>#N/A</v>
      </c>
      <c r="H26" s="16" t="e">
        <f t="shared" si="0"/>
        <v>#N/A</v>
      </c>
      <c r="I26" s="12" t="e">
        <f t="shared" si="1"/>
        <v>#N/A</v>
      </c>
    </row>
    <row r="27" spans="1:9" hidden="1" x14ac:dyDescent="0.25">
      <c r="A27" s="6">
        <v>6000000027</v>
      </c>
      <c r="B27" t="str">
        <f>VLOOKUP(A27,Master!26:$1048576,2,FALSE)</f>
        <v>Sparkling</v>
      </c>
      <c r="C27">
        <f>VLOOKUP(A27,Master!26:$1048576,4,FALSE)</f>
        <v>0</v>
      </c>
      <c r="D27" s="12">
        <f>VLOOKUP(A27,Master!26:$1048576,5,FALSE)</f>
        <v>0</v>
      </c>
      <c r="E27" s="15" t="e">
        <f>VLOOKUP(A27,Opening!$1:$1048576,7,FALSE)</f>
        <v>#N/A</v>
      </c>
      <c r="F27" s="15" t="e">
        <f>IF(E27="","",E27+VLOOKUP($A27,Deliveries!$1:$1048576,5,FALSE)-VLOOKUP($A27,Sales!$1:$1048576,3,FALSE))</f>
        <v>#N/A</v>
      </c>
      <c r="G27" s="6" t="e">
        <f>VLOOKUP(A27,Opening!$1:$1048576,9,FALSE)</f>
        <v>#N/A</v>
      </c>
      <c r="H27" s="16" t="e">
        <f t="shared" si="0"/>
        <v>#N/A</v>
      </c>
      <c r="I27" s="12" t="e">
        <f t="shared" si="1"/>
        <v>#N/A</v>
      </c>
    </row>
    <row r="28" spans="1:9" hidden="1" x14ac:dyDescent="0.25">
      <c r="A28" s="6">
        <v>6000000028</v>
      </c>
      <c r="B28" t="str">
        <f>VLOOKUP(A28,Master!27:$1048576,2,FALSE)</f>
        <v>Sparkling</v>
      </c>
      <c r="C28">
        <f>VLOOKUP(A28,Master!27:$1048576,4,FALSE)</f>
        <v>0</v>
      </c>
      <c r="D28" s="12">
        <f>VLOOKUP(A28,Master!27:$1048576,5,FALSE)</f>
        <v>0</v>
      </c>
      <c r="E28" s="15" t="e">
        <f>VLOOKUP(A28,Opening!$1:$1048576,7,FALSE)</f>
        <v>#N/A</v>
      </c>
      <c r="F28" s="15" t="e">
        <f>IF(E28="","",E28+VLOOKUP($A28,Deliveries!$1:$1048576,5,FALSE)-VLOOKUP($A28,Sales!$1:$1048576,3,FALSE))</f>
        <v>#N/A</v>
      </c>
      <c r="G28" s="6" t="e">
        <f>VLOOKUP(A28,Opening!$1:$1048576,9,FALSE)</f>
        <v>#N/A</v>
      </c>
      <c r="H28" s="16" t="e">
        <f t="shared" si="0"/>
        <v>#N/A</v>
      </c>
      <c r="I28" s="12" t="e">
        <f t="shared" si="1"/>
        <v>#N/A</v>
      </c>
    </row>
    <row r="29" spans="1:9" x14ac:dyDescent="0.25">
      <c r="A29">
        <v>6000100002</v>
      </c>
      <c r="B29" t="str">
        <f>VLOOKUP(A29,Master!29:$1048576,2,FALSE)</f>
        <v>White</v>
      </c>
      <c r="C29" t="str">
        <f>VLOOKUP(A29,Master!29:$1048576,4,FALSE)</f>
        <v>White #1 2021, 750ml</v>
      </c>
      <c r="D29" s="12">
        <f>VLOOKUP(A29,Master!29:$1048576,5,FALSE)</f>
        <v>427500</v>
      </c>
      <c r="E29" s="15" t="str">
        <f>VLOOKUP(A29,Opening!$1:$1048576,7,FALSE)</f>
        <v/>
      </c>
      <c r="F29" s="15" t="str">
        <f>IF(E29="","",E29+VLOOKUP($A29,Deliveries!$1:$1048576,5,FALSE)-VLOOKUP($A29,Sales!$1:$1048576,3,FALSE))</f>
        <v/>
      </c>
      <c r="G29" s="6" t="str">
        <f>IF(VLOOKUP(A29,Closing!$1:$1048576,7,FALSE)="","",VLOOKUP(A29,Closing!$1:$1048576,7,FALSE))</f>
        <v/>
      </c>
      <c r="H29" s="16" t="str">
        <f t="shared" si="0"/>
        <v/>
      </c>
      <c r="I29" s="12" t="str">
        <f t="shared" si="1"/>
        <v/>
      </c>
    </row>
    <row r="30" spans="1:9" x14ac:dyDescent="0.25">
      <c r="A30">
        <v>6000100003</v>
      </c>
      <c r="B30" t="str">
        <f>VLOOKUP(A30,Master!29:$1048576,2,FALSE)</f>
        <v>White</v>
      </c>
      <c r="C30" t="str">
        <f>VLOOKUP(A30,Master!29:$1048576,4,FALSE)</f>
        <v>White #2 2019, 750ml</v>
      </c>
      <c r="D30" s="12">
        <f>VLOOKUP(A30,Master!29:$1048576,5,FALSE)</f>
        <v>331200</v>
      </c>
      <c r="E30" s="15" t="str">
        <f>VLOOKUP(A30,Opening!$1:$1048576,7,FALSE)</f>
        <v/>
      </c>
      <c r="F30" s="15" t="str">
        <f>IF(E30="","",E30+VLOOKUP($A30,Deliveries!$1:$1048576,5,FALSE)-VLOOKUP($A30,Sales!$1:$1048576,3,FALSE))</f>
        <v/>
      </c>
      <c r="G30" s="6" t="str">
        <f>IF(VLOOKUP(A30,Closing!$1:$1048576,7,FALSE)="","",VLOOKUP(A30,Closing!$1:$1048576,7,FALSE))</f>
        <v/>
      </c>
      <c r="H30" s="16" t="str">
        <f t="shared" si="0"/>
        <v/>
      </c>
      <c r="I30" s="12" t="str">
        <f t="shared" si="1"/>
        <v/>
      </c>
    </row>
    <row r="31" spans="1:9" x14ac:dyDescent="0.25">
      <c r="A31">
        <v>6000100004</v>
      </c>
      <c r="B31" t="str">
        <f>VLOOKUP(A31,Master!30:$1048576,2,FALSE)</f>
        <v>White</v>
      </c>
      <c r="C31" t="str">
        <f>VLOOKUP(A31,Master!30:$1048576,4,FALSE)</f>
        <v>White #3 2022, 750ml</v>
      </c>
      <c r="D31" s="12">
        <f>VLOOKUP(A31,Master!30:$1048576,5,FALSE)</f>
        <v>332500</v>
      </c>
      <c r="E31" s="15" t="str">
        <f>VLOOKUP(A31,Opening!$1:$1048576,7,FALSE)</f>
        <v/>
      </c>
      <c r="F31" s="15" t="str">
        <f>IF(E31="","",E31+VLOOKUP($A31,Deliveries!$1:$1048576,5,FALSE)-VLOOKUP($A31,Sales!$1:$1048576,3,FALSE))</f>
        <v/>
      </c>
      <c r="G31" s="6" t="str">
        <f>IF(VLOOKUP(A31,Closing!$1:$1048576,7,FALSE)="","",VLOOKUP(A31,Closing!$1:$1048576,7,FALSE))</f>
        <v/>
      </c>
      <c r="H31" s="16" t="str">
        <f t="shared" si="0"/>
        <v/>
      </c>
      <c r="I31" s="12" t="str">
        <f t="shared" si="1"/>
        <v/>
      </c>
    </row>
    <row r="32" spans="1:9" x14ac:dyDescent="0.25">
      <c r="A32">
        <v>6000100005</v>
      </c>
      <c r="B32" t="str">
        <f>VLOOKUP(A32,Master!31:$1048576,2,FALSE)</f>
        <v>White</v>
      </c>
      <c r="C32" t="str">
        <f>VLOOKUP(A32,Master!31:$1048576,4,FALSE)</f>
        <v>White #4 2021, 750ml</v>
      </c>
      <c r="D32" s="12">
        <f>VLOOKUP(A32,Master!31:$1048576,5,FALSE)</f>
        <v>832500</v>
      </c>
      <c r="E32" s="15" t="str">
        <f>VLOOKUP(A32,Opening!$1:$1048576,7,FALSE)</f>
        <v/>
      </c>
      <c r="F32" s="15" t="str">
        <f>IF(E32="","",E32+VLOOKUP($A32,Deliveries!$1:$1048576,5,FALSE)-VLOOKUP($A32,Sales!$1:$1048576,3,FALSE))</f>
        <v/>
      </c>
      <c r="G32" s="6" t="str">
        <f>IF(VLOOKUP(A32,Closing!$1:$1048576,7,FALSE)="","",VLOOKUP(A32,Closing!$1:$1048576,7,FALSE))</f>
        <v/>
      </c>
      <c r="H32" s="16" t="str">
        <f t="shared" si="0"/>
        <v/>
      </c>
      <c r="I32" s="12" t="str">
        <f t="shared" si="1"/>
        <v/>
      </c>
    </row>
    <row r="33" spans="1:10" x14ac:dyDescent="0.25">
      <c r="A33">
        <v>6000100006</v>
      </c>
      <c r="B33" t="str">
        <f>VLOOKUP(A33,Master!32:$1048576,2,FALSE)</f>
        <v>White</v>
      </c>
      <c r="C33" t="str">
        <f>VLOOKUP(A33,Master!32:$1048576,4,FALSE)</f>
        <v>White #5 2018, 750ml</v>
      </c>
      <c r="D33" s="12">
        <f>VLOOKUP(A33,Master!32:$1048576,5,FALSE)</f>
        <v>370841</v>
      </c>
      <c r="E33" s="15" t="str">
        <f>VLOOKUP(A33,Opening!$1:$1048576,7,FALSE)</f>
        <v/>
      </c>
      <c r="F33" s="15" t="str">
        <f>IF(E33="","",E33+VLOOKUP($A33,Deliveries!$1:$1048576,5,FALSE)-VLOOKUP($A33,Sales!$1:$1048576,3,FALSE))</f>
        <v/>
      </c>
      <c r="G33" s="6" t="str">
        <f>IF(VLOOKUP(A33,Closing!$1:$1048576,7,FALSE)="","",VLOOKUP(A33,Closing!$1:$1048576,7,FALSE))</f>
        <v/>
      </c>
      <c r="H33" s="16" t="str">
        <f t="shared" si="0"/>
        <v/>
      </c>
      <c r="I33" s="12" t="str">
        <f t="shared" si="1"/>
        <v/>
      </c>
    </row>
    <row r="34" spans="1:10" x14ac:dyDescent="0.25">
      <c r="A34">
        <v>6000100007</v>
      </c>
      <c r="B34" t="str">
        <f>VLOOKUP(A34,Master!33:$1048576,2,FALSE)</f>
        <v>White</v>
      </c>
      <c r="C34" t="str">
        <f>VLOOKUP(A34,Master!33:$1048576,4,FALSE)</f>
        <v>White #6 2020, 750ml</v>
      </c>
      <c r="D34" s="12">
        <f>VLOOKUP(A34,Master!33:$1048576,5,FALSE)</f>
        <v>765000</v>
      </c>
      <c r="E34" s="15" t="str">
        <f>VLOOKUP(A34,Opening!$1:$1048576,7,FALSE)</f>
        <v/>
      </c>
      <c r="F34" s="15" t="str">
        <f>IF(E34="","",E34+VLOOKUP($A34,Deliveries!$1:$1048576,5,FALSE)-VLOOKUP($A34,Sales!$1:$1048576,3,FALSE))</f>
        <v/>
      </c>
      <c r="G34" s="6" t="str">
        <f>IF(VLOOKUP(A34,Closing!$1:$1048576,7,FALSE)="","",VLOOKUP(A34,Closing!$1:$1048576,7,FALSE))</f>
        <v/>
      </c>
      <c r="H34" s="16" t="str">
        <f t="shared" si="0"/>
        <v/>
      </c>
      <c r="I34" s="12" t="str">
        <f t="shared" si="1"/>
        <v/>
      </c>
      <c r="J34" t="s">
        <v>45</v>
      </c>
    </row>
    <row r="35" spans="1:10" x14ac:dyDescent="0.25">
      <c r="A35">
        <v>6000100008</v>
      </c>
      <c r="B35" t="str">
        <f>VLOOKUP(A35,Master!34:$1048576,2,FALSE)</f>
        <v>White</v>
      </c>
      <c r="C35" t="str">
        <f>VLOOKUP(A35,Master!34:$1048576,4,FALSE)</f>
        <v>White #7 2021, 750ml</v>
      </c>
      <c r="D35" s="12">
        <f>VLOOKUP(A35,Master!34:$1048576,5,FALSE)</f>
        <v>295000</v>
      </c>
      <c r="E35" s="15" t="str">
        <f>VLOOKUP(A35,Opening!$1:$1048576,7,FALSE)</f>
        <v/>
      </c>
      <c r="F35" s="15" t="str">
        <f>IF(E35="","",E35+VLOOKUP($A35,Deliveries!$1:$1048576,5,FALSE)-VLOOKUP($A35,Sales!$1:$1048576,3,FALSE))</f>
        <v/>
      </c>
      <c r="G35" s="6" t="str">
        <f>IF(VLOOKUP(A35,Closing!$1:$1048576,7,FALSE)="","",VLOOKUP(A35,Closing!$1:$1048576,7,FALSE))</f>
        <v/>
      </c>
      <c r="H35" s="16" t="str">
        <f t="shared" si="0"/>
        <v/>
      </c>
      <c r="I35" s="12" t="str">
        <f t="shared" si="1"/>
        <v/>
      </c>
      <c r="J35" t="s">
        <v>46</v>
      </c>
    </row>
    <row r="36" spans="1:10" x14ac:dyDescent="0.25">
      <c r="A36">
        <v>6000100009</v>
      </c>
      <c r="B36" t="str">
        <f>VLOOKUP(A36,Master!35:$1048576,2,FALSE)</f>
        <v>White</v>
      </c>
      <c r="C36" t="str">
        <f>VLOOKUP(A36,Master!35:$1048576,4,FALSE)</f>
        <v>White #8 2020, 750ml</v>
      </c>
      <c r="D36" s="12">
        <f>VLOOKUP(A36,Master!35:$1048576,5,FALSE)</f>
        <v>350000</v>
      </c>
      <c r="E36" s="15" t="str">
        <f>VLOOKUP(A36,Opening!$1:$1048576,7,FALSE)</f>
        <v/>
      </c>
      <c r="F36" s="15" t="str">
        <f>IF(E36="","",E36+VLOOKUP($A36,Deliveries!$1:$1048576,5,FALSE)-VLOOKUP($A36,Sales!$1:$1048576,3,FALSE))</f>
        <v/>
      </c>
      <c r="G36" s="6" t="str">
        <f>IF(VLOOKUP(A36,Closing!$1:$1048576,7,FALSE)="","",VLOOKUP(A36,Closing!$1:$1048576,7,FALSE))</f>
        <v/>
      </c>
      <c r="H36" s="16" t="str">
        <f t="shared" si="0"/>
        <v/>
      </c>
      <c r="I36" s="12" t="str">
        <f t="shared" si="1"/>
        <v/>
      </c>
      <c r="J36" t="s">
        <v>36</v>
      </c>
    </row>
    <row r="37" spans="1:10" x14ac:dyDescent="0.25">
      <c r="A37">
        <v>6000100010</v>
      </c>
      <c r="B37" t="str">
        <f>VLOOKUP(A37,Master!36:$1048576,2,FALSE)</f>
        <v>White</v>
      </c>
      <c r="C37" t="str">
        <f>VLOOKUP(A37,Master!36:$1048576,4,FALSE)</f>
        <v>White #9 2021, 750ml</v>
      </c>
      <c r="D37" s="12">
        <f>VLOOKUP(A37,Master!36:$1048576,5,FALSE)</f>
        <v>559460</v>
      </c>
      <c r="E37" s="15" t="str">
        <f>VLOOKUP(A37,Opening!$1:$1048576,7,FALSE)</f>
        <v/>
      </c>
      <c r="F37" s="15" t="str">
        <f>IF(E37="","",E37+VLOOKUP($A37,Deliveries!$1:$1048576,5,FALSE)-VLOOKUP($A37,Sales!$1:$1048576,3,FALSE))</f>
        <v/>
      </c>
      <c r="G37" s="6" t="str">
        <f>IF(VLOOKUP(A37,Closing!$1:$1048576,7,FALSE)="","",VLOOKUP(A37,Closing!$1:$1048576,7,FALSE))</f>
        <v/>
      </c>
      <c r="H37" s="16" t="str">
        <f t="shared" si="0"/>
        <v/>
      </c>
      <c r="I37" s="12" t="str">
        <f t="shared" si="1"/>
        <v/>
      </c>
    </row>
    <row r="38" spans="1:10" x14ac:dyDescent="0.25">
      <c r="A38">
        <v>6000100011</v>
      </c>
      <c r="B38" t="str">
        <f>VLOOKUP(A38,Master!37:$1048576,2,FALSE)</f>
        <v>White</v>
      </c>
      <c r="C38" t="str">
        <f>VLOOKUP(A38,Master!37:$1048576,4,FALSE)</f>
        <v>White #10 2021, 750ml</v>
      </c>
      <c r="D38" s="12">
        <f>VLOOKUP(A38,Master!37:$1048576,5,FALSE)</f>
        <v>292792.5</v>
      </c>
      <c r="E38" s="15" t="str">
        <f>VLOOKUP(A38,Opening!$1:$1048576,7,FALSE)</f>
        <v/>
      </c>
      <c r="F38" s="15" t="str">
        <f>IF(E38="","",E38+VLOOKUP($A38,Deliveries!$1:$1048576,5,FALSE)-VLOOKUP($A38,Sales!$1:$1048576,3,FALSE))</f>
        <v/>
      </c>
      <c r="G38" s="6" t="str">
        <f>IF(VLOOKUP(A38,Closing!$1:$1048576,7,FALSE)="","",VLOOKUP(A38,Closing!$1:$1048576,7,FALSE))</f>
        <v/>
      </c>
      <c r="H38" s="16" t="str">
        <f t="shared" si="0"/>
        <v/>
      </c>
      <c r="I38" s="12" t="str">
        <f t="shared" si="1"/>
        <v/>
      </c>
      <c r="J38" t="s">
        <v>36</v>
      </c>
    </row>
    <row r="39" spans="1:10" x14ac:dyDescent="0.25">
      <c r="A39">
        <v>6000100012</v>
      </c>
      <c r="B39" t="str">
        <f>VLOOKUP(A39,Master!38:$1048576,2,FALSE)</f>
        <v>White</v>
      </c>
      <c r="C39" t="str">
        <f>VLOOKUP(A39,Master!38:$1048576,4,FALSE)</f>
        <v>White #11 2021, 750ml</v>
      </c>
      <c r="D39" s="12">
        <f>VLOOKUP(A39,Master!38:$1048576,5,FALSE)</f>
        <v>625500</v>
      </c>
      <c r="E39" s="15" t="str">
        <f>VLOOKUP(A39,Opening!$1:$1048576,7,FALSE)</f>
        <v/>
      </c>
      <c r="F39" s="15" t="str">
        <f>IF(E39="","",E39+VLOOKUP($A39,Deliveries!$1:$1048576,5,FALSE)-VLOOKUP($A39,Sales!$1:$1048576,3,FALSE))</f>
        <v/>
      </c>
      <c r="G39" s="6" t="str">
        <f>IF(VLOOKUP(A39,Closing!$1:$1048576,7,FALSE)="","",VLOOKUP(A39,Closing!$1:$1048576,7,FALSE))</f>
        <v/>
      </c>
      <c r="H39" s="16" t="str">
        <f t="shared" si="0"/>
        <v/>
      </c>
      <c r="I39" s="12" t="str">
        <f t="shared" si="1"/>
        <v/>
      </c>
    </row>
    <row r="40" spans="1:10" x14ac:dyDescent="0.25">
      <c r="A40">
        <v>6000100013</v>
      </c>
      <c r="B40" t="str">
        <f>VLOOKUP(A40,Master!39:$1048576,2,FALSE)</f>
        <v>White</v>
      </c>
      <c r="C40" t="str">
        <f>VLOOKUP(A40,Master!39:$1048576,4,FALSE)</f>
        <v>White #12 2021, 750ml</v>
      </c>
      <c r="D40" s="12">
        <f>VLOOKUP(A40,Master!39:$1048576,5,FALSE)</f>
        <v>441000</v>
      </c>
      <c r="E40" s="15" t="str">
        <f>VLOOKUP(A40,Opening!$1:$1048576,7,FALSE)</f>
        <v/>
      </c>
      <c r="F40" s="15" t="str">
        <f>IF(E40="","",E40+VLOOKUP($A40,Deliveries!$1:$1048576,5,FALSE)-VLOOKUP($A40,Sales!$1:$1048576,3,FALSE))</f>
        <v/>
      </c>
      <c r="G40" s="6" t="str">
        <f>IF(VLOOKUP(A40,Closing!$1:$1048576,7,FALSE)="","",VLOOKUP(A40,Closing!$1:$1048576,7,FALSE))</f>
        <v/>
      </c>
      <c r="H40" s="16" t="str">
        <f t="shared" si="0"/>
        <v/>
      </c>
      <c r="I40" s="12" t="str">
        <f t="shared" si="1"/>
        <v/>
      </c>
    </row>
    <row r="41" spans="1:10" x14ac:dyDescent="0.25">
      <c r="A41">
        <v>6000100014</v>
      </c>
      <c r="B41" t="str">
        <f>VLOOKUP(A41,Master!40:$1048576,2,FALSE)</f>
        <v>White</v>
      </c>
      <c r="C41" t="str">
        <f>VLOOKUP(A41,Master!40:$1048576,4,FALSE)</f>
        <v>White #13 2020, 750ml</v>
      </c>
      <c r="D41" s="12">
        <f>VLOOKUP(A41,Master!40:$1048576,5,FALSE)</f>
        <v>560000</v>
      </c>
      <c r="E41" s="15" t="str">
        <f>VLOOKUP(A41,Opening!$1:$1048576,7,FALSE)</f>
        <v/>
      </c>
      <c r="F41" s="15" t="str">
        <f>IF(E41="","",E41+VLOOKUP($A41,Deliveries!$1:$1048576,5,FALSE)-VLOOKUP($A41,Sales!$1:$1048576,3,FALSE))</f>
        <v/>
      </c>
      <c r="G41" s="6" t="str">
        <f>IF(VLOOKUP(A41,Closing!$1:$1048576,7,FALSE)="","",VLOOKUP(A41,Closing!$1:$1048576,7,FALSE))</f>
        <v/>
      </c>
      <c r="H41" s="16" t="str">
        <f t="shared" si="0"/>
        <v/>
      </c>
      <c r="I41" s="12" t="str">
        <f t="shared" si="1"/>
        <v/>
      </c>
    </row>
    <row r="42" spans="1:10" x14ac:dyDescent="0.25">
      <c r="A42">
        <v>6000100015</v>
      </c>
      <c r="B42" t="str">
        <f>VLOOKUP(A42,Master!41:$1048576,2,FALSE)</f>
        <v>White</v>
      </c>
      <c r="C42" t="str">
        <f>VLOOKUP(A42,Master!41:$1048576,4,FALSE)</f>
        <v>White #14 2020, 750ml</v>
      </c>
      <c r="D42" s="12">
        <f>VLOOKUP(A42,Master!41:$1048576,5,FALSE)</f>
        <v>636500</v>
      </c>
      <c r="E42" s="15" t="str">
        <f>VLOOKUP(A42,Opening!$1:$1048576,7,FALSE)</f>
        <v/>
      </c>
      <c r="F42" s="15" t="str">
        <f>IF(E42="","",E42+VLOOKUP($A42,Deliveries!$1:$1048576,5,FALSE)-VLOOKUP($A42,Sales!$1:$1048576,3,FALSE))</f>
        <v/>
      </c>
      <c r="G42" s="6" t="str">
        <f>IF(VLOOKUP(A42,Closing!$1:$1048576,7,FALSE)="","",VLOOKUP(A42,Closing!$1:$1048576,7,FALSE))</f>
        <v/>
      </c>
      <c r="H42" s="16" t="str">
        <f t="shared" si="0"/>
        <v/>
      </c>
      <c r="I42" s="12" t="str">
        <f t="shared" si="1"/>
        <v/>
      </c>
    </row>
    <row r="43" spans="1:10" x14ac:dyDescent="0.25">
      <c r="A43">
        <v>6000100017</v>
      </c>
      <c r="B43" t="str">
        <f>VLOOKUP(A43,Master!43:$1048576,2,FALSE)</f>
        <v>White</v>
      </c>
      <c r="C43" t="str">
        <f>VLOOKUP(A43,Master!43:$1048576,4,FALSE)</f>
        <v>White #15 2021, 750ml</v>
      </c>
      <c r="D43" s="12">
        <f>VLOOKUP(A43,Master!43:$1048576,5,FALSE)</f>
        <v>616500</v>
      </c>
      <c r="E43" s="15" t="str">
        <f>VLOOKUP(A43,Opening!$1:$1048576,7,FALSE)</f>
        <v/>
      </c>
      <c r="F43" s="15" t="str">
        <f>IF(E43="","",E43+VLOOKUP($A43,Deliveries!$1:$1048576,5,FALSE)-VLOOKUP($A43,Sales!$1:$1048576,3,FALSE))</f>
        <v/>
      </c>
      <c r="G43" s="6" t="str">
        <f>IF(VLOOKUP(A43,Closing!$1:$1048576,7,FALSE)="","",VLOOKUP(A43,Closing!$1:$1048576,7,FALSE))</f>
        <v/>
      </c>
      <c r="H43" s="16" t="str">
        <f t="shared" si="0"/>
        <v/>
      </c>
      <c r="I43" s="12" t="str">
        <f t="shared" si="1"/>
        <v/>
      </c>
    </row>
    <row r="44" spans="1:10" x14ac:dyDescent="0.25">
      <c r="A44">
        <v>6000100018</v>
      </c>
      <c r="B44" t="str">
        <f>VLOOKUP(A44,Master!43:$1048576,2,FALSE)</f>
        <v>White</v>
      </c>
      <c r="C44" t="str">
        <f>VLOOKUP(A44,Master!43:$1048576,4,FALSE)</f>
        <v>White #16 2021, 750ml</v>
      </c>
      <c r="D44" s="12">
        <f>VLOOKUP(A44,Master!43:$1048576,5,FALSE)</f>
        <v>505750</v>
      </c>
      <c r="E44" s="15" t="str">
        <f>VLOOKUP(A44,Opening!$1:$1048576,7,FALSE)</f>
        <v/>
      </c>
      <c r="F44" s="15" t="str">
        <f>IF(E44="","",E44+VLOOKUP($A44,Deliveries!$1:$1048576,5,FALSE)-VLOOKUP($A44,Sales!$1:$1048576,3,FALSE))</f>
        <v/>
      </c>
      <c r="G44" s="6" t="str">
        <f>IF(VLOOKUP(A44,Closing!$1:$1048576,7,FALSE)="","",VLOOKUP(A44,Closing!$1:$1048576,7,FALSE))</f>
        <v/>
      </c>
      <c r="H44" s="16" t="str">
        <f t="shared" si="0"/>
        <v/>
      </c>
      <c r="I44" s="12" t="str">
        <f t="shared" si="1"/>
        <v/>
      </c>
    </row>
    <row r="45" spans="1:10" x14ac:dyDescent="0.25">
      <c r="A45">
        <v>6000100019</v>
      </c>
      <c r="B45" t="str">
        <f>VLOOKUP(A45,Master!44:$1048576,2,FALSE)</f>
        <v>White</v>
      </c>
      <c r="C45" t="str">
        <f>VLOOKUP(A45,Master!44:$1048576,4,FALSE)</f>
        <v>White #17 2020, 750ml</v>
      </c>
      <c r="D45" s="12">
        <f>VLOOKUP(A45,Master!44:$1048576,5,FALSE)</f>
        <v>1341000</v>
      </c>
      <c r="E45" s="15" t="str">
        <f>VLOOKUP(A45,Opening!$1:$1048576,7,FALSE)</f>
        <v/>
      </c>
      <c r="F45" s="15" t="str">
        <f>IF(E45="","",E45+VLOOKUP($A45,Deliveries!$1:$1048576,5,FALSE)-VLOOKUP($A45,Sales!$1:$1048576,3,FALSE))</f>
        <v/>
      </c>
      <c r="G45" s="6" t="str">
        <f>IF(VLOOKUP(A45,Closing!$1:$1048576,7,FALSE)="","",VLOOKUP(A45,Closing!$1:$1048576,7,FALSE))</f>
        <v/>
      </c>
      <c r="H45" s="16" t="str">
        <f t="shared" si="0"/>
        <v/>
      </c>
      <c r="I45" s="12" t="str">
        <f t="shared" si="1"/>
        <v/>
      </c>
    </row>
    <row r="46" spans="1:10" x14ac:dyDescent="0.25">
      <c r="A46">
        <v>6000100020</v>
      </c>
      <c r="B46" t="str">
        <f>VLOOKUP(A46,Master!45:$1048576,2,FALSE)</f>
        <v>White</v>
      </c>
      <c r="C46" t="str">
        <f>VLOOKUP(A46,Master!45:$1048576,4,FALSE)</f>
        <v>White #18 2020, 750ml</v>
      </c>
      <c r="D46" s="12">
        <f>VLOOKUP(A46,Master!45:$1048576,5,FALSE)</f>
        <v>1125000</v>
      </c>
      <c r="E46" s="15" t="str">
        <f>VLOOKUP(A46,Opening!$1:$1048576,7,FALSE)</f>
        <v/>
      </c>
      <c r="F46" s="15" t="str">
        <f>IF(E46="","",E46+VLOOKUP($A46,Deliveries!$1:$1048576,5,FALSE)-VLOOKUP($A46,Sales!$1:$1048576,3,FALSE))</f>
        <v/>
      </c>
      <c r="G46" s="6" t="str">
        <f>IF(VLOOKUP(A46,Closing!$1:$1048576,7,FALSE)="","",VLOOKUP(A46,Closing!$1:$1048576,7,FALSE))</f>
        <v/>
      </c>
      <c r="H46" s="16" t="str">
        <f t="shared" si="0"/>
        <v/>
      </c>
      <c r="I46" s="12" t="str">
        <f t="shared" si="1"/>
        <v/>
      </c>
    </row>
    <row r="47" spans="1:10" x14ac:dyDescent="0.25">
      <c r="A47">
        <v>6000100021</v>
      </c>
      <c r="B47" t="str">
        <f>VLOOKUP(A47,Master!46:$1048576,2,FALSE)</f>
        <v>White</v>
      </c>
      <c r="C47" t="str">
        <f>VLOOKUP(A47,Master!46:$1048576,4,FALSE)</f>
        <v>White #19 2022, 750ml</v>
      </c>
      <c r="D47" s="12">
        <f>VLOOKUP(A47,Master!46:$1048576,5,FALSE)</f>
        <v>877500</v>
      </c>
      <c r="E47" s="15" t="str">
        <f>VLOOKUP(A47,Opening!$1:$1048576,7,FALSE)</f>
        <v/>
      </c>
      <c r="F47" s="15" t="str">
        <f>IF(E47="","",E47+VLOOKUP($A47,Deliveries!$1:$1048576,5,FALSE)-VLOOKUP($A47,Sales!$1:$1048576,3,FALSE))</f>
        <v/>
      </c>
      <c r="G47" s="6" t="str">
        <f>IF(VLOOKUP(A47,Closing!$1:$1048576,7,FALSE)="","",VLOOKUP(A47,Closing!$1:$1048576,7,FALSE))</f>
        <v/>
      </c>
      <c r="H47" s="16" t="str">
        <f t="shared" si="0"/>
        <v/>
      </c>
      <c r="I47" s="12" t="str">
        <f t="shared" si="1"/>
        <v/>
      </c>
    </row>
    <row r="48" spans="1:10" x14ac:dyDescent="0.25">
      <c r="A48">
        <v>6000100022</v>
      </c>
      <c r="B48" t="str">
        <f>VLOOKUP(A48,Master!47:$1048576,2,FALSE)</f>
        <v>White</v>
      </c>
      <c r="C48" t="str">
        <f>VLOOKUP(A48,Master!47:$1048576,4,FALSE)</f>
        <v>White #20 2020, 750ml</v>
      </c>
      <c r="D48" s="12">
        <f>VLOOKUP(A48,Master!47:$1048576,5,FALSE)</f>
        <v>715500</v>
      </c>
      <c r="E48" s="15" t="str">
        <f>VLOOKUP(A48,Opening!$1:$1048576,7,FALSE)</f>
        <v/>
      </c>
      <c r="F48" s="15" t="str">
        <f>IF(E48="","",E48+VLOOKUP($A48,Deliveries!$1:$1048576,5,FALSE)-VLOOKUP($A48,Sales!$1:$1048576,3,FALSE))</f>
        <v/>
      </c>
      <c r="G48" s="6" t="str">
        <f>IF(VLOOKUP(A48,Closing!$1:$1048576,7,FALSE)="","",VLOOKUP(A48,Closing!$1:$1048576,7,FALSE))</f>
        <v/>
      </c>
      <c r="H48" s="16" t="str">
        <f t="shared" si="0"/>
        <v/>
      </c>
      <c r="I48" s="12" t="str">
        <f t="shared" si="1"/>
        <v/>
      </c>
    </row>
    <row r="49" spans="1:10" x14ac:dyDescent="0.25">
      <c r="A49">
        <v>6000100023</v>
      </c>
      <c r="B49" t="str">
        <f>VLOOKUP(A49,Master!48:$1048576,2,FALSE)</f>
        <v>White</v>
      </c>
      <c r="C49" t="str">
        <f>VLOOKUP(A49,Master!48:$1048576,4,FALSE)</f>
        <v>White #21 2021, 750ml</v>
      </c>
      <c r="D49" s="12">
        <f>VLOOKUP(A49,Master!48:$1048576,5,FALSE)</f>
        <v>732600</v>
      </c>
      <c r="E49" s="15" t="str">
        <f>VLOOKUP(A49,Opening!$1:$1048576,7,FALSE)</f>
        <v/>
      </c>
      <c r="F49" s="15" t="str">
        <f>IF(E49="","",E49+VLOOKUP($A49,Deliveries!$1:$1048576,5,FALSE)-VLOOKUP($A49,Sales!$1:$1048576,3,FALSE))</f>
        <v/>
      </c>
      <c r="G49" s="6" t="str">
        <f>IF(VLOOKUP(A49,Closing!$1:$1048576,7,FALSE)="","",VLOOKUP(A49,Closing!$1:$1048576,7,FALSE))</f>
        <v/>
      </c>
      <c r="H49" s="16" t="str">
        <f t="shared" si="0"/>
        <v/>
      </c>
      <c r="I49" s="12" t="str">
        <f t="shared" si="1"/>
        <v/>
      </c>
    </row>
    <row r="50" spans="1:10" x14ac:dyDescent="0.25">
      <c r="A50">
        <v>6000100024</v>
      </c>
      <c r="B50" t="str">
        <f>VLOOKUP(A50,Master!49:$1048576,2,FALSE)</f>
        <v>White</v>
      </c>
      <c r="C50" t="str">
        <f>VLOOKUP(A50,Master!49:$1048576,4,FALSE)</f>
        <v>White #22 2020, 750ml</v>
      </c>
      <c r="D50" s="12">
        <f>VLOOKUP(A50,Master!49:$1048576,5,FALSE)</f>
        <v>715950</v>
      </c>
      <c r="E50" s="15" t="str">
        <f>VLOOKUP(A50,Opening!$1:$1048576,7,FALSE)</f>
        <v/>
      </c>
      <c r="F50" s="15" t="str">
        <f>IF(E50="","",E50+VLOOKUP($A50,Deliveries!$1:$1048576,5,FALSE)-VLOOKUP($A50,Sales!$1:$1048576,3,FALSE))</f>
        <v/>
      </c>
      <c r="G50" s="6" t="str">
        <f>IF(VLOOKUP(A50,Closing!$1:$1048576,7,FALSE)="","",VLOOKUP(A50,Closing!$1:$1048576,7,FALSE))</f>
        <v/>
      </c>
      <c r="H50" s="16" t="str">
        <f t="shared" si="0"/>
        <v/>
      </c>
      <c r="I50" s="12" t="str">
        <f t="shared" si="1"/>
        <v/>
      </c>
    </row>
    <row r="51" spans="1:10" hidden="1" x14ac:dyDescent="0.25">
      <c r="A51">
        <v>6000100025</v>
      </c>
      <c r="B51" t="str">
        <f>VLOOKUP(A51,Master!50:$1048576,2,FALSE)</f>
        <v>White</v>
      </c>
      <c r="C51">
        <f>VLOOKUP(A51,Master!50:$1048576,4,FALSE)</f>
        <v>0</v>
      </c>
      <c r="D51" s="12">
        <f>VLOOKUP(A51,Master!50:$1048576,5,FALSE)</f>
        <v>0</v>
      </c>
      <c r="E51" s="15" t="e">
        <f>VLOOKUP(A51,Opening!$1:$1048576,7,FALSE)</f>
        <v>#N/A</v>
      </c>
      <c r="F51" s="15" t="e">
        <f>IF(E51="","",E51+VLOOKUP($A51,Deliveries!$1:$1048576,5,FALSE)-VLOOKUP($A51,Sales!$1:$1048576,3,FALSE))</f>
        <v>#N/A</v>
      </c>
      <c r="G51" s="6" t="e">
        <f>VLOOKUP(A51,Opening!$1:$1048576,9,FALSE)</f>
        <v>#N/A</v>
      </c>
      <c r="H51" s="16" t="e">
        <f t="shared" si="0"/>
        <v>#N/A</v>
      </c>
      <c r="I51" s="12" t="e">
        <f t="shared" si="1"/>
        <v>#N/A</v>
      </c>
    </row>
    <row r="52" spans="1:10" hidden="1" x14ac:dyDescent="0.25">
      <c r="A52">
        <v>6000100026</v>
      </c>
      <c r="B52" t="str">
        <f>VLOOKUP(A52,Master!51:$1048576,2,FALSE)</f>
        <v>White</v>
      </c>
      <c r="C52">
        <f>VLOOKUP(A52,Master!51:$1048576,4,FALSE)</f>
        <v>0</v>
      </c>
      <c r="D52" s="12">
        <f>VLOOKUP(A52,Master!51:$1048576,5,FALSE)</f>
        <v>0</v>
      </c>
      <c r="E52" s="15" t="e">
        <f>VLOOKUP(A52,Opening!$1:$1048576,7,FALSE)</f>
        <v>#N/A</v>
      </c>
      <c r="F52" s="15" t="e">
        <f>IF(E52="","",E52+VLOOKUP($A52,Deliveries!$1:$1048576,5,FALSE)-VLOOKUP($A52,Sales!$1:$1048576,3,FALSE))</f>
        <v>#N/A</v>
      </c>
      <c r="G52" s="6" t="e">
        <f>VLOOKUP(A52,Opening!$1:$1048576,9,FALSE)</f>
        <v>#N/A</v>
      </c>
      <c r="H52" s="16" t="e">
        <f t="shared" si="0"/>
        <v>#N/A</v>
      </c>
      <c r="I52" s="12" t="e">
        <f t="shared" si="1"/>
        <v>#N/A</v>
      </c>
    </row>
    <row r="53" spans="1:10" hidden="1" x14ac:dyDescent="0.25">
      <c r="A53">
        <v>6000100027</v>
      </c>
      <c r="B53" t="str">
        <f>VLOOKUP(A53,Master!52:$1048576,2,FALSE)</f>
        <v>White</v>
      </c>
      <c r="C53">
        <f>VLOOKUP(A53,Master!52:$1048576,4,FALSE)</f>
        <v>0</v>
      </c>
      <c r="D53" s="12">
        <f>VLOOKUP(A53,Master!52:$1048576,5,FALSE)</f>
        <v>0</v>
      </c>
      <c r="E53" s="15" t="e">
        <f>VLOOKUP(A53,Opening!$1:$1048576,7,FALSE)</f>
        <v>#N/A</v>
      </c>
      <c r="F53" s="15" t="e">
        <f>IF(E53="","",E53+VLOOKUP($A53,Deliveries!$1:$1048576,5,FALSE)-VLOOKUP($A53,Sales!$1:$1048576,3,FALSE))</f>
        <v>#N/A</v>
      </c>
      <c r="G53" s="6" t="e">
        <f>VLOOKUP(A53,Opening!$1:$1048576,9,FALSE)</f>
        <v>#N/A</v>
      </c>
      <c r="H53" s="16" t="e">
        <f t="shared" si="0"/>
        <v>#N/A</v>
      </c>
      <c r="I53" s="12" t="e">
        <f t="shared" si="1"/>
        <v>#N/A</v>
      </c>
    </row>
    <row r="54" spans="1:10" hidden="1" x14ac:dyDescent="0.25">
      <c r="A54">
        <v>6000100028</v>
      </c>
      <c r="B54" t="str">
        <f>VLOOKUP(A54,Master!53:$1048576,2,FALSE)</f>
        <v>White</v>
      </c>
      <c r="C54">
        <f>VLOOKUP(A54,Master!53:$1048576,4,FALSE)</f>
        <v>0</v>
      </c>
      <c r="D54" s="12">
        <f>VLOOKUP(A54,Master!53:$1048576,5,FALSE)</f>
        <v>0</v>
      </c>
      <c r="E54" s="15" t="e">
        <f>VLOOKUP(A54,Opening!$1:$1048576,7,FALSE)</f>
        <v>#N/A</v>
      </c>
      <c r="F54" s="15" t="e">
        <f>IF(E54="","",E54+VLOOKUP($A54,Deliveries!$1:$1048576,5,FALSE)-VLOOKUP($A54,Sales!$1:$1048576,3,FALSE))</f>
        <v>#N/A</v>
      </c>
      <c r="G54" s="6" t="e">
        <f>VLOOKUP(A54,Opening!$1:$1048576,9,FALSE)</f>
        <v>#N/A</v>
      </c>
      <c r="H54" s="16" t="e">
        <f t="shared" si="0"/>
        <v>#N/A</v>
      </c>
      <c r="I54" s="12" t="e">
        <f t="shared" si="1"/>
        <v>#N/A</v>
      </c>
    </row>
    <row r="55" spans="1:10" hidden="1" x14ac:dyDescent="0.25">
      <c r="A55">
        <v>6000100029</v>
      </c>
      <c r="B55" t="str">
        <f>VLOOKUP(A55,Master!54:$1048576,2,FALSE)</f>
        <v>White</v>
      </c>
      <c r="C55">
        <f>VLOOKUP(A55,Master!54:$1048576,4,FALSE)</f>
        <v>0</v>
      </c>
      <c r="D55" s="12">
        <f>VLOOKUP(A55,Master!54:$1048576,5,FALSE)</f>
        <v>0</v>
      </c>
      <c r="E55" s="15" t="e">
        <f>VLOOKUP(A55,Opening!$1:$1048576,7,FALSE)</f>
        <v>#N/A</v>
      </c>
      <c r="F55" s="15" t="e">
        <f>IF(E55="","",E55+VLOOKUP($A55,Deliveries!$1:$1048576,5,FALSE)-VLOOKUP($A55,Sales!$1:$1048576,3,FALSE))</f>
        <v>#N/A</v>
      </c>
      <c r="G55" s="6" t="e">
        <f>VLOOKUP(A55,Opening!$1:$1048576,9,FALSE)</f>
        <v>#N/A</v>
      </c>
      <c r="H55" s="16" t="e">
        <f t="shared" si="0"/>
        <v>#N/A</v>
      </c>
      <c r="I55" s="12" t="e">
        <f t="shared" si="1"/>
        <v>#N/A</v>
      </c>
    </row>
    <row r="56" spans="1:10" hidden="1" x14ac:dyDescent="0.25">
      <c r="A56">
        <v>6000100030</v>
      </c>
      <c r="B56" t="str">
        <f>VLOOKUP(A56,Master!55:$1048576,2,FALSE)</f>
        <v>White</v>
      </c>
      <c r="C56">
        <f>VLOOKUP(A56,Master!55:$1048576,4,FALSE)</f>
        <v>0</v>
      </c>
      <c r="D56" s="12">
        <f>VLOOKUP(A56,Master!55:$1048576,5,FALSE)</f>
        <v>0</v>
      </c>
      <c r="E56" s="15" t="e">
        <f>VLOOKUP(A56,Opening!$1:$1048576,7,FALSE)</f>
        <v>#N/A</v>
      </c>
      <c r="F56" s="15" t="e">
        <f>IF(E56="","",E56+VLOOKUP($A56,Deliveries!$1:$1048576,5,FALSE)-VLOOKUP($A56,Sales!$1:$1048576,3,FALSE))</f>
        <v>#N/A</v>
      </c>
      <c r="G56" s="6" t="e">
        <f>VLOOKUP(A56,Opening!$1:$1048576,9,FALSE)</f>
        <v>#N/A</v>
      </c>
      <c r="H56" s="16" t="e">
        <f t="shared" si="0"/>
        <v>#N/A</v>
      </c>
      <c r="I56" s="12" t="e">
        <f t="shared" si="1"/>
        <v>#N/A</v>
      </c>
    </row>
    <row r="57" spans="1:10" x14ac:dyDescent="0.25">
      <c r="A57">
        <v>6000200001</v>
      </c>
      <c r="B57" t="str">
        <f>VLOOKUP(A57,Master!56:$1048576,2,FALSE)</f>
        <v>Rose</v>
      </c>
      <c r="C57" t="str">
        <f>VLOOKUP(A57,Master!56:$1048576,4,FALSE)</f>
        <v>Rose #1 2022, 750ml</v>
      </c>
      <c r="D57" s="12">
        <f>VLOOKUP(A57,Master!56:$1048576,5,FALSE)</f>
        <v>506250</v>
      </c>
      <c r="E57" s="15" t="str">
        <f>VLOOKUP(A57,Opening!$1:$1048576,7,FALSE)</f>
        <v/>
      </c>
      <c r="F57" s="15" t="str">
        <f>IF(E57="","",E57+VLOOKUP($A57,Deliveries!$1:$1048576,5,FALSE)-VLOOKUP($A57,Sales!$1:$1048576,3,FALSE))</f>
        <v/>
      </c>
      <c r="G57" s="6" t="str">
        <f>IF(VLOOKUP(A57,Closing!$1:$1048576,7,FALSE)="","",VLOOKUP(A57,Closing!$1:$1048576,7,FALSE))</f>
        <v/>
      </c>
      <c r="H57" s="16" t="str">
        <f t="shared" si="0"/>
        <v/>
      </c>
      <c r="I57" s="12" t="str">
        <f t="shared" si="1"/>
        <v/>
      </c>
      <c r="J57" t="s">
        <v>36</v>
      </c>
    </row>
    <row r="58" spans="1:10" x14ac:dyDescent="0.25">
      <c r="A58">
        <v>6000200002</v>
      </c>
      <c r="B58" t="str">
        <f>VLOOKUP(A58,Master!57:$1048576,2,FALSE)</f>
        <v>Rose</v>
      </c>
      <c r="C58" t="str">
        <f>VLOOKUP(A58,Master!57:$1048576,4,FALSE)</f>
        <v>Rose #2 2022, 750ml</v>
      </c>
      <c r="D58" s="12">
        <f>VLOOKUP(A58,Master!57:$1048576,5,FALSE)</f>
        <v>617142</v>
      </c>
      <c r="E58" s="15" t="str">
        <f>VLOOKUP(A58,Opening!$1:$1048576,7,FALSE)</f>
        <v/>
      </c>
      <c r="F58" s="15" t="str">
        <f>IF(E58="","",E58+VLOOKUP($A58,Deliveries!$1:$1048576,5,FALSE)-VLOOKUP($A58,Sales!$1:$1048576,3,FALSE))</f>
        <v/>
      </c>
      <c r="G58" s="6" t="str">
        <f>IF(VLOOKUP(A58,Closing!$1:$1048576,7,FALSE)="","",VLOOKUP(A58,Closing!$1:$1048576,7,FALSE))</f>
        <v/>
      </c>
      <c r="H58" s="16" t="str">
        <f t="shared" si="0"/>
        <v/>
      </c>
      <c r="I58" s="12" t="str">
        <f t="shared" si="1"/>
        <v/>
      </c>
    </row>
    <row r="59" spans="1:10" hidden="1" x14ac:dyDescent="0.25">
      <c r="A59">
        <v>6000200003</v>
      </c>
      <c r="B59" t="str">
        <f>VLOOKUP(A59,Master!58:$1048576,2,FALSE)</f>
        <v>Rose</v>
      </c>
      <c r="C59">
        <f>VLOOKUP(A59,Master!58:$1048576,4,FALSE)</f>
        <v>0</v>
      </c>
      <c r="D59" s="12">
        <f>VLOOKUP(A59,Master!58:$1048576,5,FALSE)</f>
        <v>0</v>
      </c>
      <c r="E59" s="15" t="e">
        <f>VLOOKUP(A59,Opening!$1:$1048576,7,FALSE)</f>
        <v>#N/A</v>
      </c>
      <c r="F59" s="15" t="e">
        <f>IF(E59="","",E59+VLOOKUP($A59,Deliveries!$1:$1048576,5,FALSE)-VLOOKUP($A59,Sales!$1:$1048576,3,FALSE))</f>
        <v>#N/A</v>
      </c>
      <c r="G59" s="6" t="e">
        <f>VLOOKUP(A59,Opening!$1:$1048576,9,FALSE)</f>
        <v>#N/A</v>
      </c>
      <c r="H59" s="16" t="e">
        <f t="shared" si="0"/>
        <v>#N/A</v>
      </c>
      <c r="I59" s="12" t="e">
        <f t="shared" si="1"/>
        <v>#N/A</v>
      </c>
    </row>
    <row r="60" spans="1:10" hidden="1" x14ac:dyDescent="0.25">
      <c r="A60">
        <v>6000200004</v>
      </c>
      <c r="B60" t="str">
        <f>VLOOKUP(A60,Master!59:$1048576,2,FALSE)</f>
        <v>Rose</v>
      </c>
      <c r="C60">
        <f>VLOOKUP(A60,Master!59:$1048576,4,FALSE)</f>
        <v>0</v>
      </c>
      <c r="D60" s="12">
        <f>VLOOKUP(A60,Master!59:$1048576,5,FALSE)</f>
        <v>0</v>
      </c>
      <c r="E60" s="15" t="e">
        <f>VLOOKUP(A60,Opening!$1:$1048576,7,FALSE)</f>
        <v>#N/A</v>
      </c>
      <c r="F60" s="15" t="e">
        <f>IF(E60="","",E60+VLOOKUP($A60,Deliveries!$1:$1048576,5,FALSE)-VLOOKUP($A60,Sales!$1:$1048576,3,FALSE))</f>
        <v>#N/A</v>
      </c>
      <c r="G60" s="6" t="e">
        <f>VLOOKUP(A60,Opening!$1:$1048576,9,FALSE)</f>
        <v>#N/A</v>
      </c>
      <c r="H60" s="16" t="e">
        <f t="shared" si="0"/>
        <v>#N/A</v>
      </c>
      <c r="I60" s="12" t="e">
        <f t="shared" si="1"/>
        <v>#N/A</v>
      </c>
    </row>
    <row r="61" spans="1:10" hidden="1" x14ac:dyDescent="0.25">
      <c r="A61">
        <v>6000200005</v>
      </c>
      <c r="B61" t="str">
        <f>VLOOKUP(A61,Master!60:$1048576,2,FALSE)</f>
        <v>Rose</v>
      </c>
      <c r="C61">
        <f>VLOOKUP(A61,Master!60:$1048576,4,FALSE)</f>
        <v>0</v>
      </c>
      <c r="D61" s="12">
        <f>VLOOKUP(A61,Master!60:$1048576,5,FALSE)</f>
        <v>0</v>
      </c>
      <c r="E61" s="15" t="e">
        <f>VLOOKUP(A61,Opening!$1:$1048576,7,FALSE)</f>
        <v>#N/A</v>
      </c>
      <c r="F61" s="15" t="e">
        <f>IF(E61="","",E61+VLOOKUP($A61,Deliveries!$1:$1048576,5,FALSE)-VLOOKUP($A61,Sales!$1:$1048576,3,FALSE))</f>
        <v>#N/A</v>
      </c>
      <c r="G61" s="6" t="e">
        <f>VLOOKUP(A61,Opening!$1:$1048576,9,FALSE)</f>
        <v>#N/A</v>
      </c>
      <c r="H61" s="16" t="e">
        <f t="shared" si="0"/>
        <v>#N/A</v>
      </c>
      <c r="I61" s="12" t="e">
        <f t="shared" si="1"/>
        <v>#N/A</v>
      </c>
    </row>
    <row r="62" spans="1:10" x14ac:dyDescent="0.25">
      <c r="A62">
        <v>6000300002</v>
      </c>
      <c r="B62" t="str">
        <f>VLOOKUP(A62,Master!62:$1048576,2,FALSE)</f>
        <v>Red</v>
      </c>
      <c r="C62" t="str">
        <f>VLOOKUP(A62,Master!62:$1048576,4,FALSE)</f>
        <v>Red #1 2012, 750ml</v>
      </c>
      <c r="D62" s="12">
        <f>VLOOKUP(A62,Master!62:$1048576,5,FALSE)</f>
        <v>1266000</v>
      </c>
      <c r="E62" s="15" t="str">
        <f>VLOOKUP(A62,Opening!$1:$1048576,7,FALSE)</f>
        <v/>
      </c>
      <c r="F62" s="15" t="str">
        <f>IF(E62="","",E62+VLOOKUP($A62,Deliveries!$1:$1048576,5,FALSE)-VLOOKUP($A62,Sales!$1:$1048576,3,FALSE))</f>
        <v/>
      </c>
      <c r="G62" s="6" t="str">
        <f>IF(VLOOKUP(A62,Closing!$1:$1048576,7,FALSE)="","",VLOOKUP(A62,Closing!$1:$1048576,7,FALSE))</f>
        <v/>
      </c>
      <c r="H62" s="16" t="str">
        <f t="shared" si="0"/>
        <v/>
      </c>
      <c r="I62" s="12" t="str">
        <f t="shared" si="1"/>
        <v/>
      </c>
    </row>
    <row r="63" spans="1:10" x14ac:dyDescent="0.25">
      <c r="A63">
        <v>6000300004</v>
      </c>
      <c r="B63" t="str">
        <f>VLOOKUP(A63,Master!63:$1048576,2,FALSE)</f>
        <v>Red</v>
      </c>
      <c r="C63" t="str">
        <f>VLOOKUP(A63,Master!63:$1048576,4,FALSE)</f>
        <v>Red #2 2017, 750ml</v>
      </c>
      <c r="D63" s="12">
        <f>VLOOKUP(A63,Master!63:$1048576,5,FALSE)</f>
        <v>617000</v>
      </c>
      <c r="E63" s="15" t="str">
        <f>VLOOKUP(A63,Opening!$1:$1048576,7,FALSE)</f>
        <v/>
      </c>
      <c r="F63" s="15" t="str">
        <f>IF(E63="","",E63+VLOOKUP($A63,Deliveries!$1:$1048576,5,FALSE)-VLOOKUP($A63,Sales!$1:$1048576,3,FALSE))</f>
        <v/>
      </c>
      <c r="G63" s="6" t="str">
        <f>IF(VLOOKUP(A63,Closing!$1:$1048576,7,FALSE)="","",VLOOKUP(A63,Closing!$1:$1048576,7,FALSE))</f>
        <v/>
      </c>
      <c r="H63" s="16" t="str">
        <f t="shared" ref="H63:H115" si="2">IF(F63=G63,"","WRONG!")</f>
        <v/>
      </c>
      <c r="I63" s="12" t="str">
        <f t="shared" ref="I63:I115" si="3">IF(G63="","",G63*D63)</f>
        <v/>
      </c>
    </row>
    <row r="64" spans="1:10" x14ac:dyDescent="0.25">
      <c r="A64">
        <v>6000300005</v>
      </c>
      <c r="B64" t="str">
        <f>VLOOKUP(A64,Master!63:$1048576,2,FALSE)</f>
        <v>Red</v>
      </c>
      <c r="C64" t="str">
        <f>VLOOKUP(A64,Master!63:$1048576,4,FALSE)</f>
        <v>Red #3 2014, 750ml</v>
      </c>
      <c r="D64" s="12">
        <f>VLOOKUP(A64,Master!63:$1048576,5,FALSE)</f>
        <v>1125000</v>
      </c>
      <c r="E64" s="15" t="str">
        <f>VLOOKUP(A64,Opening!$1:$1048576,7,FALSE)</f>
        <v/>
      </c>
      <c r="F64" s="15" t="str">
        <f>IF(E64="","",E64+VLOOKUP($A64,Deliveries!$1:$1048576,5,FALSE)-VLOOKUP($A64,Sales!$1:$1048576,3,FALSE))</f>
        <v/>
      </c>
      <c r="G64" s="6" t="str">
        <f>IF(VLOOKUP(A64,Closing!$1:$1048576,7,FALSE)="","",VLOOKUP(A64,Closing!$1:$1048576,7,FALSE))</f>
        <v/>
      </c>
      <c r="H64" s="16" t="str">
        <f t="shared" si="2"/>
        <v/>
      </c>
      <c r="I64" s="12" t="str">
        <f t="shared" si="3"/>
        <v/>
      </c>
    </row>
    <row r="65" spans="1:10" x14ac:dyDescent="0.25">
      <c r="A65">
        <v>6000300010</v>
      </c>
      <c r="B65" t="str">
        <f>VLOOKUP(A65,Master!65:$1048576,2,FALSE)</f>
        <v>Red</v>
      </c>
      <c r="C65" t="str">
        <f>VLOOKUP(A65,Master!65:$1048576,4,FALSE)</f>
        <v>Red #4 2020, 750ml</v>
      </c>
      <c r="D65" s="12">
        <f>VLOOKUP(A65,Master!65:$1048576,5,FALSE)</f>
        <v>352500</v>
      </c>
      <c r="E65" s="15" t="str">
        <f>VLOOKUP(A65,Opening!$1:$1048576,7,FALSE)</f>
        <v/>
      </c>
      <c r="F65" s="15" t="str">
        <f>IF(E65="","",E65+VLOOKUP($A65,Deliveries!$1:$1048576,5,FALSE)-VLOOKUP($A65,Sales!$1:$1048576,3,FALSE))</f>
        <v/>
      </c>
      <c r="G65" s="6" t="str">
        <f>IF(VLOOKUP(A65,Closing!$1:$1048576,7,FALSE)="","",VLOOKUP(A65,Closing!$1:$1048576,7,FALSE))</f>
        <v/>
      </c>
      <c r="H65" s="16" t="str">
        <f t="shared" si="2"/>
        <v/>
      </c>
      <c r="I65" s="12" t="str">
        <f t="shared" si="3"/>
        <v/>
      </c>
      <c r="J65" t="s">
        <v>36</v>
      </c>
    </row>
    <row r="66" spans="1:10" x14ac:dyDescent="0.25">
      <c r="A66">
        <v>6000300011</v>
      </c>
      <c r="B66" t="str">
        <f>VLOOKUP(A66,Master!65:$1048576,2,FALSE)</f>
        <v>Red</v>
      </c>
      <c r="C66" t="str">
        <f>VLOOKUP(A66,Master!65:$1048576,4,FALSE)</f>
        <v>Red #5 2019, 750ml</v>
      </c>
      <c r="D66" s="12">
        <f>VLOOKUP(A66,Master!65:$1048576,5,FALSE)</f>
        <v>769500</v>
      </c>
      <c r="E66" s="15" t="str">
        <f>VLOOKUP(A66,Opening!$1:$1048576,7,FALSE)</f>
        <v/>
      </c>
      <c r="F66" s="15" t="str">
        <f>IF(E66="","",E66+VLOOKUP($A66,Deliveries!$1:$1048576,5,FALSE)-VLOOKUP($A66,Sales!$1:$1048576,3,FALSE))</f>
        <v/>
      </c>
      <c r="G66" s="6" t="str">
        <f>IF(VLOOKUP(A66,Closing!$1:$1048576,7,FALSE)="","",VLOOKUP(A66,Closing!$1:$1048576,7,FALSE))</f>
        <v/>
      </c>
      <c r="H66" s="16" t="str">
        <f t="shared" si="2"/>
        <v/>
      </c>
      <c r="I66" s="12" t="str">
        <f t="shared" si="3"/>
        <v/>
      </c>
    </row>
    <row r="67" spans="1:10" x14ac:dyDescent="0.25">
      <c r="A67">
        <v>6000300012</v>
      </c>
      <c r="B67" t="str">
        <f>VLOOKUP(A67,Master!66:$1048576,2,FALSE)</f>
        <v>Red</v>
      </c>
      <c r="C67" t="str">
        <f>VLOOKUP(A67,Master!66:$1048576,4,FALSE)</f>
        <v>Red #6 2018, 750ml</v>
      </c>
      <c r="D67" s="12">
        <f>VLOOKUP(A67,Master!66:$1048576,5,FALSE)</f>
        <v>1737000</v>
      </c>
      <c r="E67" s="15" t="str">
        <f>VLOOKUP(A67,Opening!$1:$1048576,7,FALSE)</f>
        <v/>
      </c>
      <c r="F67" s="15" t="str">
        <f>IF(E67="","",E67+VLOOKUP($A67,Deliveries!$1:$1048576,5,FALSE)-VLOOKUP($A67,Sales!$1:$1048576,3,FALSE))</f>
        <v/>
      </c>
      <c r="G67" s="6" t="str">
        <f>IF(VLOOKUP(A67,Closing!$1:$1048576,7,FALSE)="","",VLOOKUP(A67,Closing!$1:$1048576,7,FALSE))</f>
        <v/>
      </c>
      <c r="H67" s="16" t="str">
        <f t="shared" si="2"/>
        <v/>
      </c>
      <c r="I67" s="12" t="str">
        <f t="shared" si="3"/>
        <v/>
      </c>
    </row>
    <row r="68" spans="1:10" x14ac:dyDescent="0.25">
      <c r="A68">
        <v>6000300013</v>
      </c>
      <c r="B68" t="str">
        <f>VLOOKUP(A68,Master!67:$1048576,2,FALSE)</f>
        <v>Red</v>
      </c>
      <c r="C68" t="str">
        <f>VLOOKUP(A68,Master!67:$1048576,4,FALSE)</f>
        <v>Red #7 2019, 750ml</v>
      </c>
      <c r="D68" s="12">
        <f>VLOOKUP(A68,Master!67:$1048576,5,FALSE)</f>
        <v>932800</v>
      </c>
      <c r="E68" s="15" t="str">
        <f>VLOOKUP(A68,Opening!$1:$1048576,7,FALSE)</f>
        <v/>
      </c>
      <c r="F68" s="15" t="str">
        <f>IF(E68="","",E68+VLOOKUP($A68,Deliveries!$1:$1048576,5,FALSE)-VLOOKUP($A68,Sales!$1:$1048576,3,FALSE))</f>
        <v/>
      </c>
      <c r="G68" s="6" t="str">
        <f>IF(VLOOKUP(A68,Closing!$1:$1048576,7,FALSE)="","",VLOOKUP(A68,Closing!$1:$1048576,7,FALSE))</f>
        <v/>
      </c>
      <c r="H68" s="16" t="str">
        <f t="shared" si="2"/>
        <v/>
      </c>
      <c r="I68" s="12" t="str">
        <f t="shared" si="3"/>
        <v/>
      </c>
    </row>
    <row r="69" spans="1:10" x14ac:dyDescent="0.25">
      <c r="A69">
        <v>6000300014</v>
      </c>
      <c r="B69" t="str">
        <f>VLOOKUP(A69,Master!68:$1048576,2,FALSE)</f>
        <v>Red</v>
      </c>
      <c r="C69" t="str">
        <f>VLOOKUP(A69,Master!68:$1048576,4,FALSE)</f>
        <v>Red #8 2018, 750ml</v>
      </c>
      <c r="D69" s="12">
        <f>VLOOKUP(A69,Master!68:$1048576,5,FALSE)</f>
        <v>276320</v>
      </c>
      <c r="E69" s="15" t="str">
        <f>VLOOKUP(A69,Opening!$1:$1048576,7,FALSE)</f>
        <v/>
      </c>
      <c r="F69" s="15" t="str">
        <f>IF(E69="","",E69+VLOOKUP($A69,Deliveries!$1:$1048576,5,FALSE)-VLOOKUP($A69,Sales!$1:$1048576,3,FALSE))</f>
        <v/>
      </c>
      <c r="G69" s="6" t="str">
        <f>IF(VLOOKUP(A69,Closing!$1:$1048576,7,FALSE)="","",VLOOKUP(A69,Closing!$1:$1048576,7,FALSE))</f>
        <v/>
      </c>
      <c r="H69" s="16" t="str">
        <f t="shared" si="2"/>
        <v/>
      </c>
      <c r="I69" s="12" t="str">
        <f t="shared" si="3"/>
        <v/>
      </c>
    </row>
    <row r="70" spans="1:10" x14ac:dyDescent="0.25">
      <c r="A70">
        <v>6000300015</v>
      </c>
      <c r="B70" t="str">
        <f>VLOOKUP(A70,Master!69:$1048576,2,FALSE)</f>
        <v>Red</v>
      </c>
      <c r="C70" t="str">
        <f>VLOOKUP(A70,Master!69:$1048576,4,FALSE)</f>
        <v>Red #9 2019, 750ml</v>
      </c>
      <c r="D70" s="12">
        <f>VLOOKUP(A70,Master!69:$1048576,5,FALSE)</f>
        <v>715500</v>
      </c>
      <c r="E70" s="15" t="str">
        <f>VLOOKUP(A70,Opening!$1:$1048576,7,FALSE)</f>
        <v/>
      </c>
      <c r="F70" s="15" t="str">
        <f>IF(E70="","",E70+VLOOKUP($A70,Deliveries!$1:$1048576,5,FALSE)-VLOOKUP($A70,Sales!$1:$1048576,3,FALSE))</f>
        <v/>
      </c>
      <c r="G70" s="6" t="str">
        <f>IF(VLOOKUP(A70,Closing!$1:$1048576,7,FALSE)="","",VLOOKUP(A70,Closing!$1:$1048576,7,FALSE))</f>
        <v/>
      </c>
      <c r="H70" s="16" t="str">
        <f t="shared" si="2"/>
        <v/>
      </c>
      <c r="I70" s="12" t="str">
        <f t="shared" si="3"/>
        <v/>
      </c>
    </row>
    <row r="71" spans="1:10" x14ac:dyDescent="0.25">
      <c r="A71">
        <v>6000300016</v>
      </c>
      <c r="B71" t="str">
        <f>VLOOKUP(A71,Master!70:$1048576,2,FALSE)</f>
        <v>Red</v>
      </c>
      <c r="C71" t="str">
        <f>VLOOKUP(A71,Master!70:$1048576,4,FALSE)</f>
        <v>Red #10 2014, 750ml</v>
      </c>
      <c r="D71" s="12">
        <f>VLOOKUP(A71,Master!70:$1048576,5,FALSE)</f>
        <v>1422000</v>
      </c>
      <c r="E71" s="15" t="str">
        <f>VLOOKUP(A71,Opening!$1:$1048576,7,FALSE)</f>
        <v/>
      </c>
      <c r="F71" s="15" t="str">
        <f>IF(E71="","",E71+VLOOKUP($A71,Deliveries!$1:$1048576,5,FALSE)-VLOOKUP($A71,Sales!$1:$1048576,3,FALSE))</f>
        <v/>
      </c>
      <c r="G71" s="6" t="str">
        <f>IF(VLOOKUP(A71,Closing!$1:$1048576,7,FALSE)="","",VLOOKUP(A71,Closing!$1:$1048576,7,FALSE))</f>
        <v/>
      </c>
      <c r="H71" s="16" t="str">
        <f t="shared" si="2"/>
        <v/>
      </c>
      <c r="I71" s="12" t="str">
        <f t="shared" si="3"/>
        <v/>
      </c>
    </row>
    <row r="72" spans="1:10" x14ac:dyDescent="0.25">
      <c r="A72">
        <v>6000300017</v>
      </c>
      <c r="B72" t="str">
        <f>VLOOKUP(A72,Master!71:$1048576,2,FALSE)</f>
        <v>Red</v>
      </c>
      <c r="C72" t="str">
        <f>VLOOKUP(A72,Master!71:$1048576,4,FALSE)</f>
        <v>Red #11 2018, 750ml</v>
      </c>
      <c r="D72" s="12">
        <f>VLOOKUP(A72,Master!71:$1048576,5,FALSE)</f>
        <v>706364</v>
      </c>
      <c r="E72" s="15" t="str">
        <f>VLOOKUP(A72,Opening!$1:$1048576,7,FALSE)</f>
        <v/>
      </c>
      <c r="F72" s="15" t="str">
        <f>IF(E72="","",E72+VLOOKUP($A72,Deliveries!$1:$1048576,5,FALSE)-VLOOKUP($A72,Sales!$1:$1048576,3,FALSE))</f>
        <v/>
      </c>
      <c r="G72" s="6" t="str">
        <f>IF(VLOOKUP(A72,Closing!$1:$1048576,7,FALSE)="","",VLOOKUP(A72,Closing!$1:$1048576,7,FALSE))</f>
        <v/>
      </c>
      <c r="H72" s="16" t="str">
        <f t="shared" si="2"/>
        <v/>
      </c>
      <c r="I72" s="12" t="str">
        <f t="shared" si="3"/>
        <v/>
      </c>
    </row>
    <row r="73" spans="1:10" x14ac:dyDescent="0.25">
      <c r="A73">
        <v>6000300018</v>
      </c>
      <c r="B73" t="str">
        <f>VLOOKUP(A73,Master!72:$1048576,2,FALSE)</f>
        <v>Red</v>
      </c>
      <c r="C73" t="str">
        <f>VLOOKUP(A73,Master!72:$1048576,4,FALSE)</f>
        <v>Red #12 2018, 750ml</v>
      </c>
      <c r="D73" s="12">
        <f>VLOOKUP(A73,Master!72:$1048576,5,FALSE)</f>
        <v>1755000</v>
      </c>
      <c r="E73" s="15" t="str">
        <f>VLOOKUP(A73,Opening!$1:$1048576,7,FALSE)</f>
        <v/>
      </c>
      <c r="F73" s="15" t="str">
        <f>IF(E73="","",E73+VLOOKUP($A73,Deliveries!$1:$1048576,5,FALSE)-VLOOKUP($A73,Sales!$1:$1048576,3,FALSE))</f>
        <v/>
      </c>
      <c r="G73" s="6" t="str">
        <f>IF(VLOOKUP(A73,Closing!$1:$1048576,7,FALSE)="","",VLOOKUP(A73,Closing!$1:$1048576,7,FALSE))</f>
        <v/>
      </c>
      <c r="H73" s="16" t="str">
        <f t="shared" si="2"/>
        <v/>
      </c>
      <c r="I73" s="12" t="str">
        <f t="shared" si="3"/>
        <v/>
      </c>
    </row>
    <row r="74" spans="1:10" x14ac:dyDescent="0.25">
      <c r="A74">
        <v>6000300019</v>
      </c>
      <c r="B74" t="str">
        <f>VLOOKUP(A74,Master!73:$1048576,2,FALSE)</f>
        <v>Red</v>
      </c>
      <c r="C74" t="str">
        <f>VLOOKUP(A74,Master!73:$1048576,4,FALSE)</f>
        <v>Red #13 2021, 750ml</v>
      </c>
      <c r="D74" s="12">
        <f>VLOOKUP(A74,Master!73:$1048576,5,FALSE)</f>
        <v>441000</v>
      </c>
      <c r="E74" s="15" t="str">
        <f>VLOOKUP(A74,Opening!$1:$1048576,7,FALSE)</f>
        <v/>
      </c>
      <c r="F74" s="15" t="str">
        <f>IF(E74="","",E74+VLOOKUP($A74,Deliveries!$1:$1048576,5,FALSE)-VLOOKUP($A74,Sales!$1:$1048576,3,FALSE))</f>
        <v/>
      </c>
      <c r="G74" s="6" t="str">
        <f>IF(VLOOKUP(A74,Closing!$1:$1048576,7,FALSE)="","",VLOOKUP(A74,Closing!$1:$1048576,7,FALSE))</f>
        <v/>
      </c>
      <c r="H74" s="16" t="str">
        <f t="shared" si="2"/>
        <v/>
      </c>
      <c r="I74" s="12" t="str">
        <f t="shared" si="3"/>
        <v/>
      </c>
    </row>
    <row r="75" spans="1:10" x14ac:dyDescent="0.25">
      <c r="A75">
        <v>6000300020</v>
      </c>
      <c r="B75" t="str">
        <f>VLOOKUP(A75,Master!74:$1048576,2,FALSE)</f>
        <v>Red</v>
      </c>
      <c r="C75" t="str">
        <f>VLOOKUP(A75,Master!74:$1048576,4,FALSE)</f>
        <v>Red #14 2020, 750ml</v>
      </c>
      <c r="D75" s="12">
        <f>VLOOKUP(A75,Master!74:$1048576,5,FALSE)</f>
        <v>390000</v>
      </c>
      <c r="E75" s="15" t="str">
        <f>VLOOKUP(A75,Opening!$1:$1048576,7,FALSE)</f>
        <v/>
      </c>
      <c r="F75" s="15" t="str">
        <f>IF(E75="","",E75+VLOOKUP($A75,Deliveries!$1:$1048576,5,FALSE)-VLOOKUP($A75,Sales!$1:$1048576,3,FALSE))</f>
        <v/>
      </c>
      <c r="G75" s="6" t="str">
        <f>IF(VLOOKUP(A75,Closing!$1:$1048576,7,FALSE)="","",VLOOKUP(A75,Closing!$1:$1048576,7,FALSE))</f>
        <v/>
      </c>
      <c r="H75" s="16" t="str">
        <f t="shared" si="2"/>
        <v/>
      </c>
      <c r="I75" s="12" t="str">
        <f t="shared" si="3"/>
        <v/>
      </c>
    </row>
    <row r="76" spans="1:10" x14ac:dyDescent="0.25">
      <c r="A76">
        <v>6000300021</v>
      </c>
      <c r="B76" t="str">
        <f>VLOOKUP(A76,Master!75:$1048576,2,FALSE)</f>
        <v>Red</v>
      </c>
      <c r="C76" t="str">
        <f>VLOOKUP(A76,Master!75:$1048576,4,FALSE)</f>
        <v>Red #15 2019, 750ml</v>
      </c>
      <c r="D76" s="12">
        <f>VLOOKUP(A76,Master!75:$1048576,5,FALSE)</f>
        <v>721650</v>
      </c>
      <c r="E76" s="15" t="str">
        <f>VLOOKUP(A76,Opening!$1:$1048576,7,FALSE)</f>
        <v/>
      </c>
      <c r="F76" s="15" t="str">
        <f>IF(E76="","",E76+VLOOKUP($A76,Deliveries!$1:$1048576,5,FALSE)-VLOOKUP($A76,Sales!$1:$1048576,3,FALSE))</f>
        <v/>
      </c>
      <c r="G76" s="6" t="str">
        <f>IF(VLOOKUP(A76,Closing!$1:$1048576,7,FALSE)="","",VLOOKUP(A76,Closing!$1:$1048576,7,FALSE))</f>
        <v/>
      </c>
      <c r="H76" s="16" t="str">
        <f t="shared" si="2"/>
        <v/>
      </c>
      <c r="I76" s="12" t="str">
        <f t="shared" si="3"/>
        <v/>
      </c>
      <c r="J76" t="s">
        <v>36</v>
      </c>
    </row>
    <row r="77" spans="1:10" x14ac:dyDescent="0.25">
      <c r="A77">
        <v>6000300022</v>
      </c>
      <c r="B77" t="str">
        <f>VLOOKUP(A77,Master!76:$1048576,2,FALSE)</f>
        <v>Red</v>
      </c>
      <c r="C77" t="str">
        <f>VLOOKUP(A77,Master!76:$1048576,4,FALSE)</f>
        <v>Red #16 2017, 750ml</v>
      </c>
      <c r="D77" s="12">
        <f>VLOOKUP(A77,Master!76:$1048576,5,FALSE)</f>
        <v>1152000</v>
      </c>
      <c r="E77" s="15" t="str">
        <f>VLOOKUP(A77,Opening!$1:$1048576,7,FALSE)</f>
        <v/>
      </c>
      <c r="F77" s="15" t="str">
        <f>IF(E77="","",E77+VLOOKUP($A77,Deliveries!$1:$1048576,5,FALSE)-VLOOKUP($A77,Sales!$1:$1048576,3,FALSE))</f>
        <v/>
      </c>
      <c r="G77" s="6" t="str">
        <f>IF(VLOOKUP(A77,Closing!$1:$1048576,7,FALSE)="","",VLOOKUP(A77,Closing!$1:$1048576,7,FALSE))</f>
        <v/>
      </c>
      <c r="H77" s="16" t="str">
        <f t="shared" si="2"/>
        <v/>
      </c>
      <c r="I77" s="12" t="str">
        <f t="shared" si="3"/>
        <v/>
      </c>
    </row>
    <row r="78" spans="1:10" x14ac:dyDescent="0.25">
      <c r="A78">
        <v>6000300023</v>
      </c>
      <c r="B78" t="str">
        <f>VLOOKUP(A78,Master!77:$1048576,2,FALSE)</f>
        <v>Red</v>
      </c>
      <c r="C78" t="str">
        <f>VLOOKUP(A78,Master!77:$1048576,4,FALSE)</f>
        <v>Red #17 2012, 750ml</v>
      </c>
      <c r="D78" s="12">
        <f>VLOOKUP(A78,Master!77:$1048576,5,FALSE)</f>
        <v>1521000</v>
      </c>
      <c r="E78" s="15" t="str">
        <f>VLOOKUP(A78,Opening!$1:$1048576,7,FALSE)</f>
        <v/>
      </c>
      <c r="F78" s="15" t="str">
        <f>IF(E78="","",E78+VLOOKUP($A78,Deliveries!$1:$1048576,5,FALSE)-VLOOKUP($A78,Sales!$1:$1048576,3,FALSE))</f>
        <v/>
      </c>
      <c r="G78" s="6" t="str">
        <f>IF(VLOOKUP(A78,Closing!$1:$1048576,7,FALSE)="","",VLOOKUP(A78,Closing!$1:$1048576,7,FALSE))</f>
        <v/>
      </c>
      <c r="H78" s="16" t="str">
        <f t="shared" si="2"/>
        <v/>
      </c>
      <c r="I78" s="12" t="str">
        <f t="shared" si="3"/>
        <v/>
      </c>
    </row>
    <row r="79" spans="1:10" x14ac:dyDescent="0.25">
      <c r="A79">
        <v>6000300024</v>
      </c>
      <c r="B79" t="str">
        <f>VLOOKUP(A79,Master!78:$1048576,2,FALSE)</f>
        <v>Red</v>
      </c>
      <c r="C79" t="str">
        <f>VLOOKUP(A79,Master!78:$1048576,4,FALSE)</f>
        <v>Red #18 2017, 750ml</v>
      </c>
      <c r="D79" s="12">
        <f>VLOOKUP(A79,Master!78:$1048576,5,FALSE)</f>
        <v>900000</v>
      </c>
      <c r="E79" s="15" t="str">
        <f>VLOOKUP(A79,Opening!$1:$1048576,7,FALSE)</f>
        <v/>
      </c>
      <c r="F79" s="15" t="str">
        <f>IF(E79="","",E79+VLOOKUP($A79,Deliveries!$1:$1048576,5,FALSE)-VLOOKUP($A79,Sales!$1:$1048576,3,FALSE))</f>
        <v/>
      </c>
      <c r="G79" s="6" t="str">
        <f>IF(VLOOKUP(A79,Closing!$1:$1048576,7,FALSE)="","",VLOOKUP(A79,Closing!$1:$1048576,7,FALSE))</f>
        <v/>
      </c>
      <c r="H79" s="16" t="str">
        <f t="shared" si="2"/>
        <v/>
      </c>
      <c r="I79" s="12" t="str">
        <f t="shared" si="3"/>
        <v/>
      </c>
    </row>
    <row r="80" spans="1:10" x14ac:dyDescent="0.25">
      <c r="A80">
        <v>6000300025</v>
      </c>
      <c r="B80" t="str">
        <f>VLOOKUP(A80,Master!79:$1048576,2,FALSE)</f>
        <v>Red</v>
      </c>
      <c r="C80" t="str">
        <f>VLOOKUP(A80,Master!79:$1048576,4,FALSE)</f>
        <v>Red #19 2019, 750ml</v>
      </c>
      <c r="D80" s="12">
        <f>VLOOKUP(A80,Master!79:$1048576,5,FALSE)</f>
        <v>493850</v>
      </c>
      <c r="E80" s="15" t="str">
        <f>VLOOKUP(A80,Opening!$1:$1048576,7,FALSE)</f>
        <v/>
      </c>
      <c r="F80" s="15" t="str">
        <f>IF(E80="","",E80+VLOOKUP($A80,Deliveries!$1:$1048576,5,FALSE)-VLOOKUP($A80,Sales!$1:$1048576,3,FALSE))</f>
        <v/>
      </c>
      <c r="G80" s="6" t="str">
        <f>IF(VLOOKUP(A80,Closing!$1:$1048576,7,FALSE)="","",VLOOKUP(A80,Closing!$1:$1048576,7,FALSE))</f>
        <v/>
      </c>
      <c r="H80" s="16" t="str">
        <f t="shared" si="2"/>
        <v/>
      </c>
      <c r="I80" s="12" t="str">
        <f t="shared" si="3"/>
        <v/>
      </c>
      <c r="J80" t="s">
        <v>36</v>
      </c>
    </row>
    <row r="81" spans="1:9" x14ac:dyDescent="0.25">
      <c r="A81">
        <v>6000300026</v>
      </c>
      <c r="B81" t="str">
        <f>VLOOKUP(A81,Master!80:$1048576,2,FALSE)</f>
        <v>Red</v>
      </c>
      <c r="C81" t="str">
        <f>VLOOKUP(A81,Master!80:$1048576,4,FALSE)</f>
        <v>Red #20 2015, 750ml</v>
      </c>
      <c r="D81" s="12">
        <f>VLOOKUP(A81,Master!80:$1048576,5,FALSE)</f>
        <v>895500</v>
      </c>
      <c r="E81" s="15" t="str">
        <f>VLOOKUP(A81,Opening!$1:$1048576,7,FALSE)</f>
        <v/>
      </c>
      <c r="F81" s="15" t="str">
        <f>IF(E81="","",E81+VLOOKUP($A81,Deliveries!$1:$1048576,5,FALSE)-VLOOKUP($A81,Sales!$1:$1048576,3,FALSE))</f>
        <v/>
      </c>
      <c r="G81" s="6" t="str">
        <f>IF(VLOOKUP(A81,Closing!$1:$1048576,7,FALSE)="","",VLOOKUP(A81,Closing!$1:$1048576,7,FALSE))</f>
        <v/>
      </c>
      <c r="H81" s="16" t="str">
        <f t="shared" si="2"/>
        <v/>
      </c>
      <c r="I81" s="12" t="str">
        <f t="shared" si="3"/>
        <v/>
      </c>
    </row>
    <row r="82" spans="1:9" x14ac:dyDescent="0.25">
      <c r="A82">
        <v>6000300027</v>
      </c>
      <c r="B82" t="str">
        <f>VLOOKUP(A82,Master!81:$1048576,2,FALSE)</f>
        <v>Red</v>
      </c>
      <c r="C82" t="str">
        <f>VLOOKUP(A82,Master!81:$1048576,4,FALSE)</f>
        <v>Red #21 2020, 750ml</v>
      </c>
      <c r="D82" s="12">
        <f>VLOOKUP(A82,Master!81:$1048576,5,FALSE)</f>
        <v>1080000</v>
      </c>
      <c r="E82" s="15" t="str">
        <f>VLOOKUP(A82,Opening!$1:$1048576,7,FALSE)</f>
        <v/>
      </c>
      <c r="F82" s="15" t="str">
        <f>IF(E82="","",E82+VLOOKUP($A82,Deliveries!$1:$1048576,5,FALSE)-VLOOKUP($A82,Sales!$1:$1048576,3,FALSE))</f>
        <v/>
      </c>
      <c r="G82" s="6" t="str">
        <f>IF(VLOOKUP(A82,Closing!$1:$1048576,7,FALSE)="","",VLOOKUP(A82,Closing!$1:$1048576,7,FALSE))</f>
        <v/>
      </c>
      <c r="H82" s="16" t="str">
        <f t="shared" si="2"/>
        <v/>
      </c>
      <c r="I82" s="12" t="str">
        <f t="shared" si="3"/>
        <v/>
      </c>
    </row>
    <row r="83" spans="1:9" x14ac:dyDescent="0.25">
      <c r="A83">
        <v>6000300028</v>
      </c>
      <c r="B83" t="str">
        <f>VLOOKUP(A83,Master!82:$1048576,2,FALSE)</f>
        <v>Red</v>
      </c>
      <c r="C83" t="str">
        <f>VLOOKUP(A83,Master!82:$1048576,4,FALSE)</f>
        <v>Red #22 2020, 750ml</v>
      </c>
      <c r="D83" s="12">
        <f>VLOOKUP(A83,Master!82:$1048576,5,FALSE)</f>
        <v>895500</v>
      </c>
      <c r="E83" s="15" t="str">
        <f>VLOOKUP(A83,Opening!$1:$1048576,7,FALSE)</f>
        <v/>
      </c>
      <c r="F83" s="15" t="str">
        <f>IF(E83="","",E83+VLOOKUP($A83,Deliveries!$1:$1048576,5,FALSE)-VLOOKUP($A83,Sales!$1:$1048576,3,FALSE))</f>
        <v/>
      </c>
      <c r="G83" s="6" t="str">
        <f>IF(VLOOKUP(A83,Closing!$1:$1048576,7,FALSE)="","",VLOOKUP(A83,Closing!$1:$1048576,7,FALSE))</f>
        <v/>
      </c>
      <c r="H83" s="16" t="str">
        <f t="shared" si="2"/>
        <v/>
      </c>
      <c r="I83" s="12" t="str">
        <f t="shared" si="3"/>
        <v/>
      </c>
    </row>
    <row r="84" spans="1:9" x14ac:dyDescent="0.25">
      <c r="A84">
        <v>6000300029</v>
      </c>
      <c r="B84" t="str">
        <f>VLOOKUP(A84,Master!83:$1048576,2,FALSE)</f>
        <v>Red</v>
      </c>
      <c r="C84" t="str">
        <f>VLOOKUP(A84,Master!83:$1048576,4,FALSE)</f>
        <v>Red #23 2018, 750ml</v>
      </c>
      <c r="D84" s="12">
        <f>VLOOKUP(A84,Master!83:$1048576,5,FALSE)</f>
        <v>1045000</v>
      </c>
      <c r="E84" s="15" t="str">
        <f>VLOOKUP(A84,Opening!$1:$1048576,7,FALSE)</f>
        <v/>
      </c>
      <c r="F84" s="15" t="str">
        <f>IF(E84="","",E84+VLOOKUP($A84,Deliveries!$1:$1048576,5,FALSE)-VLOOKUP($A84,Sales!$1:$1048576,3,FALSE))</f>
        <v/>
      </c>
      <c r="G84" s="6" t="str">
        <f>IF(VLOOKUP(A84,Closing!$1:$1048576,7,FALSE)="","",VLOOKUP(A84,Closing!$1:$1048576,7,FALSE))</f>
        <v/>
      </c>
      <c r="H84" s="16" t="str">
        <f t="shared" si="2"/>
        <v/>
      </c>
      <c r="I84" s="12" t="str">
        <f t="shared" si="3"/>
        <v/>
      </c>
    </row>
    <row r="85" spans="1:9" x14ac:dyDescent="0.25">
      <c r="A85">
        <v>6000300031</v>
      </c>
      <c r="B85" t="str">
        <f>VLOOKUP(A85,Master!85:$1048576,2,FALSE)</f>
        <v>Red</v>
      </c>
      <c r="C85" t="str">
        <f>VLOOKUP(A85,Master!85:$1048576,4,FALSE)</f>
        <v>Red #24 2018, 750ml</v>
      </c>
      <c r="D85" s="12">
        <f>VLOOKUP(A85,Master!85:$1048576,5,FALSE)</f>
        <v>2520000</v>
      </c>
      <c r="E85" s="15" t="str">
        <f>VLOOKUP(A85,Opening!$1:$1048576,7,FALSE)</f>
        <v/>
      </c>
      <c r="F85" s="15" t="str">
        <f>IF(E85="","",E85+VLOOKUP($A85,Deliveries!$1:$1048576,5,FALSE)-VLOOKUP($A85,Sales!$1:$1048576,3,FALSE))</f>
        <v/>
      </c>
      <c r="G85" s="6" t="str">
        <f>IF(VLOOKUP(A85,Closing!$1:$1048576,7,FALSE)="","",VLOOKUP(A85,Closing!$1:$1048576,7,FALSE))</f>
        <v/>
      </c>
      <c r="H85" s="16" t="str">
        <f t="shared" si="2"/>
        <v/>
      </c>
      <c r="I85" s="12" t="str">
        <f t="shared" si="3"/>
        <v/>
      </c>
    </row>
    <row r="86" spans="1:9" x14ac:dyDescent="0.25">
      <c r="A86">
        <v>6000300032</v>
      </c>
      <c r="B86" t="str">
        <f>VLOOKUP(A86,Master!85:$1048576,2,FALSE)</f>
        <v>Red</v>
      </c>
      <c r="C86" t="str">
        <f>VLOOKUP(A86,Master!85:$1048576,4,FALSE)</f>
        <v>Red #25 2019, 750ml</v>
      </c>
      <c r="D86" s="12">
        <f>VLOOKUP(A86,Master!85:$1048576,5,FALSE)</f>
        <v>6750000</v>
      </c>
      <c r="E86" s="15" t="str">
        <f>VLOOKUP(A86,Opening!$1:$1048576,7,FALSE)</f>
        <v/>
      </c>
      <c r="F86" s="15" t="str">
        <f>IF(E86="","",E86+VLOOKUP($A86,Deliveries!$1:$1048576,5,FALSE)-VLOOKUP($A86,Sales!$1:$1048576,3,FALSE))</f>
        <v/>
      </c>
      <c r="G86" s="6" t="str">
        <f>IF(VLOOKUP(A86,Closing!$1:$1048576,7,FALSE)="","",VLOOKUP(A86,Closing!$1:$1048576,7,FALSE))</f>
        <v/>
      </c>
      <c r="H86" s="16" t="str">
        <f t="shared" si="2"/>
        <v/>
      </c>
      <c r="I86" s="12" t="str">
        <f t="shared" si="3"/>
        <v/>
      </c>
    </row>
    <row r="87" spans="1:9" x14ac:dyDescent="0.25">
      <c r="A87">
        <v>6000300033</v>
      </c>
      <c r="B87" t="str">
        <f>VLOOKUP(A87,Master!86:$1048576,2,FALSE)</f>
        <v>Red</v>
      </c>
      <c r="C87" t="str">
        <f>VLOOKUP(A87,Master!86:$1048576,4,FALSE)</f>
        <v>Red #26 2008, 750ml</v>
      </c>
      <c r="D87" s="12">
        <f>VLOOKUP(A87,Master!86:$1048576,5,FALSE)</f>
        <v>2970000</v>
      </c>
      <c r="E87" s="15" t="str">
        <f>VLOOKUP(A87,Opening!$1:$1048576,7,FALSE)</f>
        <v/>
      </c>
      <c r="F87" s="15" t="str">
        <f>IF(E87="","",E87+VLOOKUP($A87,Deliveries!$1:$1048576,5,FALSE)-VLOOKUP($A87,Sales!$1:$1048576,3,FALSE))</f>
        <v/>
      </c>
      <c r="G87" s="6" t="str">
        <f>IF(VLOOKUP(A87,Closing!$1:$1048576,7,FALSE)="","",VLOOKUP(A87,Closing!$1:$1048576,7,FALSE))</f>
        <v/>
      </c>
      <c r="H87" s="16" t="str">
        <f t="shared" si="2"/>
        <v/>
      </c>
      <c r="I87" s="12" t="str">
        <f t="shared" si="3"/>
        <v/>
      </c>
    </row>
    <row r="88" spans="1:9" x14ac:dyDescent="0.25">
      <c r="A88">
        <v>6000300034</v>
      </c>
      <c r="B88" t="str">
        <f>VLOOKUP(A88,Master!87:$1048576,2,FALSE)</f>
        <v>Red</v>
      </c>
      <c r="C88" t="str">
        <f>VLOOKUP(A88,Master!87:$1048576,4,FALSE)</f>
        <v>Red #27 2016, 750ml</v>
      </c>
      <c r="D88" s="12">
        <f>VLOOKUP(A88,Master!87:$1048576,5,FALSE)</f>
        <v>2295000</v>
      </c>
      <c r="E88" s="15" t="str">
        <f>VLOOKUP(A88,Opening!$1:$1048576,7,FALSE)</f>
        <v/>
      </c>
      <c r="F88" s="15" t="str">
        <f>IF(E88="","",E88+VLOOKUP($A88,Deliveries!$1:$1048576,5,FALSE)-VLOOKUP($A88,Sales!$1:$1048576,3,FALSE))</f>
        <v/>
      </c>
      <c r="G88" s="6" t="str">
        <f>IF(VLOOKUP(A88,Closing!$1:$1048576,7,FALSE)="","",VLOOKUP(A88,Closing!$1:$1048576,7,FALSE))</f>
        <v/>
      </c>
      <c r="H88" s="16" t="str">
        <f t="shared" si="2"/>
        <v/>
      </c>
      <c r="I88" s="12" t="str">
        <f t="shared" si="3"/>
        <v/>
      </c>
    </row>
    <row r="89" spans="1:9" x14ac:dyDescent="0.25">
      <c r="A89">
        <v>6000300035</v>
      </c>
      <c r="B89" t="str">
        <f>VLOOKUP(A89,Master!88:$1048576,2,FALSE)</f>
        <v>Red</v>
      </c>
      <c r="C89" t="str">
        <f>VLOOKUP(A89,Master!88:$1048576,4,FALSE)</f>
        <v>Red #28 2012, 750ml</v>
      </c>
      <c r="D89" s="12">
        <f>VLOOKUP(A89,Master!88:$1048576,5,FALSE)</f>
        <v>1575000</v>
      </c>
      <c r="E89" s="15" t="str">
        <f>VLOOKUP(A89,Opening!$1:$1048576,7,FALSE)</f>
        <v/>
      </c>
      <c r="F89" s="15" t="str">
        <f>IF(E89="","",E89+VLOOKUP($A89,Deliveries!$1:$1048576,5,FALSE)-VLOOKUP($A89,Sales!$1:$1048576,3,FALSE))</f>
        <v/>
      </c>
      <c r="G89" s="6" t="str">
        <f>IF(VLOOKUP(A89,Closing!$1:$1048576,7,FALSE)="","",VLOOKUP(A89,Closing!$1:$1048576,7,FALSE))</f>
        <v/>
      </c>
      <c r="H89" s="16" t="str">
        <f t="shared" si="2"/>
        <v/>
      </c>
      <c r="I89" s="12" t="str">
        <f t="shared" si="3"/>
        <v/>
      </c>
    </row>
    <row r="90" spans="1:9" x14ac:dyDescent="0.25">
      <c r="A90">
        <v>6000300036</v>
      </c>
      <c r="B90" t="str">
        <f>VLOOKUP(A90,Master!89:$1048576,2,FALSE)</f>
        <v>Red</v>
      </c>
      <c r="C90" t="str">
        <f>VLOOKUP(A90,Master!89:$1048576,4,FALSE)</f>
        <v>Red #29 2020, 750ml</v>
      </c>
      <c r="D90" s="12">
        <f>VLOOKUP(A90,Master!89:$1048576,5,FALSE)</f>
        <v>675000</v>
      </c>
      <c r="E90" s="15" t="str">
        <f>VLOOKUP(A90,Opening!$1:$1048576,7,FALSE)</f>
        <v/>
      </c>
      <c r="F90" s="15" t="str">
        <f>IF(E90="","",E90+VLOOKUP($A90,Deliveries!$1:$1048576,5,FALSE)-VLOOKUP($A90,Sales!$1:$1048576,3,FALSE))</f>
        <v/>
      </c>
      <c r="G90" s="6" t="str">
        <f>IF(VLOOKUP(A90,Closing!$1:$1048576,7,FALSE)="","",VLOOKUP(A90,Closing!$1:$1048576,7,FALSE))</f>
        <v/>
      </c>
      <c r="H90" s="16" t="str">
        <f t="shared" si="2"/>
        <v/>
      </c>
      <c r="I90" s="12" t="str">
        <f t="shared" si="3"/>
        <v/>
      </c>
    </row>
    <row r="91" spans="1:9" x14ac:dyDescent="0.25">
      <c r="A91">
        <v>6000300037</v>
      </c>
      <c r="B91" t="str">
        <f>VLOOKUP(A91,Master!90:$1048576,2,FALSE)</f>
        <v>Red</v>
      </c>
      <c r="C91" t="str">
        <f>VLOOKUP(A91,Master!90:$1048576,4,FALSE)</f>
        <v>Red #30 2017, 750ml</v>
      </c>
      <c r="D91" s="12">
        <f>VLOOKUP(A91,Master!90:$1048576,5,FALSE)</f>
        <v>1161000</v>
      </c>
      <c r="E91" s="15" t="str">
        <f>VLOOKUP(A91,Opening!$1:$1048576,7,FALSE)</f>
        <v/>
      </c>
      <c r="F91" s="15" t="str">
        <f>IF(E91="","",E91+VLOOKUP($A91,Deliveries!$1:$1048576,5,FALSE)-VLOOKUP($A91,Sales!$1:$1048576,3,FALSE))</f>
        <v/>
      </c>
      <c r="G91" s="6" t="str">
        <f>IF(VLOOKUP(A91,Closing!$1:$1048576,7,FALSE)="","",VLOOKUP(A91,Closing!$1:$1048576,7,FALSE))</f>
        <v/>
      </c>
      <c r="H91" s="16" t="str">
        <f t="shared" si="2"/>
        <v/>
      </c>
      <c r="I91" s="12" t="str">
        <f t="shared" si="3"/>
        <v/>
      </c>
    </row>
    <row r="92" spans="1:9" x14ac:dyDescent="0.25">
      <c r="A92">
        <v>6000300038</v>
      </c>
      <c r="B92" t="str">
        <f>VLOOKUP(A92,Master!91:$1048576,2,FALSE)</f>
        <v>Red</v>
      </c>
      <c r="C92" t="str">
        <f>VLOOKUP(A92,Master!91:$1048576,4,FALSE)</f>
        <v>Red #31 2020, 750ml</v>
      </c>
      <c r="D92" s="12">
        <f>VLOOKUP(A92,Master!91:$1048576,5,FALSE)</f>
        <v>1305000</v>
      </c>
      <c r="E92" s="15" t="str">
        <f>VLOOKUP(A92,Opening!$1:$1048576,7,FALSE)</f>
        <v/>
      </c>
      <c r="F92" s="15" t="str">
        <f>IF(E92="","",E92+VLOOKUP($A92,Deliveries!$1:$1048576,5,FALSE)-VLOOKUP($A92,Sales!$1:$1048576,3,FALSE))</f>
        <v/>
      </c>
      <c r="G92" s="6" t="str">
        <f>IF(VLOOKUP(A92,Closing!$1:$1048576,7,FALSE)="","",VLOOKUP(A92,Closing!$1:$1048576,7,FALSE))</f>
        <v/>
      </c>
      <c r="H92" s="16" t="str">
        <f t="shared" si="2"/>
        <v/>
      </c>
      <c r="I92" s="12" t="str">
        <f t="shared" si="3"/>
        <v/>
      </c>
    </row>
    <row r="93" spans="1:9" x14ac:dyDescent="0.25">
      <c r="A93">
        <v>6000300039</v>
      </c>
      <c r="B93" t="str">
        <f>VLOOKUP(A93,Master!92:$1048576,2,FALSE)</f>
        <v>Red</v>
      </c>
      <c r="C93" t="str">
        <f>VLOOKUP(A93,Master!92:$1048576,4,FALSE)</f>
        <v>Red #32 2018, 750ml</v>
      </c>
      <c r="D93" s="12">
        <f>VLOOKUP(A93,Master!92:$1048576,5,FALSE)</f>
        <v>665100</v>
      </c>
      <c r="E93" s="15" t="str">
        <f>VLOOKUP(A93,Opening!$1:$1048576,7,FALSE)</f>
        <v/>
      </c>
      <c r="F93" s="15" t="str">
        <f>IF(E93="","",E93+VLOOKUP($A93,Deliveries!$1:$1048576,5,FALSE)-VLOOKUP($A93,Sales!$1:$1048576,3,FALSE))</f>
        <v/>
      </c>
      <c r="G93" s="6" t="str">
        <f>IF(VLOOKUP(A93,Closing!$1:$1048576,7,FALSE)="","",VLOOKUP(A93,Closing!$1:$1048576,7,FALSE))</f>
        <v/>
      </c>
      <c r="H93" s="16" t="str">
        <f t="shared" si="2"/>
        <v/>
      </c>
      <c r="I93" s="12" t="str">
        <f t="shared" si="3"/>
        <v/>
      </c>
    </row>
    <row r="94" spans="1:9" x14ac:dyDescent="0.25">
      <c r="A94">
        <v>6000300040</v>
      </c>
      <c r="B94" t="str">
        <f>VLOOKUP(A94,Master!93:$1048576,2,FALSE)</f>
        <v>Red</v>
      </c>
      <c r="C94" t="str">
        <f>VLOOKUP(A94,Master!93:$1048576,4,FALSE)</f>
        <v>Red #33 2015, 750ml</v>
      </c>
      <c r="D94" s="12">
        <f>VLOOKUP(A94,Master!93:$1048576,5,FALSE)</f>
        <v>1287000</v>
      </c>
      <c r="E94" s="15" t="str">
        <f>VLOOKUP(A94,Opening!$1:$1048576,7,FALSE)</f>
        <v/>
      </c>
      <c r="F94" s="15" t="str">
        <f>IF(E94="","",E94+VLOOKUP($A94,Deliveries!$1:$1048576,5,FALSE)-VLOOKUP($A94,Sales!$1:$1048576,3,FALSE))</f>
        <v/>
      </c>
      <c r="G94" s="6" t="str">
        <f>IF(VLOOKUP(A94,Closing!$1:$1048576,7,FALSE)="","",VLOOKUP(A94,Closing!$1:$1048576,7,FALSE))</f>
        <v/>
      </c>
      <c r="H94" s="16" t="str">
        <f t="shared" si="2"/>
        <v/>
      </c>
      <c r="I94" s="12" t="str">
        <f t="shared" si="3"/>
        <v/>
      </c>
    </row>
    <row r="95" spans="1:9" x14ac:dyDescent="0.25">
      <c r="A95">
        <v>6000300041</v>
      </c>
      <c r="B95" t="str">
        <f>VLOOKUP(A95,Master!94:$1048576,2,FALSE)</f>
        <v>Red</v>
      </c>
      <c r="C95" t="str">
        <f>VLOOKUP(A95,Master!94:$1048576,4,FALSE)</f>
        <v>Red #34 2018, 750ml</v>
      </c>
      <c r="D95" s="12">
        <f>VLOOKUP(A95,Master!94:$1048576,5,FALSE)</f>
        <v>719100</v>
      </c>
      <c r="E95" s="15" t="str">
        <f>VLOOKUP(A95,Opening!$1:$1048576,7,FALSE)</f>
        <v/>
      </c>
      <c r="F95" s="15" t="str">
        <f>IF(E95="","",E95+VLOOKUP($A95,Deliveries!$1:$1048576,5,FALSE)-VLOOKUP($A95,Sales!$1:$1048576,3,FALSE))</f>
        <v/>
      </c>
      <c r="G95" s="6" t="str">
        <f>IF(VLOOKUP(A95,Closing!$1:$1048576,7,FALSE)="","",VLOOKUP(A95,Closing!$1:$1048576,7,FALSE))</f>
        <v/>
      </c>
      <c r="H95" s="16" t="str">
        <f t="shared" si="2"/>
        <v/>
      </c>
      <c r="I95" s="12" t="str">
        <f t="shared" si="3"/>
        <v/>
      </c>
    </row>
    <row r="96" spans="1:9" x14ac:dyDescent="0.25">
      <c r="A96">
        <v>6000300042</v>
      </c>
      <c r="B96" t="str">
        <f>VLOOKUP(A96,Master!95:$1048576,2,FALSE)</f>
        <v>Red</v>
      </c>
      <c r="C96" t="str">
        <f>VLOOKUP(A96,Master!95:$1048576,4,FALSE)</f>
        <v>Red #35 2016, 750ml</v>
      </c>
      <c r="D96" s="12">
        <f>VLOOKUP(A96,Master!95:$1048576,5,FALSE)</f>
        <v>2700000</v>
      </c>
      <c r="E96" s="15" t="str">
        <f>VLOOKUP(A96,Opening!$1:$1048576,7,FALSE)</f>
        <v/>
      </c>
      <c r="F96" s="15" t="str">
        <f>IF(E96="","",E96+VLOOKUP($A96,Deliveries!$1:$1048576,5,FALSE)-VLOOKUP($A96,Sales!$1:$1048576,3,FALSE))</f>
        <v/>
      </c>
      <c r="G96" s="6" t="str">
        <f>IF(VLOOKUP(A96,Closing!$1:$1048576,7,FALSE)="","",VLOOKUP(A96,Closing!$1:$1048576,7,FALSE))</f>
        <v/>
      </c>
      <c r="H96" s="16" t="str">
        <f t="shared" si="2"/>
        <v/>
      </c>
      <c r="I96" s="12" t="str">
        <f t="shared" si="3"/>
        <v/>
      </c>
    </row>
    <row r="97" spans="1:10" x14ac:dyDescent="0.25">
      <c r="A97">
        <v>6000300043</v>
      </c>
      <c r="B97" t="str">
        <f>VLOOKUP(A97,Master!96:$1048576,2,FALSE)</f>
        <v>Red</v>
      </c>
      <c r="C97" t="str">
        <f>VLOOKUP(A97,Master!96:$1048576,4,FALSE)</f>
        <v>Red #36 2018, 750ml</v>
      </c>
      <c r="D97" s="12">
        <f>VLOOKUP(A97,Master!96:$1048576,5,FALSE)</f>
        <v>1395000</v>
      </c>
      <c r="E97" s="15" t="str">
        <f>VLOOKUP(A97,Opening!$1:$1048576,7,FALSE)</f>
        <v/>
      </c>
      <c r="F97" s="15" t="str">
        <f>IF(E97="","",E97+VLOOKUP($A97,Deliveries!$1:$1048576,5,FALSE)-VLOOKUP($A97,Sales!$1:$1048576,3,FALSE))</f>
        <v/>
      </c>
      <c r="G97" s="6" t="str">
        <f>IF(VLOOKUP(A97,Closing!$1:$1048576,7,FALSE)="","",VLOOKUP(A97,Closing!$1:$1048576,7,FALSE))</f>
        <v/>
      </c>
      <c r="H97" s="16" t="str">
        <f t="shared" si="2"/>
        <v/>
      </c>
      <c r="I97" s="12" t="str">
        <f t="shared" si="3"/>
        <v/>
      </c>
    </row>
    <row r="98" spans="1:10" x14ac:dyDescent="0.25">
      <c r="A98">
        <v>6000300044</v>
      </c>
      <c r="B98" t="str">
        <f>VLOOKUP(A98,Master!97:$1048576,2,FALSE)</f>
        <v>Red</v>
      </c>
      <c r="C98" t="str">
        <f>VLOOKUP(A98,Master!97:$1048576,4,FALSE)</f>
        <v>Red #37 2019, 750ml</v>
      </c>
      <c r="D98" s="12">
        <f>VLOOKUP(A98,Master!97:$1048576,5,FALSE)</f>
        <v>891000</v>
      </c>
      <c r="E98" s="15" t="str">
        <f>VLOOKUP(A98,Opening!$1:$1048576,7,FALSE)</f>
        <v/>
      </c>
      <c r="F98" s="15" t="str">
        <f>IF(E98="","",E98+VLOOKUP($A98,Deliveries!$1:$1048576,5,FALSE)-VLOOKUP($A98,Sales!$1:$1048576,3,FALSE))</f>
        <v/>
      </c>
      <c r="G98" s="6" t="str">
        <f>IF(VLOOKUP(A98,Closing!$1:$1048576,7,FALSE)="","",VLOOKUP(A98,Closing!$1:$1048576,7,FALSE))</f>
        <v/>
      </c>
      <c r="H98" s="16" t="str">
        <f t="shared" si="2"/>
        <v/>
      </c>
      <c r="I98" s="12" t="str">
        <f t="shared" si="3"/>
        <v/>
      </c>
    </row>
    <row r="99" spans="1:10" x14ac:dyDescent="0.25">
      <c r="A99">
        <v>6000300045</v>
      </c>
      <c r="B99" t="str">
        <f>VLOOKUP(A99,Master!98:$1048576,2,FALSE)</f>
        <v>Red</v>
      </c>
      <c r="C99" t="str">
        <f>VLOOKUP(A99,Master!98:$1048576,4,FALSE)</f>
        <v>Red #38 2017, 750ml</v>
      </c>
      <c r="D99" s="12">
        <f>VLOOKUP(A99,Master!98:$1048576,5,FALSE)</f>
        <v>4365000</v>
      </c>
      <c r="E99" s="15" t="str">
        <f>VLOOKUP(A99,Opening!$1:$1048576,7,FALSE)</f>
        <v/>
      </c>
      <c r="F99" s="15" t="str">
        <f>IF(E99="","",E99+VLOOKUP($A99,Deliveries!$1:$1048576,5,FALSE)-VLOOKUP($A99,Sales!$1:$1048576,3,FALSE))</f>
        <v/>
      </c>
      <c r="G99" s="6" t="str">
        <f>IF(VLOOKUP(A99,Closing!$1:$1048576,7,FALSE)="","",VLOOKUP(A99,Closing!$1:$1048576,7,FALSE))</f>
        <v/>
      </c>
      <c r="H99" s="16" t="str">
        <f t="shared" si="2"/>
        <v/>
      </c>
      <c r="I99" s="12" t="str">
        <f t="shared" si="3"/>
        <v/>
      </c>
    </row>
    <row r="100" spans="1:10" hidden="1" x14ac:dyDescent="0.25">
      <c r="A100">
        <v>6000300046</v>
      </c>
      <c r="B100" t="str">
        <f>VLOOKUP(A100,Master!99:$1048576,2,FALSE)</f>
        <v>Red</v>
      </c>
      <c r="C100">
        <f>VLOOKUP(A100,Master!99:$1048576,4,FALSE)</f>
        <v>0</v>
      </c>
      <c r="D100" s="12">
        <f>VLOOKUP(A100,Master!99:$1048576,5,FALSE)</f>
        <v>0</v>
      </c>
      <c r="E100" s="15" t="e">
        <f>VLOOKUP(A100,Opening!$1:$1048576,7,FALSE)</f>
        <v>#N/A</v>
      </c>
      <c r="F100" s="15" t="e">
        <f>IF(E100="","",E100+VLOOKUP($A100,Deliveries!$1:$1048576,5,FALSE)-VLOOKUP($A100,Sales!$1:$1048576,3,FALSE))</f>
        <v>#N/A</v>
      </c>
      <c r="G100" s="6" t="e">
        <f>VLOOKUP(A100,Opening!$1:$1048576,9,FALSE)</f>
        <v>#N/A</v>
      </c>
      <c r="H100" s="16" t="e">
        <f t="shared" si="2"/>
        <v>#N/A</v>
      </c>
      <c r="I100" s="12" t="e">
        <f t="shared" si="3"/>
        <v>#N/A</v>
      </c>
    </row>
    <row r="101" spans="1:10" hidden="1" x14ac:dyDescent="0.25">
      <c r="A101">
        <v>6000300047</v>
      </c>
      <c r="B101" t="str">
        <f>VLOOKUP(A101,Master!100:$1048576,2,FALSE)</f>
        <v>Red</v>
      </c>
      <c r="C101">
        <f>VLOOKUP(A101,Master!100:$1048576,4,FALSE)</f>
        <v>0</v>
      </c>
      <c r="D101" s="12">
        <f>VLOOKUP(A101,Master!100:$1048576,5,FALSE)</f>
        <v>0</v>
      </c>
      <c r="E101" s="15" t="e">
        <f>VLOOKUP(A101,Opening!$1:$1048576,7,FALSE)</f>
        <v>#N/A</v>
      </c>
      <c r="F101" s="15" t="e">
        <f>IF(E101="","",E101+VLOOKUP($A101,Deliveries!$1:$1048576,5,FALSE)-VLOOKUP($A101,Sales!$1:$1048576,3,FALSE))</f>
        <v>#N/A</v>
      </c>
      <c r="G101" s="6" t="e">
        <f>VLOOKUP(A101,Opening!$1:$1048576,9,FALSE)</f>
        <v>#N/A</v>
      </c>
      <c r="H101" s="16" t="e">
        <f t="shared" si="2"/>
        <v>#N/A</v>
      </c>
      <c r="I101" s="12" t="e">
        <f t="shared" si="3"/>
        <v>#N/A</v>
      </c>
    </row>
    <row r="102" spans="1:10" hidden="1" x14ac:dyDescent="0.25">
      <c r="A102">
        <v>6000300048</v>
      </c>
      <c r="B102" t="str">
        <f>VLOOKUP(A102,Master!101:$1048576,2,FALSE)</f>
        <v>Red</v>
      </c>
      <c r="C102">
        <f>VLOOKUP(A102,Master!101:$1048576,4,FALSE)</f>
        <v>0</v>
      </c>
      <c r="D102" s="12">
        <f>VLOOKUP(A102,Master!101:$1048576,5,FALSE)</f>
        <v>0</v>
      </c>
      <c r="E102" s="15" t="e">
        <f>VLOOKUP(A102,Opening!$1:$1048576,7,FALSE)</f>
        <v>#N/A</v>
      </c>
      <c r="F102" s="15" t="e">
        <f>IF(E102="","",E102+VLOOKUP($A102,Deliveries!$1:$1048576,5,FALSE)-VLOOKUP($A102,Sales!$1:$1048576,3,FALSE))</f>
        <v>#N/A</v>
      </c>
      <c r="G102" s="6" t="e">
        <f>VLOOKUP(A102,Opening!$1:$1048576,9,FALSE)</f>
        <v>#N/A</v>
      </c>
      <c r="H102" s="16" t="e">
        <f t="shared" si="2"/>
        <v>#N/A</v>
      </c>
      <c r="I102" s="12" t="e">
        <f t="shared" si="3"/>
        <v>#N/A</v>
      </c>
    </row>
    <row r="103" spans="1:10" hidden="1" x14ac:dyDescent="0.25">
      <c r="A103">
        <v>6000300049</v>
      </c>
      <c r="B103" t="str">
        <f>VLOOKUP(A103,Master!102:$1048576,2,FALSE)</f>
        <v>Red</v>
      </c>
      <c r="C103">
        <f>VLOOKUP(A103,Master!102:$1048576,4,FALSE)</f>
        <v>0</v>
      </c>
      <c r="D103" s="12">
        <f>VLOOKUP(A103,Master!102:$1048576,5,FALSE)</f>
        <v>0</v>
      </c>
      <c r="E103" s="15" t="e">
        <f>VLOOKUP(A103,Opening!$1:$1048576,7,FALSE)</f>
        <v>#N/A</v>
      </c>
      <c r="F103" s="15" t="e">
        <f>IF(E103="","",E103+VLOOKUP($A103,Deliveries!$1:$1048576,5,FALSE)-VLOOKUP($A103,Sales!$1:$1048576,3,FALSE))</f>
        <v>#N/A</v>
      </c>
      <c r="G103" s="6" t="e">
        <f>VLOOKUP(A103,Opening!$1:$1048576,9,FALSE)</f>
        <v>#N/A</v>
      </c>
      <c r="H103" s="16" t="e">
        <f t="shared" si="2"/>
        <v>#N/A</v>
      </c>
      <c r="I103" s="12" t="e">
        <f t="shared" si="3"/>
        <v>#N/A</v>
      </c>
    </row>
    <row r="104" spans="1:10" hidden="1" x14ac:dyDescent="0.25">
      <c r="A104">
        <v>6000300050</v>
      </c>
      <c r="B104" t="str">
        <f>VLOOKUP(A104,Master!103:$1048576,2,FALSE)</f>
        <v>Red</v>
      </c>
      <c r="C104">
        <f>VLOOKUP(A104,Master!103:$1048576,4,FALSE)</f>
        <v>0</v>
      </c>
      <c r="D104" s="12">
        <f>VLOOKUP(A104,Master!103:$1048576,5,FALSE)</f>
        <v>0</v>
      </c>
      <c r="E104" s="15" t="e">
        <f>VLOOKUP(A104,Opening!$1:$1048576,7,FALSE)</f>
        <v>#N/A</v>
      </c>
      <c r="F104" s="15" t="e">
        <f>IF(E104="","",E104+VLOOKUP($A104,Deliveries!$1:$1048576,5,FALSE)-VLOOKUP($A104,Sales!$1:$1048576,3,FALSE))</f>
        <v>#N/A</v>
      </c>
      <c r="G104" s="6" t="e">
        <f>VLOOKUP(A104,Opening!$1:$1048576,9,FALSE)</f>
        <v>#N/A</v>
      </c>
      <c r="H104" s="16" t="e">
        <f t="shared" si="2"/>
        <v>#N/A</v>
      </c>
      <c r="I104" s="12" t="e">
        <f t="shared" si="3"/>
        <v>#N/A</v>
      </c>
    </row>
    <row r="105" spans="1:10" hidden="1" x14ac:dyDescent="0.25">
      <c r="A105">
        <v>6000300051</v>
      </c>
      <c r="B105" t="str">
        <f>VLOOKUP(A105,Master!104:$1048576,2,FALSE)</f>
        <v>Red</v>
      </c>
      <c r="C105">
        <f>VLOOKUP(A105,Master!104:$1048576,4,FALSE)</f>
        <v>0</v>
      </c>
      <c r="D105" s="12">
        <f>VLOOKUP(A105,Master!104:$1048576,5,FALSE)</f>
        <v>0</v>
      </c>
      <c r="E105" s="15" t="e">
        <f>VLOOKUP(A105,Opening!$1:$1048576,7,FALSE)</f>
        <v>#N/A</v>
      </c>
      <c r="F105" s="15" t="e">
        <f>IF(E105="","",E105+VLOOKUP($A105,Deliveries!$1:$1048576,5,FALSE)-VLOOKUP($A105,Sales!$1:$1048576,3,FALSE))</f>
        <v>#N/A</v>
      </c>
      <c r="G105" s="6" t="e">
        <f>VLOOKUP(A105,Opening!$1:$1048576,9,FALSE)</f>
        <v>#N/A</v>
      </c>
      <c r="H105" s="16" t="e">
        <f t="shared" si="2"/>
        <v>#N/A</v>
      </c>
      <c r="I105" s="12" t="e">
        <f t="shared" si="3"/>
        <v>#N/A</v>
      </c>
    </row>
    <row r="106" spans="1:10" hidden="1" x14ac:dyDescent="0.25">
      <c r="A106">
        <v>6000300052</v>
      </c>
      <c r="B106" t="str">
        <f>VLOOKUP(A106,Master!105:$1048576,2,FALSE)</f>
        <v>Red</v>
      </c>
      <c r="C106">
        <f>VLOOKUP(A106,Master!105:$1048576,4,FALSE)</f>
        <v>0</v>
      </c>
      <c r="D106" s="12">
        <f>VLOOKUP(A106,Master!105:$1048576,5,FALSE)</f>
        <v>0</v>
      </c>
      <c r="E106" s="15" t="e">
        <f>VLOOKUP(A106,Opening!$1:$1048576,7,FALSE)</f>
        <v>#N/A</v>
      </c>
      <c r="F106" s="15" t="e">
        <f>IF(E106="","",E106+VLOOKUP($A106,Deliveries!$1:$1048576,5,FALSE)-VLOOKUP($A106,Sales!$1:$1048576,3,FALSE))</f>
        <v>#N/A</v>
      </c>
      <c r="G106" s="6" t="e">
        <f>VLOOKUP(A106,Opening!$1:$1048576,9,FALSE)</f>
        <v>#N/A</v>
      </c>
      <c r="H106" s="16" t="e">
        <f t="shared" si="2"/>
        <v>#N/A</v>
      </c>
      <c r="I106" s="12" t="e">
        <f t="shared" si="3"/>
        <v>#N/A</v>
      </c>
    </row>
    <row r="107" spans="1:10" x14ac:dyDescent="0.25">
      <c r="A107">
        <v>6000500001</v>
      </c>
      <c r="B107" t="str">
        <f>VLOOKUP(A107,Master!106:$1048576,2,FALSE)</f>
        <v>Sweet</v>
      </c>
      <c r="C107" t="str">
        <f>VLOOKUP(A107,Master!106:$1048576,4,FALSE)</f>
        <v>Sweet #1 2001, 750ml</v>
      </c>
      <c r="D107" s="12">
        <f>VLOOKUP(A107,Master!106:$1048576,5,FALSE)</f>
        <v>2610000</v>
      </c>
      <c r="E107" s="15" t="str">
        <f>VLOOKUP(A107,Opening!$1:$1048576,7,FALSE)</f>
        <v/>
      </c>
      <c r="F107" s="15" t="str">
        <f>IF(E107="","",E107+VLOOKUP($A107,Deliveries!$1:$1048576,5,FALSE)-VLOOKUP($A107,Sales!$1:$1048576,3,FALSE))</f>
        <v/>
      </c>
      <c r="G107" s="6" t="str">
        <f>IF(VLOOKUP(A107,Closing!$1:$1048576,7,FALSE)="","",VLOOKUP(A107,Closing!$1:$1048576,7,FALSE))</f>
        <v/>
      </c>
      <c r="H107" s="16" t="str">
        <f t="shared" si="2"/>
        <v/>
      </c>
      <c r="I107" s="12" t="str">
        <f t="shared" si="3"/>
        <v/>
      </c>
      <c r="J107" t="s">
        <v>36</v>
      </c>
    </row>
    <row r="108" spans="1:10" x14ac:dyDescent="0.25">
      <c r="A108">
        <f>A107+1</f>
        <v>6000500002</v>
      </c>
      <c r="B108" t="str">
        <f>VLOOKUP(A108,Master!107:$1048576,2,FALSE)</f>
        <v>Sweet</v>
      </c>
      <c r="C108" t="str">
        <f>VLOOKUP(A108,Master!107:$1048576,4,FALSE)</f>
        <v>Sweet #2 2022, 375ml</v>
      </c>
      <c r="D108" s="12">
        <f>VLOOKUP(A108,Master!107:$1048576,5,FALSE)</f>
        <v>330000</v>
      </c>
      <c r="E108" s="15" t="str">
        <f>VLOOKUP(A108,Opening!$1:$1048576,7,FALSE)</f>
        <v/>
      </c>
      <c r="F108" s="15" t="str">
        <f>IF(E108="","",E108+VLOOKUP($A108,Deliveries!$1:$1048576,5,FALSE)-VLOOKUP($A108,Sales!$1:$1048576,3,FALSE))</f>
        <v/>
      </c>
      <c r="G108" s="6" t="str">
        <f>IF(VLOOKUP(A108,Closing!$1:$1048576,7,FALSE)="","",VLOOKUP(A108,Closing!$1:$1048576,7,FALSE))</f>
        <v/>
      </c>
      <c r="H108" s="16" t="str">
        <f t="shared" si="2"/>
        <v/>
      </c>
      <c r="I108" s="12" t="str">
        <f t="shared" si="3"/>
        <v/>
      </c>
    </row>
    <row r="109" spans="1:10" hidden="1" x14ac:dyDescent="0.25">
      <c r="A109">
        <f t="shared" ref="A109:A115" si="4">A108+1</f>
        <v>6000500003</v>
      </c>
      <c r="B109" t="str">
        <f>VLOOKUP(A109,Master!108:$1048576,2,FALSE)</f>
        <v>Sweet</v>
      </c>
      <c r="C109">
        <f>VLOOKUP(A109,Master!108:$1048576,4,FALSE)</f>
        <v>0</v>
      </c>
      <c r="D109" s="12">
        <f>VLOOKUP(A109,Master!108:$1048576,5,FALSE)</f>
        <v>0</v>
      </c>
      <c r="E109" s="15" t="e">
        <f>VLOOKUP(A109,Opening!$1:$1048576,7,FALSE)</f>
        <v>#N/A</v>
      </c>
      <c r="F109" s="15" t="e">
        <f>IF(E109="","",E109+VLOOKUP($A109,Deliveries!$1:$1048576,5,FALSE)-VLOOKUP($A109,Sales!$1:$1048576,3,FALSE))</f>
        <v>#N/A</v>
      </c>
      <c r="G109" s="6" t="e">
        <f>VLOOKUP(A109,Opening!$1:$1048576,9,FALSE)</f>
        <v>#N/A</v>
      </c>
      <c r="H109" s="16" t="e">
        <f t="shared" si="2"/>
        <v>#N/A</v>
      </c>
      <c r="I109" s="12" t="e">
        <f t="shared" si="3"/>
        <v>#N/A</v>
      </c>
    </row>
    <row r="110" spans="1:10" hidden="1" x14ac:dyDescent="0.25">
      <c r="A110">
        <f t="shared" si="4"/>
        <v>6000500004</v>
      </c>
      <c r="B110" t="str">
        <f>VLOOKUP(A110,Master!109:$1048576,2,FALSE)</f>
        <v>Sweet</v>
      </c>
      <c r="C110">
        <f>VLOOKUP(A110,Master!109:$1048576,4,FALSE)</f>
        <v>0</v>
      </c>
      <c r="D110" s="12">
        <f>VLOOKUP(A110,Master!109:$1048576,5,FALSE)</f>
        <v>0</v>
      </c>
      <c r="E110" s="15" t="e">
        <f>VLOOKUP(A110,Opening!$1:$1048576,7,FALSE)</f>
        <v>#N/A</v>
      </c>
      <c r="F110" s="15" t="e">
        <f>IF(E110="","",E110+VLOOKUP($A110,Deliveries!$1:$1048576,5,FALSE)-VLOOKUP($A110,Sales!$1:$1048576,3,FALSE))</f>
        <v>#N/A</v>
      </c>
      <c r="G110" s="6" t="e">
        <f>VLOOKUP(A110,Opening!$1:$1048576,9,FALSE)</f>
        <v>#N/A</v>
      </c>
      <c r="H110" s="16" t="e">
        <f t="shared" si="2"/>
        <v>#N/A</v>
      </c>
      <c r="I110" s="12" t="e">
        <f t="shared" si="3"/>
        <v>#N/A</v>
      </c>
    </row>
    <row r="111" spans="1:10" hidden="1" x14ac:dyDescent="0.25">
      <c r="A111">
        <f t="shared" si="4"/>
        <v>6000500005</v>
      </c>
      <c r="B111" t="str">
        <f>VLOOKUP(A111,Master!110:$1048576,2,FALSE)</f>
        <v>Sweet</v>
      </c>
      <c r="C111">
        <f>VLOOKUP(A111,Master!110:$1048576,4,FALSE)</f>
        <v>0</v>
      </c>
      <c r="D111" s="12">
        <f>VLOOKUP(A111,Master!110:$1048576,5,FALSE)</f>
        <v>0</v>
      </c>
      <c r="E111" s="15" t="e">
        <f>VLOOKUP(A111,Opening!$1:$1048576,7,FALSE)</f>
        <v>#N/A</v>
      </c>
      <c r="F111" s="15" t="e">
        <f>IF(E111="","",E111+VLOOKUP($A111,Deliveries!$1:$1048576,5,FALSE)-VLOOKUP($A111,Sales!$1:$1048576,3,FALSE))</f>
        <v>#N/A</v>
      </c>
      <c r="G111" s="6" t="e">
        <f>VLOOKUP(A111,Opening!$1:$1048576,9,FALSE)</f>
        <v>#N/A</v>
      </c>
      <c r="H111" s="16" t="e">
        <f t="shared" si="2"/>
        <v>#N/A</v>
      </c>
      <c r="I111" s="12" t="e">
        <f t="shared" si="3"/>
        <v>#N/A</v>
      </c>
    </row>
    <row r="112" spans="1:10" hidden="1" x14ac:dyDescent="0.25">
      <c r="A112">
        <f t="shared" si="4"/>
        <v>6000500006</v>
      </c>
      <c r="B112" t="str">
        <f>VLOOKUP(A112,Master!111:$1048576,2,FALSE)</f>
        <v>Sweet</v>
      </c>
      <c r="C112">
        <f>VLOOKUP(A112,Master!111:$1048576,4,FALSE)</f>
        <v>0</v>
      </c>
      <c r="D112" s="12">
        <f>VLOOKUP(A112,Master!111:$1048576,5,FALSE)</f>
        <v>0</v>
      </c>
      <c r="E112" s="15" t="e">
        <f>VLOOKUP(A112,Opening!$1:$1048576,7,FALSE)</f>
        <v>#N/A</v>
      </c>
      <c r="F112" s="15" t="e">
        <f>IF(E112="","",E112+VLOOKUP($A112,Deliveries!$1:$1048576,5,FALSE)-VLOOKUP($A112,Sales!$1:$1048576,3,FALSE))</f>
        <v>#N/A</v>
      </c>
      <c r="G112" s="6" t="e">
        <f>VLOOKUP(A112,Opening!$1:$1048576,9,FALSE)</f>
        <v>#N/A</v>
      </c>
      <c r="H112" s="16" t="e">
        <f t="shared" si="2"/>
        <v>#N/A</v>
      </c>
      <c r="I112" s="12" t="e">
        <f t="shared" si="3"/>
        <v>#N/A</v>
      </c>
    </row>
    <row r="113" spans="1:10" hidden="1" x14ac:dyDescent="0.25">
      <c r="A113">
        <f>A112+1</f>
        <v>6000500007</v>
      </c>
      <c r="B113" t="str">
        <f>VLOOKUP(A113,Master!112:$1048576,2,FALSE)</f>
        <v>Sweet</v>
      </c>
      <c r="C113">
        <f>VLOOKUP(A113,Master!112:$1048576,4,FALSE)</f>
        <v>0</v>
      </c>
      <c r="D113" s="12">
        <f>VLOOKUP(A113,Master!112:$1048576,5,FALSE)</f>
        <v>0</v>
      </c>
      <c r="E113" s="15" t="e">
        <f>VLOOKUP(A113,Opening!$1:$1048576,7,FALSE)</f>
        <v>#N/A</v>
      </c>
      <c r="F113" s="15" t="e">
        <f>IF(E113="","",E113+VLOOKUP($A113,Deliveries!$1:$1048576,5,FALSE)-VLOOKUP($A113,Sales!$1:$1048576,3,FALSE))</f>
        <v>#N/A</v>
      </c>
      <c r="G113" s="6" t="e">
        <f>VLOOKUP(A113,Opening!$1:$1048576,9,FALSE)</f>
        <v>#N/A</v>
      </c>
      <c r="H113" s="16" t="e">
        <f t="shared" si="2"/>
        <v>#N/A</v>
      </c>
      <c r="I113" s="12" t="e">
        <f t="shared" si="3"/>
        <v>#N/A</v>
      </c>
    </row>
    <row r="114" spans="1:10" hidden="1" x14ac:dyDescent="0.25">
      <c r="A114">
        <f t="shared" si="4"/>
        <v>6000500008</v>
      </c>
      <c r="B114" t="str">
        <f>VLOOKUP(A114,Master!113:$1048576,2,FALSE)</f>
        <v>Sweet</v>
      </c>
      <c r="C114">
        <f>VLOOKUP(A114,Master!113:$1048576,4,FALSE)</f>
        <v>0</v>
      </c>
      <c r="D114" s="12">
        <f>VLOOKUP(A114,Master!113:$1048576,5,FALSE)</f>
        <v>0</v>
      </c>
      <c r="E114" s="15" t="e">
        <f>VLOOKUP(A114,Opening!$1:$1048576,7,FALSE)</f>
        <v>#N/A</v>
      </c>
      <c r="F114" s="15" t="e">
        <f>IF(E114="","",E114+VLOOKUP($A114,Deliveries!$1:$1048576,5,FALSE)-VLOOKUP($A114,Sales!$1:$1048576,3,FALSE))</f>
        <v>#N/A</v>
      </c>
      <c r="G114" s="6" t="e">
        <f>VLOOKUP(A114,Opening!$1:$1048576,9,FALSE)</f>
        <v>#N/A</v>
      </c>
      <c r="H114" s="16" t="e">
        <f t="shared" si="2"/>
        <v>#N/A</v>
      </c>
      <c r="I114" s="12" t="e">
        <f t="shared" si="3"/>
        <v>#N/A</v>
      </c>
    </row>
    <row r="115" spans="1:10" hidden="1" x14ac:dyDescent="0.25">
      <c r="A115">
        <f t="shared" si="4"/>
        <v>6000500009</v>
      </c>
      <c r="B115" t="str">
        <f>VLOOKUP(A115,Master!114:$1048576,2,FALSE)</f>
        <v>Sweet</v>
      </c>
      <c r="C115">
        <f>VLOOKUP(A115,Master!114:$1048576,4,FALSE)</f>
        <v>0</v>
      </c>
      <c r="D115" s="12">
        <f>VLOOKUP(A115,Master!114:$1048576,5,FALSE)</f>
        <v>0</v>
      </c>
      <c r="E115" s="15" t="e">
        <f>VLOOKUP(A115,Opening!$1:$1048576,7,FALSE)</f>
        <v>#N/A</v>
      </c>
      <c r="F115" s="15" t="e">
        <f>IF(E115="","",E115+VLOOKUP($A115,Deliveries!$1:$1048576,5,FALSE)-VLOOKUP($A115,Sales!$1:$1048576,3,FALSE))</f>
        <v>#N/A</v>
      </c>
      <c r="G115" s="6" t="e">
        <f>VLOOKUP(A115,Opening!$1:$1048576,9,FALSE)</f>
        <v>#N/A</v>
      </c>
      <c r="H115" s="16" t="e">
        <f t="shared" si="2"/>
        <v>#N/A</v>
      </c>
      <c r="I115" s="12" t="e">
        <f t="shared" si="3"/>
        <v>#N/A</v>
      </c>
    </row>
    <row r="116" spans="1:10" x14ac:dyDescent="0.25">
      <c r="A116" t="s">
        <v>14</v>
      </c>
      <c r="B116" t="s">
        <v>14</v>
      </c>
      <c r="C116" t="s">
        <v>14</v>
      </c>
      <c r="D116" s="12" t="s">
        <v>14</v>
      </c>
      <c r="E116" s="15" t="s">
        <v>14</v>
      </c>
      <c r="F116" s="15" t="s">
        <v>14</v>
      </c>
      <c r="G116" s="6" t="s">
        <v>14</v>
      </c>
      <c r="H116" s="6" t="s">
        <v>14</v>
      </c>
      <c r="I116" t="s">
        <v>14</v>
      </c>
      <c r="J116" t="s">
        <v>14</v>
      </c>
    </row>
  </sheetData>
  <autoFilter ref="A1:I116" xr:uid="{A84486FD-4A9F-46A1-831E-9E6D406C08B4}">
    <filterColumn colId="2">
      <filters>
        <filter val="Champagne NV #1, 750ml"/>
        <filter val="Champagne NV #2, 375ml"/>
        <filter val="Champagne NV #3, 750ml"/>
        <filter val="Champagne NV #4, 750ml"/>
        <filter val="Champagne NV #5, 375ml"/>
        <filter val="Champagne NV #7, 750ml"/>
        <filter val="Champagne Rose, 750ml"/>
        <filter val="Champagne Vintage 2008, 750ml"/>
        <filter val="Prosecco Extra-Dry, 750ml"/>
        <filter val="Red #1 2012, 750ml"/>
        <filter val="Red #10 2014, 750ml"/>
        <filter val="Red #11 2018, 750ml"/>
        <filter val="Red #12 2018, 750ml"/>
        <filter val="Red #13 2021, 750ml"/>
        <filter val="Red #14 2020, 750ml"/>
        <filter val="Red #15 2019, 750ml"/>
        <filter val="Red #16 2017, 750ml"/>
        <filter val="Red #17 2012, 750ml"/>
        <filter val="Red #18 2017, 750ml"/>
        <filter val="Red #19 2019, 750ml"/>
        <filter val="Red #2 2017, 750ml"/>
        <filter val="Red #20 2015, 750ml"/>
        <filter val="Red #21 2020, 750ml"/>
        <filter val="Red #22 2020, 750ml"/>
        <filter val="Red #23 2018, 750ml"/>
        <filter val="Red #24 2018, 750ml"/>
        <filter val="Red #25 2019, 750ml"/>
        <filter val="Red #26 2008, 750ml"/>
        <filter val="Red #27 2016, 750ml"/>
        <filter val="Red #28 2012, 750ml"/>
        <filter val="Red #29 2020, 750ml"/>
        <filter val="Red #3 2014, 750ml"/>
        <filter val="Red #30 2017, 750ml"/>
        <filter val="Red #31 2020, 750ml"/>
        <filter val="Red #32 2018, 750ml"/>
        <filter val="Red #33 2015, 750ml"/>
        <filter val="Red #34 2018, 750ml"/>
        <filter val="Red #35 2016, 750ml"/>
        <filter val="Red #36 2018, 750ml"/>
        <filter val="Red #37 2019, 750ml"/>
        <filter val="Red #38 2017, 750ml"/>
        <filter val="Red #4 2020, 750ml"/>
        <filter val="Red #5 2019, 750ml"/>
        <filter val="Red #6 2018, 750ml"/>
        <filter val="Red #7 2019, 750ml"/>
        <filter val="Red #8 2018, 750ml"/>
        <filter val="Red #9 2019, 750ml"/>
        <filter val="Rose #1 2022, 750ml"/>
        <filter val="Rose #2 2022, 750ml"/>
        <filter val="Sweet #1 2001, 750ml"/>
        <filter val="Sweet #2 2022, 375ml"/>
        <filter val="White #1 2021, 750ml"/>
        <filter val="White #10 2021, 750ml"/>
        <filter val="White #11 2021, 750ml"/>
        <filter val="White #12 2021, 750ml"/>
        <filter val="White #13 2020, 750ml"/>
        <filter val="White #14 2020, 750ml"/>
        <filter val="White #15 2021, 750ml"/>
        <filter val="White #16 2021, 750ml"/>
        <filter val="White #17 2020, 750ml"/>
        <filter val="White #18 2020, 750ml"/>
        <filter val="White #19 2022, 750ml"/>
        <filter val="White #2 2019, 750ml"/>
        <filter val="White #20 2020, 750ml"/>
        <filter val="White #21 2021, 750ml"/>
        <filter val="White #22 2020, 750ml"/>
        <filter val="White #3 2022, 750ml"/>
        <filter val="White #4 2021, 750ml"/>
        <filter val="White #5 2018, 750ml"/>
        <filter val="White #6 2020, 750ml"/>
        <filter val="White #7 2021, 750ml"/>
        <filter val="White #8 2020, 750ml"/>
        <filter val="White #9 2021, 750ml"/>
        <filter val="xxx"/>
      </filters>
    </filterColumn>
  </autoFilter>
  <printOptions gridLines="1"/>
  <pageMargins left="0.7" right="0.7" top="0.75" bottom="0.75" header="0.3" footer="0.3"/>
  <pageSetup paperSize="9" scale="70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9B990-818B-4BFC-8AA6-1FA4DA83F4CE}">
  <sheetPr filterMode="1"/>
  <dimension ref="A1:AJ116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" customWidth="1"/>
    <col min="4" max="4" width="60.5703125" customWidth="1"/>
    <col min="5" max="5" width="9.140625" customWidth="1"/>
    <col min="6" max="36" width="3.7109375" customWidth="1"/>
  </cols>
  <sheetData>
    <row r="1" spans="1:36" s="7" customFormat="1" x14ac:dyDescent="0.25">
      <c r="A1" s="7" t="s">
        <v>539</v>
      </c>
      <c r="B1" s="7" t="s">
        <v>1</v>
      </c>
      <c r="C1" s="7" t="s">
        <v>7</v>
      </c>
      <c r="D1" s="8" t="s">
        <v>0</v>
      </c>
      <c r="E1" s="8" t="s">
        <v>30</v>
      </c>
      <c r="F1" s="7">
        <v>1</v>
      </c>
      <c r="G1" s="7">
        <v>2</v>
      </c>
      <c r="H1" s="7">
        <v>3</v>
      </c>
      <c r="I1" s="7">
        <v>4</v>
      </c>
      <c r="J1" s="7">
        <v>5</v>
      </c>
      <c r="K1" s="7">
        <v>6</v>
      </c>
      <c r="L1" s="7">
        <v>7</v>
      </c>
      <c r="M1" s="7">
        <v>8</v>
      </c>
      <c r="N1" s="7">
        <v>9</v>
      </c>
      <c r="O1" s="7">
        <v>10</v>
      </c>
      <c r="P1" s="7">
        <v>11</v>
      </c>
      <c r="Q1" s="7">
        <v>12</v>
      </c>
      <c r="R1" s="7">
        <v>13</v>
      </c>
      <c r="S1" s="7">
        <v>14</v>
      </c>
      <c r="T1" s="7">
        <v>15</v>
      </c>
      <c r="U1" s="7">
        <v>16</v>
      </c>
      <c r="V1" s="7">
        <v>17</v>
      </c>
      <c r="W1" s="7">
        <v>18</v>
      </c>
      <c r="X1" s="7">
        <v>19</v>
      </c>
      <c r="Y1" s="7">
        <v>20</v>
      </c>
      <c r="Z1" s="7">
        <v>21</v>
      </c>
      <c r="AA1" s="7">
        <v>22</v>
      </c>
      <c r="AB1" s="7">
        <v>23</v>
      </c>
      <c r="AC1" s="7">
        <v>24</v>
      </c>
      <c r="AD1" s="7">
        <v>25</v>
      </c>
      <c r="AE1" s="7">
        <v>26</v>
      </c>
      <c r="AF1" s="7">
        <v>27</v>
      </c>
      <c r="AG1" s="7">
        <v>28</v>
      </c>
      <c r="AH1" s="7">
        <v>29</v>
      </c>
      <c r="AI1" s="7">
        <v>30</v>
      </c>
      <c r="AJ1" s="7">
        <v>31</v>
      </c>
    </row>
    <row r="2" spans="1:36" x14ac:dyDescent="0.25">
      <c r="A2">
        <v>6000000001</v>
      </c>
      <c r="B2" t="str">
        <f>VLOOKUP($A2,Master!$1:$1048576,2,FALSE)</f>
        <v>Sparkling</v>
      </c>
      <c r="C2" t="str">
        <f>VLOOKUP($A2,Master!$1:$1048576,3,FALSE)</f>
        <v>ABC</v>
      </c>
      <c r="D2" t="str">
        <f>VLOOKUP($A2,Master!$1:$1048576,4,FALSE)</f>
        <v>Champagne NV #1, 750ml</v>
      </c>
      <c r="E2">
        <f>SUM(F2:AJ2)</f>
        <v>0</v>
      </c>
    </row>
    <row r="3" spans="1:36" x14ac:dyDescent="0.25">
      <c r="A3">
        <v>6000000002</v>
      </c>
      <c r="B3" t="str">
        <f>VLOOKUP($A3,Master!$1:$1048576,2,FALSE)</f>
        <v>Sparkling</v>
      </c>
      <c r="C3" t="str">
        <f>VLOOKUP($A3,Master!$1:$1048576,3,FALSE)</f>
        <v>LW</v>
      </c>
      <c r="D3" t="str">
        <f>VLOOKUP($A3,Master!$1:$1048576,4,FALSE)</f>
        <v>Champagne NV #2, 375ml</v>
      </c>
      <c r="E3">
        <f t="shared" ref="E3:E62" si="0">SUM(F3:AJ3)</f>
        <v>0</v>
      </c>
    </row>
    <row r="4" spans="1:36" x14ac:dyDescent="0.25">
      <c r="A4">
        <v>6000000004</v>
      </c>
      <c r="B4" t="str">
        <f>VLOOKUP($A4,Master!$1:$1048576,2,FALSE)</f>
        <v>Sparkling</v>
      </c>
      <c r="C4" t="str">
        <f>VLOOKUP($A4,Master!$1:$1048576,3,FALSE)</f>
        <v>TUV</v>
      </c>
      <c r="D4" t="str">
        <f>VLOOKUP($A4,Master!$1:$1048576,4,FALSE)</f>
        <v>Champagne NV #3, 750ml</v>
      </c>
      <c r="E4">
        <f t="shared" si="0"/>
        <v>0</v>
      </c>
    </row>
    <row r="5" spans="1:36" x14ac:dyDescent="0.25">
      <c r="A5">
        <v>6000000005</v>
      </c>
      <c r="B5" t="str">
        <f>VLOOKUP($A5,Master!$1:$1048576,2,FALSE)</f>
        <v>Sparkling</v>
      </c>
      <c r="C5" t="str">
        <f>VLOOKUP($A5,Master!$1:$1048576,3,FALSE)</f>
        <v>LW</v>
      </c>
      <c r="D5" t="str">
        <f>VLOOKUP($A5,Master!$1:$1048576,4,FALSE)</f>
        <v>Champagne NV #4, 750ml</v>
      </c>
      <c r="E5">
        <f t="shared" si="0"/>
        <v>0</v>
      </c>
    </row>
    <row r="6" spans="1:36" x14ac:dyDescent="0.25">
      <c r="A6">
        <v>6000000006</v>
      </c>
      <c r="B6" t="str">
        <f>VLOOKUP($A6,Master!$1:$1048576,2,FALSE)</f>
        <v>Sparkling</v>
      </c>
      <c r="C6" t="str">
        <f>VLOOKUP($A6,Master!$1:$1048576,3,FALSE)</f>
        <v>MNO</v>
      </c>
      <c r="D6" t="str">
        <f>VLOOKUP($A6,Master!$1:$1048576,4,FALSE)</f>
        <v>Champagne NV #5, 375ml</v>
      </c>
      <c r="E6">
        <f t="shared" si="0"/>
        <v>0</v>
      </c>
    </row>
    <row r="7" spans="1:36" x14ac:dyDescent="0.25">
      <c r="A7">
        <v>6000000007</v>
      </c>
      <c r="B7" t="str">
        <f>VLOOKUP($A7,Master!$1:$1048576,2,FALSE)</f>
        <v>Sparkling</v>
      </c>
      <c r="C7" t="str">
        <f>VLOOKUP($A7,Master!$1:$1048576,3,FALSE)</f>
        <v>XYZ</v>
      </c>
      <c r="D7" t="str">
        <f>VLOOKUP($A7,Master!$1:$1048576,4,FALSE)</f>
        <v>Champagne Rose, 750ml</v>
      </c>
      <c r="E7">
        <f t="shared" si="0"/>
        <v>0</v>
      </c>
    </row>
    <row r="8" spans="1:36" x14ac:dyDescent="0.25">
      <c r="A8">
        <v>6000000008</v>
      </c>
      <c r="B8" t="str">
        <f>VLOOKUP($A8,Master!$1:$1048576,2,FALSE)</f>
        <v>Sparkling</v>
      </c>
      <c r="C8" t="str">
        <f>VLOOKUP($A8,Master!$1:$1048576,3,FALSE)</f>
        <v>DE</v>
      </c>
      <c r="D8" t="str">
        <f>VLOOKUP($A8,Master!$1:$1048576,4,FALSE)</f>
        <v>Champagne NV #7, 750ml</v>
      </c>
      <c r="E8">
        <f t="shared" si="0"/>
        <v>0</v>
      </c>
    </row>
    <row r="9" spans="1:36" x14ac:dyDescent="0.25">
      <c r="A9">
        <v>6000000009</v>
      </c>
      <c r="B9" t="str">
        <f>VLOOKUP($A9,Master!$1:$1048576,2,FALSE)</f>
        <v>Sparkling</v>
      </c>
      <c r="C9" t="str">
        <f>VLOOKUP($A9,Master!$1:$1048576,3,FALSE)</f>
        <v>ABC</v>
      </c>
      <c r="D9" t="str">
        <f>VLOOKUP($A9,Master!$1:$1048576,4,FALSE)</f>
        <v>Prosecco Extra-Dry, 750ml</v>
      </c>
      <c r="E9">
        <f t="shared" si="0"/>
        <v>0</v>
      </c>
    </row>
    <row r="10" spans="1:36" x14ac:dyDescent="0.25">
      <c r="A10">
        <v>6000000010</v>
      </c>
      <c r="B10" t="str">
        <f>VLOOKUP($A10,Master!$1:$1048576,2,FALSE)</f>
        <v>Sparkling</v>
      </c>
      <c r="C10" t="str">
        <f>VLOOKUP($A10,Master!$1:$1048576,3,FALSE)</f>
        <v>XYZ</v>
      </c>
      <c r="D10" t="str">
        <f>VLOOKUP($A10,Master!$1:$1048576,4,FALSE)</f>
        <v>Champagne Vintage 2008, 750ml</v>
      </c>
      <c r="E10">
        <f t="shared" si="0"/>
        <v>0</v>
      </c>
    </row>
    <row r="11" spans="1:36" hidden="1" x14ac:dyDescent="0.25">
      <c r="A11">
        <v>6000000011</v>
      </c>
      <c r="B11" t="str">
        <f>VLOOKUP($A11,Master!$1:$1048576,2,FALSE)</f>
        <v>Sparkling</v>
      </c>
      <c r="C11">
        <f>VLOOKUP($A11,Master!$1:$1048576,3,FALSE)</f>
        <v>0</v>
      </c>
      <c r="D11">
        <f>VLOOKUP($A11,Master!$1:$1048576,4,FALSE)</f>
        <v>0</v>
      </c>
      <c r="E11">
        <f t="shared" si="0"/>
        <v>0</v>
      </c>
    </row>
    <row r="12" spans="1:36" hidden="1" x14ac:dyDescent="0.25">
      <c r="A12">
        <v>6000000012</v>
      </c>
      <c r="B12" t="str">
        <f>VLOOKUP($A12,Master!$1:$1048576,2,FALSE)</f>
        <v>Sparkling</v>
      </c>
      <c r="C12">
        <f>VLOOKUP($A12,Master!$1:$1048576,3,FALSE)</f>
        <v>0</v>
      </c>
      <c r="D12">
        <f>VLOOKUP($A12,Master!$1:$1048576,4,FALSE)</f>
        <v>0</v>
      </c>
      <c r="E12">
        <f t="shared" si="0"/>
        <v>0</v>
      </c>
    </row>
    <row r="13" spans="1:36" hidden="1" x14ac:dyDescent="0.25">
      <c r="A13">
        <v>6000000013</v>
      </c>
      <c r="B13" t="str">
        <f>VLOOKUP($A13,Master!$1:$1048576,2,FALSE)</f>
        <v>Sparkling</v>
      </c>
      <c r="C13">
        <f>VLOOKUP($A13,Master!$1:$1048576,3,FALSE)</f>
        <v>0</v>
      </c>
      <c r="D13">
        <f>VLOOKUP($A13,Master!$1:$1048576,4,FALSE)</f>
        <v>0</v>
      </c>
      <c r="E13">
        <f t="shared" si="0"/>
        <v>0</v>
      </c>
    </row>
    <row r="14" spans="1:36" hidden="1" x14ac:dyDescent="0.25">
      <c r="A14">
        <v>6000000014</v>
      </c>
      <c r="B14" t="str">
        <f>VLOOKUP($A14,Master!$1:$1048576,2,FALSE)</f>
        <v>Sparkling</v>
      </c>
      <c r="C14">
        <f>VLOOKUP($A14,Master!$1:$1048576,3,FALSE)</f>
        <v>0</v>
      </c>
      <c r="D14">
        <f>VLOOKUP($A14,Master!$1:$1048576,4,FALSE)</f>
        <v>0</v>
      </c>
      <c r="E14">
        <f t="shared" si="0"/>
        <v>0</v>
      </c>
    </row>
    <row r="15" spans="1:36" hidden="1" x14ac:dyDescent="0.25">
      <c r="A15">
        <v>6000000015</v>
      </c>
      <c r="B15" t="str">
        <f>VLOOKUP($A15,Master!$1:$1048576,2,FALSE)</f>
        <v>Sparkling</v>
      </c>
      <c r="C15">
        <f>VLOOKUP($A15,Master!$1:$1048576,3,FALSE)</f>
        <v>0</v>
      </c>
      <c r="D15">
        <f>VLOOKUP($A15,Master!$1:$1048576,4,FALSE)</f>
        <v>0</v>
      </c>
      <c r="E15">
        <f t="shared" si="0"/>
        <v>0</v>
      </c>
    </row>
    <row r="16" spans="1:36" hidden="1" x14ac:dyDescent="0.25">
      <c r="A16">
        <v>6000000016</v>
      </c>
      <c r="B16" t="str">
        <f>VLOOKUP($A16,Master!$1:$1048576,2,FALSE)</f>
        <v>Sparkling</v>
      </c>
      <c r="C16">
        <f>VLOOKUP($A16,Master!$1:$1048576,3,FALSE)</f>
        <v>0</v>
      </c>
      <c r="D16">
        <f>VLOOKUP($A16,Master!$1:$1048576,4,FALSE)</f>
        <v>0</v>
      </c>
      <c r="E16">
        <f t="shared" si="0"/>
        <v>0</v>
      </c>
    </row>
    <row r="17" spans="1:5" hidden="1" x14ac:dyDescent="0.25">
      <c r="A17">
        <v>6000000017</v>
      </c>
      <c r="B17" t="str">
        <f>VLOOKUP($A17,Master!$1:$1048576,2,FALSE)</f>
        <v>Sparkling</v>
      </c>
      <c r="C17">
        <f>VLOOKUP($A17,Master!$1:$1048576,3,FALSE)</f>
        <v>0</v>
      </c>
      <c r="D17">
        <f>VLOOKUP($A17,Master!$1:$1048576,4,FALSE)</f>
        <v>0</v>
      </c>
      <c r="E17">
        <f t="shared" si="0"/>
        <v>0</v>
      </c>
    </row>
    <row r="18" spans="1:5" hidden="1" x14ac:dyDescent="0.25">
      <c r="A18">
        <v>6000000018</v>
      </c>
      <c r="B18" t="str">
        <f>VLOOKUP($A18,Master!$1:$1048576,2,FALSE)</f>
        <v>Sparkling</v>
      </c>
      <c r="C18">
        <f>VLOOKUP($A18,Master!$1:$1048576,3,FALSE)</f>
        <v>0</v>
      </c>
      <c r="D18">
        <f>VLOOKUP($A18,Master!$1:$1048576,4,FALSE)</f>
        <v>0</v>
      </c>
      <c r="E18">
        <f t="shared" si="0"/>
        <v>0</v>
      </c>
    </row>
    <row r="19" spans="1:5" hidden="1" x14ac:dyDescent="0.25">
      <c r="A19">
        <v>6000000019</v>
      </c>
      <c r="B19" t="str">
        <f>VLOOKUP($A19,Master!$1:$1048576,2,FALSE)</f>
        <v>Sparkling</v>
      </c>
      <c r="C19">
        <f>VLOOKUP($A19,Master!$1:$1048576,3,FALSE)</f>
        <v>0</v>
      </c>
      <c r="D19">
        <f>VLOOKUP($A19,Master!$1:$1048576,4,FALSE)</f>
        <v>0</v>
      </c>
      <c r="E19">
        <f t="shared" si="0"/>
        <v>0</v>
      </c>
    </row>
    <row r="20" spans="1:5" hidden="1" x14ac:dyDescent="0.25">
      <c r="A20">
        <v>6000000020</v>
      </c>
      <c r="B20" t="str">
        <f>VLOOKUP($A20,Master!$1:$1048576,2,FALSE)</f>
        <v>Sparkling</v>
      </c>
      <c r="C20">
        <f>VLOOKUP($A20,Master!$1:$1048576,3,FALSE)</f>
        <v>0</v>
      </c>
      <c r="D20">
        <f>VLOOKUP($A20,Master!$1:$1048576,4,FALSE)</f>
        <v>0</v>
      </c>
      <c r="E20">
        <f t="shared" si="0"/>
        <v>0</v>
      </c>
    </row>
    <row r="21" spans="1:5" hidden="1" x14ac:dyDescent="0.25">
      <c r="A21">
        <v>6000000021</v>
      </c>
      <c r="B21" t="str">
        <f>VLOOKUP($A21,Master!$1:$1048576,2,FALSE)</f>
        <v>Sparkling</v>
      </c>
      <c r="C21">
        <f>VLOOKUP($A21,Master!$1:$1048576,3,FALSE)</f>
        <v>0</v>
      </c>
      <c r="D21">
        <f>VLOOKUP($A21,Master!$1:$1048576,4,FALSE)</f>
        <v>0</v>
      </c>
      <c r="E21">
        <f t="shared" si="0"/>
        <v>0</v>
      </c>
    </row>
    <row r="22" spans="1:5" hidden="1" x14ac:dyDescent="0.25">
      <c r="A22">
        <v>6000000022</v>
      </c>
      <c r="B22" t="str">
        <f>VLOOKUP($A22,Master!$1:$1048576,2,FALSE)</f>
        <v>Sparkling</v>
      </c>
      <c r="C22">
        <f>VLOOKUP($A22,Master!$1:$1048576,3,FALSE)</f>
        <v>0</v>
      </c>
      <c r="D22">
        <f>VLOOKUP($A22,Master!$1:$1048576,4,FALSE)</f>
        <v>0</v>
      </c>
      <c r="E22">
        <f t="shared" si="0"/>
        <v>0</v>
      </c>
    </row>
    <row r="23" spans="1:5" hidden="1" x14ac:dyDescent="0.25">
      <c r="A23">
        <v>6000000023</v>
      </c>
      <c r="B23" t="str">
        <f>VLOOKUP($A23,Master!$1:$1048576,2,FALSE)</f>
        <v>Sparkling</v>
      </c>
      <c r="C23">
        <f>VLOOKUP($A23,Master!$1:$1048576,3,FALSE)</f>
        <v>0</v>
      </c>
      <c r="D23">
        <f>VLOOKUP($A23,Master!$1:$1048576,4,FALSE)</f>
        <v>0</v>
      </c>
      <c r="E23">
        <f t="shared" si="0"/>
        <v>0</v>
      </c>
    </row>
    <row r="24" spans="1:5" hidden="1" x14ac:dyDescent="0.25">
      <c r="A24">
        <v>6000000024</v>
      </c>
      <c r="B24" t="str">
        <f>VLOOKUP($A24,Master!$1:$1048576,2,FALSE)</f>
        <v>Sparkling</v>
      </c>
      <c r="C24">
        <f>VLOOKUP($A24,Master!$1:$1048576,3,FALSE)</f>
        <v>0</v>
      </c>
      <c r="D24">
        <f>VLOOKUP($A24,Master!$1:$1048576,4,FALSE)</f>
        <v>0</v>
      </c>
      <c r="E24">
        <f t="shared" si="0"/>
        <v>0</v>
      </c>
    </row>
    <row r="25" spans="1:5" hidden="1" x14ac:dyDescent="0.25">
      <c r="A25">
        <v>6000000025</v>
      </c>
      <c r="B25" t="str">
        <f>VLOOKUP($A25,Master!$1:$1048576,2,FALSE)</f>
        <v>Sparkling</v>
      </c>
      <c r="C25">
        <f>VLOOKUP($A25,Master!$1:$1048576,3,FALSE)</f>
        <v>0</v>
      </c>
      <c r="D25">
        <f>VLOOKUP($A25,Master!$1:$1048576,4,FALSE)</f>
        <v>0</v>
      </c>
      <c r="E25">
        <f t="shared" si="0"/>
        <v>0</v>
      </c>
    </row>
    <row r="26" spans="1:5" hidden="1" x14ac:dyDescent="0.25">
      <c r="A26">
        <v>6000000026</v>
      </c>
      <c r="B26" t="str">
        <f>VLOOKUP($A26,Master!$1:$1048576,2,FALSE)</f>
        <v>Sparkling</v>
      </c>
      <c r="C26">
        <f>VLOOKUP($A26,Master!$1:$1048576,3,FALSE)</f>
        <v>0</v>
      </c>
      <c r="D26">
        <f>VLOOKUP($A26,Master!$1:$1048576,4,FALSE)</f>
        <v>0</v>
      </c>
      <c r="E26">
        <f t="shared" si="0"/>
        <v>0</v>
      </c>
    </row>
    <row r="27" spans="1:5" hidden="1" x14ac:dyDescent="0.25">
      <c r="A27">
        <v>6000000027</v>
      </c>
      <c r="B27" t="str">
        <f>VLOOKUP($A27,Master!$1:$1048576,2,FALSE)</f>
        <v>Sparkling</v>
      </c>
      <c r="C27">
        <f>VLOOKUP($A27,Master!$1:$1048576,3,FALSE)</f>
        <v>0</v>
      </c>
      <c r="D27">
        <f>VLOOKUP($A27,Master!$1:$1048576,4,FALSE)</f>
        <v>0</v>
      </c>
      <c r="E27">
        <f t="shared" si="0"/>
        <v>0</v>
      </c>
    </row>
    <row r="28" spans="1:5" hidden="1" x14ac:dyDescent="0.25">
      <c r="A28">
        <v>6000000028</v>
      </c>
      <c r="B28" t="str">
        <f>VLOOKUP($A28,Master!$1:$1048576,2,FALSE)</f>
        <v>Sparkling</v>
      </c>
      <c r="C28">
        <f>VLOOKUP($A28,Master!$1:$1048576,3,FALSE)</f>
        <v>0</v>
      </c>
      <c r="D28">
        <f>VLOOKUP($A28,Master!$1:$1048576,4,FALSE)</f>
        <v>0</v>
      </c>
      <c r="E28">
        <f t="shared" si="0"/>
        <v>0</v>
      </c>
    </row>
    <row r="29" spans="1:5" x14ac:dyDescent="0.25">
      <c r="A29">
        <v>6000100002</v>
      </c>
      <c r="B29" t="str">
        <f>VLOOKUP($A29,Master!$1:$1048576,2,FALSE)</f>
        <v>White</v>
      </c>
      <c r="C29" t="str">
        <f>VLOOKUP($A29,Master!$1:$1048576,3,FALSE)</f>
        <v>XYZ</v>
      </c>
      <c r="D29" t="str">
        <f>VLOOKUP($A29,Master!$1:$1048576,4,FALSE)</f>
        <v>White #1 2021, 750ml</v>
      </c>
      <c r="E29">
        <f t="shared" si="0"/>
        <v>0</v>
      </c>
    </row>
    <row r="30" spans="1:5" x14ac:dyDescent="0.25">
      <c r="A30">
        <v>6000100003</v>
      </c>
      <c r="B30" t="str">
        <f>VLOOKUP($A30,Master!$1:$1048576,2,FALSE)</f>
        <v>White</v>
      </c>
      <c r="C30" t="str">
        <f>VLOOKUP($A30,Master!$1:$1048576,3,FALSE)</f>
        <v>FGH</v>
      </c>
      <c r="D30" t="str">
        <f>VLOOKUP($A30,Master!$1:$1048576,4,FALSE)</f>
        <v>White #2 2019, 750ml</v>
      </c>
      <c r="E30">
        <f t="shared" si="0"/>
        <v>0</v>
      </c>
    </row>
    <row r="31" spans="1:5" x14ac:dyDescent="0.25">
      <c r="A31">
        <v>6000100004</v>
      </c>
      <c r="B31" t="str">
        <f>VLOOKUP($A31,Master!$1:$1048576,2,FALSE)</f>
        <v>White</v>
      </c>
      <c r="C31" t="str">
        <f>VLOOKUP($A31,Master!$1:$1048576,3,FALSE)</f>
        <v>QRS</v>
      </c>
      <c r="D31" t="str">
        <f>VLOOKUP($A31,Master!$1:$1048576,4,FALSE)</f>
        <v>White #3 2022, 750ml</v>
      </c>
      <c r="E31">
        <f t="shared" si="0"/>
        <v>0</v>
      </c>
    </row>
    <row r="32" spans="1:5" x14ac:dyDescent="0.25">
      <c r="A32">
        <v>6000100005</v>
      </c>
      <c r="B32" t="str">
        <f>VLOOKUP($A32,Master!$1:$1048576,2,FALSE)</f>
        <v>White</v>
      </c>
      <c r="C32" t="str">
        <f>VLOOKUP($A32,Master!$1:$1048576,3,FALSE)</f>
        <v>TUV</v>
      </c>
      <c r="D32" t="str">
        <f>VLOOKUP($A32,Master!$1:$1048576,4,FALSE)</f>
        <v>White #4 2021, 750ml</v>
      </c>
      <c r="E32">
        <f t="shared" si="0"/>
        <v>0</v>
      </c>
    </row>
    <row r="33" spans="1:5" x14ac:dyDescent="0.25">
      <c r="A33">
        <v>6000100006</v>
      </c>
      <c r="B33" t="str">
        <f>VLOOKUP($A33,Master!$1:$1048576,2,FALSE)</f>
        <v>White</v>
      </c>
      <c r="C33" t="str">
        <f>VLOOKUP($A33,Master!$1:$1048576,3,FALSE)</f>
        <v>QRS</v>
      </c>
      <c r="D33" t="str">
        <f>VLOOKUP($A33,Master!$1:$1048576,4,FALSE)</f>
        <v>White #5 2018, 750ml</v>
      </c>
      <c r="E33">
        <f t="shared" si="0"/>
        <v>0</v>
      </c>
    </row>
    <row r="34" spans="1:5" x14ac:dyDescent="0.25">
      <c r="A34">
        <v>6000100007</v>
      </c>
      <c r="B34" t="str">
        <f>VLOOKUP($A34,Master!$1:$1048576,2,FALSE)</f>
        <v>White</v>
      </c>
      <c r="C34" t="str">
        <f>VLOOKUP($A34,Master!$1:$1048576,3,FALSE)</f>
        <v>XYZ</v>
      </c>
      <c r="D34" t="str">
        <f>VLOOKUP($A34,Master!$1:$1048576,4,FALSE)</f>
        <v>White #6 2020, 750ml</v>
      </c>
      <c r="E34">
        <f t="shared" si="0"/>
        <v>0</v>
      </c>
    </row>
    <row r="35" spans="1:5" x14ac:dyDescent="0.25">
      <c r="A35">
        <v>6000100008</v>
      </c>
      <c r="B35" t="str">
        <f>VLOOKUP($A35,Master!$1:$1048576,2,FALSE)</f>
        <v>White</v>
      </c>
      <c r="C35" t="str">
        <f>VLOOKUP($A35,Master!$1:$1048576,3,FALSE)</f>
        <v>FGH</v>
      </c>
      <c r="D35" t="str">
        <f>VLOOKUP($A35,Master!$1:$1048576,4,FALSE)</f>
        <v>White #7 2021, 750ml</v>
      </c>
      <c r="E35">
        <f t="shared" si="0"/>
        <v>0</v>
      </c>
    </row>
    <row r="36" spans="1:5" x14ac:dyDescent="0.25">
      <c r="A36">
        <v>6000100009</v>
      </c>
      <c r="B36" t="str">
        <f>VLOOKUP($A36,Master!$1:$1048576,2,FALSE)</f>
        <v>White</v>
      </c>
      <c r="C36" t="str">
        <f>VLOOKUP($A36,Master!$1:$1048576,3,FALSE)</f>
        <v>FGH</v>
      </c>
      <c r="D36" t="str">
        <f>VLOOKUP($A36,Master!$1:$1048576,4,FALSE)</f>
        <v>White #8 2020, 750ml</v>
      </c>
      <c r="E36">
        <f t="shared" si="0"/>
        <v>0</v>
      </c>
    </row>
    <row r="37" spans="1:5" x14ac:dyDescent="0.25">
      <c r="A37">
        <v>6000100010</v>
      </c>
      <c r="B37" t="str">
        <f>VLOOKUP($A37,Master!$1:$1048576,2,FALSE)</f>
        <v>White</v>
      </c>
      <c r="C37" t="str">
        <f>VLOOKUP($A37,Master!$1:$1048576,3,FALSE)</f>
        <v>TUV</v>
      </c>
      <c r="D37" t="str">
        <f>VLOOKUP($A37,Master!$1:$1048576,4,FALSE)</f>
        <v>White #9 2021, 750ml</v>
      </c>
      <c r="E37">
        <f t="shared" si="0"/>
        <v>0</v>
      </c>
    </row>
    <row r="38" spans="1:5" x14ac:dyDescent="0.25">
      <c r="A38">
        <v>6000100011</v>
      </c>
      <c r="B38" t="str">
        <f>VLOOKUP($A38,Master!$1:$1048576,2,FALSE)</f>
        <v>White</v>
      </c>
      <c r="C38" t="str">
        <f>VLOOKUP($A38,Master!$1:$1048576,3,FALSE)</f>
        <v>IJK</v>
      </c>
      <c r="D38" t="str">
        <f>VLOOKUP($A38,Master!$1:$1048576,4,FALSE)</f>
        <v>White #10 2021, 750ml</v>
      </c>
      <c r="E38">
        <f t="shared" si="0"/>
        <v>0</v>
      </c>
    </row>
    <row r="39" spans="1:5" x14ac:dyDescent="0.25">
      <c r="A39">
        <v>6000100012</v>
      </c>
      <c r="B39" t="str">
        <f>VLOOKUP($A39,Master!$1:$1048576,2,FALSE)</f>
        <v>White</v>
      </c>
      <c r="C39" t="str">
        <f>VLOOKUP($A39,Master!$1:$1048576,3,FALSE)</f>
        <v>TUV</v>
      </c>
      <c r="D39" t="str">
        <f>VLOOKUP($A39,Master!$1:$1048576,4,FALSE)</f>
        <v>White #11 2021, 750ml</v>
      </c>
      <c r="E39">
        <f t="shared" si="0"/>
        <v>0</v>
      </c>
    </row>
    <row r="40" spans="1:5" x14ac:dyDescent="0.25">
      <c r="A40">
        <v>6000100013</v>
      </c>
      <c r="B40" t="str">
        <f>VLOOKUP($A40,Master!$1:$1048576,2,FALSE)</f>
        <v>White</v>
      </c>
      <c r="C40" t="str">
        <f>VLOOKUP($A40,Master!$1:$1048576,3,FALSE)</f>
        <v>XYZ</v>
      </c>
      <c r="D40" t="str">
        <f>VLOOKUP($A40,Master!$1:$1048576,4,FALSE)</f>
        <v>White #12 2021, 750ml</v>
      </c>
      <c r="E40">
        <f t="shared" si="0"/>
        <v>0</v>
      </c>
    </row>
    <row r="41" spans="1:5" x14ac:dyDescent="0.25">
      <c r="A41">
        <v>6000100014</v>
      </c>
      <c r="B41" t="str">
        <f>VLOOKUP($A41,Master!$1:$1048576,2,FALSE)</f>
        <v>White</v>
      </c>
      <c r="C41" t="str">
        <f>VLOOKUP($A41,Master!$1:$1048576,3,FALSE)</f>
        <v>FGH</v>
      </c>
      <c r="D41" t="str">
        <f>VLOOKUP($A41,Master!$1:$1048576,4,FALSE)</f>
        <v>White #13 2020, 750ml</v>
      </c>
      <c r="E41">
        <f t="shared" si="0"/>
        <v>0</v>
      </c>
    </row>
    <row r="42" spans="1:5" x14ac:dyDescent="0.25">
      <c r="A42">
        <v>6000100015</v>
      </c>
      <c r="B42" t="str">
        <f>VLOOKUP($A42,Master!$1:$1048576,2,FALSE)</f>
        <v>White</v>
      </c>
      <c r="C42" t="str">
        <f>VLOOKUP($A42,Master!$1:$1048576,3,FALSE)</f>
        <v>DE</v>
      </c>
      <c r="D42" t="str">
        <f>VLOOKUP($A42,Master!$1:$1048576,4,FALSE)</f>
        <v>White #14 2020, 750ml</v>
      </c>
      <c r="E42">
        <f t="shared" si="0"/>
        <v>0</v>
      </c>
    </row>
    <row r="43" spans="1:5" x14ac:dyDescent="0.25">
      <c r="A43">
        <v>6000100017</v>
      </c>
      <c r="B43" t="str">
        <f>VLOOKUP($A43,Master!$1:$1048576,2,FALSE)</f>
        <v>White</v>
      </c>
      <c r="C43" t="str">
        <f>VLOOKUP($A43,Master!$1:$1048576,3,FALSE)</f>
        <v>XYZ</v>
      </c>
      <c r="D43" t="str">
        <f>VLOOKUP($A43,Master!$1:$1048576,4,FALSE)</f>
        <v>White #15 2021, 750ml</v>
      </c>
      <c r="E43">
        <f t="shared" si="0"/>
        <v>0</v>
      </c>
    </row>
    <row r="44" spans="1:5" x14ac:dyDescent="0.25">
      <c r="A44">
        <v>6000100018</v>
      </c>
      <c r="B44" t="str">
        <f>VLOOKUP($A44,Master!$1:$1048576,2,FALSE)</f>
        <v>White</v>
      </c>
      <c r="C44" t="str">
        <f>VLOOKUP($A44,Master!$1:$1048576,3,FALSE)</f>
        <v>XYZ</v>
      </c>
      <c r="D44" t="str">
        <f>VLOOKUP($A44,Master!$1:$1048576,4,FALSE)</f>
        <v>White #16 2021, 750ml</v>
      </c>
      <c r="E44">
        <f t="shared" si="0"/>
        <v>0</v>
      </c>
    </row>
    <row r="45" spans="1:5" x14ac:dyDescent="0.25">
      <c r="A45">
        <v>6000100019</v>
      </c>
      <c r="B45" t="str">
        <f>VLOOKUP($A45,Master!$1:$1048576,2,FALSE)</f>
        <v>White</v>
      </c>
      <c r="C45" t="str">
        <f>VLOOKUP($A45,Master!$1:$1048576,3,FALSE)</f>
        <v>XYZ</v>
      </c>
      <c r="D45" t="str">
        <f>VLOOKUP($A45,Master!$1:$1048576,4,FALSE)</f>
        <v>White #17 2020, 750ml</v>
      </c>
      <c r="E45">
        <f t="shared" si="0"/>
        <v>0</v>
      </c>
    </row>
    <row r="46" spans="1:5" x14ac:dyDescent="0.25">
      <c r="A46">
        <v>6000100020</v>
      </c>
      <c r="B46" t="str">
        <f>VLOOKUP($A46,Master!$1:$1048576,2,FALSE)</f>
        <v>White</v>
      </c>
      <c r="C46" t="str">
        <f>VLOOKUP($A46,Master!$1:$1048576,3,FALSE)</f>
        <v>XYZ</v>
      </c>
      <c r="D46" t="str">
        <f>VLOOKUP($A46,Master!$1:$1048576,4,FALSE)</f>
        <v>White #18 2020, 750ml</v>
      </c>
      <c r="E46">
        <f t="shared" si="0"/>
        <v>0</v>
      </c>
    </row>
    <row r="47" spans="1:5" x14ac:dyDescent="0.25">
      <c r="A47">
        <v>6000100021</v>
      </c>
      <c r="B47" t="str">
        <f>VLOOKUP($A47,Master!$1:$1048576,2,FALSE)</f>
        <v>White</v>
      </c>
      <c r="C47" t="str">
        <f>VLOOKUP($A47,Master!$1:$1048576,3,FALSE)</f>
        <v>TUV</v>
      </c>
      <c r="D47" t="str">
        <f>VLOOKUP($A47,Master!$1:$1048576,4,FALSE)</f>
        <v>White #19 2022, 750ml</v>
      </c>
      <c r="E47">
        <f t="shared" si="0"/>
        <v>0</v>
      </c>
    </row>
    <row r="48" spans="1:5" x14ac:dyDescent="0.25">
      <c r="A48">
        <v>6000100022</v>
      </c>
      <c r="B48" t="str">
        <f>VLOOKUP($A48,Master!$1:$1048576,2,FALSE)</f>
        <v>White</v>
      </c>
      <c r="C48" t="str">
        <f>VLOOKUP($A48,Master!$1:$1048576,3,FALSE)</f>
        <v>XYZ</v>
      </c>
      <c r="D48" t="str">
        <f>VLOOKUP($A48,Master!$1:$1048576,4,FALSE)</f>
        <v>White #20 2020, 750ml</v>
      </c>
      <c r="E48">
        <f t="shared" si="0"/>
        <v>0</v>
      </c>
    </row>
    <row r="49" spans="1:5" x14ac:dyDescent="0.25">
      <c r="A49">
        <v>6000100023</v>
      </c>
      <c r="B49" t="str">
        <f>VLOOKUP($A49,Master!$1:$1048576,2,FALSE)</f>
        <v>White</v>
      </c>
      <c r="C49" t="str">
        <f>VLOOKUP($A49,Master!$1:$1048576,3,FALSE)</f>
        <v>MNO</v>
      </c>
      <c r="D49" t="str">
        <f>VLOOKUP($A49,Master!$1:$1048576,4,FALSE)</f>
        <v>White #21 2021, 750ml</v>
      </c>
      <c r="E49">
        <f t="shared" si="0"/>
        <v>0</v>
      </c>
    </row>
    <row r="50" spans="1:5" x14ac:dyDescent="0.25">
      <c r="A50">
        <v>6000100024</v>
      </c>
      <c r="B50" t="str">
        <f>VLOOKUP($A50,Master!$1:$1048576,2,FALSE)</f>
        <v>White</v>
      </c>
      <c r="C50" t="str">
        <f>VLOOKUP($A50,Master!$1:$1048576,3,FALSE)</f>
        <v>MNO</v>
      </c>
      <c r="D50" t="str">
        <f>VLOOKUP($A50,Master!$1:$1048576,4,FALSE)</f>
        <v>White #22 2020, 750ml</v>
      </c>
      <c r="E50">
        <f t="shared" si="0"/>
        <v>0</v>
      </c>
    </row>
    <row r="51" spans="1:5" hidden="1" x14ac:dyDescent="0.25">
      <c r="A51">
        <v>6000100025</v>
      </c>
      <c r="B51" t="str">
        <f>VLOOKUP($A51,Master!$1:$1048576,2,FALSE)</f>
        <v>White</v>
      </c>
      <c r="C51">
        <f>VLOOKUP($A51,Master!$1:$1048576,3,FALSE)</f>
        <v>0</v>
      </c>
      <c r="D51">
        <f>VLOOKUP($A51,Master!$1:$1048576,4,FALSE)</f>
        <v>0</v>
      </c>
      <c r="E51">
        <f t="shared" si="0"/>
        <v>0</v>
      </c>
    </row>
    <row r="52" spans="1:5" hidden="1" x14ac:dyDescent="0.25">
      <c r="A52">
        <v>6000100026</v>
      </c>
      <c r="B52" t="str">
        <f>VLOOKUP($A52,Master!$1:$1048576,2,FALSE)</f>
        <v>White</v>
      </c>
      <c r="C52">
        <f>VLOOKUP($A52,Master!$1:$1048576,3,FALSE)</f>
        <v>0</v>
      </c>
      <c r="D52">
        <f>VLOOKUP($A52,Master!$1:$1048576,4,FALSE)</f>
        <v>0</v>
      </c>
      <c r="E52">
        <f t="shared" si="0"/>
        <v>0</v>
      </c>
    </row>
    <row r="53" spans="1:5" hidden="1" x14ac:dyDescent="0.25">
      <c r="A53">
        <v>6000100027</v>
      </c>
      <c r="B53" t="str">
        <f>VLOOKUP($A53,Master!$1:$1048576,2,FALSE)</f>
        <v>White</v>
      </c>
      <c r="C53">
        <f>VLOOKUP($A53,Master!$1:$1048576,3,FALSE)</f>
        <v>0</v>
      </c>
      <c r="D53">
        <f>VLOOKUP($A53,Master!$1:$1048576,4,FALSE)</f>
        <v>0</v>
      </c>
      <c r="E53">
        <f t="shared" si="0"/>
        <v>0</v>
      </c>
    </row>
    <row r="54" spans="1:5" hidden="1" x14ac:dyDescent="0.25">
      <c r="A54">
        <v>6000100028</v>
      </c>
      <c r="B54" t="str">
        <f>VLOOKUP($A54,Master!$1:$1048576,2,FALSE)</f>
        <v>White</v>
      </c>
      <c r="C54">
        <f>VLOOKUP($A54,Master!$1:$1048576,3,FALSE)</f>
        <v>0</v>
      </c>
      <c r="D54">
        <f>VLOOKUP($A54,Master!$1:$1048576,4,FALSE)</f>
        <v>0</v>
      </c>
      <c r="E54">
        <f t="shared" si="0"/>
        <v>0</v>
      </c>
    </row>
    <row r="55" spans="1:5" hidden="1" x14ac:dyDescent="0.25">
      <c r="A55">
        <v>6000100029</v>
      </c>
      <c r="B55" t="str">
        <f>VLOOKUP($A55,Master!$1:$1048576,2,FALSE)</f>
        <v>White</v>
      </c>
      <c r="C55">
        <f>VLOOKUP($A55,Master!$1:$1048576,3,FALSE)</f>
        <v>0</v>
      </c>
      <c r="D55">
        <f>VLOOKUP($A55,Master!$1:$1048576,4,FALSE)</f>
        <v>0</v>
      </c>
      <c r="E55">
        <f t="shared" si="0"/>
        <v>0</v>
      </c>
    </row>
    <row r="56" spans="1:5" hidden="1" x14ac:dyDescent="0.25">
      <c r="A56">
        <v>6000100030</v>
      </c>
      <c r="B56" t="str">
        <f>VLOOKUP($A56,Master!$1:$1048576,2,FALSE)</f>
        <v>White</v>
      </c>
      <c r="C56">
        <f>VLOOKUP($A56,Master!$1:$1048576,3,FALSE)</f>
        <v>0</v>
      </c>
      <c r="D56">
        <f>VLOOKUP($A56,Master!$1:$1048576,4,FALSE)</f>
        <v>0</v>
      </c>
      <c r="E56">
        <f t="shared" si="0"/>
        <v>0</v>
      </c>
    </row>
    <row r="57" spans="1:5" x14ac:dyDescent="0.25">
      <c r="A57">
        <v>6000200001</v>
      </c>
      <c r="B57" t="str">
        <f>VLOOKUP($A57,Master!$1:$1048576,2,FALSE)</f>
        <v>Rose</v>
      </c>
      <c r="C57" t="str">
        <f>VLOOKUP($A57,Master!$1:$1048576,3,FALSE)</f>
        <v>TUV</v>
      </c>
      <c r="D57" t="str">
        <f>VLOOKUP($A57,Master!$1:$1048576,4,FALSE)</f>
        <v>Rose #1 2022, 750ml</v>
      </c>
      <c r="E57">
        <f t="shared" si="0"/>
        <v>0</v>
      </c>
    </row>
    <row r="58" spans="1:5" x14ac:dyDescent="0.25">
      <c r="A58">
        <v>6000200002</v>
      </c>
      <c r="B58" t="str">
        <f>VLOOKUP($A58,Master!$1:$1048576,2,FALSE)</f>
        <v>Rose</v>
      </c>
      <c r="C58" t="str">
        <f>VLOOKUP($A58,Master!$1:$1048576,3,FALSE)</f>
        <v>IJK</v>
      </c>
      <c r="D58" t="str">
        <f>VLOOKUP($A58,Master!$1:$1048576,4,FALSE)</f>
        <v>Rose #2 2022, 750ml</v>
      </c>
      <c r="E58">
        <f t="shared" si="0"/>
        <v>0</v>
      </c>
    </row>
    <row r="59" spans="1:5" hidden="1" x14ac:dyDescent="0.25">
      <c r="A59">
        <v>6000200003</v>
      </c>
      <c r="B59" t="str">
        <f>VLOOKUP($A59,Master!$1:$1048576,2,FALSE)</f>
        <v>Rose</v>
      </c>
      <c r="C59">
        <f>VLOOKUP($A59,Master!$1:$1048576,3,FALSE)</f>
        <v>0</v>
      </c>
      <c r="D59">
        <f>VLOOKUP($A59,Master!$1:$1048576,4,FALSE)</f>
        <v>0</v>
      </c>
      <c r="E59">
        <f t="shared" si="0"/>
        <v>0</v>
      </c>
    </row>
    <row r="60" spans="1:5" hidden="1" x14ac:dyDescent="0.25">
      <c r="A60">
        <v>6000200004</v>
      </c>
      <c r="B60" t="str">
        <f>VLOOKUP($A60,Master!$1:$1048576,2,FALSE)</f>
        <v>Rose</v>
      </c>
      <c r="C60">
        <f>VLOOKUP($A60,Master!$1:$1048576,3,FALSE)</f>
        <v>0</v>
      </c>
      <c r="D60">
        <f>VLOOKUP($A60,Master!$1:$1048576,4,FALSE)</f>
        <v>0</v>
      </c>
      <c r="E60">
        <f t="shared" si="0"/>
        <v>0</v>
      </c>
    </row>
    <row r="61" spans="1:5" hidden="1" x14ac:dyDescent="0.25">
      <c r="A61">
        <v>6000200005</v>
      </c>
      <c r="B61" t="str">
        <f>VLOOKUP($A61,Master!$1:$1048576,2,FALSE)</f>
        <v>Rose</v>
      </c>
      <c r="C61">
        <f>VLOOKUP($A61,Master!$1:$1048576,3,FALSE)</f>
        <v>0</v>
      </c>
      <c r="D61">
        <f>VLOOKUP($A61,Master!$1:$1048576,4,FALSE)</f>
        <v>0</v>
      </c>
      <c r="E61">
        <f t="shared" si="0"/>
        <v>0</v>
      </c>
    </row>
    <row r="62" spans="1:5" x14ac:dyDescent="0.25">
      <c r="A62">
        <v>6000300002</v>
      </c>
      <c r="B62" t="str">
        <f>VLOOKUP($A62,Master!$1:$1048576,2,FALSE)</f>
        <v>Red</v>
      </c>
      <c r="C62" t="str">
        <f>VLOOKUP($A62,Master!$1:$1048576,3,FALSE)</f>
        <v>ABC</v>
      </c>
      <c r="D62" t="str">
        <f>VLOOKUP($A62,Master!$1:$1048576,4,FALSE)</f>
        <v>Red #1 2012, 750ml</v>
      </c>
      <c r="E62">
        <f t="shared" si="0"/>
        <v>0</v>
      </c>
    </row>
    <row r="63" spans="1:5" x14ac:dyDescent="0.25">
      <c r="A63">
        <v>6000300004</v>
      </c>
      <c r="B63" t="str">
        <f>VLOOKUP($A63,Master!$1:$1048576,2,FALSE)</f>
        <v>Red</v>
      </c>
      <c r="C63" t="str">
        <f>VLOOKUP($A63,Master!$1:$1048576,3,FALSE)</f>
        <v>ABC</v>
      </c>
      <c r="D63" t="str">
        <f>VLOOKUP($A63,Master!$1:$1048576,4,FALSE)</f>
        <v>Red #2 2017, 750ml</v>
      </c>
      <c r="E63">
        <f t="shared" ref="E63:E115" si="1">SUM(F63:AJ63)</f>
        <v>0</v>
      </c>
    </row>
    <row r="64" spans="1:5" x14ac:dyDescent="0.25">
      <c r="A64">
        <v>6000300005</v>
      </c>
      <c r="B64" t="str">
        <f>VLOOKUP($A64,Master!$1:$1048576,2,FALSE)</f>
        <v>Red</v>
      </c>
      <c r="C64" t="str">
        <f>VLOOKUP($A64,Master!$1:$1048576,3,FALSE)</f>
        <v>XYZ</v>
      </c>
      <c r="D64" t="str">
        <f>VLOOKUP($A64,Master!$1:$1048576,4,FALSE)</f>
        <v>Red #3 2014, 750ml</v>
      </c>
      <c r="E64">
        <f t="shared" si="1"/>
        <v>0</v>
      </c>
    </row>
    <row r="65" spans="1:5" x14ac:dyDescent="0.25">
      <c r="A65">
        <v>6000300010</v>
      </c>
      <c r="B65" t="str">
        <f>VLOOKUP($A65,Master!$1:$1048576,2,FALSE)</f>
        <v>Red</v>
      </c>
      <c r="C65" t="str">
        <f>VLOOKUP($A65,Master!$1:$1048576,3,FALSE)</f>
        <v>TUV</v>
      </c>
      <c r="D65" t="str">
        <f>VLOOKUP($A65,Master!$1:$1048576,4,FALSE)</f>
        <v>Red #4 2020, 750ml</v>
      </c>
      <c r="E65">
        <f t="shared" si="1"/>
        <v>0</v>
      </c>
    </row>
    <row r="66" spans="1:5" x14ac:dyDescent="0.25">
      <c r="A66">
        <v>6000300011</v>
      </c>
      <c r="B66" t="str">
        <f>VLOOKUP($A66,Master!$1:$1048576,2,FALSE)</f>
        <v>Red</v>
      </c>
      <c r="C66" t="str">
        <f>VLOOKUP($A66,Master!$1:$1048576,3,FALSE)</f>
        <v>XYZ</v>
      </c>
      <c r="D66" t="str">
        <f>VLOOKUP($A66,Master!$1:$1048576,4,FALSE)</f>
        <v>Red #5 2019, 750ml</v>
      </c>
      <c r="E66">
        <f t="shared" si="1"/>
        <v>0</v>
      </c>
    </row>
    <row r="67" spans="1:5" x14ac:dyDescent="0.25">
      <c r="A67">
        <v>6000300012</v>
      </c>
      <c r="B67" t="str">
        <f>VLOOKUP($A67,Master!$1:$1048576,2,FALSE)</f>
        <v>Red</v>
      </c>
      <c r="C67" t="str">
        <f>VLOOKUP($A67,Master!$1:$1048576,3,FALSE)</f>
        <v>TUV</v>
      </c>
      <c r="D67" t="str">
        <f>VLOOKUP($A67,Master!$1:$1048576,4,FALSE)</f>
        <v>Red #6 2018, 750ml</v>
      </c>
      <c r="E67">
        <f t="shared" si="1"/>
        <v>0</v>
      </c>
    </row>
    <row r="68" spans="1:5" x14ac:dyDescent="0.25">
      <c r="A68">
        <v>6000300013</v>
      </c>
      <c r="B68" t="str">
        <f>VLOOKUP($A68,Master!$1:$1048576,2,FALSE)</f>
        <v>Red</v>
      </c>
      <c r="C68" t="str">
        <f>VLOOKUP($A68,Master!$1:$1048576,3,FALSE)</f>
        <v>LW</v>
      </c>
      <c r="D68" t="str">
        <f>VLOOKUP($A68,Master!$1:$1048576,4,FALSE)</f>
        <v>Red #7 2019, 750ml</v>
      </c>
      <c r="E68">
        <f t="shared" si="1"/>
        <v>0</v>
      </c>
    </row>
    <row r="69" spans="1:5" x14ac:dyDescent="0.25">
      <c r="A69">
        <v>6000300014</v>
      </c>
      <c r="B69" t="str">
        <f>VLOOKUP($A69,Master!$1:$1048576,2,FALSE)</f>
        <v>Red</v>
      </c>
      <c r="C69" t="str">
        <f>VLOOKUP($A69,Master!$1:$1048576,3,FALSE)</f>
        <v>LW</v>
      </c>
      <c r="D69" t="str">
        <f>VLOOKUP($A69,Master!$1:$1048576,4,FALSE)</f>
        <v>Red #8 2018, 750ml</v>
      </c>
      <c r="E69">
        <f t="shared" si="1"/>
        <v>0</v>
      </c>
    </row>
    <row r="70" spans="1:5" x14ac:dyDescent="0.25">
      <c r="A70">
        <v>6000300015</v>
      </c>
      <c r="B70" t="str">
        <f>VLOOKUP($A70,Master!$1:$1048576,2,FALSE)</f>
        <v>Red</v>
      </c>
      <c r="C70" t="str">
        <f>VLOOKUP($A70,Master!$1:$1048576,3,FALSE)</f>
        <v>XYZ</v>
      </c>
      <c r="D70" t="str">
        <f>VLOOKUP($A70,Master!$1:$1048576,4,FALSE)</f>
        <v>Red #9 2019, 750ml</v>
      </c>
      <c r="E70">
        <f t="shared" si="1"/>
        <v>0</v>
      </c>
    </row>
    <row r="71" spans="1:5" x14ac:dyDescent="0.25">
      <c r="A71">
        <v>6000300016</v>
      </c>
      <c r="B71" t="str">
        <f>VLOOKUP($A71,Master!$1:$1048576,2,FALSE)</f>
        <v>Red</v>
      </c>
      <c r="C71" t="str">
        <f>VLOOKUP($A71,Master!$1:$1048576,3,FALSE)</f>
        <v>FGH</v>
      </c>
      <c r="D71" t="str">
        <f>VLOOKUP($A71,Master!$1:$1048576,4,FALSE)</f>
        <v>Red #10 2014, 750ml</v>
      </c>
      <c r="E71">
        <f t="shared" si="1"/>
        <v>0</v>
      </c>
    </row>
    <row r="72" spans="1:5" x14ac:dyDescent="0.25">
      <c r="A72">
        <v>6000300017</v>
      </c>
      <c r="B72" t="str">
        <f>VLOOKUP($A72,Master!$1:$1048576,2,FALSE)</f>
        <v>Red</v>
      </c>
      <c r="C72" t="str">
        <f>VLOOKUP($A72,Master!$1:$1048576,3,FALSE)</f>
        <v>QRS</v>
      </c>
      <c r="D72" t="str">
        <f>VLOOKUP($A72,Master!$1:$1048576,4,FALSE)</f>
        <v>Red #11 2018, 750ml</v>
      </c>
      <c r="E72">
        <f t="shared" si="1"/>
        <v>0</v>
      </c>
    </row>
    <row r="73" spans="1:5" x14ac:dyDescent="0.25">
      <c r="A73">
        <v>6000300018</v>
      </c>
      <c r="B73" t="str">
        <f>VLOOKUP($A73,Master!$1:$1048576,2,FALSE)</f>
        <v>Red</v>
      </c>
      <c r="C73" t="str">
        <f>VLOOKUP($A73,Master!$1:$1048576,3,FALSE)</f>
        <v>XYZ</v>
      </c>
      <c r="D73" t="str">
        <f>VLOOKUP($A73,Master!$1:$1048576,4,FALSE)</f>
        <v>Red #12 2018, 750ml</v>
      </c>
      <c r="E73">
        <f t="shared" si="1"/>
        <v>0</v>
      </c>
    </row>
    <row r="74" spans="1:5" x14ac:dyDescent="0.25">
      <c r="A74">
        <v>6000300019</v>
      </c>
      <c r="B74" t="str">
        <f>VLOOKUP($A74,Master!$1:$1048576,2,FALSE)</f>
        <v>Red</v>
      </c>
      <c r="C74" t="str">
        <f>VLOOKUP($A74,Master!$1:$1048576,3,FALSE)</f>
        <v>XYZ</v>
      </c>
      <c r="D74" t="str">
        <f>VLOOKUP($A74,Master!$1:$1048576,4,FALSE)</f>
        <v>Red #13 2021, 750ml</v>
      </c>
      <c r="E74">
        <f t="shared" si="1"/>
        <v>0</v>
      </c>
    </row>
    <row r="75" spans="1:5" x14ac:dyDescent="0.25">
      <c r="A75">
        <v>6000300020</v>
      </c>
      <c r="B75" t="str">
        <f>VLOOKUP($A75,Master!$1:$1048576,2,FALSE)</f>
        <v>Red</v>
      </c>
      <c r="C75" t="str">
        <f>VLOOKUP($A75,Master!$1:$1048576,3,FALSE)</f>
        <v>FGH</v>
      </c>
      <c r="D75" t="str">
        <f>VLOOKUP($A75,Master!$1:$1048576,4,FALSE)</f>
        <v>Red #14 2020, 750ml</v>
      </c>
      <c r="E75">
        <f t="shared" si="1"/>
        <v>0</v>
      </c>
    </row>
    <row r="76" spans="1:5" x14ac:dyDescent="0.25">
      <c r="A76">
        <v>6000300021</v>
      </c>
      <c r="B76" t="str">
        <f>VLOOKUP($A76,Master!$1:$1048576,2,FALSE)</f>
        <v>Red</v>
      </c>
      <c r="C76" t="str">
        <f>VLOOKUP($A76,Master!$1:$1048576,3,FALSE)</f>
        <v>XYZ</v>
      </c>
      <c r="D76" t="str">
        <f>VLOOKUP($A76,Master!$1:$1048576,4,FALSE)</f>
        <v>Red #15 2019, 750ml</v>
      </c>
      <c r="E76">
        <f t="shared" si="1"/>
        <v>0</v>
      </c>
    </row>
    <row r="77" spans="1:5" x14ac:dyDescent="0.25">
      <c r="A77">
        <v>6000300022</v>
      </c>
      <c r="B77" t="str">
        <f>VLOOKUP($A77,Master!$1:$1048576,2,FALSE)</f>
        <v>Red</v>
      </c>
      <c r="C77" t="str">
        <f>VLOOKUP($A77,Master!$1:$1048576,3,FALSE)</f>
        <v>TUV</v>
      </c>
      <c r="D77" t="str">
        <f>VLOOKUP($A77,Master!$1:$1048576,4,FALSE)</f>
        <v>Red #16 2017, 750ml</v>
      </c>
      <c r="E77">
        <f t="shared" si="1"/>
        <v>0</v>
      </c>
    </row>
    <row r="78" spans="1:5" x14ac:dyDescent="0.25">
      <c r="A78">
        <v>6000300023</v>
      </c>
      <c r="B78" t="str">
        <f>VLOOKUP($A78,Master!$1:$1048576,2,FALSE)</f>
        <v>Red</v>
      </c>
      <c r="C78" t="str">
        <f>VLOOKUP($A78,Master!$1:$1048576,3,FALSE)</f>
        <v>XYZ</v>
      </c>
      <c r="D78" t="str">
        <f>VLOOKUP($A78,Master!$1:$1048576,4,FALSE)</f>
        <v>Red #17 2012, 750ml</v>
      </c>
      <c r="E78">
        <f t="shared" si="1"/>
        <v>0</v>
      </c>
    </row>
    <row r="79" spans="1:5" x14ac:dyDescent="0.25">
      <c r="A79">
        <v>6000300024</v>
      </c>
      <c r="B79" t="str">
        <f>VLOOKUP($A79,Master!$1:$1048576,2,FALSE)</f>
        <v>Red</v>
      </c>
      <c r="C79" t="str">
        <f>VLOOKUP($A79,Master!$1:$1048576,3,FALSE)</f>
        <v>FGH</v>
      </c>
      <c r="D79" t="str">
        <f>VLOOKUP($A79,Master!$1:$1048576,4,FALSE)</f>
        <v>Red #18 2017, 750ml</v>
      </c>
      <c r="E79">
        <f t="shared" si="1"/>
        <v>0</v>
      </c>
    </row>
    <row r="80" spans="1:5" x14ac:dyDescent="0.25">
      <c r="A80">
        <v>6000300025</v>
      </c>
      <c r="B80" t="str">
        <f>VLOOKUP($A80,Master!$1:$1048576,2,FALSE)</f>
        <v>Red</v>
      </c>
      <c r="C80" t="str">
        <f>VLOOKUP($A80,Master!$1:$1048576,3,FALSE)</f>
        <v>XYZ</v>
      </c>
      <c r="D80" t="str">
        <f>VLOOKUP($A80,Master!$1:$1048576,4,FALSE)</f>
        <v>Red #19 2019, 750ml</v>
      </c>
      <c r="E80">
        <f t="shared" si="1"/>
        <v>0</v>
      </c>
    </row>
    <row r="81" spans="1:5" x14ac:dyDescent="0.25">
      <c r="A81">
        <v>6000300026</v>
      </c>
      <c r="B81" t="str">
        <f>VLOOKUP($A81,Master!$1:$1048576,2,FALSE)</f>
        <v>Red</v>
      </c>
      <c r="C81" t="str">
        <f>VLOOKUP($A81,Master!$1:$1048576,3,FALSE)</f>
        <v>XYZ</v>
      </c>
      <c r="D81" t="str">
        <f>VLOOKUP($A81,Master!$1:$1048576,4,FALSE)</f>
        <v>Red #20 2015, 750ml</v>
      </c>
      <c r="E81">
        <f t="shared" si="1"/>
        <v>0</v>
      </c>
    </row>
    <row r="82" spans="1:5" x14ac:dyDescent="0.25">
      <c r="A82">
        <v>6000300027</v>
      </c>
      <c r="B82" t="str">
        <f>VLOOKUP($A82,Master!$1:$1048576,2,FALSE)</f>
        <v>Red</v>
      </c>
      <c r="C82" t="str">
        <f>VLOOKUP($A82,Master!$1:$1048576,3,FALSE)</f>
        <v>XYZ</v>
      </c>
      <c r="D82" t="str">
        <f>VLOOKUP($A82,Master!$1:$1048576,4,FALSE)</f>
        <v>Red #21 2020, 750ml</v>
      </c>
      <c r="E82">
        <f t="shared" si="1"/>
        <v>0</v>
      </c>
    </row>
    <row r="83" spans="1:5" x14ac:dyDescent="0.25">
      <c r="A83">
        <v>6000300028</v>
      </c>
      <c r="B83" t="str">
        <f>VLOOKUP($A83,Master!$1:$1048576,2,FALSE)</f>
        <v>Red</v>
      </c>
      <c r="C83" t="str">
        <f>VLOOKUP($A83,Master!$1:$1048576,3,FALSE)</f>
        <v>XYZ</v>
      </c>
      <c r="D83" t="str">
        <f>VLOOKUP($A83,Master!$1:$1048576,4,FALSE)</f>
        <v>Red #22 2020, 750ml</v>
      </c>
      <c r="E83">
        <f t="shared" si="1"/>
        <v>0</v>
      </c>
    </row>
    <row r="84" spans="1:5" x14ac:dyDescent="0.25">
      <c r="A84">
        <v>6000300029</v>
      </c>
      <c r="B84" t="str">
        <f>VLOOKUP($A84,Master!$1:$1048576,2,FALSE)</f>
        <v>Red</v>
      </c>
      <c r="C84" t="str">
        <f>VLOOKUP($A84,Master!$1:$1048576,3,FALSE)</f>
        <v>FGH</v>
      </c>
      <c r="D84" t="str">
        <f>VLOOKUP($A84,Master!$1:$1048576,4,FALSE)</f>
        <v>Red #23 2018, 750ml</v>
      </c>
      <c r="E84">
        <f t="shared" si="1"/>
        <v>0</v>
      </c>
    </row>
    <row r="85" spans="1:5" x14ac:dyDescent="0.25">
      <c r="A85">
        <v>6000300031</v>
      </c>
      <c r="B85" t="str">
        <f>VLOOKUP($A85,Master!$1:$1048576,2,FALSE)</f>
        <v>Red</v>
      </c>
      <c r="C85" t="str">
        <f>VLOOKUP($A85,Master!$1:$1048576,3,FALSE)</f>
        <v>XYZ</v>
      </c>
      <c r="D85" t="str">
        <f>VLOOKUP($A85,Master!$1:$1048576,4,FALSE)</f>
        <v>Red #24 2018, 750ml</v>
      </c>
      <c r="E85">
        <f t="shared" si="1"/>
        <v>0</v>
      </c>
    </row>
    <row r="86" spans="1:5" x14ac:dyDescent="0.25">
      <c r="A86">
        <v>6000300032</v>
      </c>
      <c r="B86" t="str">
        <f>VLOOKUP($A86,Master!$1:$1048576,2,FALSE)</f>
        <v>Red</v>
      </c>
      <c r="C86" t="str">
        <f>VLOOKUP($A86,Master!$1:$1048576,3,FALSE)</f>
        <v>XYZ</v>
      </c>
      <c r="D86" t="str">
        <f>VLOOKUP($A86,Master!$1:$1048576,4,FALSE)</f>
        <v>Red #25 2019, 750ml</v>
      </c>
      <c r="E86">
        <f t="shared" si="1"/>
        <v>0</v>
      </c>
    </row>
    <row r="87" spans="1:5" x14ac:dyDescent="0.25">
      <c r="A87">
        <v>6000300033</v>
      </c>
      <c r="B87" t="str">
        <f>VLOOKUP($A87,Master!$1:$1048576,2,FALSE)</f>
        <v>Red</v>
      </c>
      <c r="C87" t="str">
        <f>VLOOKUP($A87,Master!$1:$1048576,3,FALSE)</f>
        <v>XYZ</v>
      </c>
      <c r="D87" t="str">
        <f>VLOOKUP($A87,Master!$1:$1048576,4,FALSE)</f>
        <v>Red #26 2008, 750ml</v>
      </c>
      <c r="E87">
        <f t="shared" si="1"/>
        <v>0</v>
      </c>
    </row>
    <row r="88" spans="1:5" x14ac:dyDescent="0.25">
      <c r="A88">
        <v>6000300034</v>
      </c>
      <c r="B88" t="str">
        <f>VLOOKUP($A88,Master!$1:$1048576,2,FALSE)</f>
        <v>Red</v>
      </c>
      <c r="C88" t="str">
        <f>VLOOKUP($A88,Master!$1:$1048576,3,FALSE)</f>
        <v>XYZ</v>
      </c>
      <c r="D88" t="str">
        <f>VLOOKUP($A88,Master!$1:$1048576,4,FALSE)</f>
        <v>Red #27 2016, 750ml</v>
      </c>
      <c r="E88">
        <f t="shared" si="1"/>
        <v>0</v>
      </c>
    </row>
    <row r="89" spans="1:5" x14ac:dyDescent="0.25">
      <c r="A89">
        <v>6000300035</v>
      </c>
      <c r="B89" t="str">
        <f>VLOOKUP($A89,Master!$1:$1048576,2,FALSE)</f>
        <v>Red</v>
      </c>
      <c r="C89" t="str">
        <f>VLOOKUP($A89,Master!$1:$1048576,3,FALSE)</f>
        <v>XYZ</v>
      </c>
      <c r="D89" t="str">
        <f>VLOOKUP($A89,Master!$1:$1048576,4,FALSE)</f>
        <v>Red #28 2012, 750ml</v>
      </c>
      <c r="E89">
        <f t="shared" si="1"/>
        <v>0</v>
      </c>
    </row>
    <row r="90" spans="1:5" x14ac:dyDescent="0.25">
      <c r="A90">
        <v>6000300036</v>
      </c>
      <c r="B90" t="str">
        <f>VLOOKUP($A90,Master!$1:$1048576,2,FALSE)</f>
        <v>Red</v>
      </c>
      <c r="C90" t="str">
        <f>VLOOKUP($A90,Master!$1:$1048576,3,FALSE)</f>
        <v>XYZ</v>
      </c>
      <c r="D90" t="str">
        <f>VLOOKUP($A90,Master!$1:$1048576,4,FALSE)</f>
        <v>Red #29 2020, 750ml</v>
      </c>
      <c r="E90">
        <f t="shared" si="1"/>
        <v>0</v>
      </c>
    </row>
    <row r="91" spans="1:5" x14ac:dyDescent="0.25">
      <c r="A91">
        <v>6000300037</v>
      </c>
      <c r="B91" t="str">
        <f>VLOOKUP($A91,Master!$1:$1048576,2,FALSE)</f>
        <v>Red</v>
      </c>
      <c r="C91" t="str">
        <f>VLOOKUP($A91,Master!$1:$1048576,3,FALSE)</f>
        <v>XYZ</v>
      </c>
      <c r="D91" t="str">
        <f>VLOOKUP($A91,Master!$1:$1048576,4,FALSE)</f>
        <v>Red #30 2017, 750ml</v>
      </c>
      <c r="E91">
        <f t="shared" si="1"/>
        <v>0</v>
      </c>
    </row>
    <row r="92" spans="1:5" x14ac:dyDescent="0.25">
      <c r="A92">
        <v>6000300038</v>
      </c>
      <c r="B92" t="str">
        <f>VLOOKUP($A92,Master!$1:$1048576,2,FALSE)</f>
        <v>Red</v>
      </c>
      <c r="C92" t="str">
        <f>VLOOKUP($A92,Master!$1:$1048576,3,FALSE)</f>
        <v>XYZ</v>
      </c>
      <c r="D92" t="str">
        <f>VLOOKUP($A92,Master!$1:$1048576,4,FALSE)</f>
        <v>Red #31 2020, 750ml</v>
      </c>
      <c r="E92">
        <f t="shared" si="1"/>
        <v>0</v>
      </c>
    </row>
    <row r="93" spans="1:5" x14ac:dyDescent="0.25">
      <c r="A93">
        <v>6000300039</v>
      </c>
      <c r="B93" t="str">
        <f>VLOOKUP($A93,Master!$1:$1048576,2,FALSE)</f>
        <v>Red</v>
      </c>
      <c r="C93" t="str">
        <f>VLOOKUP($A93,Master!$1:$1048576,3,FALSE)</f>
        <v>XYZ</v>
      </c>
      <c r="D93" t="str">
        <f>VLOOKUP($A93,Master!$1:$1048576,4,FALSE)</f>
        <v>Red #32 2018, 750ml</v>
      </c>
      <c r="E93">
        <f t="shared" si="1"/>
        <v>0</v>
      </c>
    </row>
    <row r="94" spans="1:5" x14ac:dyDescent="0.25">
      <c r="A94">
        <v>6000300040</v>
      </c>
      <c r="B94" t="str">
        <f>VLOOKUP($A94,Master!$1:$1048576,2,FALSE)</f>
        <v>Red</v>
      </c>
      <c r="C94" t="str">
        <f>VLOOKUP($A94,Master!$1:$1048576,3,FALSE)</f>
        <v>FGH</v>
      </c>
      <c r="D94" t="str">
        <f>VLOOKUP($A94,Master!$1:$1048576,4,FALSE)</f>
        <v>Red #33 2015, 750ml</v>
      </c>
      <c r="E94">
        <f t="shared" si="1"/>
        <v>0</v>
      </c>
    </row>
    <row r="95" spans="1:5" x14ac:dyDescent="0.25">
      <c r="A95">
        <v>6000300041</v>
      </c>
      <c r="B95" t="str">
        <f>VLOOKUP($A95,Master!$1:$1048576,2,FALSE)</f>
        <v>Red</v>
      </c>
      <c r="C95" t="str">
        <f>VLOOKUP($A95,Master!$1:$1048576,3,FALSE)</f>
        <v>XYZ</v>
      </c>
      <c r="D95" t="str">
        <f>VLOOKUP($A95,Master!$1:$1048576,4,FALSE)</f>
        <v>Red #34 2018, 750ml</v>
      </c>
      <c r="E95">
        <f t="shared" si="1"/>
        <v>0</v>
      </c>
    </row>
    <row r="96" spans="1:5" x14ac:dyDescent="0.25">
      <c r="A96">
        <v>6000300042</v>
      </c>
      <c r="B96" t="str">
        <f>VLOOKUP($A96,Master!$1:$1048576,2,FALSE)</f>
        <v>Red</v>
      </c>
      <c r="C96" t="str">
        <f>VLOOKUP($A96,Master!$1:$1048576,3,FALSE)</f>
        <v>XYZ</v>
      </c>
      <c r="D96" t="str">
        <f>VLOOKUP($A96,Master!$1:$1048576,4,FALSE)</f>
        <v>Red #35 2016, 750ml</v>
      </c>
      <c r="E96">
        <f t="shared" si="1"/>
        <v>0</v>
      </c>
    </row>
    <row r="97" spans="1:5" x14ac:dyDescent="0.25">
      <c r="A97">
        <v>6000300043</v>
      </c>
      <c r="B97" t="str">
        <f>VLOOKUP($A97,Master!$1:$1048576,2,FALSE)</f>
        <v>Red</v>
      </c>
      <c r="C97" t="str">
        <f>VLOOKUP($A97,Master!$1:$1048576,3,FALSE)</f>
        <v>XYZ</v>
      </c>
      <c r="D97" t="str">
        <f>VLOOKUP($A97,Master!$1:$1048576,4,FALSE)</f>
        <v>Red #36 2018, 750ml</v>
      </c>
      <c r="E97">
        <f t="shared" si="1"/>
        <v>0</v>
      </c>
    </row>
    <row r="98" spans="1:5" x14ac:dyDescent="0.25">
      <c r="A98">
        <v>6000300044</v>
      </c>
      <c r="B98" t="str">
        <f>VLOOKUP($A98,Master!$1:$1048576,2,FALSE)</f>
        <v>Red</v>
      </c>
      <c r="C98" t="str">
        <f>VLOOKUP($A98,Master!$1:$1048576,3,FALSE)</f>
        <v>XYZ</v>
      </c>
      <c r="D98" t="str">
        <f>VLOOKUP($A98,Master!$1:$1048576,4,FALSE)</f>
        <v>Red #37 2019, 750ml</v>
      </c>
      <c r="E98">
        <f t="shared" si="1"/>
        <v>0</v>
      </c>
    </row>
    <row r="99" spans="1:5" x14ac:dyDescent="0.25">
      <c r="A99">
        <v>6000300045</v>
      </c>
      <c r="B99" t="str">
        <f>VLOOKUP($A99,Master!$1:$1048576,2,FALSE)</f>
        <v>Red</v>
      </c>
      <c r="C99" t="str">
        <f>VLOOKUP($A99,Master!$1:$1048576,3,FALSE)</f>
        <v>XYZ</v>
      </c>
      <c r="D99" t="str">
        <f>VLOOKUP($A99,Master!$1:$1048576,4,FALSE)</f>
        <v>Red #38 2017, 750ml</v>
      </c>
      <c r="E99">
        <f t="shared" si="1"/>
        <v>0</v>
      </c>
    </row>
    <row r="100" spans="1:5" hidden="1" x14ac:dyDescent="0.25">
      <c r="A100">
        <v>6000300046</v>
      </c>
      <c r="B100" t="str">
        <f>VLOOKUP($A100,Master!$1:$1048576,2,FALSE)</f>
        <v>Red</v>
      </c>
      <c r="C100">
        <f>VLOOKUP($A100,Master!$1:$1048576,3,FALSE)</f>
        <v>0</v>
      </c>
      <c r="D100">
        <f>VLOOKUP($A100,Master!$1:$1048576,4,FALSE)</f>
        <v>0</v>
      </c>
      <c r="E100">
        <f t="shared" si="1"/>
        <v>0</v>
      </c>
    </row>
    <row r="101" spans="1:5" hidden="1" x14ac:dyDescent="0.25">
      <c r="A101">
        <v>6000300047</v>
      </c>
      <c r="B101" t="str">
        <f>VLOOKUP($A101,Master!$1:$1048576,2,FALSE)</f>
        <v>Red</v>
      </c>
      <c r="C101">
        <f>VLOOKUP($A101,Master!$1:$1048576,3,FALSE)</f>
        <v>0</v>
      </c>
      <c r="D101">
        <f>VLOOKUP($A101,Master!$1:$1048576,4,FALSE)</f>
        <v>0</v>
      </c>
      <c r="E101">
        <f t="shared" si="1"/>
        <v>0</v>
      </c>
    </row>
    <row r="102" spans="1:5" hidden="1" x14ac:dyDescent="0.25">
      <c r="A102">
        <v>6000300048</v>
      </c>
      <c r="B102" t="str">
        <f>VLOOKUP($A102,Master!$1:$1048576,2,FALSE)</f>
        <v>Red</v>
      </c>
      <c r="C102">
        <f>VLOOKUP($A102,Master!$1:$1048576,3,FALSE)</f>
        <v>0</v>
      </c>
      <c r="D102">
        <f>VLOOKUP($A102,Master!$1:$1048576,4,FALSE)</f>
        <v>0</v>
      </c>
      <c r="E102">
        <f t="shared" si="1"/>
        <v>0</v>
      </c>
    </row>
    <row r="103" spans="1:5" hidden="1" x14ac:dyDescent="0.25">
      <c r="A103">
        <v>6000300049</v>
      </c>
      <c r="B103" t="str">
        <f>VLOOKUP($A103,Master!$1:$1048576,2,FALSE)</f>
        <v>Red</v>
      </c>
      <c r="C103">
        <f>VLOOKUP($A103,Master!$1:$1048576,3,FALSE)</f>
        <v>0</v>
      </c>
      <c r="D103">
        <f>VLOOKUP($A103,Master!$1:$1048576,4,FALSE)</f>
        <v>0</v>
      </c>
      <c r="E103">
        <f t="shared" si="1"/>
        <v>0</v>
      </c>
    </row>
    <row r="104" spans="1:5" hidden="1" x14ac:dyDescent="0.25">
      <c r="A104">
        <v>6000300050</v>
      </c>
      <c r="B104" t="str">
        <f>VLOOKUP($A104,Master!$1:$1048576,2,FALSE)</f>
        <v>Red</v>
      </c>
      <c r="C104">
        <f>VLOOKUP($A104,Master!$1:$1048576,3,FALSE)</f>
        <v>0</v>
      </c>
      <c r="D104">
        <f>VLOOKUP($A104,Master!$1:$1048576,4,FALSE)</f>
        <v>0</v>
      </c>
      <c r="E104">
        <f t="shared" si="1"/>
        <v>0</v>
      </c>
    </row>
    <row r="105" spans="1:5" hidden="1" x14ac:dyDescent="0.25">
      <c r="A105">
        <v>6000300051</v>
      </c>
      <c r="B105" t="str">
        <f>VLOOKUP($A105,Master!$1:$1048576,2,FALSE)</f>
        <v>Red</v>
      </c>
      <c r="C105">
        <f>VLOOKUP($A105,Master!$1:$1048576,3,FALSE)</f>
        <v>0</v>
      </c>
      <c r="D105">
        <f>VLOOKUP($A105,Master!$1:$1048576,4,FALSE)</f>
        <v>0</v>
      </c>
      <c r="E105">
        <f t="shared" si="1"/>
        <v>0</v>
      </c>
    </row>
    <row r="106" spans="1:5" hidden="1" x14ac:dyDescent="0.25">
      <c r="A106">
        <v>6000300052</v>
      </c>
      <c r="B106" t="str">
        <f>VLOOKUP($A106,Master!$1:$1048576,2,FALSE)</f>
        <v>Red</v>
      </c>
      <c r="C106">
        <f>VLOOKUP($A106,Master!$1:$1048576,3,FALSE)</f>
        <v>0</v>
      </c>
      <c r="D106">
        <f>VLOOKUP($A106,Master!$1:$1048576,4,FALSE)</f>
        <v>0</v>
      </c>
      <c r="E106">
        <f t="shared" si="1"/>
        <v>0</v>
      </c>
    </row>
    <row r="107" spans="1:5" x14ac:dyDescent="0.25">
      <c r="A107">
        <v>6000500001</v>
      </c>
      <c r="B107" t="str">
        <f>VLOOKUP($A107,Master!$1:$1048576,2,FALSE)</f>
        <v>Sweet</v>
      </c>
      <c r="C107" t="str">
        <f>VLOOKUP($A107,Master!$1:$1048576,3,FALSE)</f>
        <v>XYZ</v>
      </c>
      <c r="D107" t="str">
        <f>VLOOKUP($A107,Master!$1:$1048576,4,FALSE)</f>
        <v>Sweet #1 2001, 750ml</v>
      </c>
      <c r="E107">
        <f t="shared" si="1"/>
        <v>0</v>
      </c>
    </row>
    <row r="108" spans="1:5" x14ac:dyDescent="0.25">
      <c r="A108">
        <v>6000500002</v>
      </c>
      <c r="B108" t="str">
        <f>VLOOKUP($A108,Master!$1:$1048576,2,FALSE)</f>
        <v>Sweet</v>
      </c>
      <c r="C108" t="str">
        <f>VLOOKUP($A108,Master!$1:$1048576,3,FALSE)</f>
        <v>ABC</v>
      </c>
      <c r="D108" t="str">
        <f>VLOOKUP($A108,Master!$1:$1048576,4,FALSE)</f>
        <v>Sweet #2 2022, 375ml</v>
      </c>
      <c r="E108">
        <f t="shared" si="1"/>
        <v>0</v>
      </c>
    </row>
    <row r="109" spans="1:5" hidden="1" x14ac:dyDescent="0.25">
      <c r="A109">
        <v>6000500003</v>
      </c>
      <c r="B109" t="str">
        <f>VLOOKUP($A109,Master!$1:$1048576,2,FALSE)</f>
        <v>Sweet</v>
      </c>
      <c r="C109">
        <f>VLOOKUP($A109,Master!$1:$1048576,3,FALSE)</f>
        <v>0</v>
      </c>
      <c r="D109">
        <f>VLOOKUP($A109,Master!$1:$1048576,4,FALSE)</f>
        <v>0</v>
      </c>
      <c r="E109">
        <f t="shared" si="1"/>
        <v>0</v>
      </c>
    </row>
    <row r="110" spans="1:5" hidden="1" x14ac:dyDescent="0.25">
      <c r="A110">
        <v>6000500004</v>
      </c>
      <c r="B110" t="str">
        <f>VLOOKUP($A110,Master!$1:$1048576,2,FALSE)</f>
        <v>Sweet</v>
      </c>
      <c r="C110">
        <f>VLOOKUP($A110,Master!$1:$1048576,3,FALSE)</f>
        <v>0</v>
      </c>
      <c r="D110">
        <f>VLOOKUP($A110,Master!$1:$1048576,4,FALSE)</f>
        <v>0</v>
      </c>
      <c r="E110">
        <f t="shared" si="1"/>
        <v>0</v>
      </c>
    </row>
    <row r="111" spans="1:5" hidden="1" x14ac:dyDescent="0.25">
      <c r="A111">
        <v>6000500005</v>
      </c>
      <c r="B111" t="str">
        <f>VLOOKUP($A111,Master!$1:$1048576,2,FALSE)</f>
        <v>Sweet</v>
      </c>
      <c r="C111">
        <f>VLOOKUP($A111,Master!$1:$1048576,3,FALSE)</f>
        <v>0</v>
      </c>
      <c r="D111">
        <f>VLOOKUP($A111,Master!$1:$1048576,4,FALSE)</f>
        <v>0</v>
      </c>
      <c r="E111">
        <f t="shared" si="1"/>
        <v>0</v>
      </c>
    </row>
    <row r="112" spans="1:5" hidden="1" x14ac:dyDescent="0.25">
      <c r="A112">
        <v>6000500006</v>
      </c>
      <c r="B112" t="str">
        <f>VLOOKUP($A112,Master!$1:$1048576,2,FALSE)</f>
        <v>Sweet</v>
      </c>
      <c r="C112">
        <f>VLOOKUP($A112,Master!$1:$1048576,3,FALSE)</f>
        <v>0</v>
      </c>
      <c r="D112">
        <f>VLOOKUP($A112,Master!$1:$1048576,4,FALSE)</f>
        <v>0</v>
      </c>
      <c r="E112">
        <f t="shared" si="1"/>
        <v>0</v>
      </c>
    </row>
    <row r="113" spans="1:5" hidden="1" x14ac:dyDescent="0.25">
      <c r="A113">
        <v>6000500007</v>
      </c>
      <c r="B113" t="str">
        <f>VLOOKUP($A113,Master!$1:$1048576,2,FALSE)</f>
        <v>Sweet</v>
      </c>
      <c r="C113">
        <f>VLOOKUP($A113,Master!$1:$1048576,3,FALSE)</f>
        <v>0</v>
      </c>
      <c r="D113">
        <f>VLOOKUP($A113,Master!$1:$1048576,4,FALSE)</f>
        <v>0</v>
      </c>
      <c r="E113">
        <f t="shared" si="1"/>
        <v>0</v>
      </c>
    </row>
    <row r="114" spans="1:5" hidden="1" x14ac:dyDescent="0.25">
      <c r="A114">
        <v>6000500008</v>
      </c>
      <c r="B114" t="str">
        <f>VLOOKUP($A114,Master!$1:$1048576,2,FALSE)</f>
        <v>Sweet</v>
      </c>
      <c r="C114">
        <f>VLOOKUP($A114,Master!$1:$1048576,3,FALSE)</f>
        <v>0</v>
      </c>
      <c r="D114">
        <f>VLOOKUP($A114,Master!$1:$1048576,4,FALSE)</f>
        <v>0</v>
      </c>
      <c r="E114">
        <f t="shared" si="1"/>
        <v>0</v>
      </c>
    </row>
    <row r="115" spans="1:5" hidden="1" x14ac:dyDescent="0.25">
      <c r="A115">
        <v>6000500009</v>
      </c>
      <c r="B115" t="str">
        <f>VLOOKUP($A115,Master!$1:$1048576,2,FALSE)</f>
        <v>Sweet</v>
      </c>
      <c r="C115">
        <f>VLOOKUP($A115,Master!$1:$1048576,3,FALSE)</f>
        <v>0</v>
      </c>
      <c r="D115">
        <f>VLOOKUP($A115,Master!$1:$1048576,4,FALSE)</f>
        <v>0</v>
      </c>
      <c r="E115">
        <f t="shared" si="1"/>
        <v>0</v>
      </c>
    </row>
    <row r="116" spans="1:5" x14ac:dyDescent="0.25">
      <c r="A116" t="s">
        <v>14</v>
      </c>
      <c r="B116" t="s">
        <v>14</v>
      </c>
      <c r="C116" t="s">
        <v>14</v>
      </c>
      <c r="D116" t="s">
        <v>14</v>
      </c>
      <c r="E116" t="s">
        <v>14</v>
      </c>
    </row>
  </sheetData>
  <protectedRanges>
    <protectedRange algorithmName="SHA-512" hashValue="BpBeHG5MGJIJn2e0En1V47ugeZNYuOE9mVrRB8Wod8dKMuCoUh6sP+jx+l50kLsck3DevGPfRb085WEOQv/0qQ==" saltValue="5JCWWHn7zefhjkVSB90DQg==" spinCount="100000" sqref="A2:E115" name="Range1"/>
  </protectedRanges>
  <autoFilter ref="A1:E116" xr:uid="{2A59B990-818B-4BFC-8AA6-1FA4DA83F4CE}">
    <filterColumn colId="3">
      <filters>
        <filter val="Champagne NV #1, 750ml"/>
        <filter val="Champagne NV #2, 375ml"/>
        <filter val="Champagne NV #3, 750ml"/>
        <filter val="Champagne NV #4, 750ml"/>
        <filter val="Champagne NV #5, 375ml"/>
        <filter val="Champagne NV #7, 750ml"/>
        <filter val="Champagne Rose, 750ml"/>
        <filter val="Champagne Vintage 2008, 750ml"/>
        <filter val="Prosecco Extra-Dry, 750ml"/>
        <filter val="Red #1 2012, 750ml"/>
        <filter val="Red #10 2014, 750ml"/>
        <filter val="Red #11 2018, 750ml"/>
        <filter val="Red #12 2018, 750ml"/>
        <filter val="Red #13 2021, 750ml"/>
        <filter val="Red #14 2020, 750ml"/>
        <filter val="Red #15 2019, 750ml"/>
        <filter val="Red #16 2017, 750ml"/>
        <filter val="Red #17 2012, 750ml"/>
        <filter val="Red #18 2017, 750ml"/>
        <filter val="Red #19 2019, 750ml"/>
        <filter val="Red #2 2017, 750ml"/>
        <filter val="Red #20 2015, 750ml"/>
        <filter val="Red #21 2020, 750ml"/>
        <filter val="Red #22 2020, 750ml"/>
        <filter val="Red #23 2018, 750ml"/>
        <filter val="Red #24 2018, 750ml"/>
        <filter val="Red #25 2019, 750ml"/>
        <filter val="Red #26 2008, 750ml"/>
        <filter val="Red #27 2016, 750ml"/>
        <filter val="Red #28 2012, 750ml"/>
        <filter val="Red #29 2020, 750ml"/>
        <filter val="Red #3 2014, 750ml"/>
        <filter val="Red #30 2017, 750ml"/>
        <filter val="Red #31 2020, 750ml"/>
        <filter val="Red #32 2018, 750ml"/>
        <filter val="Red #33 2015, 750ml"/>
        <filter val="Red #34 2018, 750ml"/>
        <filter val="Red #35 2016, 750ml"/>
        <filter val="Red #36 2018, 750ml"/>
        <filter val="Red #37 2019, 750ml"/>
        <filter val="Red #38 2017, 750ml"/>
        <filter val="Red #4 2020, 750ml"/>
        <filter val="Red #5 2019, 750ml"/>
        <filter val="Red #6 2018, 750ml"/>
        <filter val="Red #7 2019, 750ml"/>
        <filter val="Red #8 2018, 750ml"/>
        <filter val="Red #9 2019, 750ml"/>
        <filter val="Rose #1 2022, 750ml"/>
        <filter val="Rose #2 2022, 750ml"/>
        <filter val="Sweet #1 2001, 750ml"/>
        <filter val="Sweet #2 2022, 375ml"/>
        <filter val="White #1 2021, 750ml"/>
        <filter val="White #10 2021, 750ml"/>
        <filter val="White #11 2021, 750ml"/>
        <filter val="White #12 2021, 750ml"/>
        <filter val="White #13 2020, 750ml"/>
        <filter val="White #14 2020, 750ml"/>
        <filter val="White #15 2021, 750ml"/>
        <filter val="White #16 2021, 750ml"/>
        <filter val="White #17 2020, 750ml"/>
        <filter val="White #18 2020, 750ml"/>
        <filter val="White #19 2022, 750ml"/>
        <filter val="White #2 2019, 750ml"/>
        <filter val="White #20 2020, 750ml"/>
        <filter val="White #21 2021, 750ml"/>
        <filter val="White #22 2020, 750ml"/>
        <filter val="White #3 2022, 750ml"/>
        <filter val="White #4 2021, 750ml"/>
        <filter val="White #5 2018, 750ml"/>
        <filter val="White #6 2020, 750ml"/>
        <filter val="White #7 2021, 750ml"/>
        <filter val="White #8 2020, 750ml"/>
        <filter val="White #9 2021, 750ml"/>
        <filter val="xxx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FA084-7733-4FBE-8BF5-479FC48BC6E6}">
  <sheetPr filterMode="1"/>
  <dimension ref="A1:AL126"/>
  <sheetViews>
    <sheetView workbookViewId="0">
      <pane ySplit="1" topLeftCell="A2" activePane="bottomLeft" state="frozen"/>
      <selection activeCell="B1" sqref="B1"/>
      <selection pane="bottomLeft"/>
    </sheetView>
  </sheetViews>
  <sheetFormatPr defaultRowHeight="15" x14ac:dyDescent="0.25"/>
  <cols>
    <col min="1" max="1" width="13" customWidth="1"/>
    <col min="2" max="2" width="60.5703125" customWidth="1"/>
    <col min="4" max="34" width="3.7109375" customWidth="1"/>
  </cols>
  <sheetData>
    <row r="1" spans="1:38" s="7" customFormat="1" x14ac:dyDescent="0.25">
      <c r="A1" s="7" t="s">
        <v>539</v>
      </c>
      <c r="B1" s="8" t="s">
        <v>0</v>
      </c>
      <c r="C1" s="8" t="s">
        <v>30</v>
      </c>
      <c r="D1" s="7">
        <v>1</v>
      </c>
      <c r="E1" s="7">
        <v>2</v>
      </c>
      <c r="F1" s="7">
        <v>3</v>
      </c>
      <c r="G1" s="7">
        <v>4</v>
      </c>
      <c r="H1" s="7">
        <v>5</v>
      </c>
      <c r="I1" s="7">
        <v>6</v>
      </c>
      <c r="J1" s="7">
        <v>7</v>
      </c>
      <c r="K1" s="7">
        <v>8</v>
      </c>
      <c r="L1" s="7">
        <v>9</v>
      </c>
      <c r="M1" s="7">
        <v>10</v>
      </c>
      <c r="N1" s="7">
        <v>11</v>
      </c>
      <c r="O1" s="7">
        <v>12</v>
      </c>
      <c r="P1" s="7">
        <v>13</v>
      </c>
      <c r="Q1" s="7">
        <v>14</v>
      </c>
      <c r="R1" s="7">
        <v>15</v>
      </c>
      <c r="S1" s="7">
        <v>16</v>
      </c>
      <c r="T1" s="7">
        <v>17</v>
      </c>
      <c r="U1" s="7">
        <v>18</v>
      </c>
      <c r="V1" s="7">
        <v>19</v>
      </c>
      <c r="W1" s="7">
        <v>20</v>
      </c>
      <c r="X1" s="7">
        <v>21</v>
      </c>
      <c r="Y1" s="7">
        <v>22</v>
      </c>
      <c r="Z1" s="7">
        <v>23</v>
      </c>
      <c r="AA1" s="7">
        <v>24</v>
      </c>
      <c r="AB1" s="7">
        <v>25</v>
      </c>
      <c r="AC1" s="7">
        <v>26</v>
      </c>
      <c r="AD1" s="7">
        <v>27</v>
      </c>
      <c r="AE1" s="7">
        <v>28</v>
      </c>
      <c r="AF1" s="7">
        <v>29</v>
      </c>
      <c r="AG1" s="7">
        <v>30</v>
      </c>
      <c r="AH1" s="7">
        <v>31</v>
      </c>
      <c r="AI1" s="7" t="s">
        <v>37</v>
      </c>
      <c r="AJ1" s="7" t="s">
        <v>39</v>
      </c>
      <c r="AK1" s="7" t="s">
        <v>40</v>
      </c>
      <c r="AL1" s="7" t="s">
        <v>41</v>
      </c>
    </row>
    <row r="2" spans="1:38" x14ac:dyDescent="0.25">
      <c r="A2">
        <v>6000000001</v>
      </c>
      <c r="B2" t="str">
        <f>VLOOKUP($A2,Master!$1:$1048576,4,FALSE)</f>
        <v>Champagne NV #1, 750ml</v>
      </c>
      <c r="C2">
        <f>SUM(D2:AH2)</f>
        <v>0</v>
      </c>
      <c r="D2" t="s">
        <v>28</v>
      </c>
      <c r="E2" t="s">
        <v>28</v>
      </c>
      <c r="F2" t="s">
        <v>28</v>
      </c>
      <c r="G2" t="s">
        <v>28</v>
      </c>
      <c r="H2" t="s">
        <v>28</v>
      </c>
      <c r="I2" t="s">
        <v>28</v>
      </c>
      <c r="J2" t="s">
        <v>28</v>
      </c>
      <c r="K2" t="s">
        <v>28</v>
      </c>
      <c r="L2" t="s">
        <v>28</v>
      </c>
      <c r="M2" t="s">
        <v>28</v>
      </c>
      <c r="N2" t="s">
        <v>28</v>
      </c>
      <c r="AI2" t="str">
        <f>_xlfn.IFNA(VLOOKUP(A2,PastedSales!$1:$1048576,7,FALSE),"")</f>
        <v/>
      </c>
      <c r="AJ2" t="str">
        <f>IF(AI2="","",(VLOOKUP(A2,Master!$1:$1048576,6,FALSE))*AI2)</f>
        <v/>
      </c>
      <c r="AK2" t="str">
        <f>IF(AI2="","",(VLOOKUP(A2,PastedSales!$1:$1048576,9,FALSE)))</f>
        <v/>
      </c>
      <c r="AL2" t="str">
        <f>IF(AJ2=AK2,"","FALSE!")</f>
        <v/>
      </c>
    </row>
    <row r="3" spans="1:38" x14ac:dyDescent="0.25">
      <c r="A3">
        <v>6000000002</v>
      </c>
      <c r="B3" t="str">
        <f>VLOOKUP($A3,Master!$1:$1048576,4,FALSE)</f>
        <v>Champagne NV #2, 375ml</v>
      </c>
      <c r="C3">
        <f t="shared" ref="C3:C62" si="0">SUM(D3:AH3)</f>
        <v>0</v>
      </c>
      <c r="I3" t="s">
        <v>28</v>
      </c>
      <c r="AI3" t="str">
        <f>_xlfn.IFNA(VLOOKUP(A3,PastedSales!$1:$1048576,7,FALSE),"")</f>
        <v/>
      </c>
      <c r="AJ3" t="str">
        <f>IF(AI3="","",(VLOOKUP(A3,Master!$1:$1048576,6,FALSE))*AI3)</f>
        <v/>
      </c>
      <c r="AK3" t="str">
        <f>IF(AI3="","",(VLOOKUP(A3,PastedSales!$1:$1048576,9,FALSE)))</f>
        <v/>
      </c>
      <c r="AL3" t="str">
        <f t="shared" ref="AL3:AL62" si="1">IF(AJ3=AK3,"","FALSE!")</f>
        <v/>
      </c>
    </row>
    <row r="4" spans="1:38" x14ac:dyDescent="0.25">
      <c r="A4">
        <v>6000000004</v>
      </c>
      <c r="B4" t="str">
        <f>VLOOKUP($A4,Master!$1:$1048576,4,FALSE)</f>
        <v>Champagne NV #3, 750ml</v>
      </c>
      <c r="C4">
        <f t="shared" si="0"/>
        <v>0</v>
      </c>
      <c r="I4" t="s">
        <v>28</v>
      </c>
      <c r="AI4" t="str">
        <f>_xlfn.IFNA(VLOOKUP(A4,PastedSales!$1:$1048576,7,FALSE),"")</f>
        <v/>
      </c>
      <c r="AJ4" t="str">
        <f>IF(AI4="","",(VLOOKUP(A4,Master!$1:$1048576,6,FALSE))*AI4)</f>
        <v/>
      </c>
      <c r="AK4" t="str">
        <f>IF(AI4="","",(VLOOKUP(A4,PastedSales!$1:$1048576,9,FALSE)))</f>
        <v/>
      </c>
      <c r="AL4" t="str">
        <f t="shared" si="1"/>
        <v/>
      </c>
    </row>
    <row r="5" spans="1:38" x14ac:dyDescent="0.25">
      <c r="A5">
        <v>6000000005</v>
      </c>
      <c r="B5" t="str">
        <f>VLOOKUP($A5,Master!$1:$1048576,4,FALSE)</f>
        <v>Champagne NV #4, 750ml</v>
      </c>
      <c r="C5">
        <f t="shared" si="0"/>
        <v>0</v>
      </c>
      <c r="D5" t="s">
        <v>28</v>
      </c>
      <c r="E5" t="s">
        <v>28</v>
      </c>
      <c r="F5" t="s">
        <v>28</v>
      </c>
      <c r="G5" t="s">
        <v>28</v>
      </c>
      <c r="H5" t="s">
        <v>28</v>
      </c>
      <c r="I5" t="s">
        <v>28</v>
      </c>
      <c r="J5" t="s">
        <v>28</v>
      </c>
      <c r="K5" t="s">
        <v>28</v>
      </c>
      <c r="L5" t="s">
        <v>28</v>
      </c>
      <c r="M5" t="s">
        <v>28</v>
      </c>
      <c r="N5" t="s">
        <v>28</v>
      </c>
      <c r="AI5" t="str">
        <f>_xlfn.IFNA(VLOOKUP(A5,PastedSales!$1:$1048576,7,FALSE),"")</f>
        <v/>
      </c>
      <c r="AJ5" t="str">
        <f>IF(AI5="","",(VLOOKUP(A5,Master!$1:$1048576,6,FALSE))*AI5)</f>
        <v/>
      </c>
      <c r="AK5" t="str">
        <f>IF(AI5="","",(VLOOKUP(A5,PastedSales!$1:$1048576,9,FALSE)))</f>
        <v/>
      </c>
      <c r="AL5" t="str">
        <f t="shared" si="1"/>
        <v/>
      </c>
    </row>
    <row r="6" spans="1:38" x14ac:dyDescent="0.25">
      <c r="A6">
        <v>6000000006</v>
      </c>
      <c r="B6" t="str">
        <f>VLOOKUP($A6,Master!$1:$1048576,4,FALSE)</f>
        <v>Champagne NV #5, 375ml</v>
      </c>
      <c r="C6">
        <f t="shared" si="0"/>
        <v>0</v>
      </c>
      <c r="D6" t="s">
        <v>28</v>
      </c>
      <c r="E6" t="s">
        <v>28</v>
      </c>
      <c r="F6" t="s">
        <v>28</v>
      </c>
      <c r="G6" t="s">
        <v>28</v>
      </c>
      <c r="H6" t="s">
        <v>28</v>
      </c>
      <c r="I6" t="s">
        <v>28</v>
      </c>
      <c r="J6" t="s">
        <v>28</v>
      </c>
      <c r="K6" t="s">
        <v>28</v>
      </c>
      <c r="L6" t="s">
        <v>28</v>
      </c>
      <c r="M6" t="s">
        <v>28</v>
      </c>
      <c r="N6" t="s">
        <v>28</v>
      </c>
      <c r="AI6" t="str">
        <f>_xlfn.IFNA(VLOOKUP(A6,PastedSales!$1:$1048576,7,FALSE),"")</f>
        <v/>
      </c>
      <c r="AJ6" t="str">
        <f>IF(AI6="","",(VLOOKUP(A6,Master!$1:$1048576,6,FALSE))*AI6)</f>
        <v/>
      </c>
      <c r="AK6" t="str">
        <f>IF(AI6="","",(VLOOKUP(A6,PastedSales!$1:$1048576,9,FALSE)))</f>
        <v/>
      </c>
      <c r="AL6" t="str">
        <f t="shared" si="1"/>
        <v/>
      </c>
    </row>
    <row r="7" spans="1:38" x14ac:dyDescent="0.25">
      <c r="A7">
        <v>6000000007</v>
      </c>
      <c r="B7" t="str">
        <f>VLOOKUP($A7,Master!$1:$1048576,4,FALSE)</f>
        <v>Champagne Rose, 750ml</v>
      </c>
      <c r="C7">
        <f t="shared" si="0"/>
        <v>0</v>
      </c>
      <c r="D7" t="s">
        <v>28</v>
      </c>
      <c r="E7" t="s">
        <v>28</v>
      </c>
      <c r="F7" t="s">
        <v>28</v>
      </c>
      <c r="G7" t="s">
        <v>28</v>
      </c>
      <c r="H7" t="s">
        <v>28</v>
      </c>
      <c r="I7" t="s">
        <v>28</v>
      </c>
      <c r="J7" t="s">
        <v>28</v>
      </c>
      <c r="K7" t="s">
        <v>28</v>
      </c>
      <c r="L7" t="s">
        <v>28</v>
      </c>
      <c r="M7" t="s">
        <v>28</v>
      </c>
      <c r="N7" t="s">
        <v>28</v>
      </c>
      <c r="AI7" t="str">
        <f>_xlfn.IFNA(VLOOKUP(A7,PastedSales!$1:$1048576,7,FALSE),"")</f>
        <v/>
      </c>
      <c r="AJ7" t="str">
        <f>IF(AI7="","",(VLOOKUP(A7,Master!$1:$1048576,6,FALSE))*AI7)</f>
        <v/>
      </c>
      <c r="AK7" t="str">
        <f>IF(AI7="","",(VLOOKUP(A7,PastedSales!$1:$1048576,9,FALSE)))</f>
        <v/>
      </c>
      <c r="AL7" t="str">
        <f t="shared" si="1"/>
        <v/>
      </c>
    </row>
    <row r="8" spans="1:38" x14ac:dyDescent="0.25">
      <c r="A8">
        <v>6000000008</v>
      </c>
      <c r="B8" t="str">
        <f>VLOOKUP($A8,Master!$1:$1048576,4,FALSE)</f>
        <v>Champagne NV #7, 750ml</v>
      </c>
      <c r="C8">
        <f t="shared" si="0"/>
        <v>0</v>
      </c>
      <c r="I8" t="s">
        <v>28</v>
      </c>
      <c r="AI8" t="str">
        <f>_xlfn.IFNA(VLOOKUP(A8,PastedSales!$1:$1048576,7,FALSE),"")</f>
        <v/>
      </c>
      <c r="AJ8" t="str">
        <f>IF(AI8="","",(VLOOKUP(A8,Master!$1:$1048576,6,FALSE))*AI8)</f>
        <v/>
      </c>
      <c r="AK8" t="str">
        <f>IF(AI8="","",(VLOOKUP(A8,PastedSales!$1:$1048576,9,FALSE)))</f>
        <v/>
      </c>
      <c r="AL8" t="str">
        <f t="shared" si="1"/>
        <v/>
      </c>
    </row>
    <row r="9" spans="1:38" x14ac:dyDescent="0.25">
      <c r="A9">
        <v>6000000009</v>
      </c>
      <c r="B9" t="str">
        <f>VLOOKUP($A9,Master!$1:$1048576,4,FALSE)</f>
        <v>Prosecco Extra-Dry, 750ml</v>
      </c>
      <c r="C9">
        <f t="shared" si="0"/>
        <v>0</v>
      </c>
      <c r="I9" t="s">
        <v>28</v>
      </c>
      <c r="AI9" t="str">
        <f>_xlfn.IFNA(VLOOKUP(A9,PastedSales!$1:$1048576,7,FALSE),"")</f>
        <v/>
      </c>
      <c r="AJ9" t="str">
        <f>IF(AI9="","",(VLOOKUP(A9,Master!$1:$1048576,6,FALSE))*AI9)</f>
        <v/>
      </c>
      <c r="AK9" t="str">
        <f>IF(AI9="","",(VLOOKUP(A9,PastedSales!$1:$1048576,9,FALSE)))</f>
        <v/>
      </c>
      <c r="AL9" t="str">
        <f t="shared" si="1"/>
        <v/>
      </c>
    </row>
    <row r="10" spans="1:38" x14ac:dyDescent="0.25">
      <c r="A10">
        <v>6000000010</v>
      </c>
      <c r="B10" t="str">
        <f>VLOOKUP($A10,Master!$1:$1048576,4,FALSE)</f>
        <v>Champagne Vintage 2008, 750ml</v>
      </c>
      <c r="C10">
        <f t="shared" si="0"/>
        <v>0</v>
      </c>
      <c r="D10" t="s">
        <v>28</v>
      </c>
      <c r="E10" t="s">
        <v>28</v>
      </c>
      <c r="F10" t="s">
        <v>28</v>
      </c>
      <c r="G10" t="s">
        <v>28</v>
      </c>
      <c r="H10" t="s">
        <v>28</v>
      </c>
      <c r="I10" t="s">
        <v>28</v>
      </c>
      <c r="J10" t="s">
        <v>28</v>
      </c>
      <c r="K10" t="s">
        <v>28</v>
      </c>
      <c r="L10" t="s">
        <v>28</v>
      </c>
      <c r="M10" t="s">
        <v>28</v>
      </c>
      <c r="N10" t="s">
        <v>28</v>
      </c>
      <c r="AI10" t="str">
        <f>_xlfn.IFNA(VLOOKUP(A10,PastedSales!$1:$1048576,7,FALSE),"")</f>
        <v/>
      </c>
      <c r="AJ10" t="str">
        <f>IF(AI10="","",(VLOOKUP(A10,Master!$1:$1048576,6,FALSE))*AI10)</f>
        <v/>
      </c>
      <c r="AK10" t="str">
        <f>IF(AI10="","",(VLOOKUP(A10,PastedSales!$1:$1048576,9,FALSE)))</f>
        <v/>
      </c>
      <c r="AL10" t="str">
        <f t="shared" si="1"/>
        <v/>
      </c>
    </row>
    <row r="11" spans="1:38" hidden="1" x14ac:dyDescent="0.25">
      <c r="A11">
        <v>6000000011</v>
      </c>
      <c r="B11">
        <f>VLOOKUP($A11,Master!$1:$1048576,4,FALSE)</f>
        <v>0</v>
      </c>
      <c r="C11">
        <f t="shared" si="0"/>
        <v>0</v>
      </c>
      <c r="D11" t="s">
        <v>28</v>
      </c>
      <c r="E11" t="s">
        <v>28</v>
      </c>
      <c r="F11" t="s">
        <v>28</v>
      </c>
      <c r="G11" t="s">
        <v>28</v>
      </c>
      <c r="H11" t="s">
        <v>28</v>
      </c>
      <c r="I11" t="s">
        <v>28</v>
      </c>
      <c r="J11" t="s">
        <v>28</v>
      </c>
      <c r="K11" t="s">
        <v>28</v>
      </c>
      <c r="L11" t="s">
        <v>28</v>
      </c>
      <c r="M11" t="s">
        <v>28</v>
      </c>
      <c r="N11" t="s">
        <v>28</v>
      </c>
      <c r="AI11" t="str">
        <f>_xlfn.IFNA(VLOOKUP(A11,PastedSales!$1:$1048576,7,FALSE),"")</f>
        <v/>
      </c>
      <c r="AJ11" t="str">
        <f>IF(AI11="","",(VLOOKUP(A11,Master!$1:$1048576,6,FALSE))*AI11)</f>
        <v/>
      </c>
      <c r="AK11" t="str">
        <f>IF(AI11="","",(VLOOKUP(A11,PastedSales!$1:$1048576,9,FALSE)))</f>
        <v/>
      </c>
      <c r="AL11" t="str">
        <f t="shared" si="1"/>
        <v/>
      </c>
    </row>
    <row r="12" spans="1:38" hidden="1" x14ac:dyDescent="0.25">
      <c r="A12">
        <v>6000000012</v>
      </c>
      <c r="B12">
        <f>VLOOKUP($A12,Master!$1:$1048576,4,FALSE)</f>
        <v>0</v>
      </c>
      <c r="C12">
        <f t="shared" si="0"/>
        <v>0</v>
      </c>
      <c r="D12" t="s">
        <v>28</v>
      </c>
      <c r="E12" t="s">
        <v>28</v>
      </c>
      <c r="F12" t="s">
        <v>28</v>
      </c>
      <c r="G12" t="s">
        <v>28</v>
      </c>
      <c r="H12" t="s">
        <v>28</v>
      </c>
      <c r="I12" t="s">
        <v>28</v>
      </c>
      <c r="J12" t="s">
        <v>28</v>
      </c>
      <c r="K12" t="s">
        <v>28</v>
      </c>
      <c r="L12" t="s">
        <v>28</v>
      </c>
      <c r="M12" t="s">
        <v>28</v>
      </c>
      <c r="N12" t="s">
        <v>28</v>
      </c>
      <c r="AI12" t="str">
        <f>_xlfn.IFNA(VLOOKUP(A12,PastedSales!$1:$1048576,7,FALSE),"")</f>
        <v/>
      </c>
      <c r="AJ12" t="str">
        <f>IF(AI12="","",(VLOOKUP(A12,Master!$1:$1048576,6,FALSE))*AI12)</f>
        <v/>
      </c>
      <c r="AK12" t="str">
        <f>IF(AI12="","",(VLOOKUP(A12,PastedSales!$1:$1048576,9,FALSE)))</f>
        <v/>
      </c>
      <c r="AL12" t="str">
        <f t="shared" si="1"/>
        <v/>
      </c>
    </row>
    <row r="13" spans="1:38" hidden="1" x14ac:dyDescent="0.25">
      <c r="A13">
        <v>6000000013</v>
      </c>
      <c r="B13">
        <f>VLOOKUP($A13,Master!$1:$1048576,4,FALSE)</f>
        <v>0</v>
      </c>
      <c r="C13">
        <f t="shared" si="0"/>
        <v>0</v>
      </c>
      <c r="D13" t="s">
        <v>28</v>
      </c>
      <c r="E13" t="s">
        <v>28</v>
      </c>
      <c r="F13" t="s">
        <v>28</v>
      </c>
      <c r="G13" t="s">
        <v>28</v>
      </c>
      <c r="H13" t="s">
        <v>28</v>
      </c>
      <c r="I13" t="s">
        <v>28</v>
      </c>
      <c r="J13" t="s">
        <v>28</v>
      </c>
      <c r="K13" t="s">
        <v>28</v>
      </c>
      <c r="L13" t="s">
        <v>28</v>
      </c>
      <c r="M13" t="s">
        <v>28</v>
      </c>
      <c r="N13" t="s">
        <v>28</v>
      </c>
      <c r="AI13" t="str">
        <f>_xlfn.IFNA(VLOOKUP(A13,PastedSales!$1:$1048576,7,FALSE),"")</f>
        <v/>
      </c>
      <c r="AJ13" t="str">
        <f>IF(AI13="","",(VLOOKUP(A13,Master!$1:$1048576,6,FALSE))*AI13)</f>
        <v/>
      </c>
      <c r="AK13" t="str">
        <f>IF(AI13="","",(VLOOKUP(A13,PastedSales!$1:$1048576,9,FALSE)))</f>
        <v/>
      </c>
      <c r="AL13" t="str">
        <f t="shared" si="1"/>
        <v/>
      </c>
    </row>
    <row r="14" spans="1:38" hidden="1" x14ac:dyDescent="0.25">
      <c r="A14">
        <v>6000000014</v>
      </c>
      <c r="B14">
        <f>VLOOKUP($A14,Master!$1:$1048576,4,FALSE)</f>
        <v>0</v>
      </c>
      <c r="C14">
        <f t="shared" si="0"/>
        <v>0</v>
      </c>
      <c r="D14" t="s">
        <v>28</v>
      </c>
      <c r="E14" t="s">
        <v>28</v>
      </c>
      <c r="F14" t="s">
        <v>28</v>
      </c>
      <c r="G14" t="s">
        <v>28</v>
      </c>
      <c r="H14" t="s">
        <v>28</v>
      </c>
      <c r="I14" t="s">
        <v>28</v>
      </c>
      <c r="J14" t="s">
        <v>28</v>
      </c>
      <c r="K14" t="s">
        <v>28</v>
      </c>
      <c r="L14" t="s">
        <v>28</v>
      </c>
      <c r="M14" t="s">
        <v>28</v>
      </c>
      <c r="N14" t="s">
        <v>28</v>
      </c>
      <c r="AI14" t="str">
        <f>_xlfn.IFNA(VLOOKUP(A14,PastedSales!$1:$1048576,7,FALSE),"")</f>
        <v/>
      </c>
      <c r="AJ14" t="str">
        <f>IF(AI14="","",(VLOOKUP(A14,Master!$1:$1048576,6,FALSE))*AI14)</f>
        <v/>
      </c>
      <c r="AK14" t="str">
        <f>IF(AI14="","",(VLOOKUP(A14,PastedSales!$1:$1048576,9,FALSE)))</f>
        <v/>
      </c>
      <c r="AL14" t="str">
        <f t="shared" si="1"/>
        <v/>
      </c>
    </row>
    <row r="15" spans="1:38" hidden="1" x14ac:dyDescent="0.25">
      <c r="A15">
        <v>6000000015</v>
      </c>
      <c r="B15">
        <f>VLOOKUP($A15,Master!$1:$1048576,4,FALSE)</f>
        <v>0</v>
      </c>
      <c r="C15">
        <f t="shared" si="0"/>
        <v>0</v>
      </c>
      <c r="D15" t="s">
        <v>28</v>
      </c>
      <c r="E15" t="s">
        <v>28</v>
      </c>
      <c r="F15" t="s">
        <v>28</v>
      </c>
      <c r="G15" t="s">
        <v>28</v>
      </c>
      <c r="H15" t="s">
        <v>28</v>
      </c>
      <c r="I15" t="s">
        <v>28</v>
      </c>
      <c r="J15" t="s">
        <v>28</v>
      </c>
      <c r="K15" t="s">
        <v>28</v>
      </c>
      <c r="L15" t="s">
        <v>28</v>
      </c>
      <c r="M15" t="s">
        <v>28</v>
      </c>
      <c r="N15" t="s">
        <v>28</v>
      </c>
      <c r="AI15" t="str">
        <f>_xlfn.IFNA(VLOOKUP(A15,PastedSales!$1:$1048576,7,FALSE),"")</f>
        <v/>
      </c>
      <c r="AJ15" t="str">
        <f>IF(AI15="","",(VLOOKUP(A15,Master!$1:$1048576,6,FALSE))*AI15)</f>
        <v/>
      </c>
      <c r="AK15" t="str">
        <f>IF(AI15="","",(VLOOKUP(A15,PastedSales!$1:$1048576,9,FALSE)))</f>
        <v/>
      </c>
      <c r="AL15" t="str">
        <f t="shared" si="1"/>
        <v/>
      </c>
    </row>
    <row r="16" spans="1:38" hidden="1" x14ac:dyDescent="0.25">
      <c r="A16">
        <v>6000000016</v>
      </c>
      <c r="B16">
        <f>VLOOKUP($A16,Master!$1:$1048576,4,FALSE)</f>
        <v>0</v>
      </c>
      <c r="C16">
        <f t="shared" si="0"/>
        <v>0</v>
      </c>
      <c r="D16" t="s">
        <v>28</v>
      </c>
      <c r="E16" t="s">
        <v>28</v>
      </c>
      <c r="F16" t="s">
        <v>28</v>
      </c>
      <c r="G16" t="s">
        <v>28</v>
      </c>
      <c r="H16" t="s">
        <v>28</v>
      </c>
      <c r="I16" t="s">
        <v>28</v>
      </c>
      <c r="J16" t="s">
        <v>28</v>
      </c>
      <c r="K16" t="s">
        <v>28</v>
      </c>
      <c r="L16" t="s">
        <v>28</v>
      </c>
      <c r="M16" t="s">
        <v>28</v>
      </c>
      <c r="N16" t="s">
        <v>28</v>
      </c>
      <c r="AI16" t="str">
        <f>_xlfn.IFNA(VLOOKUP(A16,PastedSales!$1:$1048576,7,FALSE),"")</f>
        <v/>
      </c>
      <c r="AJ16" t="str">
        <f>IF(AI16="","",(VLOOKUP(A16,Master!$1:$1048576,6,FALSE))*AI16)</f>
        <v/>
      </c>
      <c r="AK16" t="str">
        <f>IF(AI16="","",(VLOOKUP(A16,PastedSales!$1:$1048576,9,FALSE)))</f>
        <v/>
      </c>
      <c r="AL16" t="str">
        <f t="shared" si="1"/>
        <v/>
      </c>
    </row>
    <row r="17" spans="1:38" hidden="1" x14ac:dyDescent="0.25">
      <c r="A17">
        <v>6000000017</v>
      </c>
      <c r="B17">
        <f>VLOOKUP($A17,Master!$1:$1048576,4,FALSE)</f>
        <v>0</v>
      </c>
      <c r="C17">
        <f t="shared" si="0"/>
        <v>0</v>
      </c>
      <c r="D17" t="s">
        <v>28</v>
      </c>
      <c r="E17" t="s">
        <v>28</v>
      </c>
      <c r="F17" t="s">
        <v>28</v>
      </c>
      <c r="G17" t="s">
        <v>28</v>
      </c>
      <c r="H17" t="s">
        <v>28</v>
      </c>
      <c r="I17" t="s">
        <v>28</v>
      </c>
      <c r="J17" t="s">
        <v>28</v>
      </c>
      <c r="K17" t="s">
        <v>28</v>
      </c>
      <c r="L17" t="s">
        <v>28</v>
      </c>
      <c r="M17" t="s">
        <v>28</v>
      </c>
      <c r="N17" t="s">
        <v>28</v>
      </c>
      <c r="AI17" t="str">
        <f>_xlfn.IFNA(VLOOKUP(A17,PastedSales!$1:$1048576,7,FALSE),"")</f>
        <v/>
      </c>
      <c r="AJ17" t="str">
        <f>IF(AI17="","",(VLOOKUP(A17,Master!$1:$1048576,6,FALSE))*AI17)</f>
        <v/>
      </c>
      <c r="AK17" t="str">
        <f>IF(AI17="","",(VLOOKUP(A17,PastedSales!$1:$1048576,9,FALSE)))</f>
        <v/>
      </c>
      <c r="AL17" t="str">
        <f t="shared" si="1"/>
        <v/>
      </c>
    </row>
    <row r="18" spans="1:38" hidden="1" x14ac:dyDescent="0.25">
      <c r="A18">
        <v>6000000018</v>
      </c>
      <c r="B18">
        <f>VLOOKUP($A18,Master!$1:$1048576,4,FALSE)</f>
        <v>0</v>
      </c>
      <c r="C18">
        <f t="shared" si="0"/>
        <v>0</v>
      </c>
      <c r="D18" t="s">
        <v>28</v>
      </c>
      <c r="E18" t="s">
        <v>28</v>
      </c>
      <c r="F18" t="s">
        <v>28</v>
      </c>
      <c r="G18" t="s">
        <v>28</v>
      </c>
      <c r="H18" t="s">
        <v>28</v>
      </c>
      <c r="I18" t="s">
        <v>28</v>
      </c>
      <c r="J18" t="s">
        <v>28</v>
      </c>
      <c r="K18" t="s">
        <v>28</v>
      </c>
      <c r="L18" t="s">
        <v>28</v>
      </c>
      <c r="M18" t="s">
        <v>28</v>
      </c>
      <c r="N18" t="s">
        <v>28</v>
      </c>
      <c r="AI18" t="str">
        <f>_xlfn.IFNA(VLOOKUP(A18,PastedSales!$1:$1048576,7,FALSE),"")</f>
        <v/>
      </c>
      <c r="AJ18" t="str">
        <f>IF(AI18="","",(VLOOKUP(A18,Master!$1:$1048576,6,FALSE))*AI18)</f>
        <v/>
      </c>
      <c r="AK18" t="str">
        <f>IF(AI18="","",(VLOOKUP(A18,PastedSales!$1:$1048576,9,FALSE)))</f>
        <v/>
      </c>
      <c r="AL18" t="str">
        <f t="shared" si="1"/>
        <v/>
      </c>
    </row>
    <row r="19" spans="1:38" hidden="1" x14ac:dyDescent="0.25">
      <c r="A19">
        <v>6000000019</v>
      </c>
      <c r="B19">
        <f>VLOOKUP($A19,Master!$1:$1048576,4,FALSE)</f>
        <v>0</v>
      </c>
      <c r="C19">
        <f t="shared" si="0"/>
        <v>0</v>
      </c>
      <c r="D19" t="s">
        <v>28</v>
      </c>
      <c r="E19" t="s">
        <v>28</v>
      </c>
      <c r="F19" t="s">
        <v>28</v>
      </c>
      <c r="G19" t="s">
        <v>28</v>
      </c>
      <c r="H19" t="s">
        <v>28</v>
      </c>
      <c r="I19" t="s">
        <v>28</v>
      </c>
      <c r="J19" t="s">
        <v>28</v>
      </c>
      <c r="K19" t="s">
        <v>28</v>
      </c>
      <c r="L19" t="s">
        <v>28</v>
      </c>
      <c r="M19" t="s">
        <v>28</v>
      </c>
      <c r="N19" t="s">
        <v>28</v>
      </c>
      <c r="AI19" t="str">
        <f>_xlfn.IFNA(VLOOKUP(A19,PastedSales!$1:$1048576,7,FALSE),"")</f>
        <v/>
      </c>
      <c r="AJ19" t="str">
        <f>IF(AI19="","",(VLOOKUP(A19,Master!$1:$1048576,6,FALSE))*AI19)</f>
        <v/>
      </c>
      <c r="AK19" t="str">
        <f>IF(AI19="","",(VLOOKUP(A19,PastedSales!$1:$1048576,9,FALSE)))</f>
        <v/>
      </c>
      <c r="AL19" t="str">
        <f t="shared" si="1"/>
        <v/>
      </c>
    </row>
    <row r="20" spans="1:38" hidden="1" x14ac:dyDescent="0.25">
      <c r="A20">
        <v>6000000020</v>
      </c>
      <c r="B20">
        <f>VLOOKUP($A20,Master!$1:$1048576,4,FALSE)</f>
        <v>0</v>
      </c>
      <c r="C20">
        <f t="shared" si="0"/>
        <v>1</v>
      </c>
      <c r="D20" t="s">
        <v>28</v>
      </c>
      <c r="E20" t="s">
        <v>28</v>
      </c>
      <c r="F20" t="s">
        <v>28</v>
      </c>
      <c r="G20" t="s">
        <v>28</v>
      </c>
      <c r="H20" t="s">
        <v>28</v>
      </c>
      <c r="I20">
        <v>1</v>
      </c>
      <c r="J20" t="s">
        <v>28</v>
      </c>
      <c r="K20" t="s">
        <v>28</v>
      </c>
      <c r="L20" t="s">
        <v>28</v>
      </c>
      <c r="M20" t="s">
        <v>28</v>
      </c>
      <c r="N20" t="s">
        <v>28</v>
      </c>
      <c r="AI20" t="str">
        <f>_xlfn.IFNA(VLOOKUP(A20,PastedSales!$1:$1048576,7,FALSE),"")</f>
        <v/>
      </c>
      <c r="AJ20" t="str">
        <f>IF(AI20="","",(VLOOKUP(A20,Master!$1:$1048576,6,FALSE))*AI20)</f>
        <v/>
      </c>
      <c r="AK20" t="str">
        <f>IF(AI20="","",(VLOOKUP(A20,PastedSales!$1:$1048576,9,FALSE)))</f>
        <v/>
      </c>
      <c r="AL20" t="str">
        <f t="shared" si="1"/>
        <v/>
      </c>
    </row>
    <row r="21" spans="1:38" hidden="1" x14ac:dyDescent="0.25">
      <c r="A21">
        <v>6000000021</v>
      </c>
      <c r="B21">
        <f>VLOOKUP($A21,Master!$1:$1048576,4,FALSE)</f>
        <v>0</v>
      </c>
      <c r="C21">
        <f t="shared" si="0"/>
        <v>1</v>
      </c>
      <c r="D21" t="s">
        <v>28</v>
      </c>
      <c r="E21" t="s">
        <v>28</v>
      </c>
      <c r="F21" t="s">
        <v>28</v>
      </c>
      <c r="G21" t="s">
        <v>28</v>
      </c>
      <c r="H21" t="s">
        <v>28</v>
      </c>
      <c r="I21">
        <v>1</v>
      </c>
      <c r="J21" t="s">
        <v>28</v>
      </c>
      <c r="K21" t="s">
        <v>28</v>
      </c>
      <c r="L21" t="s">
        <v>28</v>
      </c>
      <c r="M21" t="s">
        <v>28</v>
      </c>
      <c r="N21" t="s">
        <v>28</v>
      </c>
      <c r="AI21" t="str">
        <f>_xlfn.IFNA(VLOOKUP(A21,PastedSales!$1:$1048576,7,FALSE),"")</f>
        <v/>
      </c>
      <c r="AJ21" t="str">
        <f>IF(AI21="","",(VLOOKUP(A21,Master!$1:$1048576,6,FALSE))*AI21)</f>
        <v/>
      </c>
      <c r="AK21" t="str">
        <f>IF(AI21="","",(VLOOKUP(A21,PastedSales!$1:$1048576,9,FALSE)))</f>
        <v/>
      </c>
      <c r="AL21" t="str">
        <f t="shared" si="1"/>
        <v/>
      </c>
    </row>
    <row r="22" spans="1:38" hidden="1" x14ac:dyDescent="0.25">
      <c r="A22">
        <v>6000000022</v>
      </c>
      <c r="B22">
        <f>VLOOKUP($A22,Master!$1:$1048576,4,FALSE)</f>
        <v>0</v>
      </c>
      <c r="C22">
        <f t="shared" si="0"/>
        <v>0</v>
      </c>
      <c r="D22" t="s">
        <v>28</v>
      </c>
      <c r="E22" t="s">
        <v>28</v>
      </c>
      <c r="F22" t="s">
        <v>28</v>
      </c>
      <c r="G22" t="s">
        <v>28</v>
      </c>
      <c r="H22" t="s">
        <v>28</v>
      </c>
      <c r="I22" t="s">
        <v>28</v>
      </c>
      <c r="J22" t="s">
        <v>28</v>
      </c>
      <c r="K22" t="s">
        <v>28</v>
      </c>
      <c r="L22" t="s">
        <v>28</v>
      </c>
      <c r="M22" t="s">
        <v>28</v>
      </c>
      <c r="N22" t="s">
        <v>28</v>
      </c>
      <c r="AI22" t="str">
        <f>_xlfn.IFNA(VLOOKUP(A22,PastedSales!$1:$1048576,7,FALSE),"")</f>
        <v/>
      </c>
      <c r="AJ22" t="str">
        <f>IF(AI22="","",(VLOOKUP(A22,Master!$1:$1048576,6,FALSE))*AI22)</f>
        <v/>
      </c>
      <c r="AK22" t="str">
        <f>IF(AI22="","",(VLOOKUP(A22,PastedSales!$1:$1048576,9,FALSE)))</f>
        <v/>
      </c>
      <c r="AL22" t="str">
        <f t="shared" si="1"/>
        <v/>
      </c>
    </row>
    <row r="23" spans="1:38" hidden="1" x14ac:dyDescent="0.25">
      <c r="A23">
        <v>6000000023</v>
      </c>
      <c r="B23">
        <f>VLOOKUP($A23,Master!$1:$1048576,4,FALSE)</f>
        <v>0</v>
      </c>
      <c r="C23">
        <f t="shared" si="0"/>
        <v>0</v>
      </c>
      <c r="D23" t="s">
        <v>28</v>
      </c>
      <c r="E23" t="s">
        <v>28</v>
      </c>
      <c r="F23" t="s">
        <v>28</v>
      </c>
      <c r="G23" t="s">
        <v>28</v>
      </c>
      <c r="H23" t="s">
        <v>28</v>
      </c>
      <c r="I23" t="s">
        <v>28</v>
      </c>
      <c r="J23" t="s">
        <v>28</v>
      </c>
      <c r="K23" t="s">
        <v>28</v>
      </c>
      <c r="L23" t="s">
        <v>28</v>
      </c>
      <c r="M23" t="s">
        <v>28</v>
      </c>
      <c r="N23" t="s">
        <v>28</v>
      </c>
      <c r="AI23" t="str">
        <f>_xlfn.IFNA(VLOOKUP(A23,PastedSales!$1:$1048576,7,FALSE),"")</f>
        <v/>
      </c>
      <c r="AJ23" t="str">
        <f>IF(AI23="","",(VLOOKUP(A23,Master!$1:$1048576,6,FALSE))*AI23)</f>
        <v/>
      </c>
      <c r="AK23" t="str">
        <f>IF(AI23="","",(VLOOKUP(A23,PastedSales!$1:$1048576,9,FALSE)))</f>
        <v/>
      </c>
      <c r="AL23" t="str">
        <f t="shared" si="1"/>
        <v/>
      </c>
    </row>
    <row r="24" spans="1:38" hidden="1" x14ac:dyDescent="0.25">
      <c r="A24">
        <v>6000000024</v>
      </c>
      <c r="B24">
        <f>VLOOKUP($A24,Master!$1:$1048576,4,FALSE)</f>
        <v>0</v>
      </c>
      <c r="C24">
        <f t="shared" si="0"/>
        <v>0</v>
      </c>
      <c r="D24" t="s">
        <v>28</v>
      </c>
      <c r="E24" t="s">
        <v>28</v>
      </c>
      <c r="F24" t="s">
        <v>28</v>
      </c>
      <c r="G24" t="s">
        <v>28</v>
      </c>
      <c r="H24" t="s">
        <v>28</v>
      </c>
      <c r="I24" t="s">
        <v>28</v>
      </c>
      <c r="J24" t="s">
        <v>28</v>
      </c>
      <c r="K24" t="s">
        <v>28</v>
      </c>
      <c r="L24" t="s">
        <v>28</v>
      </c>
      <c r="M24" t="s">
        <v>28</v>
      </c>
      <c r="N24" t="s">
        <v>28</v>
      </c>
      <c r="AI24" t="str">
        <f>_xlfn.IFNA(VLOOKUP(A24,PastedSales!$1:$1048576,7,FALSE),"")</f>
        <v/>
      </c>
      <c r="AJ24" t="str">
        <f>IF(AI24="","",(VLOOKUP(A24,Master!$1:$1048576,6,FALSE))*AI24)</f>
        <v/>
      </c>
      <c r="AK24" t="str">
        <f>IF(AI24="","",(VLOOKUP(A24,PastedSales!$1:$1048576,9,FALSE)))</f>
        <v/>
      </c>
      <c r="AL24" t="str">
        <f t="shared" si="1"/>
        <v/>
      </c>
    </row>
    <row r="25" spans="1:38" hidden="1" x14ac:dyDescent="0.25">
      <c r="A25">
        <v>6000000025</v>
      </c>
      <c r="B25">
        <f>VLOOKUP($A25,Master!$1:$1048576,4,FALSE)</f>
        <v>0</v>
      </c>
      <c r="C25">
        <f t="shared" si="0"/>
        <v>0</v>
      </c>
      <c r="D25" t="s">
        <v>28</v>
      </c>
      <c r="E25" t="s">
        <v>28</v>
      </c>
      <c r="F25" t="s">
        <v>28</v>
      </c>
      <c r="G25" t="s">
        <v>28</v>
      </c>
      <c r="H25" t="s">
        <v>28</v>
      </c>
      <c r="I25" t="s">
        <v>28</v>
      </c>
      <c r="J25" t="s">
        <v>28</v>
      </c>
      <c r="K25" t="s">
        <v>28</v>
      </c>
      <c r="L25" t="s">
        <v>28</v>
      </c>
      <c r="M25" t="s">
        <v>28</v>
      </c>
      <c r="N25" t="s">
        <v>28</v>
      </c>
      <c r="AI25" t="str">
        <f>_xlfn.IFNA(VLOOKUP(A25,PastedSales!$1:$1048576,7,FALSE),"")</f>
        <v/>
      </c>
      <c r="AJ25" t="str">
        <f>IF(AI25="","",(VLOOKUP(A25,Master!$1:$1048576,6,FALSE))*AI25)</f>
        <v/>
      </c>
      <c r="AK25" t="str">
        <f>IF(AI25="","",(VLOOKUP(A25,PastedSales!$1:$1048576,9,FALSE)))</f>
        <v/>
      </c>
      <c r="AL25" t="str">
        <f t="shared" si="1"/>
        <v/>
      </c>
    </row>
    <row r="26" spans="1:38" hidden="1" x14ac:dyDescent="0.25">
      <c r="A26">
        <v>6000000026</v>
      </c>
      <c r="B26">
        <f>VLOOKUP($A26,Master!$1:$1048576,4,FALSE)</f>
        <v>0</v>
      </c>
      <c r="C26">
        <f t="shared" si="0"/>
        <v>0</v>
      </c>
      <c r="D26" t="s">
        <v>28</v>
      </c>
      <c r="E26" t="s">
        <v>28</v>
      </c>
      <c r="F26" t="s">
        <v>28</v>
      </c>
      <c r="G26" t="s">
        <v>28</v>
      </c>
      <c r="H26" t="s">
        <v>28</v>
      </c>
      <c r="I26" t="s">
        <v>28</v>
      </c>
      <c r="J26" t="s">
        <v>28</v>
      </c>
      <c r="K26" t="s">
        <v>28</v>
      </c>
      <c r="L26" t="s">
        <v>28</v>
      </c>
      <c r="M26" t="s">
        <v>28</v>
      </c>
      <c r="N26" t="s">
        <v>28</v>
      </c>
      <c r="AI26" t="str">
        <f>_xlfn.IFNA(VLOOKUP(A26,PastedSales!$1:$1048576,7,FALSE),"")</f>
        <v/>
      </c>
      <c r="AJ26" t="str">
        <f>IF(AI26="","",(VLOOKUP(A26,Master!$1:$1048576,6,FALSE))*AI26)</f>
        <v/>
      </c>
      <c r="AK26" t="str">
        <f>IF(AI26="","",(VLOOKUP(A26,PastedSales!$1:$1048576,9,FALSE)))</f>
        <v/>
      </c>
      <c r="AL26" t="str">
        <f t="shared" si="1"/>
        <v/>
      </c>
    </row>
    <row r="27" spans="1:38" hidden="1" x14ac:dyDescent="0.25">
      <c r="A27">
        <v>6000000027</v>
      </c>
      <c r="B27">
        <f>VLOOKUP($A27,Master!$1:$1048576,4,FALSE)</f>
        <v>0</v>
      </c>
      <c r="C27">
        <f t="shared" si="0"/>
        <v>0</v>
      </c>
      <c r="D27" t="s">
        <v>28</v>
      </c>
      <c r="E27" t="s">
        <v>28</v>
      </c>
      <c r="F27" t="s">
        <v>28</v>
      </c>
      <c r="G27" t="s">
        <v>28</v>
      </c>
      <c r="H27" t="s">
        <v>28</v>
      </c>
      <c r="I27" t="s">
        <v>28</v>
      </c>
      <c r="J27" t="s">
        <v>28</v>
      </c>
      <c r="K27" t="s">
        <v>28</v>
      </c>
      <c r="L27" t="s">
        <v>28</v>
      </c>
      <c r="M27" t="s">
        <v>28</v>
      </c>
      <c r="N27" t="s">
        <v>28</v>
      </c>
      <c r="AI27" t="str">
        <f>_xlfn.IFNA(VLOOKUP(A27,PastedSales!$1:$1048576,7,FALSE),"")</f>
        <v/>
      </c>
      <c r="AJ27" t="str">
        <f>IF(AI27="","",(VLOOKUP(A27,Master!$1:$1048576,6,FALSE))*AI27)</f>
        <v/>
      </c>
      <c r="AK27" t="str">
        <f>IF(AI27="","",(VLOOKUP(A27,PastedSales!$1:$1048576,9,FALSE)))</f>
        <v/>
      </c>
      <c r="AL27" t="str">
        <f t="shared" si="1"/>
        <v/>
      </c>
    </row>
    <row r="28" spans="1:38" hidden="1" x14ac:dyDescent="0.25">
      <c r="A28">
        <v>6000000028</v>
      </c>
      <c r="B28">
        <f>VLOOKUP($A28,Master!$1:$1048576,4,FALSE)</f>
        <v>0</v>
      </c>
      <c r="C28">
        <f t="shared" si="0"/>
        <v>0</v>
      </c>
      <c r="D28" t="s">
        <v>28</v>
      </c>
      <c r="E28" t="s">
        <v>28</v>
      </c>
      <c r="F28" t="s">
        <v>28</v>
      </c>
      <c r="G28" t="s">
        <v>28</v>
      </c>
      <c r="H28" t="s">
        <v>28</v>
      </c>
      <c r="I28" t="s">
        <v>28</v>
      </c>
      <c r="J28" t="s">
        <v>28</v>
      </c>
      <c r="K28" t="s">
        <v>28</v>
      </c>
      <c r="L28" t="s">
        <v>28</v>
      </c>
      <c r="M28" t="s">
        <v>28</v>
      </c>
      <c r="N28" t="s">
        <v>28</v>
      </c>
      <c r="AI28" t="str">
        <f>_xlfn.IFNA(VLOOKUP(A28,PastedSales!$1:$1048576,7,FALSE),"")</f>
        <v/>
      </c>
      <c r="AJ28" t="str">
        <f>IF(AI28="","",(VLOOKUP(A28,Master!$1:$1048576,6,FALSE))*AI28)</f>
        <v/>
      </c>
      <c r="AK28" t="str">
        <f>IF(AI28="","",(VLOOKUP(A28,PastedSales!$1:$1048576,9,FALSE)))</f>
        <v/>
      </c>
      <c r="AL28" t="str">
        <f t="shared" si="1"/>
        <v/>
      </c>
    </row>
    <row r="29" spans="1:38" x14ac:dyDescent="0.25">
      <c r="A29">
        <v>6000100002</v>
      </c>
      <c r="B29" t="str">
        <f>VLOOKUP($A29,Master!$1:$1048576,4,FALSE)</f>
        <v>White #1 2021, 750ml</v>
      </c>
      <c r="C29">
        <f t="shared" si="0"/>
        <v>0</v>
      </c>
      <c r="I29" t="s">
        <v>28</v>
      </c>
      <c r="AI29" t="str">
        <f>_xlfn.IFNA(VLOOKUP(A29,PastedSales!$1:$1048576,7,FALSE),"")</f>
        <v/>
      </c>
      <c r="AJ29" t="str">
        <f>IF(AI29="","",(VLOOKUP(A29,Master!$1:$1048576,6,FALSE))*AI29)</f>
        <v/>
      </c>
      <c r="AK29" t="str">
        <f>IF(AI29="","",(VLOOKUP(A29,PastedSales!$1:$1048576,9,FALSE)))</f>
        <v/>
      </c>
      <c r="AL29" t="str">
        <f t="shared" si="1"/>
        <v/>
      </c>
    </row>
    <row r="30" spans="1:38" x14ac:dyDescent="0.25">
      <c r="A30">
        <v>6000100003</v>
      </c>
      <c r="B30" t="str">
        <f>VLOOKUP($A30,Master!$1:$1048576,4,FALSE)</f>
        <v>White #2 2019, 750ml</v>
      </c>
      <c r="C30">
        <f t="shared" si="0"/>
        <v>0</v>
      </c>
      <c r="I30" t="s">
        <v>28</v>
      </c>
      <c r="AI30" t="str">
        <f>_xlfn.IFNA(VLOOKUP(A30,PastedSales!$1:$1048576,7,FALSE),"")</f>
        <v/>
      </c>
      <c r="AJ30" t="str">
        <f>IF(AI30="","",(VLOOKUP(A30,Master!$1:$1048576,6,FALSE))*AI30)</f>
        <v/>
      </c>
      <c r="AK30" t="str">
        <f>IF(AI30="","",(VLOOKUP(A30,PastedSales!$1:$1048576,9,FALSE)))</f>
        <v/>
      </c>
      <c r="AL30" t="str">
        <f t="shared" si="1"/>
        <v/>
      </c>
    </row>
    <row r="31" spans="1:38" x14ac:dyDescent="0.25">
      <c r="A31">
        <v>6000100004</v>
      </c>
      <c r="B31" t="str">
        <f>VLOOKUP($A31,Master!$1:$1048576,4,FALSE)</f>
        <v>White #3 2022, 750ml</v>
      </c>
      <c r="C31">
        <f t="shared" si="0"/>
        <v>0</v>
      </c>
      <c r="D31" t="s">
        <v>28</v>
      </c>
      <c r="E31" t="s">
        <v>28</v>
      </c>
      <c r="F31" t="s">
        <v>28</v>
      </c>
      <c r="G31" t="s">
        <v>28</v>
      </c>
      <c r="H31" t="s">
        <v>28</v>
      </c>
      <c r="I31" t="s">
        <v>28</v>
      </c>
      <c r="J31" t="s">
        <v>28</v>
      </c>
      <c r="K31" t="s">
        <v>28</v>
      </c>
      <c r="L31" t="s">
        <v>28</v>
      </c>
      <c r="M31" t="s">
        <v>28</v>
      </c>
      <c r="N31" t="s">
        <v>28</v>
      </c>
      <c r="AI31" t="str">
        <f>_xlfn.IFNA(VLOOKUP(A31,PastedSales!$1:$1048576,7,FALSE),"")</f>
        <v/>
      </c>
      <c r="AJ31" t="str">
        <f>IF(AI31="","",(VLOOKUP(A31,Master!$1:$1048576,6,FALSE))*AI31)</f>
        <v/>
      </c>
      <c r="AK31" t="str">
        <f>IF(AI31="","",(VLOOKUP(A31,PastedSales!$1:$1048576,9,FALSE)))</f>
        <v/>
      </c>
      <c r="AL31" t="str">
        <f t="shared" si="1"/>
        <v/>
      </c>
    </row>
    <row r="32" spans="1:38" x14ac:dyDescent="0.25">
      <c r="A32">
        <v>6000100005</v>
      </c>
      <c r="B32" t="str">
        <f>VLOOKUP($A32,Master!$1:$1048576,4,FALSE)</f>
        <v>White #4 2021, 750ml</v>
      </c>
      <c r="C32">
        <f t="shared" si="0"/>
        <v>0</v>
      </c>
      <c r="I32" t="s">
        <v>28</v>
      </c>
      <c r="AI32" t="str">
        <f>_xlfn.IFNA(VLOOKUP(A32,PastedSales!$1:$1048576,7,FALSE),"")</f>
        <v/>
      </c>
      <c r="AJ32" t="str">
        <f>IF(AI32="","",(VLOOKUP(A32,Master!$1:$1048576,6,FALSE))*AI32)</f>
        <v/>
      </c>
      <c r="AK32" t="str">
        <f>IF(AI32="","",(VLOOKUP(A32,PastedSales!$1:$1048576,9,FALSE)))</f>
        <v/>
      </c>
      <c r="AL32" t="str">
        <f t="shared" si="1"/>
        <v/>
      </c>
    </row>
    <row r="33" spans="1:38" x14ac:dyDescent="0.25">
      <c r="A33">
        <v>6000100006</v>
      </c>
      <c r="B33" t="str">
        <f>VLOOKUP($A33,Master!$1:$1048576,4,FALSE)</f>
        <v>White #5 2018, 750ml</v>
      </c>
      <c r="C33">
        <f t="shared" si="0"/>
        <v>0</v>
      </c>
      <c r="I33" t="s">
        <v>28</v>
      </c>
      <c r="AI33" t="str">
        <f>_xlfn.IFNA(VLOOKUP(A33,PastedSales!$1:$1048576,7,FALSE),"")</f>
        <v/>
      </c>
      <c r="AJ33" t="str">
        <f>IF(AI33="","",(VLOOKUP(A33,Master!$1:$1048576,6,FALSE))*AI33)</f>
        <v/>
      </c>
      <c r="AK33" t="str">
        <f>IF(AI33="","",(VLOOKUP(A33,PastedSales!$1:$1048576,9,FALSE)))</f>
        <v/>
      </c>
      <c r="AL33" t="str">
        <f t="shared" si="1"/>
        <v/>
      </c>
    </row>
    <row r="34" spans="1:38" x14ac:dyDescent="0.25">
      <c r="A34">
        <v>6000100007</v>
      </c>
      <c r="B34" t="str">
        <f>VLOOKUP($A34,Master!$1:$1048576,4,FALSE)</f>
        <v>White #6 2020, 750ml</v>
      </c>
      <c r="C34">
        <f t="shared" si="0"/>
        <v>0</v>
      </c>
      <c r="I34" t="s">
        <v>28</v>
      </c>
      <c r="AI34" t="str">
        <f>_xlfn.IFNA(VLOOKUP(A34,PastedSales!$1:$1048576,7,FALSE),"")</f>
        <v/>
      </c>
      <c r="AJ34" t="str">
        <f>IF(AI34="","",(VLOOKUP(A34,Master!$1:$1048576,6,FALSE))*AI34)</f>
        <v/>
      </c>
      <c r="AK34" t="str">
        <f>IF(AI34="","",(VLOOKUP(A34,PastedSales!$1:$1048576,9,FALSE)))</f>
        <v/>
      </c>
      <c r="AL34" t="str">
        <f t="shared" si="1"/>
        <v/>
      </c>
    </row>
    <row r="35" spans="1:38" x14ac:dyDescent="0.25">
      <c r="A35">
        <v>6000100008</v>
      </c>
      <c r="B35" t="str">
        <f>VLOOKUP($A35,Master!$1:$1048576,4,FALSE)</f>
        <v>White #7 2021, 750ml</v>
      </c>
      <c r="C35">
        <f t="shared" si="0"/>
        <v>0</v>
      </c>
      <c r="I35" t="s">
        <v>28</v>
      </c>
      <c r="AI35" t="str">
        <f>_xlfn.IFNA(VLOOKUP(A35,PastedSales!$1:$1048576,7,FALSE),"")</f>
        <v/>
      </c>
      <c r="AJ35" t="str">
        <f>IF(AI35="","",(VLOOKUP(A35,Master!$1:$1048576,6,FALSE))*AI35)</f>
        <v/>
      </c>
      <c r="AK35" t="str">
        <f>IF(AI35="","",(VLOOKUP(A35,PastedSales!$1:$1048576,9,FALSE)))</f>
        <v/>
      </c>
      <c r="AL35" t="str">
        <f t="shared" si="1"/>
        <v/>
      </c>
    </row>
    <row r="36" spans="1:38" x14ac:dyDescent="0.25">
      <c r="A36">
        <v>6000100009</v>
      </c>
      <c r="B36" t="str">
        <f>VLOOKUP($A36,Master!$1:$1048576,4,FALSE)</f>
        <v>White #8 2020, 750ml</v>
      </c>
      <c r="C36">
        <f t="shared" si="0"/>
        <v>0</v>
      </c>
      <c r="D36" t="s">
        <v>28</v>
      </c>
      <c r="E36" t="s">
        <v>28</v>
      </c>
      <c r="F36" t="s">
        <v>28</v>
      </c>
      <c r="G36" t="s">
        <v>28</v>
      </c>
      <c r="H36" t="s">
        <v>28</v>
      </c>
      <c r="I36" t="s">
        <v>28</v>
      </c>
      <c r="J36" t="s">
        <v>28</v>
      </c>
      <c r="K36" t="s">
        <v>28</v>
      </c>
      <c r="L36" t="s">
        <v>28</v>
      </c>
      <c r="M36" t="s">
        <v>28</v>
      </c>
      <c r="N36" t="s">
        <v>28</v>
      </c>
      <c r="AI36" t="str">
        <f>_xlfn.IFNA(VLOOKUP(A36,PastedSales!$1:$1048576,7,FALSE),"")</f>
        <v/>
      </c>
      <c r="AJ36" t="str">
        <f>IF(AI36="","",(VLOOKUP(A36,Master!$1:$1048576,6,FALSE))*AI36)</f>
        <v/>
      </c>
      <c r="AK36" t="str">
        <f>IF(AI36="","",(VLOOKUP(A36,PastedSales!$1:$1048576,9,FALSE)))</f>
        <v/>
      </c>
      <c r="AL36" t="str">
        <f t="shared" si="1"/>
        <v/>
      </c>
    </row>
    <row r="37" spans="1:38" x14ac:dyDescent="0.25">
      <c r="A37">
        <v>6000100010</v>
      </c>
      <c r="B37" t="str">
        <f>VLOOKUP($A37,Master!$1:$1048576,4,FALSE)</f>
        <v>White #9 2021, 750ml</v>
      </c>
      <c r="C37">
        <f t="shared" si="0"/>
        <v>0</v>
      </c>
      <c r="I37" t="s">
        <v>28</v>
      </c>
      <c r="AI37" t="str">
        <f>_xlfn.IFNA(VLOOKUP(A37,PastedSales!$1:$1048576,7,FALSE),"")</f>
        <v/>
      </c>
      <c r="AJ37" t="str">
        <f>IF(AI37="","",(VLOOKUP(A37,Master!$1:$1048576,6,FALSE))*AI37)</f>
        <v/>
      </c>
      <c r="AK37" t="str">
        <f>IF(AI37="","",(VLOOKUP(A37,PastedSales!$1:$1048576,9,FALSE)))</f>
        <v/>
      </c>
      <c r="AL37" t="str">
        <f t="shared" si="1"/>
        <v/>
      </c>
    </row>
    <row r="38" spans="1:38" x14ac:dyDescent="0.25">
      <c r="A38">
        <v>6000100011</v>
      </c>
      <c r="B38" t="str">
        <f>VLOOKUP($A38,Master!$1:$1048576,4,FALSE)</f>
        <v>White #10 2021, 750ml</v>
      </c>
      <c r="C38">
        <f t="shared" si="0"/>
        <v>0</v>
      </c>
      <c r="I38" t="s">
        <v>28</v>
      </c>
      <c r="AI38">
        <f>_xlfn.IFNA(VLOOKUP(A38,PastedSales!$1:$1048576,7,FALSE),"")</f>
        <v>1</v>
      </c>
      <c r="AJ38">
        <f>IF(AI38="","",(VLOOKUP(A38,Master!$1:$1048576,6,FALSE))*AI38)</f>
        <v>1400000</v>
      </c>
      <c r="AK38">
        <f>IF(AI38="","",(VLOOKUP(A38,PastedSales!$1:$1048576,9,FALSE)))</f>
        <v>1400000</v>
      </c>
      <c r="AL38" t="str">
        <f t="shared" si="1"/>
        <v/>
      </c>
    </row>
    <row r="39" spans="1:38" x14ac:dyDescent="0.25">
      <c r="A39">
        <v>6000100012</v>
      </c>
      <c r="B39" t="str">
        <f>VLOOKUP($A39,Master!$1:$1048576,4,FALSE)</f>
        <v>White #11 2021, 750ml</v>
      </c>
      <c r="C39">
        <f t="shared" si="0"/>
        <v>0</v>
      </c>
      <c r="I39" t="s">
        <v>28</v>
      </c>
      <c r="AI39">
        <f>_xlfn.IFNA(VLOOKUP(A39,PastedSales!$1:$1048576,7,FALSE),"")</f>
        <v>1</v>
      </c>
      <c r="AJ39">
        <f>IF(AI39="","",(VLOOKUP(A39,Master!$1:$1048576,6,FALSE))*AI39)</f>
        <v>1200000</v>
      </c>
      <c r="AK39">
        <f>IF(AI39="","",(VLOOKUP(A39,PastedSales!$1:$1048576,9,FALSE)))</f>
        <v>1200000</v>
      </c>
      <c r="AL39" t="str">
        <f t="shared" si="1"/>
        <v/>
      </c>
    </row>
    <row r="40" spans="1:38" x14ac:dyDescent="0.25">
      <c r="A40">
        <v>6000100013</v>
      </c>
      <c r="B40" t="str">
        <f>VLOOKUP($A40,Master!$1:$1048576,4,FALSE)</f>
        <v>White #12 2021, 750ml</v>
      </c>
      <c r="C40">
        <f t="shared" si="0"/>
        <v>0</v>
      </c>
      <c r="I40" t="s">
        <v>28</v>
      </c>
      <c r="AI40" t="str">
        <f>_xlfn.IFNA(VLOOKUP(A40,PastedSales!$1:$1048576,7,FALSE),"")</f>
        <v/>
      </c>
      <c r="AJ40" t="str">
        <f>IF(AI40="","",(VLOOKUP(A40,Master!$1:$1048576,6,FALSE))*AI40)</f>
        <v/>
      </c>
      <c r="AK40" t="str">
        <f>IF(AI40="","",(VLOOKUP(A40,PastedSales!$1:$1048576,9,FALSE)))</f>
        <v/>
      </c>
      <c r="AL40" t="str">
        <f t="shared" si="1"/>
        <v/>
      </c>
    </row>
    <row r="41" spans="1:38" x14ac:dyDescent="0.25">
      <c r="A41">
        <v>6000100014</v>
      </c>
      <c r="B41" t="str">
        <f>VLOOKUP($A41,Master!$1:$1048576,4,FALSE)</f>
        <v>White #13 2020, 750ml</v>
      </c>
      <c r="C41">
        <f t="shared" si="0"/>
        <v>0</v>
      </c>
      <c r="I41" t="s">
        <v>28</v>
      </c>
      <c r="AI41" t="str">
        <f>_xlfn.IFNA(VLOOKUP(A41,PastedSales!$1:$1048576,7,FALSE),"")</f>
        <v/>
      </c>
      <c r="AJ41" t="str">
        <f>IF(AI41="","",(VLOOKUP(A41,Master!$1:$1048576,6,FALSE))*AI41)</f>
        <v/>
      </c>
      <c r="AK41" t="str">
        <f>IF(AI41="","",(VLOOKUP(A41,PastedSales!$1:$1048576,9,FALSE)))</f>
        <v/>
      </c>
      <c r="AL41" t="str">
        <f t="shared" si="1"/>
        <v/>
      </c>
    </row>
    <row r="42" spans="1:38" x14ac:dyDescent="0.25">
      <c r="A42">
        <v>6000100015</v>
      </c>
      <c r="B42" t="str">
        <f>VLOOKUP($A42,Master!$1:$1048576,4,FALSE)</f>
        <v>White #14 2020, 750ml</v>
      </c>
      <c r="C42">
        <f t="shared" si="0"/>
        <v>0</v>
      </c>
      <c r="AI42" t="str">
        <f>_xlfn.IFNA(VLOOKUP(A42,PastedSales!$1:$1048576,7,FALSE),"")</f>
        <v/>
      </c>
      <c r="AJ42" t="str">
        <f>IF(AI42="","",(VLOOKUP(A42,Master!$1:$1048576,6,FALSE))*AI42)</f>
        <v/>
      </c>
      <c r="AK42" t="str">
        <f>IF(AI42="","",(VLOOKUP(A42,PastedSales!$1:$1048576,9,FALSE)))</f>
        <v/>
      </c>
      <c r="AL42" t="str">
        <f t="shared" si="1"/>
        <v/>
      </c>
    </row>
    <row r="43" spans="1:38" x14ac:dyDescent="0.25">
      <c r="A43">
        <v>6000100017</v>
      </c>
      <c r="B43" t="str">
        <f>VLOOKUP($A43,Master!$1:$1048576,4,FALSE)</f>
        <v>White #15 2021, 750ml</v>
      </c>
      <c r="C43">
        <f t="shared" si="0"/>
        <v>0</v>
      </c>
      <c r="D43" t="s">
        <v>28</v>
      </c>
      <c r="E43" t="s">
        <v>28</v>
      </c>
      <c r="F43" t="s">
        <v>28</v>
      </c>
      <c r="G43" t="s">
        <v>28</v>
      </c>
      <c r="H43" t="s">
        <v>28</v>
      </c>
      <c r="I43" t="s">
        <v>28</v>
      </c>
      <c r="J43" t="s">
        <v>28</v>
      </c>
      <c r="K43" t="s">
        <v>28</v>
      </c>
      <c r="L43" t="s">
        <v>28</v>
      </c>
      <c r="M43" t="s">
        <v>28</v>
      </c>
      <c r="N43" t="s">
        <v>28</v>
      </c>
      <c r="AI43" t="str">
        <f>_xlfn.IFNA(VLOOKUP(A43,PastedSales!$1:$1048576,7,FALSE),"")</f>
        <v/>
      </c>
      <c r="AJ43" t="str">
        <f>IF(AI43="","",(VLOOKUP(A43,Master!$1:$1048576,6,FALSE))*AI43)</f>
        <v/>
      </c>
      <c r="AK43" t="str">
        <f>IF(AI43="","",(VLOOKUP(A43,PastedSales!$1:$1048576,9,FALSE)))</f>
        <v/>
      </c>
      <c r="AL43" t="str">
        <f t="shared" si="1"/>
        <v/>
      </c>
    </row>
    <row r="44" spans="1:38" x14ac:dyDescent="0.25">
      <c r="A44">
        <v>6000100018</v>
      </c>
      <c r="B44" t="str">
        <f>VLOOKUP($A44,Master!$1:$1048576,4,FALSE)</f>
        <v>White #16 2021, 750ml</v>
      </c>
      <c r="C44">
        <f t="shared" si="0"/>
        <v>0</v>
      </c>
      <c r="D44" t="s">
        <v>28</v>
      </c>
      <c r="E44" t="s">
        <v>28</v>
      </c>
      <c r="F44" t="s">
        <v>28</v>
      </c>
      <c r="G44" t="s">
        <v>28</v>
      </c>
      <c r="H44" t="s">
        <v>28</v>
      </c>
      <c r="I44" t="s">
        <v>28</v>
      </c>
      <c r="J44" t="s">
        <v>28</v>
      </c>
      <c r="K44" t="s">
        <v>28</v>
      </c>
      <c r="L44" t="s">
        <v>28</v>
      </c>
      <c r="M44" t="s">
        <v>28</v>
      </c>
      <c r="N44" t="s">
        <v>28</v>
      </c>
      <c r="AI44" t="str">
        <f>_xlfn.IFNA(VLOOKUP(A44,PastedSales!$1:$1048576,7,FALSE),"")</f>
        <v/>
      </c>
      <c r="AJ44" t="str">
        <f>IF(AI44="","",(VLOOKUP(A44,Master!$1:$1048576,6,FALSE))*AI44)</f>
        <v/>
      </c>
      <c r="AK44" t="str">
        <f>IF(AI44="","",(VLOOKUP(A44,PastedSales!$1:$1048576,9,FALSE)))</f>
        <v/>
      </c>
      <c r="AL44" t="str">
        <f t="shared" si="1"/>
        <v/>
      </c>
    </row>
    <row r="45" spans="1:38" x14ac:dyDescent="0.25">
      <c r="A45">
        <v>6000100019</v>
      </c>
      <c r="B45" t="str">
        <f>VLOOKUP($A45,Master!$1:$1048576,4,FALSE)</f>
        <v>White #17 2020, 750ml</v>
      </c>
      <c r="C45">
        <f t="shared" si="0"/>
        <v>0</v>
      </c>
      <c r="I45" t="s">
        <v>28</v>
      </c>
      <c r="AI45" t="str">
        <f>_xlfn.IFNA(VLOOKUP(A45,PastedSales!$1:$1048576,7,FALSE),"")</f>
        <v/>
      </c>
      <c r="AJ45" t="str">
        <f>IF(AI45="","",(VLOOKUP(A45,Master!$1:$1048576,6,FALSE))*AI45)</f>
        <v/>
      </c>
      <c r="AK45" t="str">
        <f>IF(AI45="","",(VLOOKUP(A45,PastedSales!$1:$1048576,9,FALSE)))</f>
        <v/>
      </c>
      <c r="AL45" t="str">
        <f t="shared" si="1"/>
        <v/>
      </c>
    </row>
    <row r="46" spans="1:38" x14ac:dyDescent="0.25">
      <c r="A46">
        <v>6000100020</v>
      </c>
      <c r="B46" t="str">
        <f>VLOOKUP($A46,Master!$1:$1048576,4,FALSE)</f>
        <v>White #18 2020, 750ml</v>
      </c>
      <c r="C46">
        <f t="shared" si="0"/>
        <v>0</v>
      </c>
      <c r="D46" t="s">
        <v>28</v>
      </c>
      <c r="E46" t="s">
        <v>28</v>
      </c>
      <c r="F46" t="s">
        <v>28</v>
      </c>
      <c r="G46" t="s">
        <v>28</v>
      </c>
      <c r="H46" t="s">
        <v>28</v>
      </c>
      <c r="I46" t="s">
        <v>28</v>
      </c>
      <c r="J46" t="s">
        <v>28</v>
      </c>
      <c r="K46" t="s">
        <v>28</v>
      </c>
      <c r="L46" t="s">
        <v>28</v>
      </c>
      <c r="M46" t="s">
        <v>28</v>
      </c>
      <c r="N46" t="s">
        <v>28</v>
      </c>
      <c r="AI46" t="str">
        <f>_xlfn.IFNA(VLOOKUP(A46,PastedSales!$1:$1048576,7,FALSE),"")</f>
        <v/>
      </c>
      <c r="AJ46" t="str">
        <f>IF(AI46="","",(VLOOKUP(A46,Master!$1:$1048576,6,FALSE))*AI46)</f>
        <v/>
      </c>
      <c r="AK46" t="str">
        <f>IF(AI46="","",(VLOOKUP(A46,PastedSales!$1:$1048576,9,FALSE)))</f>
        <v/>
      </c>
      <c r="AL46" t="str">
        <f t="shared" si="1"/>
        <v/>
      </c>
    </row>
    <row r="47" spans="1:38" x14ac:dyDescent="0.25">
      <c r="A47">
        <v>6000100021</v>
      </c>
      <c r="B47" t="str">
        <f>VLOOKUP($A47,Master!$1:$1048576,4,FALSE)</f>
        <v>White #19 2022, 750ml</v>
      </c>
      <c r="C47">
        <f t="shared" si="0"/>
        <v>0</v>
      </c>
      <c r="D47" t="s">
        <v>28</v>
      </c>
      <c r="E47" t="s">
        <v>28</v>
      </c>
      <c r="F47" t="s">
        <v>28</v>
      </c>
      <c r="G47" t="s">
        <v>28</v>
      </c>
      <c r="H47" t="s">
        <v>28</v>
      </c>
      <c r="I47" t="s">
        <v>28</v>
      </c>
      <c r="J47" t="s">
        <v>28</v>
      </c>
      <c r="K47" t="s">
        <v>28</v>
      </c>
      <c r="L47" t="s">
        <v>28</v>
      </c>
      <c r="M47" t="s">
        <v>28</v>
      </c>
      <c r="N47" t="s">
        <v>28</v>
      </c>
      <c r="AI47" t="str">
        <f>_xlfn.IFNA(VLOOKUP(A47,PastedSales!$1:$1048576,7,FALSE),"")</f>
        <v/>
      </c>
      <c r="AJ47" t="str">
        <f>IF(AI47="","",(VLOOKUP(A47,Master!$1:$1048576,6,FALSE))*AI47)</f>
        <v/>
      </c>
      <c r="AK47" t="str">
        <f>IF(AI47="","",(VLOOKUP(A47,PastedSales!$1:$1048576,9,FALSE)))</f>
        <v/>
      </c>
      <c r="AL47" t="str">
        <f t="shared" si="1"/>
        <v/>
      </c>
    </row>
    <row r="48" spans="1:38" x14ac:dyDescent="0.25">
      <c r="A48">
        <v>6000100022</v>
      </c>
      <c r="B48" t="str">
        <f>VLOOKUP($A48,Master!$1:$1048576,4,FALSE)</f>
        <v>White #20 2020, 750ml</v>
      </c>
      <c r="C48">
        <f t="shared" si="0"/>
        <v>0</v>
      </c>
      <c r="D48" t="s">
        <v>28</v>
      </c>
      <c r="E48" t="s">
        <v>28</v>
      </c>
      <c r="F48" t="s">
        <v>28</v>
      </c>
      <c r="G48" t="s">
        <v>28</v>
      </c>
      <c r="H48" t="s">
        <v>28</v>
      </c>
      <c r="I48" t="s">
        <v>28</v>
      </c>
      <c r="J48" t="s">
        <v>28</v>
      </c>
      <c r="K48" t="s">
        <v>28</v>
      </c>
      <c r="L48" t="s">
        <v>28</v>
      </c>
      <c r="M48" t="s">
        <v>28</v>
      </c>
      <c r="N48" t="s">
        <v>28</v>
      </c>
      <c r="AI48" t="str">
        <f>_xlfn.IFNA(VLOOKUP(A48,PastedSales!$1:$1048576,7,FALSE),"")</f>
        <v/>
      </c>
      <c r="AJ48" t="str">
        <f>IF(AI48="","",(VLOOKUP(A48,Master!$1:$1048576,6,FALSE))*AI48)</f>
        <v/>
      </c>
      <c r="AK48" t="str">
        <f>IF(AI48="","",(VLOOKUP(A48,PastedSales!$1:$1048576,9,FALSE)))</f>
        <v/>
      </c>
      <c r="AL48" t="str">
        <f t="shared" si="1"/>
        <v/>
      </c>
    </row>
    <row r="49" spans="1:38" x14ac:dyDescent="0.25">
      <c r="A49">
        <v>6000100023</v>
      </c>
      <c r="B49" t="str">
        <f>VLOOKUP($A49,Master!$1:$1048576,4,FALSE)</f>
        <v>White #21 2021, 750ml</v>
      </c>
      <c r="C49">
        <f t="shared" si="0"/>
        <v>0</v>
      </c>
      <c r="D49" t="s">
        <v>28</v>
      </c>
      <c r="E49" t="s">
        <v>28</v>
      </c>
      <c r="F49" t="s">
        <v>28</v>
      </c>
      <c r="G49" t="s">
        <v>28</v>
      </c>
      <c r="H49" t="s">
        <v>28</v>
      </c>
      <c r="I49" t="s">
        <v>28</v>
      </c>
      <c r="J49" t="s">
        <v>28</v>
      </c>
      <c r="K49" t="s">
        <v>28</v>
      </c>
      <c r="L49" t="s">
        <v>28</v>
      </c>
      <c r="M49" t="s">
        <v>28</v>
      </c>
      <c r="N49" t="s">
        <v>28</v>
      </c>
      <c r="AI49" t="str">
        <f>_xlfn.IFNA(VLOOKUP(A49,PastedSales!$1:$1048576,7,FALSE),"")</f>
        <v/>
      </c>
      <c r="AJ49" t="str">
        <f>IF(AI49="","",(VLOOKUP(A49,Master!$1:$1048576,6,FALSE))*AI49)</f>
        <v/>
      </c>
      <c r="AK49" t="str">
        <f>IF(AI49="","",(VLOOKUP(A49,PastedSales!$1:$1048576,9,FALSE)))</f>
        <v/>
      </c>
      <c r="AL49" t="str">
        <f t="shared" si="1"/>
        <v/>
      </c>
    </row>
    <row r="50" spans="1:38" x14ac:dyDescent="0.25">
      <c r="A50">
        <v>6000100024</v>
      </c>
      <c r="B50" t="str">
        <f>VLOOKUP($A50,Master!$1:$1048576,4,FALSE)</f>
        <v>White #22 2020, 750ml</v>
      </c>
      <c r="C50">
        <f t="shared" si="0"/>
        <v>0</v>
      </c>
      <c r="D50" t="s">
        <v>28</v>
      </c>
      <c r="E50" t="s">
        <v>28</v>
      </c>
      <c r="F50" t="s">
        <v>28</v>
      </c>
      <c r="G50" t="s">
        <v>28</v>
      </c>
      <c r="H50" t="s">
        <v>28</v>
      </c>
      <c r="I50" t="s">
        <v>28</v>
      </c>
      <c r="J50" t="s">
        <v>28</v>
      </c>
      <c r="K50" t="s">
        <v>28</v>
      </c>
      <c r="L50" t="s">
        <v>28</v>
      </c>
      <c r="M50" t="s">
        <v>28</v>
      </c>
      <c r="N50" t="s">
        <v>28</v>
      </c>
      <c r="AI50" t="str">
        <f>_xlfn.IFNA(VLOOKUP(A50,PastedSales!$1:$1048576,7,FALSE),"")</f>
        <v/>
      </c>
      <c r="AJ50" t="str">
        <f>IF(AI50="","",(VLOOKUP(A50,Master!$1:$1048576,6,FALSE))*AI50)</f>
        <v/>
      </c>
      <c r="AK50" t="str">
        <f>IF(AI50="","",(VLOOKUP(A50,PastedSales!$1:$1048576,9,FALSE)))</f>
        <v/>
      </c>
      <c r="AL50" t="str">
        <f t="shared" si="1"/>
        <v/>
      </c>
    </row>
    <row r="51" spans="1:38" hidden="1" x14ac:dyDescent="0.25">
      <c r="A51">
        <v>6000100025</v>
      </c>
      <c r="B51">
        <f>VLOOKUP($A51,Master!$1:$1048576,4,FALSE)</f>
        <v>0</v>
      </c>
      <c r="C51">
        <f t="shared" si="0"/>
        <v>0</v>
      </c>
      <c r="D51" t="s">
        <v>28</v>
      </c>
      <c r="E51" t="s">
        <v>28</v>
      </c>
      <c r="F51" t="s">
        <v>28</v>
      </c>
      <c r="G51" t="s">
        <v>28</v>
      </c>
      <c r="H51" t="s">
        <v>28</v>
      </c>
      <c r="I51" t="s">
        <v>28</v>
      </c>
      <c r="J51" t="s">
        <v>28</v>
      </c>
      <c r="K51" t="s">
        <v>28</v>
      </c>
      <c r="L51" t="s">
        <v>28</v>
      </c>
      <c r="M51" t="s">
        <v>28</v>
      </c>
      <c r="N51" t="s">
        <v>28</v>
      </c>
      <c r="AI51" t="str">
        <f>_xlfn.IFNA(VLOOKUP(A51,PastedSales!$1:$1048576,7,FALSE),"")</f>
        <v/>
      </c>
      <c r="AJ51" t="str">
        <f>IF(AI51="","",(VLOOKUP(A51,Master!$1:$1048576,6,FALSE))*AI51)</f>
        <v/>
      </c>
      <c r="AK51" t="str">
        <f>IF(AI51="","",(VLOOKUP(A51,PastedSales!$1:$1048576,9,FALSE)))</f>
        <v/>
      </c>
      <c r="AL51" t="str">
        <f t="shared" si="1"/>
        <v/>
      </c>
    </row>
    <row r="52" spans="1:38" hidden="1" x14ac:dyDescent="0.25">
      <c r="A52">
        <v>6000100026</v>
      </c>
      <c r="B52">
        <f>VLOOKUP($A52,Master!$1:$1048576,4,FALSE)</f>
        <v>0</v>
      </c>
      <c r="C52">
        <f t="shared" si="0"/>
        <v>0</v>
      </c>
      <c r="D52" t="s">
        <v>28</v>
      </c>
      <c r="E52" t="s">
        <v>28</v>
      </c>
      <c r="F52" t="s">
        <v>28</v>
      </c>
      <c r="G52" t="s">
        <v>28</v>
      </c>
      <c r="H52" t="s">
        <v>28</v>
      </c>
      <c r="I52" t="s">
        <v>28</v>
      </c>
      <c r="J52" t="s">
        <v>28</v>
      </c>
      <c r="K52" t="s">
        <v>28</v>
      </c>
      <c r="L52" t="s">
        <v>28</v>
      </c>
      <c r="M52" t="s">
        <v>28</v>
      </c>
      <c r="N52" t="s">
        <v>28</v>
      </c>
      <c r="AI52" t="str">
        <f>_xlfn.IFNA(VLOOKUP(A52,PastedSales!$1:$1048576,7,FALSE),"")</f>
        <v/>
      </c>
      <c r="AJ52" t="str">
        <f>IF(AI52="","",(VLOOKUP(A52,Master!$1:$1048576,6,FALSE))*AI52)</f>
        <v/>
      </c>
      <c r="AK52" t="str">
        <f>IF(AI52="","",(VLOOKUP(A52,PastedSales!$1:$1048576,9,FALSE)))</f>
        <v/>
      </c>
      <c r="AL52" t="str">
        <f t="shared" si="1"/>
        <v/>
      </c>
    </row>
    <row r="53" spans="1:38" hidden="1" x14ac:dyDescent="0.25">
      <c r="A53">
        <v>6000100027</v>
      </c>
      <c r="B53">
        <f>VLOOKUP($A53,Master!$1:$1048576,4,FALSE)</f>
        <v>0</v>
      </c>
      <c r="C53">
        <f t="shared" si="0"/>
        <v>0</v>
      </c>
      <c r="D53" t="s">
        <v>28</v>
      </c>
      <c r="E53" t="s">
        <v>28</v>
      </c>
      <c r="F53" t="s">
        <v>28</v>
      </c>
      <c r="G53" t="s">
        <v>28</v>
      </c>
      <c r="H53" t="s">
        <v>28</v>
      </c>
      <c r="I53" t="s">
        <v>28</v>
      </c>
      <c r="J53" t="s">
        <v>28</v>
      </c>
      <c r="K53" t="s">
        <v>28</v>
      </c>
      <c r="L53" t="s">
        <v>28</v>
      </c>
      <c r="M53" t="s">
        <v>28</v>
      </c>
      <c r="N53" t="s">
        <v>28</v>
      </c>
      <c r="AI53" t="str">
        <f>_xlfn.IFNA(VLOOKUP(A53,PastedSales!$1:$1048576,7,FALSE),"")</f>
        <v/>
      </c>
      <c r="AJ53" t="str">
        <f>IF(AI53="","",(VLOOKUP(A53,Master!$1:$1048576,6,FALSE))*AI53)</f>
        <v/>
      </c>
      <c r="AK53" t="str">
        <f>IF(AI53="","",(VLOOKUP(A53,PastedSales!$1:$1048576,9,FALSE)))</f>
        <v/>
      </c>
      <c r="AL53" t="str">
        <f t="shared" si="1"/>
        <v/>
      </c>
    </row>
    <row r="54" spans="1:38" hidden="1" x14ac:dyDescent="0.25">
      <c r="A54">
        <v>6000100028</v>
      </c>
      <c r="B54">
        <f>VLOOKUP($A54,Master!$1:$1048576,4,FALSE)</f>
        <v>0</v>
      </c>
      <c r="C54">
        <f t="shared" si="0"/>
        <v>0</v>
      </c>
      <c r="D54" t="s">
        <v>28</v>
      </c>
      <c r="E54" t="s">
        <v>28</v>
      </c>
      <c r="F54" t="s">
        <v>28</v>
      </c>
      <c r="G54" t="s">
        <v>28</v>
      </c>
      <c r="H54" t="s">
        <v>28</v>
      </c>
      <c r="I54" t="s">
        <v>28</v>
      </c>
      <c r="J54" t="s">
        <v>28</v>
      </c>
      <c r="K54" t="s">
        <v>28</v>
      </c>
      <c r="L54" t="s">
        <v>28</v>
      </c>
      <c r="M54" t="s">
        <v>28</v>
      </c>
      <c r="N54" t="s">
        <v>28</v>
      </c>
      <c r="AI54" t="str">
        <f>_xlfn.IFNA(VLOOKUP(A54,PastedSales!$1:$1048576,7,FALSE),"")</f>
        <v/>
      </c>
      <c r="AJ54" t="str">
        <f>IF(AI54="","",(VLOOKUP(A54,Master!$1:$1048576,6,FALSE))*AI54)</f>
        <v/>
      </c>
      <c r="AK54" t="str">
        <f>IF(AI54="","",(VLOOKUP(A54,PastedSales!$1:$1048576,9,FALSE)))</f>
        <v/>
      </c>
      <c r="AL54" t="str">
        <f t="shared" si="1"/>
        <v/>
      </c>
    </row>
    <row r="55" spans="1:38" hidden="1" x14ac:dyDescent="0.25">
      <c r="A55">
        <v>6000100029</v>
      </c>
      <c r="B55">
        <f>VLOOKUP($A55,Master!$1:$1048576,4,FALSE)</f>
        <v>0</v>
      </c>
      <c r="C55">
        <f t="shared" si="0"/>
        <v>0</v>
      </c>
      <c r="D55" t="s">
        <v>28</v>
      </c>
      <c r="E55" t="s">
        <v>28</v>
      </c>
      <c r="F55" t="s">
        <v>28</v>
      </c>
      <c r="G55" t="s">
        <v>28</v>
      </c>
      <c r="H55" t="s">
        <v>28</v>
      </c>
      <c r="I55" t="s">
        <v>28</v>
      </c>
      <c r="J55" t="s">
        <v>28</v>
      </c>
      <c r="K55" t="s">
        <v>28</v>
      </c>
      <c r="L55" t="s">
        <v>28</v>
      </c>
      <c r="M55" t="s">
        <v>28</v>
      </c>
      <c r="N55" t="s">
        <v>28</v>
      </c>
      <c r="AI55" t="str">
        <f>_xlfn.IFNA(VLOOKUP(A55,PastedSales!$1:$1048576,7,FALSE),"")</f>
        <v/>
      </c>
      <c r="AJ55" t="str">
        <f>IF(AI55="","",(VLOOKUP(A55,Master!$1:$1048576,6,FALSE))*AI55)</f>
        <v/>
      </c>
      <c r="AK55" t="str">
        <f>IF(AI55="","",(VLOOKUP(A55,PastedSales!$1:$1048576,9,FALSE)))</f>
        <v/>
      </c>
      <c r="AL55" t="str">
        <f t="shared" si="1"/>
        <v/>
      </c>
    </row>
    <row r="56" spans="1:38" hidden="1" x14ac:dyDescent="0.25">
      <c r="A56">
        <v>6000100030</v>
      </c>
      <c r="B56">
        <f>VLOOKUP($A56,Master!$1:$1048576,4,FALSE)</f>
        <v>0</v>
      </c>
      <c r="C56">
        <f t="shared" si="0"/>
        <v>0</v>
      </c>
      <c r="D56" t="s">
        <v>28</v>
      </c>
      <c r="E56" t="s">
        <v>28</v>
      </c>
      <c r="F56" t="s">
        <v>28</v>
      </c>
      <c r="G56" t="s">
        <v>28</v>
      </c>
      <c r="H56" t="s">
        <v>28</v>
      </c>
      <c r="I56" t="s">
        <v>28</v>
      </c>
      <c r="J56" t="s">
        <v>28</v>
      </c>
      <c r="K56" t="s">
        <v>28</v>
      </c>
      <c r="L56" t="s">
        <v>28</v>
      </c>
      <c r="M56" t="s">
        <v>28</v>
      </c>
      <c r="N56" t="s">
        <v>28</v>
      </c>
      <c r="AI56" t="str">
        <f>_xlfn.IFNA(VLOOKUP(A56,PastedSales!$1:$1048576,7,FALSE),"")</f>
        <v/>
      </c>
      <c r="AJ56" t="str">
        <f>IF(AI56="","",(VLOOKUP(A56,Master!$1:$1048576,6,FALSE))*AI56)</f>
        <v/>
      </c>
      <c r="AK56" t="str">
        <f>IF(AI56="","",(VLOOKUP(A56,PastedSales!$1:$1048576,9,FALSE)))</f>
        <v/>
      </c>
      <c r="AL56" t="str">
        <f t="shared" si="1"/>
        <v/>
      </c>
    </row>
    <row r="57" spans="1:38" x14ac:dyDescent="0.25">
      <c r="A57">
        <v>6000200001</v>
      </c>
      <c r="B57" t="str">
        <f>VLOOKUP($A57,Master!$1:$1048576,4,FALSE)</f>
        <v>Rose #1 2022, 750ml</v>
      </c>
      <c r="C57">
        <f t="shared" si="0"/>
        <v>0</v>
      </c>
      <c r="I57" t="s">
        <v>28</v>
      </c>
      <c r="AI57" t="str">
        <f>_xlfn.IFNA(VLOOKUP(A57,PastedSales!$1:$1048576,7,FALSE),"")</f>
        <v/>
      </c>
      <c r="AJ57" t="str">
        <f>IF(AI57="","",(VLOOKUP(A57,Master!$1:$1048576,6,FALSE))*AI57)</f>
        <v/>
      </c>
      <c r="AK57" t="str">
        <f>IF(AI57="","",(VLOOKUP(A57,PastedSales!$1:$1048576,9,FALSE)))</f>
        <v/>
      </c>
      <c r="AL57" t="str">
        <f t="shared" si="1"/>
        <v/>
      </c>
    </row>
    <row r="58" spans="1:38" x14ac:dyDescent="0.25">
      <c r="A58">
        <v>6000200002</v>
      </c>
      <c r="B58" t="str">
        <f>VLOOKUP($A58,Master!$1:$1048576,4,FALSE)</f>
        <v>Rose #2 2022, 750ml</v>
      </c>
      <c r="C58">
        <f t="shared" si="0"/>
        <v>0</v>
      </c>
      <c r="I58" t="s">
        <v>28</v>
      </c>
      <c r="AI58" t="str">
        <f>_xlfn.IFNA(VLOOKUP(A58,PastedSales!$1:$1048576,7,FALSE),"")</f>
        <v/>
      </c>
      <c r="AJ58" t="str">
        <f>IF(AI58="","",(VLOOKUP(A58,Master!$1:$1048576,6,FALSE))*AI58)</f>
        <v/>
      </c>
      <c r="AK58" t="str">
        <f>IF(AI58="","",(VLOOKUP(A58,PastedSales!$1:$1048576,9,FALSE)))</f>
        <v/>
      </c>
      <c r="AL58" t="str">
        <f t="shared" si="1"/>
        <v/>
      </c>
    </row>
    <row r="59" spans="1:38" hidden="1" x14ac:dyDescent="0.25">
      <c r="A59">
        <v>6000200003</v>
      </c>
      <c r="B59">
        <f>VLOOKUP($A59,Master!$1:$1048576,4,FALSE)</f>
        <v>0</v>
      </c>
      <c r="C59">
        <f t="shared" si="0"/>
        <v>0</v>
      </c>
      <c r="D59" t="s">
        <v>28</v>
      </c>
      <c r="E59" t="s">
        <v>28</v>
      </c>
      <c r="F59" t="s">
        <v>28</v>
      </c>
      <c r="G59" t="s">
        <v>28</v>
      </c>
      <c r="H59" t="s">
        <v>28</v>
      </c>
      <c r="I59" t="s">
        <v>28</v>
      </c>
      <c r="J59" t="s">
        <v>28</v>
      </c>
      <c r="K59" t="s">
        <v>28</v>
      </c>
      <c r="L59" t="s">
        <v>28</v>
      </c>
      <c r="M59" t="s">
        <v>28</v>
      </c>
      <c r="N59" t="s">
        <v>28</v>
      </c>
      <c r="AI59" t="str">
        <f>_xlfn.IFNA(VLOOKUP(A59,PastedSales!$1:$1048576,7,FALSE),"")</f>
        <v/>
      </c>
      <c r="AJ59" t="str">
        <f>IF(AI59="","",(VLOOKUP(A59,Master!$1:$1048576,6,FALSE))*AI59)</f>
        <v/>
      </c>
      <c r="AK59" t="str">
        <f>IF(AI59="","",(VLOOKUP(A59,PastedSales!$1:$1048576,9,FALSE)))</f>
        <v/>
      </c>
      <c r="AL59" t="str">
        <f t="shared" si="1"/>
        <v/>
      </c>
    </row>
    <row r="60" spans="1:38" hidden="1" x14ac:dyDescent="0.25">
      <c r="A60">
        <v>6000200004</v>
      </c>
      <c r="B60">
        <f>VLOOKUP($A60,Master!$1:$1048576,4,FALSE)</f>
        <v>0</v>
      </c>
      <c r="C60">
        <f t="shared" si="0"/>
        <v>0</v>
      </c>
      <c r="D60" t="s">
        <v>28</v>
      </c>
      <c r="E60" t="s">
        <v>28</v>
      </c>
      <c r="F60" t="s">
        <v>28</v>
      </c>
      <c r="G60" t="s">
        <v>28</v>
      </c>
      <c r="H60" t="s">
        <v>28</v>
      </c>
      <c r="I60" t="s">
        <v>28</v>
      </c>
      <c r="J60" t="s">
        <v>28</v>
      </c>
      <c r="K60" t="s">
        <v>28</v>
      </c>
      <c r="L60" t="s">
        <v>28</v>
      </c>
      <c r="M60" t="s">
        <v>28</v>
      </c>
      <c r="N60" t="s">
        <v>28</v>
      </c>
      <c r="AI60" t="str">
        <f>_xlfn.IFNA(VLOOKUP(A60,PastedSales!$1:$1048576,7,FALSE),"")</f>
        <v/>
      </c>
      <c r="AJ60" t="str">
        <f>IF(AI60="","",(VLOOKUP(A60,Master!$1:$1048576,6,FALSE))*AI60)</f>
        <v/>
      </c>
      <c r="AK60" t="str">
        <f>IF(AI60="","",(VLOOKUP(A60,PastedSales!$1:$1048576,9,FALSE)))</f>
        <v/>
      </c>
      <c r="AL60" t="str">
        <f t="shared" si="1"/>
        <v/>
      </c>
    </row>
    <row r="61" spans="1:38" hidden="1" x14ac:dyDescent="0.25">
      <c r="A61">
        <v>6000200005</v>
      </c>
      <c r="B61">
        <f>VLOOKUP($A61,Master!$1:$1048576,4,FALSE)</f>
        <v>0</v>
      </c>
      <c r="C61">
        <f t="shared" si="0"/>
        <v>0</v>
      </c>
      <c r="D61" t="s">
        <v>28</v>
      </c>
      <c r="E61" t="s">
        <v>28</v>
      </c>
      <c r="F61" t="s">
        <v>28</v>
      </c>
      <c r="G61" t="s">
        <v>28</v>
      </c>
      <c r="H61" t="s">
        <v>28</v>
      </c>
      <c r="I61" t="s">
        <v>28</v>
      </c>
      <c r="J61" t="s">
        <v>28</v>
      </c>
      <c r="K61" t="s">
        <v>28</v>
      </c>
      <c r="L61" t="s">
        <v>28</v>
      </c>
      <c r="M61" t="s">
        <v>28</v>
      </c>
      <c r="N61" t="s">
        <v>28</v>
      </c>
      <c r="AI61" t="str">
        <f>_xlfn.IFNA(VLOOKUP(A61,PastedSales!$1:$1048576,7,FALSE),"")</f>
        <v/>
      </c>
      <c r="AJ61" t="str">
        <f>IF(AI61="","",(VLOOKUP(A61,Master!$1:$1048576,6,FALSE))*AI61)</f>
        <v/>
      </c>
      <c r="AK61" t="str">
        <f>IF(AI61="","",(VLOOKUP(A61,PastedSales!$1:$1048576,9,FALSE)))</f>
        <v/>
      </c>
      <c r="AL61" t="str">
        <f t="shared" si="1"/>
        <v/>
      </c>
    </row>
    <row r="62" spans="1:38" x14ac:dyDescent="0.25">
      <c r="A62">
        <v>6000300002</v>
      </c>
      <c r="B62" t="str">
        <f>VLOOKUP($A62,Master!$1:$1048576,4,FALSE)</f>
        <v>Red #1 2012, 750ml</v>
      </c>
      <c r="C62">
        <f t="shared" si="0"/>
        <v>0</v>
      </c>
      <c r="D62" t="s">
        <v>28</v>
      </c>
      <c r="E62" t="s">
        <v>28</v>
      </c>
      <c r="F62" t="s">
        <v>28</v>
      </c>
      <c r="G62" t="s">
        <v>28</v>
      </c>
      <c r="H62" t="s">
        <v>28</v>
      </c>
      <c r="I62" t="s">
        <v>28</v>
      </c>
      <c r="J62" t="s">
        <v>28</v>
      </c>
      <c r="K62" t="s">
        <v>28</v>
      </c>
      <c r="L62" t="s">
        <v>28</v>
      </c>
      <c r="M62" t="s">
        <v>28</v>
      </c>
      <c r="N62" t="s">
        <v>28</v>
      </c>
      <c r="AI62" t="str">
        <f>_xlfn.IFNA(VLOOKUP(A62,PastedSales!$1:$1048576,7,FALSE),"")</f>
        <v/>
      </c>
      <c r="AJ62" t="str">
        <f>IF(AI62="","",(VLOOKUP(A62,Master!$1:$1048576,6,FALSE))*AI62)</f>
        <v/>
      </c>
      <c r="AK62" t="str">
        <f>IF(AI62="","",(VLOOKUP(A62,PastedSales!$1:$1048576,9,FALSE)))</f>
        <v/>
      </c>
      <c r="AL62" t="str">
        <f t="shared" si="1"/>
        <v/>
      </c>
    </row>
    <row r="63" spans="1:38" x14ac:dyDescent="0.25">
      <c r="A63">
        <v>6000300004</v>
      </c>
      <c r="B63" t="str">
        <f>VLOOKUP($A63,Master!$1:$1048576,4,FALSE)</f>
        <v>Red #2 2017, 750ml</v>
      </c>
      <c r="C63">
        <f t="shared" ref="C63:C120" si="2">SUM(D63:AH63)</f>
        <v>0</v>
      </c>
      <c r="I63" t="s">
        <v>28</v>
      </c>
      <c r="AI63" t="str">
        <f>_xlfn.IFNA(VLOOKUP(A63,PastedSales!$1:$1048576,7,FALSE),"")</f>
        <v/>
      </c>
      <c r="AJ63" t="str">
        <f>IF(AI63="","",(VLOOKUP(A63,Master!$1:$1048576,6,FALSE))*AI63)</f>
        <v/>
      </c>
      <c r="AK63" t="str">
        <f>IF(AI63="","",(VLOOKUP(A63,PastedSales!$1:$1048576,9,FALSE)))</f>
        <v/>
      </c>
      <c r="AL63" t="str">
        <f t="shared" ref="AL63:AL120" si="3">IF(AJ63=AK63,"","FALSE!")</f>
        <v/>
      </c>
    </row>
    <row r="64" spans="1:38" x14ac:dyDescent="0.25">
      <c r="A64">
        <v>6000300005</v>
      </c>
      <c r="B64" t="str">
        <f>VLOOKUP($A64,Master!$1:$1048576,4,FALSE)</f>
        <v>Red #3 2014, 750ml</v>
      </c>
      <c r="C64">
        <f t="shared" si="2"/>
        <v>0</v>
      </c>
      <c r="D64" t="s">
        <v>28</v>
      </c>
      <c r="E64" t="s">
        <v>28</v>
      </c>
      <c r="F64" t="s">
        <v>28</v>
      </c>
      <c r="G64" t="s">
        <v>28</v>
      </c>
      <c r="H64" t="s">
        <v>28</v>
      </c>
      <c r="I64" t="s">
        <v>28</v>
      </c>
      <c r="J64" t="s">
        <v>28</v>
      </c>
      <c r="K64" t="s">
        <v>28</v>
      </c>
      <c r="L64" t="s">
        <v>28</v>
      </c>
      <c r="M64" t="s">
        <v>28</v>
      </c>
      <c r="N64" t="s">
        <v>28</v>
      </c>
      <c r="AI64" t="str">
        <f>_xlfn.IFNA(VLOOKUP(A64,PastedSales!$1:$1048576,7,FALSE),"")</f>
        <v/>
      </c>
      <c r="AJ64" t="str">
        <f>IF(AI64="","",(VLOOKUP(A64,Master!$1:$1048576,6,FALSE))*AI64)</f>
        <v/>
      </c>
      <c r="AK64" t="str">
        <f>IF(AI64="","",(VLOOKUP(A64,PastedSales!$1:$1048576,9,FALSE)))</f>
        <v/>
      </c>
      <c r="AL64" t="str">
        <f t="shared" si="3"/>
        <v/>
      </c>
    </row>
    <row r="65" spans="1:38" x14ac:dyDescent="0.25">
      <c r="A65">
        <v>6000300010</v>
      </c>
      <c r="B65" t="str">
        <f>VLOOKUP($A65,Master!$1:$1048576,4,FALSE)</f>
        <v>Red #4 2020, 750ml</v>
      </c>
      <c r="C65">
        <f t="shared" si="2"/>
        <v>0</v>
      </c>
      <c r="I65" t="s">
        <v>28</v>
      </c>
      <c r="AI65" t="str">
        <f>_xlfn.IFNA(VLOOKUP(A65,PastedSales!$1:$1048576,7,FALSE),"")</f>
        <v/>
      </c>
      <c r="AJ65" t="str">
        <f>IF(AI65="","",(VLOOKUP(A65,Master!$1:$1048576,6,FALSE))*AI65)</f>
        <v/>
      </c>
      <c r="AK65" t="str">
        <f>IF(AI65="","",(VLOOKUP(A65,PastedSales!$1:$1048576,9,FALSE)))</f>
        <v/>
      </c>
      <c r="AL65" t="str">
        <f t="shared" si="3"/>
        <v/>
      </c>
    </row>
    <row r="66" spans="1:38" x14ac:dyDescent="0.25">
      <c r="A66">
        <v>6000300011</v>
      </c>
      <c r="B66" t="str">
        <f>VLOOKUP($A66,Master!$1:$1048576,4,FALSE)</f>
        <v>Red #5 2019, 750ml</v>
      </c>
      <c r="C66">
        <f t="shared" si="2"/>
        <v>0</v>
      </c>
      <c r="D66" t="s">
        <v>28</v>
      </c>
      <c r="E66" t="s">
        <v>28</v>
      </c>
      <c r="F66" t="s">
        <v>28</v>
      </c>
      <c r="G66" t="s">
        <v>28</v>
      </c>
      <c r="H66" t="s">
        <v>28</v>
      </c>
      <c r="I66" t="s">
        <v>28</v>
      </c>
      <c r="J66" t="s">
        <v>28</v>
      </c>
      <c r="K66" t="s">
        <v>28</v>
      </c>
      <c r="L66" t="s">
        <v>28</v>
      </c>
      <c r="M66" t="s">
        <v>28</v>
      </c>
      <c r="N66" t="s">
        <v>28</v>
      </c>
      <c r="AI66" t="str">
        <f>_xlfn.IFNA(VLOOKUP(A66,PastedSales!$1:$1048576,7,FALSE),"")</f>
        <v/>
      </c>
      <c r="AJ66" t="str">
        <f>IF(AI66="","",(VLOOKUP(A66,Master!$1:$1048576,6,FALSE))*AI66)</f>
        <v/>
      </c>
      <c r="AK66" t="str">
        <f>IF(AI66="","",(VLOOKUP(A66,PastedSales!$1:$1048576,9,FALSE)))</f>
        <v/>
      </c>
      <c r="AL66" t="str">
        <f t="shared" si="3"/>
        <v/>
      </c>
    </row>
    <row r="67" spans="1:38" x14ac:dyDescent="0.25">
      <c r="A67">
        <v>6000300012</v>
      </c>
      <c r="B67" t="str">
        <f>VLOOKUP($A67,Master!$1:$1048576,4,FALSE)</f>
        <v>Red #6 2018, 750ml</v>
      </c>
      <c r="C67">
        <f t="shared" si="2"/>
        <v>0</v>
      </c>
      <c r="I67" t="s">
        <v>28</v>
      </c>
      <c r="AI67" t="str">
        <f>_xlfn.IFNA(VLOOKUP(A67,PastedSales!$1:$1048576,7,FALSE),"")</f>
        <v/>
      </c>
      <c r="AJ67" t="str">
        <f>IF(AI67="","",(VLOOKUP(A67,Master!$1:$1048576,6,FALSE))*AI67)</f>
        <v/>
      </c>
      <c r="AK67" t="str">
        <f>IF(AI67="","",(VLOOKUP(A67,PastedSales!$1:$1048576,9,FALSE)))</f>
        <v/>
      </c>
      <c r="AL67" t="str">
        <f t="shared" si="3"/>
        <v/>
      </c>
    </row>
    <row r="68" spans="1:38" x14ac:dyDescent="0.25">
      <c r="A68">
        <v>6000300013</v>
      </c>
      <c r="B68" t="str">
        <f>VLOOKUP($A68,Master!$1:$1048576,4,FALSE)</f>
        <v>Red #7 2019, 750ml</v>
      </c>
      <c r="C68">
        <f t="shared" si="2"/>
        <v>0</v>
      </c>
      <c r="D68" t="s">
        <v>28</v>
      </c>
      <c r="E68" t="s">
        <v>28</v>
      </c>
      <c r="F68" t="s">
        <v>28</v>
      </c>
      <c r="G68" t="s">
        <v>28</v>
      </c>
      <c r="H68" t="s">
        <v>28</v>
      </c>
      <c r="I68" t="s">
        <v>28</v>
      </c>
      <c r="J68" t="s">
        <v>28</v>
      </c>
      <c r="K68" t="s">
        <v>28</v>
      </c>
      <c r="L68" t="s">
        <v>28</v>
      </c>
      <c r="M68" t="s">
        <v>28</v>
      </c>
      <c r="N68" t="s">
        <v>28</v>
      </c>
      <c r="AI68" t="str">
        <f>_xlfn.IFNA(VLOOKUP(A68,PastedSales!$1:$1048576,7,FALSE),"")</f>
        <v/>
      </c>
      <c r="AJ68" t="str">
        <f>IF(AI68="","",(VLOOKUP(A68,Master!$1:$1048576,6,FALSE))*AI68)</f>
        <v/>
      </c>
      <c r="AK68" t="str">
        <f>IF(AI68="","",(VLOOKUP(A68,PastedSales!$1:$1048576,9,FALSE)))</f>
        <v/>
      </c>
      <c r="AL68" t="str">
        <f t="shared" si="3"/>
        <v/>
      </c>
    </row>
    <row r="69" spans="1:38" x14ac:dyDescent="0.25">
      <c r="A69">
        <v>6000300014</v>
      </c>
      <c r="B69" t="str">
        <f>VLOOKUP($A69,Master!$1:$1048576,4,FALSE)</f>
        <v>Red #8 2018, 750ml</v>
      </c>
      <c r="C69">
        <f t="shared" si="2"/>
        <v>0</v>
      </c>
      <c r="I69" t="s">
        <v>28</v>
      </c>
      <c r="AI69">
        <f>_xlfn.IFNA(VLOOKUP(A69,PastedSales!$1:$1048576,7,FALSE),"")</f>
        <v>1</v>
      </c>
      <c r="AJ69">
        <f>IF(AI69="","",(VLOOKUP(A69,Master!$1:$1048576,6,FALSE))*AI69)</f>
        <v>760000</v>
      </c>
      <c r="AK69">
        <f>IF(AI69="","",(VLOOKUP(A69,PastedSales!$1:$1048576,9,FALSE)))</f>
        <v>760000</v>
      </c>
      <c r="AL69" t="str">
        <f t="shared" si="3"/>
        <v/>
      </c>
    </row>
    <row r="70" spans="1:38" x14ac:dyDescent="0.25">
      <c r="A70">
        <v>6000300015</v>
      </c>
      <c r="B70" t="str">
        <f>VLOOKUP($A70,Master!$1:$1048576,4,FALSE)</f>
        <v>Red #9 2019, 750ml</v>
      </c>
      <c r="C70">
        <f t="shared" si="2"/>
        <v>0</v>
      </c>
      <c r="D70" t="s">
        <v>28</v>
      </c>
      <c r="E70" t="s">
        <v>28</v>
      </c>
      <c r="F70" t="s">
        <v>28</v>
      </c>
      <c r="G70" t="s">
        <v>28</v>
      </c>
      <c r="H70" t="s">
        <v>28</v>
      </c>
      <c r="I70" t="s">
        <v>28</v>
      </c>
      <c r="J70" t="s">
        <v>28</v>
      </c>
      <c r="K70" t="s">
        <v>28</v>
      </c>
      <c r="L70" t="s">
        <v>28</v>
      </c>
      <c r="M70" t="s">
        <v>28</v>
      </c>
      <c r="N70" t="s">
        <v>28</v>
      </c>
      <c r="AI70" t="str">
        <f>_xlfn.IFNA(VLOOKUP(A70,PastedSales!$1:$1048576,7,FALSE),"")</f>
        <v/>
      </c>
      <c r="AJ70" t="str">
        <f>IF(AI70="","",(VLOOKUP(A70,Master!$1:$1048576,6,FALSE))*AI70)</f>
        <v/>
      </c>
      <c r="AK70" t="str">
        <f>IF(AI70="","",(VLOOKUP(A70,PastedSales!$1:$1048576,9,FALSE)))</f>
        <v/>
      </c>
      <c r="AL70" t="str">
        <f t="shared" si="3"/>
        <v/>
      </c>
    </row>
    <row r="71" spans="1:38" x14ac:dyDescent="0.25">
      <c r="A71">
        <v>6000300016</v>
      </c>
      <c r="B71" t="str">
        <f>VLOOKUP($A71,Master!$1:$1048576,4,FALSE)</f>
        <v>Red #10 2014, 750ml</v>
      </c>
      <c r="C71">
        <f t="shared" si="2"/>
        <v>0</v>
      </c>
      <c r="D71" t="s">
        <v>28</v>
      </c>
      <c r="E71" t="s">
        <v>28</v>
      </c>
      <c r="F71" t="s">
        <v>28</v>
      </c>
      <c r="G71" t="s">
        <v>28</v>
      </c>
      <c r="H71" t="s">
        <v>28</v>
      </c>
      <c r="I71" t="s">
        <v>28</v>
      </c>
      <c r="J71" t="s">
        <v>28</v>
      </c>
      <c r="K71" t="s">
        <v>28</v>
      </c>
      <c r="L71" t="s">
        <v>28</v>
      </c>
      <c r="M71" t="s">
        <v>28</v>
      </c>
      <c r="N71" t="s">
        <v>28</v>
      </c>
      <c r="AI71" t="str">
        <f>_xlfn.IFNA(VLOOKUP(A71,PastedSales!$1:$1048576,7,FALSE),"")</f>
        <v/>
      </c>
      <c r="AJ71" t="str">
        <f>IF(AI71="","",(VLOOKUP(A71,Master!$1:$1048576,6,FALSE))*AI71)</f>
        <v/>
      </c>
      <c r="AK71" t="str">
        <f>IF(AI71="","",(VLOOKUP(A71,PastedSales!$1:$1048576,9,FALSE)))</f>
        <v/>
      </c>
      <c r="AL71" t="str">
        <f t="shared" si="3"/>
        <v/>
      </c>
    </row>
    <row r="72" spans="1:38" x14ac:dyDescent="0.25">
      <c r="A72">
        <v>6000300017</v>
      </c>
      <c r="B72" t="str">
        <f>VLOOKUP($A72,Master!$1:$1048576,4,FALSE)</f>
        <v>Red #11 2018, 750ml</v>
      </c>
      <c r="C72">
        <f t="shared" si="2"/>
        <v>0</v>
      </c>
      <c r="I72" t="s">
        <v>28</v>
      </c>
      <c r="AI72" t="str">
        <f>_xlfn.IFNA(VLOOKUP(A72,PastedSales!$1:$1048576,7,FALSE),"")</f>
        <v/>
      </c>
      <c r="AJ72" t="str">
        <f>IF(AI72="","",(VLOOKUP(A72,Master!$1:$1048576,6,FALSE))*AI72)</f>
        <v/>
      </c>
      <c r="AK72" t="str">
        <f>IF(AI72="","",(VLOOKUP(A72,PastedSales!$1:$1048576,9,FALSE)))</f>
        <v/>
      </c>
      <c r="AL72" t="str">
        <f t="shared" si="3"/>
        <v/>
      </c>
    </row>
    <row r="73" spans="1:38" x14ac:dyDescent="0.25">
      <c r="A73">
        <v>6000300018</v>
      </c>
      <c r="B73" t="str">
        <f>VLOOKUP($A73,Master!$1:$1048576,4,FALSE)</f>
        <v>Red #12 2018, 750ml</v>
      </c>
      <c r="C73">
        <f t="shared" si="2"/>
        <v>0</v>
      </c>
      <c r="I73" t="s">
        <v>28</v>
      </c>
      <c r="AI73" t="str">
        <f>_xlfn.IFNA(VLOOKUP(A73,PastedSales!$1:$1048576,7,FALSE),"")</f>
        <v/>
      </c>
      <c r="AJ73" t="str">
        <f>IF(AI73="","",(VLOOKUP(A73,Master!$1:$1048576,6,FALSE))*AI73)</f>
        <v/>
      </c>
      <c r="AK73" t="str">
        <f>IF(AI73="","",(VLOOKUP(A73,PastedSales!$1:$1048576,9,FALSE)))</f>
        <v/>
      </c>
      <c r="AL73" t="str">
        <f t="shared" si="3"/>
        <v/>
      </c>
    </row>
    <row r="74" spans="1:38" x14ac:dyDescent="0.25">
      <c r="A74">
        <v>6000300019</v>
      </c>
      <c r="B74" t="str">
        <f>VLOOKUP($A74,Master!$1:$1048576,4,FALSE)</f>
        <v>Red #13 2021, 750ml</v>
      </c>
      <c r="C74">
        <f t="shared" si="2"/>
        <v>0</v>
      </c>
      <c r="I74" t="s">
        <v>28</v>
      </c>
      <c r="AI74" t="str">
        <f>_xlfn.IFNA(VLOOKUP(A74,PastedSales!$1:$1048576,7,FALSE),"")</f>
        <v/>
      </c>
      <c r="AJ74" t="str">
        <f>IF(AI74="","",(VLOOKUP(A74,Master!$1:$1048576,6,FALSE))*AI74)</f>
        <v/>
      </c>
      <c r="AK74" t="str">
        <f>IF(AI74="","",(VLOOKUP(A74,PastedSales!$1:$1048576,9,FALSE)))</f>
        <v/>
      </c>
      <c r="AL74" t="str">
        <f t="shared" si="3"/>
        <v/>
      </c>
    </row>
    <row r="75" spans="1:38" x14ac:dyDescent="0.25">
      <c r="A75">
        <v>6000300020</v>
      </c>
      <c r="B75" t="str">
        <f>VLOOKUP($A75,Master!$1:$1048576,4,FALSE)</f>
        <v>Red #14 2020, 750ml</v>
      </c>
      <c r="C75">
        <f t="shared" si="2"/>
        <v>0</v>
      </c>
      <c r="D75" t="s">
        <v>28</v>
      </c>
      <c r="E75" t="s">
        <v>28</v>
      </c>
      <c r="F75" t="s">
        <v>28</v>
      </c>
      <c r="G75" t="s">
        <v>28</v>
      </c>
      <c r="H75" t="s">
        <v>28</v>
      </c>
      <c r="J75" t="s">
        <v>28</v>
      </c>
      <c r="K75" t="s">
        <v>28</v>
      </c>
      <c r="L75" t="s">
        <v>28</v>
      </c>
      <c r="M75" t="s">
        <v>28</v>
      </c>
      <c r="N75" t="s">
        <v>28</v>
      </c>
      <c r="AI75" t="str">
        <f>_xlfn.IFNA(VLOOKUP(A75,PastedSales!$1:$1048576,7,FALSE),"")</f>
        <v/>
      </c>
      <c r="AJ75" t="str">
        <f>IF(AI75="","",(VLOOKUP(A75,Master!$1:$1048576,6,FALSE))*AI75)</f>
        <v/>
      </c>
      <c r="AK75" t="str">
        <f>IF(AI75="","",(VLOOKUP(A75,PastedSales!$1:$1048576,9,FALSE)))</f>
        <v/>
      </c>
      <c r="AL75" t="str">
        <f t="shared" si="3"/>
        <v/>
      </c>
    </row>
    <row r="76" spans="1:38" x14ac:dyDescent="0.25">
      <c r="A76">
        <v>6000300021</v>
      </c>
      <c r="B76" t="str">
        <f>VLOOKUP($A76,Master!$1:$1048576,4,FALSE)</f>
        <v>Red #15 2019, 750ml</v>
      </c>
      <c r="C76">
        <f t="shared" si="2"/>
        <v>0</v>
      </c>
      <c r="D76" t="s">
        <v>28</v>
      </c>
      <c r="E76" t="s">
        <v>28</v>
      </c>
      <c r="F76" t="s">
        <v>28</v>
      </c>
      <c r="G76" t="s">
        <v>28</v>
      </c>
      <c r="H76" t="s">
        <v>28</v>
      </c>
      <c r="J76" t="s">
        <v>28</v>
      </c>
      <c r="K76" t="s">
        <v>28</v>
      </c>
      <c r="L76" t="s">
        <v>28</v>
      </c>
      <c r="M76" t="s">
        <v>28</v>
      </c>
      <c r="N76" t="s">
        <v>28</v>
      </c>
      <c r="AI76" t="str">
        <f>_xlfn.IFNA(VLOOKUP(A76,PastedSales!$1:$1048576,7,FALSE),"")</f>
        <v/>
      </c>
      <c r="AJ76" t="str">
        <f>IF(AI76="","",(VLOOKUP(A76,Master!$1:$1048576,6,FALSE))*AI76)</f>
        <v/>
      </c>
      <c r="AK76" t="str">
        <f>IF(AI76="","",(VLOOKUP(A76,PastedSales!$1:$1048576,9,FALSE)))</f>
        <v/>
      </c>
      <c r="AL76" t="str">
        <f t="shared" si="3"/>
        <v/>
      </c>
    </row>
    <row r="77" spans="1:38" x14ac:dyDescent="0.25">
      <c r="A77">
        <v>6000300022</v>
      </c>
      <c r="B77" t="str">
        <f>VLOOKUP($A77,Master!$1:$1048576,4,FALSE)</f>
        <v>Red #16 2017, 750ml</v>
      </c>
      <c r="C77">
        <f t="shared" si="2"/>
        <v>0</v>
      </c>
      <c r="D77" t="s">
        <v>28</v>
      </c>
      <c r="E77" t="s">
        <v>28</v>
      </c>
      <c r="F77" t="s">
        <v>28</v>
      </c>
      <c r="G77" t="s">
        <v>28</v>
      </c>
      <c r="H77" t="s">
        <v>28</v>
      </c>
      <c r="I77" t="s">
        <v>28</v>
      </c>
      <c r="J77" t="s">
        <v>28</v>
      </c>
      <c r="K77" t="s">
        <v>28</v>
      </c>
      <c r="L77" t="s">
        <v>28</v>
      </c>
      <c r="M77" t="s">
        <v>28</v>
      </c>
      <c r="N77" t="s">
        <v>28</v>
      </c>
      <c r="AI77" t="str">
        <f>_xlfn.IFNA(VLOOKUP(A77,PastedSales!$1:$1048576,7,FALSE),"")</f>
        <v/>
      </c>
      <c r="AJ77" t="str">
        <f>IF(AI77="","",(VLOOKUP(A77,Master!$1:$1048576,6,FALSE))*AI77)</f>
        <v/>
      </c>
      <c r="AK77" t="str">
        <f>IF(AI77="","",(VLOOKUP(A77,PastedSales!$1:$1048576,9,FALSE)))</f>
        <v/>
      </c>
      <c r="AL77" t="str">
        <f t="shared" si="3"/>
        <v/>
      </c>
    </row>
    <row r="78" spans="1:38" x14ac:dyDescent="0.25">
      <c r="A78">
        <v>6000300023</v>
      </c>
      <c r="B78" t="str">
        <f>VLOOKUP($A78,Master!$1:$1048576,4,FALSE)</f>
        <v>Red #17 2012, 750ml</v>
      </c>
      <c r="C78">
        <f t="shared" si="2"/>
        <v>0</v>
      </c>
      <c r="I78" t="s">
        <v>28</v>
      </c>
      <c r="AI78" t="str">
        <f>_xlfn.IFNA(VLOOKUP(A78,PastedSales!$1:$1048576,7,FALSE),"")</f>
        <v/>
      </c>
      <c r="AJ78" t="str">
        <f>IF(AI78="","",(VLOOKUP(A78,Master!$1:$1048576,6,FALSE))*AI78)</f>
        <v/>
      </c>
      <c r="AK78" t="str">
        <f>IF(AI78="","",(VLOOKUP(A78,PastedSales!$1:$1048576,9,FALSE)))</f>
        <v/>
      </c>
      <c r="AL78" t="str">
        <f t="shared" si="3"/>
        <v/>
      </c>
    </row>
    <row r="79" spans="1:38" x14ac:dyDescent="0.25">
      <c r="A79">
        <v>6000300024</v>
      </c>
      <c r="B79" t="str">
        <f>VLOOKUP($A79,Master!$1:$1048576,4,FALSE)</f>
        <v>Red #18 2017, 750ml</v>
      </c>
      <c r="C79">
        <f t="shared" si="2"/>
        <v>0</v>
      </c>
      <c r="D79" t="s">
        <v>28</v>
      </c>
      <c r="E79" t="s">
        <v>28</v>
      </c>
      <c r="F79" t="s">
        <v>28</v>
      </c>
      <c r="G79" t="s">
        <v>28</v>
      </c>
      <c r="H79" t="s">
        <v>28</v>
      </c>
      <c r="J79" t="s">
        <v>28</v>
      </c>
      <c r="K79" t="s">
        <v>28</v>
      </c>
      <c r="L79" t="s">
        <v>28</v>
      </c>
      <c r="M79" t="s">
        <v>28</v>
      </c>
      <c r="N79" t="s">
        <v>28</v>
      </c>
      <c r="AI79" t="str">
        <f>_xlfn.IFNA(VLOOKUP(A79,PastedSales!$1:$1048576,7,FALSE),"")</f>
        <v/>
      </c>
      <c r="AJ79" t="str">
        <f>IF(AI79="","",(VLOOKUP(A79,Master!$1:$1048576,6,FALSE))*AI79)</f>
        <v/>
      </c>
      <c r="AK79" t="str">
        <f>IF(AI79="","",(VLOOKUP(A79,PastedSales!$1:$1048576,9,FALSE)))</f>
        <v/>
      </c>
      <c r="AL79" t="str">
        <f t="shared" si="3"/>
        <v/>
      </c>
    </row>
    <row r="80" spans="1:38" x14ac:dyDescent="0.25">
      <c r="A80">
        <v>6000300025</v>
      </c>
      <c r="B80" t="str">
        <f>VLOOKUP($A80,Master!$1:$1048576,4,FALSE)</f>
        <v>Red #19 2019, 750ml</v>
      </c>
      <c r="C80">
        <f t="shared" si="2"/>
        <v>0</v>
      </c>
      <c r="D80" t="s">
        <v>28</v>
      </c>
      <c r="E80" t="s">
        <v>28</v>
      </c>
      <c r="F80" t="s">
        <v>28</v>
      </c>
      <c r="G80" t="s">
        <v>28</v>
      </c>
      <c r="H80" t="s">
        <v>28</v>
      </c>
      <c r="I80" t="s">
        <v>28</v>
      </c>
      <c r="J80" t="s">
        <v>28</v>
      </c>
      <c r="K80" t="s">
        <v>28</v>
      </c>
      <c r="L80" t="s">
        <v>28</v>
      </c>
      <c r="M80" t="s">
        <v>28</v>
      </c>
      <c r="N80" t="s">
        <v>28</v>
      </c>
      <c r="AI80" t="str">
        <f>_xlfn.IFNA(VLOOKUP(A80,PastedSales!$1:$1048576,7,FALSE),"")</f>
        <v/>
      </c>
      <c r="AJ80" t="str">
        <f>IF(AI80="","",(VLOOKUP(A80,Master!$1:$1048576,6,FALSE))*AI80)</f>
        <v/>
      </c>
      <c r="AK80" t="str">
        <f>IF(AI80="","",(VLOOKUP(A80,PastedSales!$1:$1048576,9,FALSE)))</f>
        <v/>
      </c>
      <c r="AL80" t="str">
        <f t="shared" si="3"/>
        <v/>
      </c>
    </row>
    <row r="81" spans="1:38" x14ac:dyDescent="0.25">
      <c r="A81">
        <v>6000300026</v>
      </c>
      <c r="B81" t="str">
        <f>VLOOKUP($A81,Master!$1:$1048576,4,FALSE)</f>
        <v>Red #20 2015, 750ml</v>
      </c>
      <c r="C81">
        <f t="shared" si="2"/>
        <v>0</v>
      </c>
      <c r="D81" t="s">
        <v>28</v>
      </c>
      <c r="E81" t="s">
        <v>28</v>
      </c>
      <c r="F81" t="s">
        <v>28</v>
      </c>
      <c r="G81" t="s">
        <v>28</v>
      </c>
      <c r="H81" t="s">
        <v>28</v>
      </c>
      <c r="J81" t="s">
        <v>28</v>
      </c>
      <c r="K81" t="s">
        <v>28</v>
      </c>
      <c r="L81" t="s">
        <v>28</v>
      </c>
      <c r="M81" t="s">
        <v>28</v>
      </c>
      <c r="N81" t="s">
        <v>28</v>
      </c>
      <c r="AI81" t="str">
        <f>_xlfn.IFNA(VLOOKUP(A81,PastedSales!$1:$1048576,7,FALSE),"")</f>
        <v/>
      </c>
      <c r="AJ81" t="str">
        <f>IF(AI81="","",(VLOOKUP(A81,Master!$1:$1048576,6,FALSE))*AI81)</f>
        <v/>
      </c>
      <c r="AK81" t="str">
        <f>IF(AI81="","",(VLOOKUP(A81,PastedSales!$1:$1048576,9,FALSE)))</f>
        <v/>
      </c>
      <c r="AL81" t="str">
        <f t="shared" si="3"/>
        <v/>
      </c>
    </row>
    <row r="82" spans="1:38" x14ac:dyDescent="0.25">
      <c r="A82">
        <v>6000300027</v>
      </c>
      <c r="B82" t="str">
        <f>VLOOKUP($A82,Master!$1:$1048576,4,FALSE)</f>
        <v>Red #21 2020, 750ml</v>
      </c>
      <c r="C82">
        <f t="shared" si="2"/>
        <v>0</v>
      </c>
      <c r="D82" t="s">
        <v>28</v>
      </c>
      <c r="E82" t="s">
        <v>28</v>
      </c>
      <c r="F82" t="s">
        <v>28</v>
      </c>
      <c r="G82" t="s">
        <v>28</v>
      </c>
      <c r="H82" t="s">
        <v>28</v>
      </c>
      <c r="J82" t="s">
        <v>28</v>
      </c>
      <c r="K82" t="s">
        <v>28</v>
      </c>
      <c r="L82" t="s">
        <v>28</v>
      </c>
      <c r="M82" t="s">
        <v>28</v>
      </c>
      <c r="N82" t="s">
        <v>28</v>
      </c>
      <c r="AI82" t="str">
        <f>_xlfn.IFNA(VLOOKUP(A82,PastedSales!$1:$1048576,7,FALSE),"")</f>
        <v/>
      </c>
      <c r="AJ82" t="str">
        <f>IF(AI82="","",(VLOOKUP(A82,Master!$1:$1048576,6,FALSE))*AI82)</f>
        <v/>
      </c>
      <c r="AK82" t="str">
        <f>IF(AI82="","",(VLOOKUP(A82,PastedSales!$1:$1048576,9,FALSE)))</f>
        <v/>
      </c>
      <c r="AL82" t="str">
        <f t="shared" si="3"/>
        <v/>
      </c>
    </row>
    <row r="83" spans="1:38" x14ac:dyDescent="0.25">
      <c r="A83">
        <v>6000300028</v>
      </c>
      <c r="B83" t="str">
        <f>VLOOKUP($A83,Master!$1:$1048576,4,FALSE)</f>
        <v>Red #22 2020, 750ml</v>
      </c>
      <c r="C83">
        <f t="shared" si="2"/>
        <v>0</v>
      </c>
      <c r="I83" t="s">
        <v>28</v>
      </c>
      <c r="AI83" t="str">
        <f>_xlfn.IFNA(VLOOKUP(A83,PastedSales!$1:$1048576,7,FALSE),"")</f>
        <v/>
      </c>
      <c r="AJ83" t="str">
        <f>IF(AI83="","",(VLOOKUP(A83,Master!$1:$1048576,6,FALSE))*AI83)</f>
        <v/>
      </c>
      <c r="AK83" t="str">
        <f>IF(AI83="","",(VLOOKUP(A83,PastedSales!$1:$1048576,9,FALSE)))</f>
        <v/>
      </c>
      <c r="AL83" t="str">
        <f t="shared" si="3"/>
        <v/>
      </c>
    </row>
    <row r="84" spans="1:38" x14ac:dyDescent="0.25">
      <c r="A84">
        <v>6000300029</v>
      </c>
      <c r="B84" t="str">
        <f>VLOOKUP($A84,Master!$1:$1048576,4,FALSE)</f>
        <v>Red #23 2018, 750ml</v>
      </c>
      <c r="C84">
        <f t="shared" si="2"/>
        <v>0</v>
      </c>
      <c r="D84" t="s">
        <v>28</v>
      </c>
      <c r="E84" t="s">
        <v>28</v>
      </c>
      <c r="F84" t="s">
        <v>28</v>
      </c>
      <c r="G84" t="s">
        <v>28</v>
      </c>
      <c r="H84" t="s">
        <v>28</v>
      </c>
      <c r="J84" t="s">
        <v>28</v>
      </c>
      <c r="K84" t="s">
        <v>28</v>
      </c>
      <c r="L84" t="s">
        <v>28</v>
      </c>
      <c r="M84" t="s">
        <v>28</v>
      </c>
      <c r="N84" t="s">
        <v>28</v>
      </c>
      <c r="AI84" t="str">
        <f>_xlfn.IFNA(VLOOKUP(A84,PastedSales!$1:$1048576,7,FALSE),"")</f>
        <v/>
      </c>
      <c r="AJ84" t="str">
        <f>IF(AI84="","",(VLOOKUP(A84,Master!$1:$1048576,6,FALSE))*AI84)</f>
        <v/>
      </c>
      <c r="AK84" t="str">
        <f>IF(AI84="","",(VLOOKUP(A84,PastedSales!$1:$1048576,9,FALSE)))</f>
        <v/>
      </c>
      <c r="AL84" t="str">
        <f t="shared" si="3"/>
        <v/>
      </c>
    </row>
    <row r="85" spans="1:38" x14ac:dyDescent="0.25">
      <c r="A85">
        <v>6000300031</v>
      </c>
      <c r="B85" t="str">
        <f>VLOOKUP($A85,Master!$1:$1048576,4,FALSE)</f>
        <v>Red #24 2018, 750ml</v>
      </c>
      <c r="C85">
        <f t="shared" si="2"/>
        <v>0</v>
      </c>
      <c r="D85" t="s">
        <v>28</v>
      </c>
      <c r="E85" t="s">
        <v>28</v>
      </c>
      <c r="F85" t="s">
        <v>28</v>
      </c>
      <c r="G85" t="s">
        <v>28</v>
      </c>
      <c r="H85" t="s">
        <v>28</v>
      </c>
      <c r="I85" t="s">
        <v>28</v>
      </c>
      <c r="J85" t="s">
        <v>28</v>
      </c>
      <c r="K85" t="s">
        <v>28</v>
      </c>
      <c r="L85" t="s">
        <v>28</v>
      </c>
      <c r="M85" t="s">
        <v>28</v>
      </c>
      <c r="N85" t="s">
        <v>28</v>
      </c>
      <c r="AI85" t="str">
        <f>_xlfn.IFNA(VLOOKUP(A85,PastedSales!$1:$1048576,7,FALSE),"")</f>
        <v/>
      </c>
      <c r="AJ85" t="str">
        <f>IF(AI85="","",(VLOOKUP(A85,Master!$1:$1048576,6,FALSE))*AI85)</f>
        <v/>
      </c>
      <c r="AK85" t="str">
        <f>IF(AI85="","",(VLOOKUP(A85,PastedSales!$1:$1048576,9,FALSE)))</f>
        <v/>
      </c>
      <c r="AL85" t="str">
        <f t="shared" si="3"/>
        <v/>
      </c>
    </row>
    <row r="86" spans="1:38" x14ac:dyDescent="0.25">
      <c r="A86">
        <v>6000300032</v>
      </c>
      <c r="B86" t="str">
        <f>VLOOKUP($A86,Master!$1:$1048576,4,FALSE)</f>
        <v>Red #25 2019, 750ml</v>
      </c>
      <c r="C86">
        <f t="shared" si="2"/>
        <v>0</v>
      </c>
      <c r="D86" t="s">
        <v>28</v>
      </c>
      <c r="E86" t="s">
        <v>28</v>
      </c>
      <c r="F86" t="s">
        <v>28</v>
      </c>
      <c r="G86" t="s">
        <v>28</v>
      </c>
      <c r="H86" t="s">
        <v>28</v>
      </c>
      <c r="I86" t="s">
        <v>28</v>
      </c>
      <c r="J86" t="s">
        <v>28</v>
      </c>
      <c r="K86" t="s">
        <v>28</v>
      </c>
      <c r="L86" t="s">
        <v>28</v>
      </c>
      <c r="M86" t="s">
        <v>28</v>
      </c>
      <c r="N86" t="s">
        <v>28</v>
      </c>
      <c r="AI86" t="str">
        <f>_xlfn.IFNA(VLOOKUP(A86,PastedSales!$1:$1048576,7,FALSE),"")</f>
        <v/>
      </c>
      <c r="AJ86" t="str">
        <f>IF(AI86="","",(VLOOKUP(A86,Master!$1:$1048576,6,FALSE))*AI86)</f>
        <v/>
      </c>
      <c r="AK86" t="str">
        <f>IF(AI86="","",(VLOOKUP(A86,PastedSales!$1:$1048576,9,FALSE)))</f>
        <v/>
      </c>
      <c r="AL86" t="str">
        <f t="shared" si="3"/>
        <v/>
      </c>
    </row>
    <row r="87" spans="1:38" x14ac:dyDescent="0.25">
      <c r="A87">
        <v>6000300033</v>
      </c>
      <c r="B87" t="str">
        <f>VLOOKUP($A87,Master!$1:$1048576,4,FALSE)</f>
        <v>Red #26 2008, 750ml</v>
      </c>
      <c r="C87">
        <f t="shared" si="2"/>
        <v>0</v>
      </c>
      <c r="D87" t="s">
        <v>28</v>
      </c>
      <c r="E87" t="s">
        <v>28</v>
      </c>
      <c r="F87" t="s">
        <v>28</v>
      </c>
      <c r="G87" t="s">
        <v>28</v>
      </c>
      <c r="H87" t="s">
        <v>28</v>
      </c>
      <c r="I87" t="s">
        <v>28</v>
      </c>
      <c r="J87" t="s">
        <v>28</v>
      </c>
      <c r="K87" t="s">
        <v>28</v>
      </c>
      <c r="L87" t="s">
        <v>28</v>
      </c>
      <c r="M87" t="s">
        <v>28</v>
      </c>
      <c r="N87" t="s">
        <v>28</v>
      </c>
      <c r="AI87" t="str">
        <f>_xlfn.IFNA(VLOOKUP(A87,PastedSales!$1:$1048576,7,FALSE),"")</f>
        <v/>
      </c>
      <c r="AJ87" t="str">
        <f>IF(AI87="","",(VLOOKUP(A87,Master!$1:$1048576,6,FALSE))*AI87)</f>
        <v/>
      </c>
      <c r="AK87" t="str">
        <f>IF(AI87="","",(VLOOKUP(A87,PastedSales!$1:$1048576,9,FALSE)))</f>
        <v/>
      </c>
      <c r="AL87" t="str">
        <f t="shared" si="3"/>
        <v/>
      </c>
    </row>
    <row r="88" spans="1:38" x14ac:dyDescent="0.25">
      <c r="A88">
        <v>6000300034</v>
      </c>
      <c r="B88" t="str">
        <f>VLOOKUP($A88,Master!$1:$1048576,4,FALSE)</f>
        <v>Red #27 2016, 750ml</v>
      </c>
      <c r="C88">
        <f t="shared" si="2"/>
        <v>0</v>
      </c>
      <c r="D88" t="s">
        <v>28</v>
      </c>
      <c r="E88" t="s">
        <v>28</v>
      </c>
      <c r="F88" t="s">
        <v>28</v>
      </c>
      <c r="G88" t="s">
        <v>28</v>
      </c>
      <c r="H88" t="s">
        <v>28</v>
      </c>
      <c r="I88" t="s">
        <v>28</v>
      </c>
      <c r="J88" t="s">
        <v>28</v>
      </c>
      <c r="K88" t="s">
        <v>28</v>
      </c>
      <c r="L88" t="s">
        <v>28</v>
      </c>
      <c r="M88" t="s">
        <v>28</v>
      </c>
      <c r="N88" t="s">
        <v>28</v>
      </c>
      <c r="AI88" t="str">
        <f>_xlfn.IFNA(VLOOKUP(A88,PastedSales!$1:$1048576,7,FALSE),"")</f>
        <v/>
      </c>
      <c r="AJ88" t="str">
        <f>IF(AI88="","",(VLOOKUP(A88,Master!$1:$1048576,6,FALSE))*AI88)</f>
        <v/>
      </c>
      <c r="AK88" t="str">
        <f>IF(AI88="","",(VLOOKUP(A88,PastedSales!$1:$1048576,9,FALSE)))</f>
        <v/>
      </c>
      <c r="AL88" t="str">
        <f t="shared" si="3"/>
        <v/>
      </c>
    </row>
    <row r="89" spans="1:38" x14ac:dyDescent="0.25">
      <c r="A89">
        <v>6000300035</v>
      </c>
      <c r="B89" t="str">
        <f>VLOOKUP($A89,Master!$1:$1048576,4,FALSE)</f>
        <v>Red #28 2012, 750ml</v>
      </c>
      <c r="C89">
        <f t="shared" si="2"/>
        <v>0</v>
      </c>
      <c r="D89" t="s">
        <v>28</v>
      </c>
      <c r="E89" t="s">
        <v>28</v>
      </c>
      <c r="F89" t="s">
        <v>28</v>
      </c>
      <c r="G89" t="s">
        <v>28</v>
      </c>
      <c r="H89" t="s">
        <v>28</v>
      </c>
      <c r="I89" t="s">
        <v>28</v>
      </c>
      <c r="J89" t="s">
        <v>28</v>
      </c>
      <c r="K89" t="s">
        <v>28</v>
      </c>
      <c r="L89" t="s">
        <v>28</v>
      </c>
      <c r="M89" t="s">
        <v>28</v>
      </c>
      <c r="N89" t="s">
        <v>28</v>
      </c>
      <c r="AI89" t="str">
        <f>_xlfn.IFNA(VLOOKUP(A89,PastedSales!$1:$1048576,7,FALSE),"")</f>
        <v/>
      </c>
      <c r="AJ89" t="str">
        <f>IF(AI89="","",(VLOOKUP(A89,Master!$1:$1048576,6,FALSE))*AI89)</f>
        <v/>
      </c>
      <c r="AK89" t="str">
        <f>IF(AI89="","",(VLOOKUP(A89,PastedSales!$1:$1048576,9,FALSE)))</f>
        <v/>
      </c>
      <c r="AL89" t="str">
        <f t="shared" si="3"/>
        <v/>
      </c>
    </row>
    <row r="90" spans="1:38" x14ac:dyDescent="0.25">
      <c r="A90">
        <v>6000300036</v>
      </c>
      <c r="B90" t="str">
        <f>VLOOKUP($A90,Master!$1:$1048576,4,FALSE)</f>
        <v>Red #29 2020, 750ml</v>
      </c>
      <c r="C90">
        <f t="shared" si="2"/>
        <v>0</v>
      </c>
      <c r="D90" t="s">
        <v>28</v>
      </c>
      <c r="E90" t="s">
        <v>28</v>
      </c>
      <c r="F90" t="s">
        <v>28</v>
      </c>
      <c r="G90" t="s">
        <v>28</v>
      </c>
      <c r="H90" t="s">
        <v>28</v>
      </c>
      <c r="I90" t="s">
        <v>28</v>
      </c>
      <c r="J90" t="s">
        <v>28</v>
      </c>
      <c r="K90" t="s">
        <v>28</v>
      </c>
      <c r="L90" t="s">
        <v>28</v>
      </c>
      <c r="M90" t="s">
        <v>28</v>
      </c>
      <c r="N90" t="s">
        <v>28</v>
      </c>
      <c r="AI90" t="str">
        <f>_xlfn.IFNA(VLOOKUP(A90,PastedSales!$1:$1048576,7,FALSE),"")</f>
        <v/>
      </c>
      <c r="AJ90" t="str">
        <f>IF(AI90="","",(VLOOKUP(A90,Master!$1:$1048576,6,FALSE))*AI90)</f>
        <v/>
      </c>
      <c r="AK90" t="str">
        <f>IF(AI90="","",(VLOOKUP(A90,PastedSales!$1:$1048576,9,FALSE)))</f>
        <v/>
      </c>
      <c r="AL90" t="str">
        <f t="shared" si="3"/>
        <v/>
      </c>
    </row>
    <row r="91" spans="1:38" x14ac:dyDescent="0.25">
      <c r="A91">
        <v>6000300037</v>
      </c>
      <c r="B91" t="str">
        <f>VLOOKUP($A91,Master!$1:$1048576,4,FALSE)</f>
        <v>Red #30 2017, 750ml</v>
      </c>
      <c r="C91">
        <f t="shared" si="2"/>
        <v>0</v>
      </c>
      <c r="D91" t="s">
        <v>28</v>
      </c>
      <c r="E91" t="s">
        <v>28</v>
      </c>
      <c r="F91" t="s">
        <v>28</v>
      </c>
      <c r="G91" t="s">
        <v>28</v>
      </c>
      <c r="H91" t="s">
        <v>28</v>
      </c>
      <c r="I91" t="s">
        <v>28</v>
      </c>
      <c r="J91" t="s">
        <v>28</v>
      </c>
      <c r="K91" t="s">
        <v>28</v>
      </c>
      <c r="L91" t="s">
        <v>28</v>
      </c>
      <c r="M91" t="s">
        <v>28</v>
      </c>
      <c r="N91" t="s">
        <v>28</v>
      </c>
      <c r="AI91" t="str">
        <f>_xlfn.IFNA(VLOOKUP(A91,PastedSales!$1:$1048576,7,FALSE),"")</f>
        <v/>
      </c>
      <c r="AJ91" t="str">
        <f>IF(AI91="","",(VLOOKUP(A91,Master!$1:$1048576,6,FALSE))*AI91)</f>
        <v/>
      </c>
      <c r="AK91" t="str">
        <f>IF(AI91="","",(VLOOKUP(A91,PastedSales!$1:$1048576,9,FALSE)))</f>
        <v/>
      </c>
      <c r="AL91" t="str">
        <f t="shared" si="3"/>
        <v/>
      </c>
    </row>
    <row r="92" spans="1:38" x14ac:dyDescent="0.25">
      <c r="A92">
        <v>6000300038</v>
      </c>
      <c r="B92" t="str">
        <f>VLOOKUP($A92,Master!$1:$1048576,4,FALSE)</f>
        <v>Red #31 2020, 750ml</v>
      </c>
      <c r="C92">
        <f t="shared" si="2"/>
        <v>0</v>
      </c>
      <c r="D92" t="s">
        <v>28</v>
      </c>
      <c r="E92" t="s">
        <v>28</v>
      </c>
      <c r="F92" t="s">
        <v>28</v>
      </c>
      <c r="G92" t="s">
        <v>28</v>
      </c>
      <c r="H92" t="s">
        <v>28</v>
      </c>
      <c r="I92" t="s">
        <v>28</v>
      </c>
      <c r="J92" t="s">
        <v>28</v>
      </c>
      <c r="K92" t="s">
        <v>28</v>
      </c>
      <c r="L92" t="s">
        <v>28</v>
      </c>
      <c r="M92" t="s">
        <v>28</v>
      </c>
      <c r="N92" t="s">
        <v>28</v>
      </c>
      <c r="AI92" t="str">
        <f>_xlfn.IFNA(VLOOKUP(A92,PastedSales!$1:$1048576,7,FALSE),"")</f>
        <v/>
      </c>
      <c r="AJ92" t="str">
        <f>IF(AI92="","",(VLOOKUP(A92,Master!$1:$1048576,6,FALSE))*AI92)</f>
        <v/>
      </c>
      <c r="AK92" t="str">
        <f>IF(AI92="","",(VLOOKUP(A92,PastedSales!$1:$1048576,9,FALSE)))</f>
        <v/>
      </c>
      <c r="AL92" t="str">
        <f t="shared" si="3"/>
        <v/>
      </c>
    </row>
    <row r="93" spans="1:38" x14ac:dyDescent="0.25">
      <c r="A93">
        <v>6000300039</v>
      </c>
      <c r="B93" t="str">
        <f>VLOOKUP($A93,Master!$1:$1048576,4,FALSE)</f>
        <v>Red #32 2018, 750ml</v>
      </c>
      <c r="C93">
        <f t="shared" si="2"/>
        <v>0</v>
      </c>
      <c r="AI93" t="str">
        <f>_xlfn.IFNA(VLOOKUP(A93,PastedSales!$1:$1048576,7,FALSE),"")</f>
        <v/>
      </c>
      <c r="AJ93" t="str">
        <f>IF(AI93="","",(VLOOKUP(A93,Master!$1:$1048576,6,FALSE))*AI93)</f>
        <v/>
      </c>
      <c r="AK93" t="str">
        <f>IF(AI93="","",(VLOOKUP(A93,PastedSales!$1:$1048576,9,FALSE)))</f>
        <v/>
      </c>
      <c r="AL93" t="str">
        <f t="shared" si="3"/>
        <v/>
      </c>
    </row>
    <row r="94" spans="1:38" x14ac:dyDescent="0.25">
      <c r="A94">
        <v>6000300040</v>
      </c>
      <c r="B94" t="str">
        <f>VLOOKUP($A94,Master!$1:$1048576,4,FALSE)</f>
        <v>Red #33 2015, 750ml</v>
      </c>
      <c r="C94">
        <f t="shared" si="2"/>
        <v>0</v>
      </c>
      <c r="D94" t="s">
        <v>28</v>
      </c>
      <c r="E94" t="s">
        <v>28</v>
      </c>
      <c r="F94" t="s">
        <v>28</v>
      </c>
      <c r="G94" t="s">
        <v>28</v>
      </c>
      <c r="H94" t="s">
        <v>28</v>
      </c>
      <c r="I94" t="s">
        <v>28</v>
      </c>
      <c r="J94" t="s">
        <v>28</v>
      </c>
      <c r="K94" t="s">
        <v>28</v>
      </c>
      <c r="L94" t="s">
        <v>28</v>
      </c>
      <c r="M94" t="s">
        <v>28</v>
      </c>
      <c r="N94" t="s">
        <v>28</v>
      </c>
      <c r="AI94" t="str">
        <f>_xlfn.IFNA(VLOOKUP(A94,PastedSales!$1:$1048576,7,FALSE),"")</f>
        <v/>
      </c>
      <c r="AJ94" t="str">
        <f>IF(AI94="","",(VLOOKUP(A94,Master!$1:$1048576,6,FALSE))*AI94)</f>
        <v/>
      </c>
      <c r="AK94" t="str">
        <f>IF(AI94="","",(VLOOKUP(A94,PastedSales!$1:$1048576,9,FALSE)))</f>
        <v/>
      </c>
      <c r="AL94" t="str">
        <f t="shared" si="3"/>
        <v/>
      </c>
    </row>
    <row r="95" spans="1:38" x14ac:dyDescent="0.25">
      <c r="A95">
        <v>6000300041</v>
      </c>
      <c r="B95" t="str">
        <f>VLOOKUP($A95,Master!$1:$1048576,4,FALSE)</f>
        <v>Red #34 2018, 750ml</v>
      </c>
      <c r="C95">
        <f t="shared" si="2"/>
        <v>0</v>
      </c>
      <c r="D95" t="s">
        <v>28</v>
      </c>
      <c r="E95" t="s">
        <v>28</v>
      </c>
      <c r="F95" t="s">
        <v>28</v>
      </c>
      <c r="G95" t="s">
        <v>28</v>
      </c>
      <c r="H95" t="s">
        <v>28</v>
      </c>
      <c r="I95" t="s">
        <v>28</v>
      </c>
      <c r="J95" t="s">
        <v>28</v>
      </c>
      <c r="K95" t="s">
        <v>28</v>
      </c>
      <c r="L95" t="s">
        <v>28</v>
      </c>
      <c r="M95" t="s">
        <v>28</v>
      </c>
      <c r="N95" t="s">
        <v>28</v>
      </c>
      <c r="AI95" t="str">
        <f>_xlfn.IFNA(VLOOKUP(A95,PastedSales!$1:$1048576,7,FALSE),"")</f>
        <v/>
      </c>
      <c r="AJ95" t="str">
        <f>IF(AI95="","",(VLOOKUP(A95,Master!$1:$1048576,6,FALSE))*AI95)</f>
        <v/>
      </c>
      <c r="AK95" t="str">
        <f>IF(AI95="","",(VLOOKUP(A95,PastedSales!$1:$1048576,9,FALSE)))</f>
        <v/>
      </c>
      <c r="AL95" t="str">
        <f t="shared" si="3"/>
        <v/>
      </c>
    </row>
    <row r="96" spans="1:38" x14ac:dyDescent="0.25">
      <c r="A96">
        <v>6000300042</v>
      </c>
      <c r="B96" t="str">
        <f>VLOOKUP($A96,Master!$1:$1048576,4,FALSE)</f>
        <v>Red #35 2016, 750ml</v>
      </c>
      <c r="C96">
        <f t="shared" si="2"/>
        <v>0</v>
      </c>
      <c r="D96" t="s">
        <v>28</v>
      </c>
      <c r="E96" t="s">
        <v>28</v>
      </c>
      <c r="F96" t="s">
        <v>28</v>
      </c>
      <c r="G96" t="s">
        <v>28</v>
      </c>
      <c r="H96" t="s">
        <v>28</v>
      </c>
      <c r="I96" t="s">
        <v>28</v>
      </c>
      <c r="J96" t="s">
        <v>28</v>
      </c>
      <c r="K96" t="s">
        <v>28</v>
      </c>
      <c r="L96" t="s">
        <v>28</v>
      </c>
      <c r="M96" t="s">
        <v>28</v>
      </c>
      <c r="N96" t="s">
        <v>28</v>
      </c>
      <c r="AI96" t="str">
        <f>_xlfn.IFNA(VLOOKUP(A96,PastedSales!$1:$1048576,7,FALSE),"")</f>
        <v/>
      </c>
      <c r="AJ96" t="str">
        <f>IF(AI96="","",(VLOOKUP(A96,Master!$1:$1048576,6,FALSE))*AI96)</f>
        <v/>
      </c>
      <c r="AK96" t="str">
        <f>IF(AI96="","",(VLOOKUP(A96,PastedSales!$1:$1048576,9,FALSE)))</f>
        <v/>
      </c>
      <c r="AL96" t="str">
        <f t="shared" si="3"/>
        <v/>
      </c>
    </row>
    <row r="97" spans="1:38" x14ac:dyDescent="0.25">
      <c r="A97">
        <v>6000300043</v>
      </c>
      <c r="B97" t="str">
        <f>VLOOKUP($A97,Master!$1:$1048576,4,FALSE)</f>
        <v>Red #36 2018, 750ml</v>
      </c>
      <c r="C97">
        <f t="shared" si="2"/>
        <v>0</v>
      </c>
      <c r="AI97" t="str">
        <f>_xlfn.IFNA(VLOOKUP(A97,PastedSales!$1:$1048576,7,FALSE),"")</f>
        <v/>
      </c>
      <c r="AJ97" t="str">
        <f>IF(AI97="","",(VLOOKUP(A97,Master!$1:$1048576,6,FALSE))*AI97)</f>
        <v/>
      </c>
      <c r="AK97" t="str">
        <f>IF(AI97="","",(VLOOKUP(A97,PastedSales!$1:$1048576,9,FALSE)))</f>
        <v/>
      </c>
      <c r="AL97" t="str">
        <f t="shared" si="3"/>
        <v/>
      </c>
    </row>
    <row r="98" spans="1:38" x14ac:dyDescent="0.25">
      <c r="A98">
        <v>6000300044</v>
      </c>
      <c r="B98" t="str">
        <f>VLOOKUP($A98,Master!$1:$1048576,4,FALSE)</f>
        <v>Red #37 2019, 750ml</v>
      </c>
      <c r="C98">
        <f t="shared" si="2"/>
        <v>0</v>
      </c>
      <c r="D98" t="s">
        <v>28</v>
      </c>
      <c r="E98" t="s">
        <v>28</v>
      </c>
      <c r="F98" t="s">
        <v>28</v>
      </c>
      <c r="G98" t="s">
        <v>28</v>
      </c>
      <c r="H98" t="s">
        <v>28</v>
      </c>
      <c r="I98" t="s">
        <v>28</v>
      </c>
      <c r="J98" t="s">
        <v>28</v>
      </c>
      <c r="K98" t="s">
        <v>28</v>
      </c>
      <c r="L98" t="s">
        <v>28</v>
      </c>
      <c r="M98" t="s">
        <v>28</v>
      </c>
      <c r="N98" t="s">
        <v>28</v>
      </c>
      <c r="AI98" t="str">
        <f>_xlfn.IFNA(VLOOKUP(A98,PastedSales!$1:$1048576,7,FALSE),"")</f>
        <v/>
      </c>
      <c r="AJ98" t="str">
        <f>IF(AI98="","",(VLOOKUP(A98,Master!$1:$1048576,6,FALSE))*AI98)</f>
        <v/>
      </c>
      <c r="AK98" t="str">
        <f>IF(AI98="","",(VLOOKUP(A98,PastedSales!$1:$1048576,9,FALSE)))</f>
        <v/>
      </c>
      <c r="AL98" t="str">
        <f t="shared" si="3"/>
        <v/>
      </c>
    </row>
    <row r="99" spans="1:38" x14ac:dyDescent="0.25">
      <c r="A99">
        <v>6000300045</v>
      </c>
      <c r="B99" t="str">
        <f>VLOOKUP($A99,Master!$1:$1048576,4,FALSE)</f>
        <v>Red #38 2017, 750ml</v>
      </c>
      <c r="C99">
        <f t="shared" si="2"/>
        <v>0</v>
      </c>
      <c r="D99" t="s">
        <v>28</v>
      </c>
      <c r="E99" t="s">
        <v>28</v>
      </c>
      <c r="F99" t="s">
        <v>28</v>
      </c>
      <c r="G99" t="s">
        <v>28</v>
      </c>
      <c r="H99" t="s">
        <v>28</v>
      </c>
      <c r="I99" t="s">
        <v>28</v>
      </c>
      <c r="J99" t="s">
        <v>28</v>
      </c>
      <c r="K99" t="s">
        <v>28</v>
      </c>
      <c r="L99" t="s">
        <v>28</v>
      </c>
      <c r="M99" t="s">
        <v>28</v>
      </c>
      <c r="N99" t="s">
        <v>28</v>
      </c>
      <c r="AI99" t="str">
        <f>_xlfn.IFNA(VLOOKUP(A99,PastedSales!$1:$1048576,7,FALSE),"")</f>
        <v/>
      </c>
      <c r="AJ99" t="str">
        <f>IF(AI99="","",(VLOOKUP(A99,Master!$1:$1048576,6,FALSE))*AI99)</f>
        <v/>
      </c>
      <c r="AK99" t="str">
        <f>IF(AI99="","",(VLOOKUP(A99,PastedSales!$1:$1048576,9,FALSE)))</f>
        <v/>
      </c>
      <c r="AL99" t="str">
        <f t="shared" si="3"/>
        <v/>
      </c>
    </row>
    <row r="100" spans="1:38" hidden="1" x14ac:dyDescent="0.25">
      <c r="A100">
        <v>6000300046</v>
      </c>
      <c r="B100">
        <f>VLOOKUP($A100,Master!$1:$1048576,4,FALSE)</f>
        <v>0</v>
      </c>
      <c r="C100">
        <f t="shared" si="2"/>
        <v>0</v>
      </c>
      <c r="D100" t="s">
        <v>28</v>
      </c>
      <c r="E100" t="s">
        <v>28</v>
      </c>
      <c r="F100" t="s">
        <v>28</v>
      </c>
      <c r="G100" t="s">
        <v>28</v>
      </c>
      <c r="H100" t="s">
        <v>28</v>
      </c>
      <c r="I100" t="s">
        <v>28</v>
      </c>
      <c r="J100" t="s">
        <v>28</v>
      </c>
      <c r="K100" t="s">
        <v>28</v>
      </c>
      <c r="L100" t="s">
        <v>28</v>
      </c>
      <c r="M100" t="s">
        <v>28</v>
      </c>
      <c r="N100" t="s">
        <v>28</v>
      </c>
      <c r="AI100" t="str">
        <f>_xlfn.IFNA(VLOOKUP(A100,PastedSales!$1:$1048576,7,FALSE),"")</f>
        <v/>
      </c>
      <c r="AJ100" t="str">
        <f>IF(AI100="","",(VLOOKUP(A100,Master!$1:$1048576,6,FALSE))*AI100)</f>
        <v/>
      </c>
      <c r="AK100" t="str">
        <f>IF(AI100="","",(VLOOKUP(A100,PastedSales!$1:$1048576,9,FALSE)))</f>
        <v/>
      </c>
      <c r="AL100" t="str">
        <f t="shared" si="3"/>
        <v/>
      </c>
    </row>
    <row r="101" spans="1:38" hidden="1" x14ac:dyDescent="0.25">
      <c r="A101">
        <v>6000300047</v>
      </c>
      <c r="B101">
        <f>VLOOKUP($A101,Master!$1:$1048576,4,FALSE)</f>
        <v>0</v>
      </c>
      <c r="C101">
        <f t="shared" si="2"/>
        <v>0</v>
      </c>
      <c r="D101" t="s">
        <v>28</v>
      </c>
      <c r="E101" t="s">
        <v>28</v>
      </c>
      <c r="F101" t="s">
        <v>28</v>
      </c>
      <c r="G101" t="s">
        <v>28</v>
      </c>
      <c r="H101" t="s">
        <v>28</v>
      </c>
      <c r="I101" t="s">
        <v>28</v>
      </c>
      <c r="J101" t="s">
        <v>28</v>
      </c>
      <c r="K101" t="s">
        <v>28</v>
      </c>
      <c r="L101" t="s">
        <v>28</v>
      </c>
      <c r="M101" t="s">
        <v>28</v>
      </c>
      <c r="N101" t="s">
        <v>28</v>
      </c>
      <c r="AI101" t="str">
        <f>_xlfn.IFNA(VLOOKUP(A101,PastedSales!$1:$1048576,7,FALSE),"")</f>
        <v/>
      </c>
      <c r="AJ101" t="str">
        <f>IF(AI101="","",(VLOOKUP(A101,Master!$1:$1048576,6,FALSE))*AI101)</f>
        <v/>
      </c>
      <c r="AK101" t="str">
        <f>IF(AI101="","",(VLOOKUP(A101,PastedSales!$1:$1048576,9,FALSE)))</f>
        <v/>
      </c>
      <c r="AL101" t="str">
        <f t="shared" si="3"/>
        <v/>
      </c>
    </row>
    <row r="102" spans="1:38" hidden="1" x14ac:dyDescent="0.25">
      <c r="A102">
        <v>6000300048</v>
      </c>
      <c r="B102">
        <f>VLOOKUP($A102,Master!$1:$1048576,4,FALSE)</f>
        <v>0</v>
      </c>
      <c r="C102">
        <f t="shared" si="2"/>
        <v>0</v>
      </c>
      <c r="D102" t="s">
        <v>28</v>
      </c>
      <c r="E102" t="s">
        <v>28</v>
      </c>
      <c r="F102" t="s">
        <v>28</v>
      </c>
      <c r="G102" t="s">
        <v>28</v>
      </c>
      <c r="H102" t="s">
        <v>28</v>
      </c>
      <c r="I102" t="s">
        <v>28</v>
      </c>
      <c r="J102" t="s">
        <v>28</v>
      </c>
      <c r="K102" t="s">
        <v>28</v>
      </c>
      <c r="L102" t="s">
        <v>28</v>
      </c>
      <c r="M102" t="s">
        <v>28</v>
      </c>
      <c r="N102" t="s">
        <v>28</v>
      </c>
      <c r="AI102" t="str">
        <f>_xlfn.IFNA(VLOOKUP(A102,PastedSales!$1:$1048576,7,FALSE),"")</f>
        <v/>
      </c>
      <c r="AJ102" t="str">
        <f>IF(AI102="","",(VLOOKUP(A102,Master!$1:$1048576,6,FALSE))*AI102)</f>
        <v/>
      </c>
      <c r="AK102" t="str">
        <f>IF(AI102="","",(VLOOKUP(A102,PastedSales!$1:$1048576,9,FALSE)))</f>
        <v/>
      </c>
      <c r="AL102" t="str">
        <f t="shared" si="3"/>
        <v/>
      </c>
    </row>
    <row r="103" spans="1:38" hidden="1" x14ac:dyDescent="0.25">
      <c r="A103">
        <v>6000300049</v>
      </c>
      <c r="B103">
        <f>VLOOKUP($A103,Master!$1:$1048576,4,FALSE)</f>
        <v>0</v>
      </c>
      <c r="C103">
        <f t="shared" si="2"/>
        <v>0</v>
      </c>
      <c r="D103" t="s">
        <v>28</v>
      </c>
      <c r="E103" t="s">
        <v>28</v>
      </c>
      <c r="F103" t="s">
        <v>28</v>
      </c>
      <c r="G103" t="s">
        <v>28</v>
      </c>
      <c r="H103" t="s">
        <v>28</v>
      </c>
      <c r="I103" t="s">
        <v>28</v>
      </c>
      <c r="J103" t="s">
        <v>28</v>
      </c>
      <c r="K103" t="s">
        <v>28</v>
      </c>
      <c r="L103" t="s">
        <v>28</v>
      </c>
      <c r="M103" t="s">
        <v>28</v>
      </c>
      <c r="N103" t="s">
        <v>28</v>
      </c>
      <c r="AI103" t="str">
        <f>_xlfn.IFNA(VLOOKUP(A103,PastedSales!$1:$1048576,7,FALSE),"")</f>
        <v/>
      </c>
      <c r="AJ103" t="str">
        <f>IF(AI103="","",(VLOOKUP(A103,Master!$1:$1048576,6,FALSE))*AI103)</f>
        <v/>
      </c>
      <c r="AK103" t="str">
        <f>IF(AI103="","",(VLOOKUP(A103,PastedSales!$1:$1048576,9,FALSE)))</f>
        <v/>
      </c>
      <c r="AL103" t="str">
        <f t="shared" si="3"/>
        <v/>
      </c>
    </row>
    <row r="104" spans="1:38" hidden="1" x14ac:dyDescent="0.25">
      <c r="A104">
        <v>6000300050</v>
      </c>
      <c r="B104">
        <f>VLOOKUP($A104,Master!$1:$1048576,4,FALSE)</f>
        <v>0</v>
      </c>
      <c r="C104">
        <f t="shared" si="2"/>
        <v>0</v>
      </c>
      <c r="D104" t="s">
        <v>28</v>
      </c>
      <c r="E104" t="s">
        <v>28</v>
      </c>
      <c r="F104" t="s">
        <v>28</v>
      </c>
      <c r="G104" t="s">
        <v>28</v>
      </c>
      <c r="H104" t="s">
        <v>28</v>
      </c>
      <c r="I104" t="s">
        <v>28</v>
      </c>
      <c r="J104" t="s">
        <v>28</v>
      </c>
      <c r="K104" t="s">
        <v>28</v>
      </c>
      <c r="L104" t="s">
        <v>28</v>
      </c>
      <c r="M104" t="s">
        <v>28</v>
      </c>
      <c r="N104" t="s">
        <v>28</v>
      </c>
      <c r="AI104" t="str">
        <f>_xlfn.IFNA(VLOOKUP(A104,PastedSales!$1:$1048576,7,FALSE),"")</f>
        <v/>
      </c>
      <c r="AJ104" t="str">
        <f>IF(AI104="","",(VLOOKUP(A104,Master!$1:$1048576,6,FALSE))*AI104)</f>
        <v/>
      </c>
      <c r="AK104" t="str">
        <f>IF(AI104="","",(VLOOKUP(A104,PastedSales!$1:$1048576,9,FALSE)))</f>
        <v/>
      </c>
      <c r="AL104" t="str">
        <f t="shared" si="3"/>
        <v/>
      </c>
    </row>
    <row r="105" spans="1:38" hidden="1" x14ac:dyDescent="0.25">
      <c r="A105">
        <v>6000300051</v>
      </c>
      <c r="B105">
        <f>VLOOKUP($A105,Master!$1:$1048576,4,FALSE)</f>
        <v>0</v>
      </c>
      <c r="C105">
        <f t="shared" si="2"/>
        <v>0</v>
      </c>
      <c r="D105" t="s">
        <v>28</v>
      </c>
      <c r="E105" t="s">
        <v>28</v>
      </c>
      <c r="F105" t="s">
        <v>28</v>
      </c>
      <c r="G105" t="s">
        <v>28</v>
      </c>
      <c r="H105" t="s">
        <v>28</v>
      </c>
      <c r="I105" t="s">
        <v>28</v>
      </c>
      <c r="J105" t="s">
        <v>28</v>
      </c>
      <c r="K105" t="s">
        <v>28</v>
      </c>
      <c r="L105" t="s">
        <v>28</v>
      </c>
      <c r="M105" t="s">
        <v>28</v>
      </c>
      <c r="N105" t="s">
        <v>28</v>
      </c>
      <c r="AI105" t="str">
        <f>_xlfn.IFNA(VLOOKUP(A105,PastedSales!$1:$1048576,7,FALSE),"")</f>
        <v/>
      </c>
      <c r="AJ105" t="str">
        <f>IF(AI105="","",(VLOOKUP(A105,Master!$1:$1048576,6,FALSE))*AI105)</f>
        <v/>
      </c>
      <c r="AK105" t="str">
        <f>IF(AI105="","",(VLOOKUP(A105,PastedSales!$1:$1048576,9,FALSE)))</f>
        <v/>
      </c>
      <c r="AL105" t="str">
        <f t="shared" si="3"/>
        <v/>
      </c>
    </row>
    <row r="106" spans="1:38" hidden="1" x14ac:dyDescent="0.25">
      <c r="A106">
        <v>6000300052</v>
      </c>
      <c r="B106">
        <f>VLOOKUP($A106,Master!$1:$1048576,4,FALSE)</f>
        <v>0</v>
      </c>
      <c r="C106">
        <f t="shared" si="2"/>
        <v>0</v>
      </c>
      <c r="D106" t="s">
        <v>28</v>
      </c>
      <c r="E106" t="s">
        <v>28</v>
      </c>
      <c r="F106" t="s">
        <v>28</v>
      </c>
      <c r="G106" t="s">
        <v>28</v>
      </c>
      <c r="H106" t="s">
        <v>28</v>
      </c>
      <c r="I106" t="s">
        <v>28</v>
      </c>
      <c r="J106" t="s">
        <v>28</v>
      </c>
      <c r="K106" t="s">
        <v>28</v>
      </c>
      <c r="L106" t="s">
        <v>28</v>
      </c>
      <c r="M106" t="s">
        <v>28</v>
      </c>
      <c r="N106" t="s">
        <v>28</v>
      </c>
      <c r="AI106" t="str">
        <f>_xlfn.IFNA(VLOOKUP(A106,PastedSales!$1:$1048576,7,FALSE),"")</f>
        <v/>
      </c>
      <c r="AJ106" t="str">
        <f>IF(AI106="","",(VLOOKUP(A106,Master!$1:$1048576,6,FALSE))*AI106)</f>
        <v/>
      </c>
      <c r="AK106" t="str">
        <f>IF(AI106="","",(VLOOKUP(A106,PastedSales!$1:$1048576,9,FALSE)))</f>
        <v/>
      </c>
      <c r="AL106" t="str">
        <f t="shared" si="3"/>
        <v/>
      </c>
    </row>
    <row r="107" spans="1:38" x14ac:dyDescent="0.25">
      <c r="A107">
        <v>6000500001</v>
      </c>
      <c r="B107" t="str">
        <f>VLOOKUP($A107,Master!$1:$1048576,4,FALSE)</f>
        <v>Sweet #1 2001, 750ml</v>
      </c>
      <c r="C107">
        <f t="shared" si="2"/>
        <v>0</v>
      </c>
      <c r="D107" t="s">
        <v>28</v>
      </c>
      <c r="E107" t="s">
        <v>28</v>
      </c>
      <c r="F107" t="s">
        <v>28</v>
      </c>
      <c r="G107" t="s">
        <v>28</v>
      </c>
      <c r="H107" t="s">
        <v>28</v>
      </c>
      <c r="I107" t="s">
        <v>28</v>
      </c>
      <c r="J107" t="s">
        <v>28</v>
      </c>
      <c r="K107" t="s">
        <v>28</v>
      </c>
      <c r="L107" t="s">
        <v>28</v>
      </c>
      <c r="M107" t="s">
        <v>28</v>
      </c>
      <c r="N107" t="s">
        <v>28</v>
      </c>
      <c r="AI107" t="str">
        <f>_xlfn.IFNA(VLOOKUP(A107,PastedSales!$1:$1048576,7,FALSE),"")</f>
        <v/>
      </c>
      <c r="AJ107" t="str">
        <f>IF(AI107="","",(VLOOKUP(A107,Master!$1:$1048576,6,FALSE))*AI107)</f>
        <v/>
      </c>
      <c r="AK107" t="str">
        <f>IF(AI107="","",(VLOOKUP(A107,PastedSales!$1:$1048576,9,FALSE)))</f>
        <v/>
      </c>
      <c r="AL107" t="str">
        <f t="shared" si="3"/>
        <v/>
      </c>
    </row>
    <row r="108" spans="1:38" x14ac:dyDescent="0.25">
      <c r="A108">
        <v>6000500002</v>
      </c>
      <c r="B108" t="str">
        <f>VLOOKUP($A108,Master!$1:$1048576,4,FALSE)</f>
        <v>Sweet #2 2022, 375ml</v>
      </c>
      <c r="C108">
        <f t="shared" si="2"/>
        <v>0</v>
      </c>
      <c r="D108" t="s">
        <v>28</v>
      </c>
      <c r="E108" t="s">
        <v>28</v>
      </c>
      <c r="F108" t="s">
        <v>28</v>
      </c>
      <c r="G108" t="s">
        <v>28</v>
      </c>
      <c r="H108" t="s">
        <v>28</v>
      </c>
      <c r="I108" t="s">
        <v>28</v>
      </c>
      <c r="J108" t="s">
        <v>28</v>
      </c>
      <c r="K108" t="s">
        <v>28</v>
      </c>
      <c r="L108" t="s">
        <v>28</v>
      </c>
      <c r="M108" t="s">
        <v>28</v>
      </c>
      <c r="N108" t="s">
        <v>28</v>
      </c>
      <c r="AI108" t="str">
        <f>_xlfn.IFNA(VLOOKUP(A108,PastedSales!$1:$1048576,7,FALSE),"")</f>
        <v/>
      </c>
      <c r="AJ108" t="str">
        <f>IF(AI108="","",(VLOOKUP(A108,Master!$1:$1048576,6,FALSE))*AI108)</f>
        <v/>
      </c>
      <c r="AK108" t="str">
        <f>IF(AI108="","",(VLOOKUP(A108,PastedSales!$1:$1048576,9,FALSE)))</f>
        <v/>
      </c>
      <c r="AL108" t="str">
        <f t="shared" si="3"/>
        <v/>
      </c>
    </row>
    <row r="109" spans="1:38" hidden="1" x14ac:dyDescent="0.25">
      <c r="A109">
        <v>6000500003</v>
      </c>
      <c r="B109">
        <f>VLOOKUP($A109,Master!$1:$1048576,4,FALSE)</f>
        <v>0</v>
      </c>
      <c r="C109">
        <f t="shared" si="2"/>
        <v>0</v>
      </c>
      <c r="D109" t="s">
        <v>28</v>
      </c>
      <c r="E109" t="s">
        <v>28</v>
      </c>
      <c r="F109" t="s">
        <v>28</v>
      </c>
      <c r="G109" t="s">
        <v>28</v>
      </c>
      <c r="H109" t="s">
        <v>28</v>
      </c>
      <c r="I109" t="s">
        <v>28</v>
      </c>
      <c r="J109" t="s">
        <v>28</v>
      </c>
      <c r="K109" t="s">
        <v>28</v>
      </c>
      <c r="L109" t="s">
        <v>28</v>
      </c>
      <c r="M109" t="s">
        <v>28</v>
      </c>
      <c r="N109" t="s">
        <v>28</v>
      </c>
      <c r="AI109" t="str">
        <f>_xlfn.IFNA(VLOOKUP(A109,PastedSales!$1:$1048576,7,FALSE),"")</f>
        <v/>
      </c>
      <c r="AJ109" t="str">
        <f>IF(AI109="","",(VLOOKUP(A109,Master!$1:$1048576,6,FALSE))*AI109)</f>
        <v/>
      </c>
      <c r="AK109" t="str">
        <f>IF(AI109="","",(VLOOKUP(A109,PastedSales!$1:$1048576,9,FALSE)))</f>
        <v/>
      </c>
      <c r="AL109" t="str">
        <f t="shared" si="3"/>
        <v/>
      </c>
    </row>
    <row r="110" spans="1:38" hidden="1" x14ac:dyDescent="0.25">
      <c r="A110">
        <v>6000500004</v>
      </c>
      <c r="B110">
        <f>VLOOKUP($A110,Master!$1:$1048576,4,FALSE)</f>
        <v>0</v>
      </c>
      <c r="C110">
        <f t="shared" si="2"/>
        <v>0</v>
      </c>
      <c r="D110" t="s">
        <v>28</v>
      </c>
      <c r="E110" t="s">
        <v>28</v>
      </c>
      <c r="F110" t="s">
        <v>28</v>
      </c>
      <c r="G110" t="s">
        <v>28</v>
      </c>
      <c r="H110" t="s">
        <v>28</v>
      </c>
      <c r="I110" t="s">
        <v>28</v>
      </c>
      <c r="J110" t="s">
        <v>28</v>
      </c>
      <c r="K110" t="s">
        <v>28</v>
      </c>
      <c r="L110" t="s">
        <v>28</v>
      </c>
      <c r="M110" t="s">
        <v>28</v>
      </c>
      <c r="N110" t="s">
        <v>28</v>
      </c>
      <c r="AI110" t="str">
        <f>_xlfn.IFNA(VLOOKUP(A110,PastedSales!$1:$1048576,7,FALSE),"")</f>
        <v/>
      </c>
      <c r="AJ110" t="str">
        <f>IF(AI110="","",(VLOOKUP(A110,Master!$1:$1048576,6,FALSE))*AI110)</f>
        <v/>
      </c>
      <c r="AK110" t="str">
        <f>IF(AI110="","",(VLOOKUP(A110,PastedSales!$1:$1048576,9,FALSE)))</f>
        <v/>
      </c>
      <c r="AL110" t="str">
        <f t="shared" si="3"/>
        <v/>
      </c>
    </row>
    <row r="111" spans="1:38" hidden="1" x14ac:dyDescent="0.25">
      <c r="A111">
        <v>6000500005</v>
      </c>
      <c r="B111">
        <f>VLOOKUP($A111,Master!$1:$1048576,4,FALSE)</f>
        <v>0</v>
      </c>
      <c r="C111">
        <f t="shared" si="2"/>
        <v>0</v>
      </c>
      <c r="D111" t="s">
        <v>28</v>
      </c>
      <c r="E111" t="s">
        <v>28</v>
      </c>
      <c r="F111" t="s">
        <v>28</v>
      </c>
      <c r="G111" t="s">
        <v>28</v>
      </c>
      <c r="H111" t="s">
        <v>28</v>
      </c>
      <c r="I111" t="s">
        <v>28</v>
      </c>
      <c r="J111" t="s">
        <v>28</v>
      </c>
      <c r="K111" t="s">
        <v>28</v>
      </c>
      <c r="L111" t="s">
        <v>28</v>
      </c>
      <c r="M111" t="s">
        <v>28</v>
      </c>
      <c r="N111" t="s">
        <v>28</v>
      </c>
      <c r="AI111" t="str">
        <f>_xlfn.IFNA(VLOOKUP(A111,PastedSales!$1:$1048576,7,FALSE),"")</f>
        <v/>
      </c>
      <c r="AJ111" t="str">
        <f>IF(AI111="","",(VLOOKUP(A111,Master!$1:$1048576,6,FALSE))*AI111)</f>
        <v/>
      </c>
      <c r="AK111" t="str">
        <f>IF(AI111="","",(VLOOKUP(A111,PastedSales!$1:$1048576,9,FALSE)))</f>
        <v/>
      </c>
      <c r="AL111" t="str">
        <f t="shared" si="3"/>
        <v/>
      </c>
    </row>
    <row r="112" spans="1:38" hidden="1" x14ac:dyDescent="0.25">
      <c r="A112">
        <v>6000500006</v>
      </c>
      <c r="B112">
        <f>VLOOKUP($A112,Master!$1:$1048576,4,FALSE)</f>
        <v>0</v>
      </c>
      <c r="C112">
        <f t="shared" si="2"/>
        <v>0</v>
      </c>
      <c r="D112" t="s">
        <v>28</v>
      </c>
      <c r="E112" t="s">
        <v>28</v>
      </c>
      <c r="F112" t="s">
        <v>28</v>
      </c>
      <c r="G112" t="s">
        <v>28</v>
      </c>
      <c r="H112" t="s">
        <v>28</v>
      </c>
      <c r="I112" t="s">
        <v>28</v>
      </c>
      <c r="J112" t="s">
        <v>28</v>
      </c>
      <c r="K112" t="s">
        <v>28</v>
      </c>
      <c r="L112" t="s">
        <v>28</v>
      </c>
      <c r="M112" t="s">
        <v>28</v>
      </c>
      <c r="N112" t="s">
        <v>28</v>
      </c>
      <c r="AI112" t="str">
        <f>_xlfn.IFNA(VLOOKUP(A112,PastedSales!$1:$1048576,7,FALSE),"")</f>
        <v/>
      </c>
      <c r="AJ112" t="str">
        <f>IF(AI112="","",(VLOOKUP(A112,Master!$1:$1048576,6,FALSE))*AI112)</f>
        <v/>
      </c>
      <c r="AK112" t="str">
        <f>IF(AI112="","",(VLOOKUP(A112,PastedSales!$1:$1048576,9,FALSE)))</f>
        <v/>
      </c>
      <c r="AL112" t="str">
        <f t="shared" si="3"/>
        <v/>
      </c>
    </row>
    <row r="113" spans="1:38" hidden="1" x14ac:dyDescent="0.25">
      <c r="A113">
        <v>6000500007</v>
      </c>
      <c r="B113">
        <f>VLOOKUP($A113,Master!$1:$1048576,4,FALSE)</f>
        <v>0</v>
      </c>
      <c r="C113">
        <f t="shared" si="2"/>
        <v>0</v>
      </c>
      <c r="D113" t="s">
        <v>28</v>
      </c>
      <c r="E113" t="s">
        <v>28</v>
      </c>
      <c r="F113" t="s">
        <v>28</v>
      </c>
      <c r="G113" t="s">
        <v>28</v>
      </c>
      <c r="H113" t="s">
        <v>28</v>
      </c>
      <c r="I113" t="s">
        <v>28</v>
      </c>
      <c r="J113" t="s">
        <v>28</v>
      </c>
      <c r="K113" t="s">
        <v>28</v>
      </c>
      <c r="L113" t="s">
        <v>28</v>
      </c>
      <c r="M113" t="s">
        <v>28</v>
      </c>
      <c r="N113" t="s">
        <v>28</v>
      </c>
      <c r="AI113" t="str">
        <f>_xlfn.IFNA(VLOOKUP(A113,PastedSales!$1:$1048576,7,FALSE),"")</f>
        <v/>
      </c>
      <c r="AJ113" t="str">
        <f>IF(AI113="","",(VLOOKUP(A113,Master!$1:$1048576,6,FALSE))*AI113)</f>
        <v/>
      </c>
      <c r="AK113" t="str">
        <f>IF(AI113="","",(VLOOKUP(A113,PastedSales!$1:$1048576,9,FALSE)))</f>
        <v/>
      </c>
      <c r="AL113" t="str">
        <f t="shared" si="3"/>
        <v/>
      </c>
    </row>
    <row r="114" spans="1:38" hidden="1" x14ac:dyDescent="0.25">
      <c r="A114">
        <v>6000500008</v>
      </c>
      <c r="B114">
        <f>VLOOKUP($A114,Master!$1:$1048576,4,FALSE)</f>
        <v>0</v>
      </c>
      <c r="C114">
        <f t="shared" si="2"/>
        <v>0</v>
      </c>
      <c r="D114" t="s">
        <v>28</v>
      </c>
      <c r="E114" t="s">
        <v>28</v>
      </c>
      <c r="F114" t="s">
        <v>28</v>
      </c>
      <c r="G114" t="s">
        <v>28</v>
      </c>
      <c r="H114" t="s">
        <v>28</v>
      </c>
      <c r="I114" t="s">
        <v>28</v>
      </c>
      <c r="J114" t="s">
        <v>28</v>
      </c>
      <c r="K114" t="s">
        <v>28</v>
      </c>
      <c r="L114" t="s">
        <v>28</v>
      </c>
      <c r="M114" t="s">
        <v>28</v>
      </c>
      <c r="N114" t="s">
        <v>28</v>
      </c>
      <c r="AI114" t="str">
        <f>_xlfn.IFNA(VLOOKUP(A114,PastedSales!$1:$1048576,7,FALSE),"")</f>
        <v/>
      </c>
      <c r="AJ114" t="str">
        <f>IF(AI114="","",(VLOOKUP(A114,Master!$1:$1048576,6,FALSE))*AI114)</f>
        <v/>
      </c>
      <c r="AK114" t="str">
        <f>IF(AI114="","",(VLOOKUP(A114,PastedSales!$1:$1048576,9,FALSE)))</f>
        <v/>
      </c>
      <c r="AL114" t="str">
        <f t="shared" si="3"/>
        <v/>
      </c>
    </row>
    <row r="115" spans="1:38" hidden="1" x14ac:dyDescent="0.25">
      <c r="A115">
        <v>6000500009</v>
      </c>
      <c r="B115">
        <f>VLOOKUP($A115,Master!$1:$1048576,4,FALSE)</f>
        <v>0</v>
      </c>
      <c r="C115">
        <f t="shared" si="2"/>
        <v>0</v>
      </c>
      <c r="D115" t="s">
        <v>28</v>
      </c>
      <c r="E115" t="s">
        <v>28</v>
      </c>
      <c r="F115" t="s">
        <v>28</v>
      </c>
      <c r="G115" t="s">
        <v>28</v>
      </c>
      <c r="H115" t="s">
        <v>28</v>
      </c>
      <c r="I115" t="s">
        <v>28</v>
      </c>
      <c r="J115" t="s">
        <v>28</v>
      </c>
      <c r="K115" t="s">
        <v>28</v>
      </c>
      <c r="L115" t="s">
        <v>28</v>
      </c>
      <c r="M115" t="s">
        <v>28</v>
      </c>
      <c r="N115" t="s">
        <v>28</v>
      </c>
      <c r="AI115" t="str">
        <f>_xlfn.IFNA(VLOOKUP(A115,PastedSales!$1:$1048576,7,FALSE),"")</f>
        <v/>
      </c>
      <c r="AJ115" t="str">
        <f>IF(AI115="","",(VLOOKUP(A115,Master!$1:$1048576,6,FALSE))*AI115)</f>
        <v/>
      </c>
      <c r="AK115" t="str">
        <f>IF(AI115="","",(VLOOKUP(A115,PastedSales!$1:$1048576,9,FALSE)))</f>
        <v/>
      </c>
      <c r="AL115" t="str">
        <f t="shared" si="3"/>
        <v/>
      </c>
    </row>
    <row r="116" spans="1:38" x14ac:dyDescent="0.25">
      <c r="A116">
        <v>6006000001</v>
      </c>
      <c r="B116" t="str">
        <f>VLOOKUP($A116,Master!$1:$1048576,4,FALSE)</f>
        <v>gls Sparkling #1</v>
      </c>
      <c r="C116">
        <f t="shared" si="2"/>
        <v>0</v>
      </c>
      <c r="AI116">
        <f>_xlfn.IFNA(VLOOKUP(A116,PastedSales!$1:$1048576,7,FALSE),"")</f>
        <v>2</v>
      </c>
      <c r="AJ116">
        <f>IF(AI116="","",(VLOOKUP(A116,Master!$1:$1048576,6,FALSE))*AI116)</f>
        <v>560000</v>
      </c>
      <c r="AK116">
        <f>IF(AI116="","",(VLOOKUP(A116,PastedSales!$1:$1048576,9,FALSE)))</f>
        <v>440000</v>
      </c>
      <c r="AL116" t="str">
        <f t="shared" si="3"/>
        <v>FALSE!</v>
      </c>
    </row>
    <row r="117" spans="1:38" x14ac:dyDescent="0.25">
      <c r="A117">
        <f>A116+1</f>
        <v>6006000002</v>
      </c>
      <c r="B117" t="str">
        <f>VLOOKUP($A117,Master!$1:$1048576,4,FALSE)</f>
        <v>gls Sparkling #2</v>
      </c>
      <c r="C117">
        <f t="shared" si="2"/>
        <v>0</v>
      </c>
      <c r="AI117">
        <f>_xlfn.IFNA(VLOOKUP(A117,PastedSales!$1:$1048576,7,FALSE),"")</f>
        <v>6</v>
      </c>
      <c r="AJ117">
        <f>IF(AI117="","",(VLOOKUP(A117,Master!$1:$1048576,6,FALSE))*AI117)</f>
        <v>1200000</v>
      </c>
      <c r="AK117">
        <f>IF(AI117="","",(VLOOKUP(A117,PastedSales!$1:$1048576,9,FALSE)))</f>
        <v>1200000</v>
      </c>
      <c r="AL117" t="str">
        <f t="shared" si="3"/>
        <v/>
      </c>
    </row>
    <row r="118" spans="1:38" x14ac:dyDescent="0.25">
      <c r="A118">
        <f t="shared" ref="A118:A124" si="4">A117+1</f>
        <v>6006000003</v>
      </c>
      <c r="B118" t="str">
        <f>VLOOKUP($A118,Master!$1:$1048576,4,FALSE)</f>
        <v>gls White #1</v>
      </c>
      <c r="C118">
        <f t="shared" si="2"/>
        <v>0</v>
      </c>
      <c r="AI118" t="str">
        <f>_xlfn.IFNA(VLOOKUP(A118,PastedSales!$1:$1048576,7,FALSE),"")</f>
        <v/>
      </c>
      <c r="AJ118" t="str">
        <f>IF(AI118="","",(VLOOKUP(A118,Master!$1:$1048576,6,FALSE))*AI118)</f>
        <v/>
      </c>
      <c r="AK118" t="str">
        <f>IF(AI118="","",(VLOOKUP(A118,PastedSales!$1:$1048576,9,FALSE)))</f>
        <v/>
      </c>
      <c r="AL118" t="str">
        <f t="shared" si="3"/>
        <v/>
      </c>
    </row>
    <row r="119" spans="1:38" x14ac:dyDescent="0.25">
      <c r="A119">
        <f t="shared" si="4"/>
        <v>6006000004</v>
      </c>
      <c r="B119" t="str">
        <f>VLOOKUP($A119,Master!$1:$1048576,4,FALSE)</f>
        <v>gls White #2</v>
      </c>
      <c r="C119">
        <f t="shared" si="2"/>
        <v>0</v>
      </c>
      <c r="AI119" t="str">
        <f>_xlfn.IFNA(VLOOKUP(A119,PastedSales!$1:$1048576,7,FALSE),"")</f>
        <v/>
      </c>
      <c r="AJ119" t="str">
        <f>IF(AI119="","",(VLOOKUP(A119,Master!$1:$1048576,6,FALSE))*AI119)</f>
        <v/>
      </c>
      <c r="AK119" t="str">
        <f>IF(AI119="","",(VLOOKUP(A119,PastedSales!$1:$1048576,9,FALSE)))</f>
        <v/>
      </c>
      <c r="AL119" t="str">
        <f t="shared" si="3"/>
        <v/>
      </c>
    </row>
    <row r="120" spans="1:38" x14ac:dyDescent="0.25">
      <c r="A120">
        <f t="shared" si="4"/>
        <v>6006000005</v>
      </c>
      <c r="B120" t="str">
        <f>VLOOKUP($A120,Master!$1:$1048576,4,FALSE)</f>
        <v>gls White #3</v>
      </c>
      <c r="C120">
        <f t="shared" si="2"/>
        <v>0</v>
      </c>
      <c r="AI120">
        <f>_xlfn.IFNA(VLOOKUP(A120,PastedSales!$1:$1048576,7,FALSE),"")</f>
        <v>7</v>
      </c>
      <c r="AJ120">
        <f>IF(AI120="","",(VLOOKUP(A120,Master!$1:$1048576,6,FALSE))*AI120)</f>
        <v>1540000</v>
      </c>
      <c r="AK120">
        <f>IF(AI120="","",(VLOOKUP(A120,PastedSales!$1:$1048576,9,FALSE)))</f>
        <v>1540000</v>
      </c>
      <c r="AL120" t="str">
        <f t="shared" si="3"/>
        <v/>
      </c>
    </row>
    <row r="121" spans="1:38" x14ac:dyDescent="0.25">
      <c r="A121">
        <f t="shared" si="4"/>
        <v>6006000006</v>
      </c>
      <c r="B121" t="str">
        <f>VLOOKUP($A121,Master!$1:$1048576,4,FALSE)</f>
        <v>gls Rose</v>
      </c>
      <c r="C121">
        <f t="shared" ref="C121:C124" si="5">SUM(D121:AH121)</f>
        <v>0</v>
      </c>
      <c r="D121" t="s">
        <v>28</v>
      </c>
      <c r="E121" t="s">
        <v>28</v>
      </c>
      <c r="F121" t="s">
        <v>28</v>
      </c>
      <c r="G121" t="s">
        <v>28</v>
      </c>
      <c r="H121" t="s">
        <v>28</v>
      </c>
      <c r="I121" t="s">
        <v>28</v>
      </c>
      <c r="J121" t="s">
        <v>28</v>
      </c>
      <c r="K121" t="s">
        <v>28</v>
      </c>
      <c r="L121" t="s">
        <v>28</v>
      </c>
      <c r="M121" t="s">
        <v>28</v>
      </c>
      <c r="N121" t="s">
        <v>28</v>
      </c>
      <c r="AI121" t="str">
        <f>_xlfn.IFNA(VLOOKUP(A121,PastedSales!$1:$1048576,7,FALSE),"")</f>
        <v/>
      </c>
      <c r="AJ121" t="str">
        <f>IF(AI121="","",(VLOOKUP(A121,Master!$1:$1048576,6,FALSE))*AI121)</f>
        <v/>
      </c>
      <c r="AK121" t="str">
        <f>IF(AI121="","",(VLOOKUP(A121,PastedSales!$1:$1048576,9,FALSE)))</f>
        <v/>
      </c>
      <c r="AL121" t="str">
        <f t="shared" ref="AL121:AL124" si="6">IF(AJ121=AK121,"","FALSE!")</f>
        <v/>
      </c>
    </row>
    <row r="122" spans="1:38" x14ac:dyDescent="0.25">
      <c r="A122">
        <f t="shared" si="4"/>
        <v>6006000007</v>
      </c>
      <c r="B122" t="str">
        <f>VLOOKUP($A122,Master!$1:$1048576,4,FALSE)</f>
        <v>gls Red #1</v>
      </c>
      <c r="C122">
        <f t="shared" si="5"/>
        <v>0</v>
      </c>
      <c r="AI122">
        <f>_xlfn.IFNA(VLOOKUP(A122,PastedSales!$1:$1048576,7,FALSE),"")</f>
        <v>7</v>
      </c>
      <c r="AJ122">
        <f>IF(AI122="","",(VLOOKUP(A122,Master!$1:$1048576,6,FALSE))*AI122)</f>
        <v>1400000</v>
      </c>
      <c r="AK122">
        <f>IF(AI122="","",(VLOOKUP(A122,PastedSales!$1:$1048576,9,FALSE)))</f>
        <v>1540000</v>
      </c>
      <c r="AL122" t="str">
        <f t="shared" si="6"/>
        <v>FALSE!</v>
      </c>
    </row>
    <row r="123" spans="1:38" x14ac:dyDescent="0.25">
      <c r="A123">
        <f t="shared" si="4"/>
        <v>6006000008</v>
      </c>
      <c r="B123" t="str">
        <f>VLOOKUP($A123,Master!$1:$1048576,4,FALSE)</f>
        <v>gls Red #2</v>
      </c>
      <c r="C123">
        <f t="shared" si="5"/>
        <v>0</v>
      </c>
      <c r="AI123">
        <f>_xlfn.IFNA(VLOOKUP(A123,PastedSales!$1:$1048576,7,FALSE),"")</f>
        <v>1</v>
      </c>
      <c r="AJ123">
        <f>IF(AI123="","",(VLOOKUP(A123,Master!$1:$1048576,6,FALSE))*AI123)</f>
        <v>280000</v>
      </c>
      <c r="AK123">
        <f>IF(AI123="","",(VLOOKUP(A123,PastedSales!$1:$1048576,9,FALSE)))</f>
        <v>280000</v>
      </c>
      <c r="AL123" t="str">
        <f t="shared" si="6"/>
        <v/>
      </c>
    </row>
    <row r="124" spans="1:38" x14ac:dyDescent="0.25">
      <c r="A124">
        <f t="shared" si="4"/>
        <v>6006000009</v>
      </c>
      <c r="B124" t="str">
        <f>VLOOKUP($A124,Master!$1:$1048576,4,FALSE)</f>
        <v>gls Red #3</v>
      </c>
      <c r="C124">
        <f t="shared" si="5"/>
        <v>0</v>
      </c>
      <c r="AI124" t="str">
        <f>_xlfn.IFNA(VLOOKUP(A124,PastedSales!$1:$1048576,7,FALSE),"")</f>
        <v/>
      </c>
      <c r="AJ124" t="str">
        <f>IF(AI124="","",(VLOOKUP(A124,Master!$1:$1048576,6,FALSE))*AI124)</f>
        <v/>
      </c>
      <c r="AK124" t="str">
        <f>IF(AI124="","",(VLOOKUP(A124,PastedSales!$1:$1048576,9,FALSE)))</f>
        <v/>
      </c>
      <c r="AL124" t="str">
        <f t="shared" si="6"/>
        <v/>
      </c>
    </row>
    <row r="125" spans="1:38" x14ac:dyDescent="0.25">
      <c r="A125">
        <v>6006000012</v>
      </c>
      <c r="B125" t="str">
        <f>VLOOKUP($A125,Master!$1:$1048576,4,FALSE)</f>
        <v>gls Special</v>
      </c>
      <c r="C125">
        <f t="shared" ref="C125" si="7">SUM(D125:AH125)</f>
        <v>0</v>
      </c>
      <c r="AI125">
        <f>_xlfn.IFNA(VLOOKUP(A125,PastedSales!$1:$1048576,7,FALSE),"")</f>
        <v>3</v>
      </c>
      <c r="AJ125">
        <f>IF(AI125="","",(VLOOKUP(A125,Master!$1:$1048576,6,FALSE))*AI125)</f>
        <v>960000</v>
      </c>
      <c r="AK125">
        <f>IF(AI125="","",(VLOOKUP(A125,PastedSales!$1:$1048576,9,FALSE)))</f>
        <v>720000</v>
      </c>
      <c r="AL125" t="str">
        <f t="shared" ref="AL125" si="8">IF(AJ125=AK125,"","FALSE!")</f>
        <v>FALSE!</v>
      </c>
    </row>
    <row r="126" spans="1:38" x14ac:dyDescent="0.25">
      <c r="A126" t="s">
        <v>14</v>
      </c>
      <c r="B126" t="s">
        <v>14</v>
      </c>
      <c r="C126" t="s">
        <v>14</v>
      </c>
      <c r="AI126" t="s">
        <v>14</v>
      </c>
      <c r="AJ126" t="s">
        <v>14</v>
      </c>
      <c r="AK126" t="s">
        <v>14</v>
      </c>
      <c r="AL126" t="s">
        <v>14</v>
      </c>
    </row>
  </sheetData>
  <autoFilter ref="A1:C126" xr:uid="{2B6FA084-7733-4FBE-8BF5-479FC48BC6E6}">
    <filterColumn colId="1">
      <filters>
        <filter val="Champagne NV #1, 750ml"/>
        <filter val="Champagne NV #2, 375ml"/>
        <filter val="Champagne NV #3, 750ml"/>
        <filter val="Champagne NV #4, 750ml"/>
        <filter val="Champagne NV #5, 375ml"/>
        <filter val="Champagne NV #7, 750ml"/>
        <filter val="Champagne Rose, 750ml"/>
        <filter val="Champagne Vintage 2008, 750ml"/>
        <filter val="gls Red #1"/>
        <filter val="gls Red #2"/>
        <filter val="gls Red #3"/>
        <filter val="gls Rose"/>
        <filter val="gls Sparkling #1"/>
        <filter val="gls Sparkling #2"/>
        <filter val="gls Special"/>
        <filter val="gls White #1"/>
        <filter val="gls White #2"/>
        <filter val="gls White #3"/>
        <filter val="Prosecco Extra-Dry, 750ml"/>
        <filter val="Red #1 2012, 750ml"/>
        <filter val="Red #10 2014, 750ml"/>
        <filter val="Red #11 2018, 750ml"/>
        <filter val="Red #12 2018, 750ml"/>
        <filter val="Red #13 2021, 750ml"/>
        <filter val="Red #14 2020, 750ml"/>
        <filter val="Red #15 2019, 750ml"/>
        <filter val="Red #16 2017, 750ml"/>
        <filter val="Red #17 2012, 750ml"/>
        <filter val="Red #18 2017, 750ml"/>
        <filter val="Red #19 2019, 750ml"/>
        <filter val="Red #2 2017, 750ml"/>
        <filter val="Red #20 2015, 750ml"/>
        <filter val="Red #21 2020, 750ml"/>
        <filter val="Red #22 2020, 750ml"/>
        <filter val="Red #23 2018, 750ml"/>
        <filter val="Red #24 2018, 750ml"/>
        <filter val="Red #25 2019, 750ml"/>
        <filter val="Red #26 2008, 750ml"/>
        <filter val="Red #27 2016, 750ml"/>
        <filter val="Red #28 2012, 750ml"/>
        <filter val="Red #29 2020, 750ml"/>
        <filter val="Red #3 2014, 750ml"/>
        <filter val="Red #30 2017, 750ml"/>
        <filter val="Red #31 2020, 750ml"/>
        <filter val="Red #32 2018, 750ml"/>
        <filter val="Red #33 2015, 750ml"/>
        <filter val="Red #34 2018, 750ml"/>
        <filter val="Red #35 2016, 750ml"/>
        <filter val="Red #36 2018, 750ml"/>
        <filter val="Red #37 2019, 750ml"/>
        <filter val="Red #38 2017, 750ml"/>
        <filter val="Red #4 2020, 750ml"/>
        <filter val="Red #5 2019, 750ml"/>
        <filter val="Red #6 2018, 750ml"/>
        <filter val="Red #7 2019, 750ml"/>
        <filter val="Red #8 2018, 750ml"/>
        <filter val="Red #9 2019, 750ml"/>
        <filter val="Rose #1 2022, 750ml"/>
        <filter val="Rose #2 2022, 750ml"/>
        <filter val="Sweet #1 2001, 750ml"/>
        <filter val="Sweet #2 2022, 375ml"/>
        <filter val="White #1 2021, 750ml"/>
        <filter val="White #10 2021, 750ml"/>
        <filter val="White #11 2021, 750ml"/>
        <filter val="White #12 2021, 750ml"/>
        <filter val="White #13 2020, 750ml"/>
        <filter val="White #14 2020, 750ml"/>
        <filter val="White #15 2021, 750ml"/>
        <filter val="White #16 2021, 750ml"/>
        <filter val="White #17 2020, 750ml"/>
        <filter val="White #18 2020, 750ml"/>
        <filter val="White #19 2022, 750ml"/>
        <filter val="White #2 2019, 750ml"/>
        <filter val="White #20 2020, 750ml"/>
        <filter val="White #21 2021, 750ml"/>
        <filter val="White #22 2020, 750ml"/>
        <filter val="White #3 2022, 750ml"/>
        <filter val="White #4 2021, 750ml"/>
        <filter val="White #5 2018, 750ml"/>
        <filter val="White #6 2020, 750ml"/>
        <filter val="White #7 2021, 750ml"/>
        <filter val="White #8 2020, 750ml"/>
        <filter val="White #9 2021, 750ml"/>
        <filter val="xxx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F6B6A-D386-4EC8-ADFA-268017E7284D}">
  <dimension ref="A1:K361"/>
  <sheetViews>
    <sheetView workbookViewId="0"/>
  </sheetViews>
  <sheetFormatPr defaultRowHeight="15" x14ac:dyDescent="0.25"/>
  <cols>
    <col min="1" max="1" width="23" customWidth="1"/>
    <col min="2" max="2" width="25.85546875" customWidth="1"/>
  </cols>
  <sheetData>
    <row r="1" spans="1:11" x14ac:dyDescent="0.25">
      <c r="A1">
        <v>6000100011</v>
      </c>
      <c r="B1" t="s">
        <v>356</v>
      </c>
      <c r="C1" t="s">
        <v>356</v>
      </c>
      <c r="D1" t="s">
        <v>178</v>
      </c>
      <c r="E1" t="s">
        <v>89</v>
      </c>
      <c r="G1">
        <v>1</v>
      </c>
      <c r="H1">
        <v>1400000</v>
      </c>
      <c r="I1">
        <v>1400000</v>
      </c>
      <c r="J1">
        <v>9.7000000000000003E-3</v>
      </c>
      <c r="K1">
        <v>336000</v>
      </c>
    </row>
    <row r="2" spans="1:11" x14ac:dyDescent="0.25">
      <c r="A2">
        <v>6000100012</v>
      </c>
      <c r="B2" t="s">
        <v>375</v>
      </c>
      <c r="C2" t="s">
        <v>375</v>
      </c>
      <c r="D2" t="s">
        <v>178</v>
      </c>
      <c r="E2" t="s">
        <v>89</v>
      </c>
      <c r="G2">
        <v>1</v>
      </c>
      <c r="H2">
        <v>1200000</v>
      </c>
      <c r="I2">
        <v>1200000</v>
      </c>
      <c r="J2">
        <v>8.3000000000000001E-3</v>
      </c>
      <c r="K2">
        <v>625500</v>
      </c>
    </row>
    <row r="3" spans="1:11" x14ac:dyDescent="0.25">
      <c r="A3">
        <v>6000300014</v>
      </c>
      <c r="B3" t="s">
        <v>430</v>
      </c>
      <c r="C3" t="s">
        <v>430</v>
      </c>
      <c r="D3" t="s">
        <v>181</v>
      </c>
      <c r="E3" t="s">
        <v>89</v>
      </c>
      <c r="G3">
        <v>1</v>
      </c>
      <c r="H3">
        <v>760000</v>
      </c>
      <c r="I3">
        <v>760000</v>
      </c>
      <c r="J3">
        <v>5.3E-3</v>
      </c>
      <c r="K3">
        <v>276320</v>
      </c>
    </row>
    <row r="4" spans="1:11" x14ac:dyDescent="0.25">
      <c r="A4">
        <v>6006000001</v>
      </c>
      <c r="B4" t="s">
        <v>111</v>
      </c>
      <c r="C4" t="s">
        <v>111</v>
      </c>
      <c r="D4" t="s">
        <v>112</v>
      </c>
      <c r="E4" t="s">
        <v>89</v>
      </c>
      <c r="G4">
        <v>2</v>
      </c>
      <c r="H4">
        <v>220000</v>
      </c>
      <c r="I4">
        <v>440000</v>
      </c>
      <c r="J4">
        <v>3.0999999999999999E-3</v>
      </c>
      <c r="K4">
        <v>132000</v>
      </c>
    </row>
    <row r="5" spans="1:11" x14ac:dyDescent="0.25">
      <c r="A5">
        <v>6006000002</v>
      </c>
      <c r="B5" t="s">
        <v>122</v>
      </c>
      <c r="C5" t="s">
        <v>122</v>
      </c>
      <c r="D5" t="s">
        <v>105</v>
      </c>
      <c r="E5" t="s">
        <v>89</v>
      </c>
      <c r="G5">
        <v>6</v>
      </c>
      <c r="H5">
        <v>200000</v>
      </c>
      <c r="I5">
        <v>1200000</v>
      </c>
      <c r="J5">
        <v>8.3000000000000001E-3</v>
      </c>
      <c r="K5">
        <v>288000</v>
      </c>
    </row>
    <row r="6" spans="1:11" x14ac:dyDescent="0.25">
      <c r="A6">
        <v>6006000005</v>
      </c>
      <c r="B6" t="s">
        <v>238</v>
      </c>
      <c r="C6" t="s">
        <v>238</v>
      </c>
      <c r="D6" t="s">
        <v>239</v>
      </c>
      <c r="E6" t="s">
        <v>89</v>
      </c>
      <c r="G6">
        <v>7</v>
      </c>
      <c r="H6">
        <v>220000</v>
      </c>
      <c r="I6">
        <v>1540000</v>
      </c>
      <c r="J6">
        <v>1.0699999999999999E-2</v>
      </c>
      <c r="K6">
        <v>462000</v>
      </c>
    </row>
    <row r="7" spans="1:11" x14ac:dyDescent="0.25">
      <c r="A7">
        <v>6006000007</v>
      </c>
      <c r="B7" t="s">
        <v>234</v>
      </c>
      <c r="C7" t="s">
        <v>234</v>
      </c>
      <c r="D7" t="s">
        <v>201</v>
      </c>
      <c r="E7" t="s">
        <v>89</v>
      </c>
      <c r="G7">
        <v>7</v>
      </c>
      <c r="H7">
        <v>220000</v>
      </c>
      <c r="I7">
        <v>1540000</v>
      </c>
      <c r="J7">
        <v>1.0699999999999999E-2</v>
      </c>
      <c r="K7">
        <v>420000</v>
      </c>
    </row>
    <row r="8" spans="1:11" x14ac:dyDescent="0.25">
      <c r="A8">
        <v>6006000008</v>
      </c>
      <c r="B8" t="s">
        <v>212</v>
      </c>
      <c r="C8" t="s">
        <v>212</v>
      </c>
      <c r="D8" t="s">
        <v>201</v>
      </c>
      <c r="E8" t="s">
        <v>89</v>
      </c>
      <c r="G8">
        <v>1</v>
      </c>
      <c r="H8">
        <v>280000</v>
      </c>
      <c r="I8">
        <v>280000</v>
      </c>
      <c r="J8">
        <v>1.9E-3</v>
      </c>
      <c r="K8">
        <v>84000</v>
      </c>
    </row>
    <row r="9" spans="1:11" x14ac:dyDescent="0.25">
      <c r="A9">
        <v>6006000012</v>
      </c>
      <c r="B9" t="s">
        <v>104</v>
      </c>
      <c r="C9" t="s">
        <v>104</v>
      </c>
      <c r="D9" t="s">
        <v>105</v>
      </c>
      <c r="E9" t="s">
        <v>89</v>
      </c>
      <c r="G9">
        <v>3</v>
      </c>
      <c r="H9">
        <v>240000</v>
      </c>
      <c r="I9">
        <v>720000</v>
      </c>
      <c r="J9">
        <v>5.0000000000000001E-3</v>
      </c>
      <c r="K9">
        <v>162000</v>
      </c>
    </row>
    <row r="10" spans="1:11" x14ac:dyDescent="0.25">
      <c r="A10" t="s">
        <v>540</v>
      </c>
      <c r="B10" t="s">
        <v>78</v>
      </c>
      <c r="C10" t="s">
        <v>78</v>
      </c>
      <c r="D10" t="s">
        <v>61</v>
      </c>
      <c r="E10" t="s">
        <v>50</v>
      </c>
      <c r="G10">
        <v>4</v>
      </c>
      <c r="H10">
        <v>0</v>
      </c>
      <c r="I10">
        <v>0</v>
      </c>
      <c r="J10">
        <v>0</v>
      </c>
      <c r="K10">
        <v>0</v>
      </c>
    </row>
    <row r="11" spans="1:11" x14ac:dyDescent="0.25">
      <c r="A11" t="s">
        <v>541</v>
      </c>
      <c r="B11" t="s">
        <v>120</v>
      </c>
      <c r="C11" t="s">
        <v>120</v>
      </c>
      <c r="D11" t="s">
        <v>61</v>
      </c>
      <c r="E11" t="s">
        <v>50</v>
      </c>
      <c r="G11">
        <v>4</v>
      </c>
      <c r="H11">
        <v>0</v>
      </c>
      <c r="I11">
        <v>0</v>
      </c>
      <c r="J11">
        <v>0</v>
      </c>
      <c r="K11">
        <v>0</v>
      </c>
    </row>
    <row r="12" spans="1:11" x14ac:dyDescent="0.25">
      <c r="A12" t="s">
        <v>542</v>
      </c>
      <c r="B12" t="s">
        <v>147</v>
      </c>
      <c r="C12" t="s">
        <v>147</v>
      </c>
      <c r="D12" t="s">
        <v>61</v>
      </c>
      <c r="E12" t="s">
        <v>50</v>
      </c>
      <c r="G12">
        <v>1</v>
      </c>
      <c r="H12">
        <v>820000</v>
      </c>
      <c r="I12">
        <v>820000</v>
      </c>
      <c r="J12">
        <v>5.7000000000000002E-3</v>
      </c>
      <c r="K12">
        <v>253684</v>
      </c>
    </row>
    <row r="13" spans="1:11" x14ac:dyDescent="0.25">
      <c r="A13" t="s">
        <v>543</v>
      </c>
      <c r="B13" t="s">
        <v>165</v>
      </c>
      <c r="C13" t="s">
        <v>165</v>
      </c>
      <c r="D13" t="s">
        <v>61</v>
      </c>
      <c r="E13" t="s">
        <v>50</v>
      </c>
      <c r="G13">
        <v>1</v>
      </c>
      <c r="H13">
        <v>1200000</v>
      </c>
      <c r="I13">
        <v>1200000</v>
      </c>
      <c r="J13">
        <v>8.3000000000000001E-3</v>
      </c>
      <c r="K13">
        <v>321474</v>
      </c>
    </row>
    <row r="14" spans="1:11" x14ac:dyDescent="0.25">
      <c r="A14" t="s">
        <v>544</v>
      </c>
      <c r="B14" t="s">
        <v>107</v>
      </c>
      <c r="C14" t="s">
        <v>107</v>
      </c>
      <c r="D14" t="s">
        <v>61</v>
      </c>
      <c r="E14" t="s">
        <v>50</v>
      </c>
      <c r="G14">
        <v>8</v>
      </c>
      <c r="H14">
        <v>188000</v>
      </c>
      <c r="I14">
        <v>1504000</v>
      </c>
      <c r="J14">
        <v>1.0500000000000001E-2</v>
      </c>
      <c r="K14">
        <v>427840</v>
      </c>
    </row>
    <row r="15" spans="1:11" x14ac:dyDescent="0.25">
      <c r="A15" t="s">
        <v>545</v>
      </c>
      <c r="B15" t="s">
        <v>86</v>
      </c>
      <c r="C15" t="s">
        <v>86</v>
      </c>
      <c r="D15" t="s">
        <v>61</v>
      </c>
      <c r="E15" t="s">
        <v>50</v>
      </c>
      <c r="G15">
        <v>14</v>
      </c>
      <c r="H15">
        <v>182000</v>
      </c>
      <c r="I15">
        <v>2548000</v>
      </c>
      <c r="J15">
        <v>1.77E-2</v>
      </c>
      <c r="K15">
        <v>608398</v>
      </c>
    </row>
    <row r="16" spans="1:11" x14ac:dyDescent="0.25">
      <c r="A16" t="s">
        <v>546</v>
      </c>
      <c r="B16" t="s">
        <v>154</v>
      </c>
      <c r="C16" t="s">
        <v>154</v>
      </c>
      <c r="D16" t="s">
        <v>61</v>
      </c>
      <c r="E16" t="s">
        <v>50</v>
      </c>
      <c r="G16">
        <v>10</v>
      </c>
      <c r="H16">
        <v>260000</v>
      </c>
      <c r="I16">
        <v>2600000</v>
      </c>
      <c r="J16">
        <v>1.8100000000000002E-2</v>
      </c>
      <c r="K16">
        <v>833270</v>
      </c>
    </row>
    <row r="17" spans="1:11" x14ac:dyDescent="0.25">
      <c r="A17" t="s">
        <v>547</v>
      </c>
      <c r="B17" t="s">
        <v>100</v>
      </c>
      <c r="C17" t="s">
        <v>100</v>
      </c>
      <c r="D17" t="s">
        <v>61</v>
      </c>
      <c r="E17" t="s">
        <v>50</v>
      </c>
      <c r="G17">
        <v>4</v>
      </c>
      <c r="H17">
        <v>220000</v>
      </c>
      <c r="I17">
        <v>880000</v>
      </c>
      <c r="J17">
        <v>6.1000000000000004E-3</v>
      </c>
      <c r="K17">
        <v>280524</v>
      </c>
    </row>
    <row r="18" spans="1:11" x14ac:dyDescent="0.25">
      <c r="A18" t="s">
        <v>548</v>
      </c>
      <c r="B18" t="s">
        <v>117</v>
      </c>
      <c r="C18" t="s">
        <v>117</v>
      </c>
      <c r="D18" t="s">
        <v>61</v>
      </c>
      <c r="E18" t="s">
        <v>50</v>
      </c>
      <c r="G18">
        <v>2</v>
      </c>
      <c r="H18">
        <v>128000</v>
      </c>
      <c r="I18">
        <v>256000</v>
      </c>
      <c r="J18">
        <v>1.8E-3</v>
      </c>
      <c r="K18">
        <v>79016</v>
      </c>
    </row>
    <row r="19" spans="1:11" x14ac:dyDescent="0.25">
      <c r="A19" t="s">
        <v>549</v>
      </c>
      <c r="B19" t="s">
        <v>130</v>
      </c>
      <c r="C19" t="s">
        <v>130</v>
      </c>
      <c r="D19" t="s">
        <v>61</v>
      </c>
      <c r="E19" t="s">
        <v>50</v>
      </c>
      <c r="G19">
        <v>15</v>
      </c>
      <c r="H19">
        <v>228000</v>
      </c>
      <c r="I19">
        <v>3420000</v>
      </c>
      <c r="J19">
        <v>2.3800000000000002E-2</v>
      </c>
      <c r="K19">
        <v>1036530</v>
      </c>
    </row>
    <row r="20" spans="1:11" x14ac:dyDescent="0.25">
      <c r="A20" t="s">
        <v>550</v>
      </c>
      <c r="B20" t="s">
        <v>68</v>
      </c>
      <c r="C20" t="s">
        <v>68</v>
      </c>
      <c r="D20" t="s">
        <v>61</v>
      </c>
      <c r="E20" t="s">
        <v>50</v>
      </c>
      <c r="G20">
        <v>8</v>
      </c>
      <c r="H20">
        <v>280000</v>
      </c>
      <c r="I20">
        <v>2240000</v>
      </c>
      <c r="J20">
        <v>1.5599999999999999E-2</v>
      </c>
      <c r="K20">
        <v>627208</v>
      </c>
    </row>
    <row r="21" spans="1:11" x14ac:dyDescent="0.25">
      <c r="A21" t="s">
        <v>551</v>
      </c>
      <c r="B21" t="s">
        <v>119</v>
      </c>
      <c r="C21" t="s">
        <v>119</v>
      </c>
      <c r="D21" t="s">
        <v>61</v>
      </c>
      <c r="E21" t="s">
        <v>50</v>
      </c>
      <c r="G21">
        <v>10</v>
      </c>
      <c r="H21">
        <v>220000</v>
      </c>
      <c r="I21">
        <v>2200000</v>
      </c>
      <c r="J21">
        <v>1.5299999999999999E-2</v>
      </c>
      <c r="K21">
        <v>713780</v>
      </c>
    </row>
    <row r="22" spans="1:11" x14ac:dyDescent="0.25">
      <c r="A22" t="s">
        <v>552</v>
      </c>
      <c r="B22" t="s">
        <v>72</v>
      </c>
      <c r="C22" t="s">
        <v>72</v>
      </c>
      <c r="D22" t="s">
        <v>61</v>
      </c>
      <c r="E22" t="s">
        <v>50</v>
      </c>
      <c r="G22">
        <v>9</v>
      </c>
      <c r="H22">
        <v>168000</v>
      </c>
      <c r="I22">
        <v>1512000</v>
      </c>
      <c r="J22">
        <v>1.0500000000000001E-2</v>
      </c>
      <c r="K22">
        <v>413451</v>
      </c>
    </row>
    <row r="23" spans="1:11" x14ac:dyDescent="0.25">
      <c r="A23" t="s">
        <v>553</v>
      </c>
      <c r="B23" t="s">
        <v>140</v>
      </c>
      <c r="C23" t="s">
        <v>140</v>
      </c>
      <c r="D23" t="s">
        <v>61</v>
      </c>
      <c r="E23" t="s">
        <v>50</v>
      </c>
      <c r="G23">
        <v>4</v>
      </c>
      <c r="H23">
        <v>480000</v>
      </c>
      <c r="I23">
        <v>1920000</v>
      </c>
      <c r="J23">
        <v>1.34E-2</v>
      </c>
      <c r="K23">
        <v>637092</v>
      </c>
    </row>
    <row r="24" spans="1:11" x14ac:dyDescent="0.25">
      <c r="A24" t="s">
        <v>554</v>
      </c>
      <c r="B24" t="s">
        <v>77</v>
      </c>
      <c r="C24" t="s">
        <v>77</v>
      </c>
      <c r="D24" t="s">
        <v>61</v>
      </c>
      <c r="E24" t="s">
        <v>50</v>
      </c>
      <c r="G24">
        <v>17</v>
      </c>
      <c r="H24">
        <v>198000</v>
      </c>
      <c r="I24">
        <v>3366000</v>
      </c>
      <c r="J24">
        <v>2.3400000000000001E-2</v>
      </c>
      <c r="K24">
        <v>975035</v>
      </c>
    </row>
    <row r="25" spans="1:11" x14ac:dyDescent="0.25">
      <c r="A25" t="s">
        <v>555</v>
      </c>
      <c r="B25" t="s">
        <v>73</v>
      </c>
      <c r="C25" t="s">
        <v>73</v>
      </c>
      <c r="D25" t="s">
        <v>61</v>
      </c>
      <c r="E25" t="s">
        <v>50</v>
      </c>
      <c r="G25">
        <v>8</v>
      </c>
      <c r="H25">
        <v>198000</v>
      </c>
      <c r="I25">
        <v>1584000</v>
      </c>
      <c r="J25">
        <v>1.0999999999999999E-2</v>
      </c>
      <c r="K25">
        <v>555952</v>
      </c>
    </row>
    <row r="26" spans="1:11" x14ac:dyDescent="0.25">
      <c r="A26" t="s">
        <v>556</v>
      </c>
      <c r="B26" t="s">
        <v>151</v>
      </c>
      <c r="C26" t="s">
        <v>151</v>
      </c>
      <c r="D26" t="s">
        <v>61</v>
      </c>
      <c r="E26" t="s">
        <v>50</v>
      </c>
      <c r="G26">
        <v>5</v>
      </c>
      <c r="H26">
        <v>160000</v>
      </c>
      <c r="I26">
        <v>800000</v>
      </c>
      <c r="J26">
        <v>5.5999999999999999E-3</v>
      </c>
      <c r="K26">
        <v>279355</v>
      </c>
    </row>
    <row r="27" spans="1:11" x14ac:dyDescent="0.25">
      <c r="A27" t="s">
        <v>557</v>
      </c>
      <c r="B27" t="s">
        <v>171</v>
      </c>
      <c r="C27" t="s">
        <v>171</v>
      </c>
      <c r="D27" t="s">
        <v>61</v>
      </c>
      <c r="E27" t="s">
        <v>50</v>
      </c>
      <c r="G27">
        <v>4</v>
      </c>
      <c r="H27">
        <v>198000</v>
      </c>
      <c r="I27">
        <v>792000</v>
      </c>
      <c r="J27">
        <v>5.4999999999999997E-3</v>
      </c>
      <c r="K27">
        <v>210552</v>
      </c>
    </row>
    <row r="28" spans="1:11" x14ac:dyDescent="0.25">
      <c r="A28" t="s">
        <v>558</v>
      </c>
      <c r="B28" t="s">
        <v>149</v>
      </c>
      <c r="C28" t="s">
        <v>149</v>
      </c>
      <c r="D28" t="s">
        <v>61</v>
      </c>
      <c r="E28" t="s">
        <v>50</v>
      </c>
      <c r="G28">
        <v>3</v>
      </c>
      <c r="H28">
        <v>198000</v>
      </c>
      <c r="I28">
        <v>594000</v>
      </c>
      <c r="J28">
        <v>4.1000000000000003E-3</v>
      </c>
      <c r="K28">
        <v>179061</v>
      </c>
    </row>
    <row r="29" spans="1:11" x14ac:dyDescent="0.25">
      <c r="A29" t="s">
        <v>559</v>
      </c>
      <c r="B29" t="s">
        <v>85</v>
      </c>
      <c r="C29" t="s">
        <v>85</v>
      </c>
      <c r="D29" t="s">
        <v>61</v>
      </c>
      <c r="E29" t="s">
        <v>50</v>
      </c>
      <c r="G29">
        <v>3</v>
      </c>
      <c r="H29">
        <v>160000</v>
      </c>
      <c r="I29">
        <v>480000</v>
      </c>
      <c r="J29">
        <v>3.3E-3</v>
      </c>
      <c r="K29">
        <v>174213</v>
      </c>
    </row>
    <row r="30" spans="1:11" x14ac:dyDescent="0.25">
      <c r="A30" t="s">
        <v>560</v>
      </c>
      <c r="B30" t="s">
        <v>98</v>
      </c>
      <c r="C30" t="s">
        <v>98</v>
      </c>
      <c r="D30" t="s">
        <v>61</v>
      </c>
      <c r="E30" t="s">
        <v>50</v>
      </c>
      <c r="G30">
        <v>4</v>
      </c>
      <c r="H30">
        <v>188000</v>
      </c>
      <c r="I30">
        <v>752000</v>
      </c>
      <c r="J30">
        <v>5.1999999999999998E-3</v>
      </c>
      <c r="K30">
        <v>221716</v>
      </c>
    </row>
    <row r="31" spans="1:11" x14ac:dyDescent="0.25">
      <c r="A31" t="s">
        <v>561</v>
      </c>
      <c r="B31" t="s">
        <v>160</v>
      </c>
      <c r="C31" t="s">
        <v>160</v>
      </c>
      <c r="D31" t="s">
        <v>61</v>
      </c>
      <c r="E31" t="s">
        <v>50</v>
      </c>
      <c r="G31">
        <v>8</v>
      </c>
      <c r="H31">
        <v>560000</v>
      </c>
      <c r="I31">
        <v>4480000</v>
      </c>
      <c r="J31">
        <v>3.1199999999999999E-2</v>
      </c>
      <c r="K31">
        <v>1366752</v>
      </c>
    </row>
    <row r="32" spans="1:11" x14ac:dyDescent="0.25">
      <c r="A32" t="s">
        <v>562</v>
      </c>
      <c r="B32" t="s">
        <v>106</v>
      </c>
      <c r="C32" t="s">
        <v>106</v>
      </c>
      <c r="D32" t="s">
        <v>61</v>
      </c>
      <c r="E32" t="s">
        <v>50</v>
      </c>
      <c r="G32">
        <v>10</v>
      </c>
      <c r="H32">
        <v>298000</v>
      </c>
      <c r="I32">
        <v>2980000</v>
      </c>
      <c r="J32">
        <v>2.07E-2</v>
      </c>
      <c r="K32">
        <v>854040</v>
      </c>
    </row>
    <row r="33" spans="1:11" x14ac:dyDescent="0.25">
      <c r="A33" t="s">
        <v>563</v>
      </c>
      <c r="B33" t="s">
        <v>101</v>
      </c>
      <c r="C33" t="s">
        <v>101</v>
      </c>
      <c r="D33" t="s">
        <v>61</v>
      </c>
      <c r="E33" t="s">
        <v>50</v>
      </c>
      <c r="G33">
        <v>10</v>
      </c>
      <c r="H33">
        <v>338000</v>
      </c>
      <c r="I33">
        <v>3380000</v>
      </c>
      <c r="J33">
        <v>2.35E-2</v>
      </c>
      <c r="K33">
        <v>1010900</v>
      </c>
    </row>
    <row r="34" spans="1:11" x14ac:dyDescent="0.25">
      <c r="A34" t="s">
        <v>564</v>
      </c>
      <c r="B34" t="s">
        <v>71</v>
      </c>
      <c r="C34" t="s">
        <v>71</v>
      </c>
      <c r="D34" t="s">
        <v>61</v>
      </c>
      <c r="E34" t="s">
        <v>50</v>
      </c>
      <c r="G34">
        <v>14</v>
      </c>
      <c r="H34">
        <v>188000</v>
      </c>
      <c r="I34">
        <v>2632000</v>
      </c>
      <c r="J34">
        <v>1.83E-2</v>
      </c>
      <c r="K34">
        <v>468118</v>
      </c>
    </row>
    <row r="35" spans="1:11" x14ac:dyDescent="0.25">
      <c r="A35" t="s">
        <v>565</v>
      </c>
      <c r="B35" t="s">
        <v>78</v>
      </c>
      <c r="C35" t="s">
        <v>78</v>
      </c>
      <c r="D35" t="s">
        <v>61</v>
      </c>
      <c r="E35" t="s">
        <v>50</v>
      </c>
      <c r="G35">
        <v>10</v>
      </c>
      <c r="H35">
        <v>388000</v>
      </c>
      <c r="I35">
        <v>3880000</v>
      </c>
      <c r="J35">
        <v>2.7E-2</v>
      </c>
      <c r="K35">
        <v>1170000</v>
      </c>
    </row>
    <row r="36" spans="1:11" x14ac:dyDescent="0.25">
      <c r="A36" t="s">
        <v>566</v>
      </c>
      <c r="B36" t="s">
        <v>150</v>
      </c>
      <c r="C36" t="s">
        <v>150</v>
      </c>
      <c r="D36" t="s">
        <v>61</v>
      </c>
      <c r="E36" t="s">
        <v>50</v>
      </c>
      <c r="G36">
        <v>9</v>
      </c>
      <c r="H36">
        <v>488000</v>
      </c>
      <c r="I36">
        <v>4392000</v>
      </c>
      <c r="J36">
        <v>3.0499999999999999E-2</v>
      </c>
      <c r="K36">
        <v>1323000</v>
      </c>
    </row>
    <row r="37" spans="1:11" x14ac:dyDescent="0.25">
      <c r="A37" t="s">
        <v>567</v>
      </c>
      <c r="B37" t="s">
        <v>120</v>
      </c>
      <c r="C37" t="s">
        <v>120</v>
      </c>
      <c r="D37" t="s">
        <v>61</v>
      </c>
      <c r="E37" t="s">
        <v>50</v>
      </c>
      <c r="G37">
        <v>5</v>
      </c>
      <c r="H37">
        <v>428000</v>
      </c>
      <c r="I37">
        <v>2140000</v>
      </c>
      <c r="J37">
        <v>1.49E-2</v>
      </c>
      <c r="K37">
        <v>650700</v>
      </c>
    </row>
    <row r="38" spans="1:11" x14ac:dyDescent="0.25">
      <c r="A38" t="s">
        <v>568</v>
      </c>
      <c r="B38" t="s">
        <v>199</v>
      </c>
      <c r="C38" t="s">
        <v>199</v>
      </c>
      <c r="D38" t="s">
        <v>61</v>
      </c>
      <c r="E38" t="s">
        <v>50</v>
      </c>
      <c r="G38">
        <v>2</v>
      </c>
      <c r="H38">
        <v>1400000</v>
      </c>
      <c r="I38">
        <v>2800000</v>
      </c>
      <c r="J38">
        <v>1.95E-2</v>
      </c>
      <c r="K38">
        <v>832600</v>
      </c>
    </row>
    <row r="39" spans="1:11" x14ac:dyDescent="0.25">
      <c r="A39" t="s">
        <v>569</v>
      </c>
      <c r="B39" t="s">
        <v>143</v>
      </c>
      <c r="C39" t="s">
        <v>143</v>
      </c>
      <c r="D39" t="s">
        <v>61</v>
      </c>
      <c r="E39" t="s">
        <v>50</v>
      </c>
      <c r="G39">
        <v>3</v>
      </c>
      <c r="H39">
        <v>988000</v>
      </c>
      <c r="I39">
        <v>2964000</v>
      </c>
      <c r="J39">
        <v>2.06E-2</v>
      </c>
      <c r="K39">
        <v>915768</v>
      </c>
    </row>
    <row r="40" spans="1:11" x14ac:dyDescent="0.25">
      <c r="A40" t="s">
        <v>570</v>
      </c>
      <c r="B40" t="s">
        <v>121</v>
      </c>
      <c r="C40" t="s">
        <v>121</v>
      </c>
      <c r="D40" t="s">
        <v>61</v>
      </c>
      <c r="E40" t="s">
        <v>50</v>
      </c>
      <c r="G40">
        <v>5</v>
      </c>
      <c r="H40">
        <v>762000</v>
      </c>
      <c r="I40">
        <v>3810000</v>
      </c>
      <c r="J40">
        <v>2.6499999999999999E-2</v>
      </c>
      <c r="K40">
        <v>1034000</v>
      </c>
    </row>
    <row r="41" spans="1:11" x14ac:dyDescent="0.25">
      <c r="A41" t="s">
        <v>571</v>
      </c>
      <c r="B41" t="s">
        <v>188</v>
      </c>
      <c r="C41" t="s">
        <v>188</v>
      </c>
      <c r="D41" t="s">
        <v>61</v>
      </c>
      <c r="E41" t="s">
        <v>50</v>
      </c>
      <c r="G41">
        <v>1</v>
      </c>
      <c r="H41">
        <v>1400000</v>
      </c>
      <c r="I41">
        <v>1400000</v>
      </c>
      <c r="J41">
        <v>9.7000000000000003E-3</v>
      </c>
      <c r="K41">
        <v>460992</v>
      </c>
    </row>
    <row r="42" spans="1:11" x14ac:dyDescent="0.25">
      <c r="A42" t="s">
        <v>572</v>
      </c>
      <c r="B42" t="s">
        <v>213</v>
      </c>
      <c r="C42" t="s">
        <v>213</v>
      </c>
      <c r="D42" t="s">
        <v>61</v>
      </c>
      <c r="E42" t="s">
        <v>50</v>
      </c>
      <c r="G42">
        <v>1</v>
      </c>
      <c r="H42">
        <v>2100000</v>
      </c>
      <c r="I42">
        <v>2100000</v>
      </c>
      <c r="J42">
        <v>1.46E-2</v>
      </c>
      <c r="K42">
        <v>694680</v>
      </c>
    </row>
    <row r="43" spans="1:11" x14ac:dyDescent="0.25">
      <c r="A43" t="s">
        <v>573</v>
      </c>
      <c r="B43" t="s">
        <v>309</v>
      </c>
      <c r="C43" t="s">
        <v>309</v>
      </c>
      <c r="D43" t="s">
        <v>61</v>
      </c>
      <c r="E43" t="s">
        <v>50</v>
      </c>
      <c r="G43">
        <v>2</v>
      </c>
      <c r="H43">
        <v>968000</v>
      </c>
      <c r="I43">
        <v>1936000</v>
      </c>
      <c r="J43">
        <v>1.35E-2</v>
      </c>
      <c r="K43">
        <v>594534</v>
      </c>
    </row>
    <row r="44" spans="1:11" x14ac:dyDescent="0.25">
      <c r="A44" t="s">
        <v>574</v>
      </c>
      <c r="B44" t="s">
        <v>118</v>
      </c>
      <c r="C44" t="s">
        <v>118</v>
      </c>
      <c r="D44" t="s">
        <v>61</v>
      </c>
      <c r="E44" t="s">
        <v>50</v>
      </c>
      <c r="G44">
        <v>7</v>
      </c>
      <c r="H44">
        <v>168000</v>
      </c>
      <c r="I44">
        <v>1176000</v>
      </c>
      <c r="J44">
        <v>8.2000000000000007E-3</v>
      </c>
      <c r="K44">
        <v>243229</v>
      </c>
    </row>
    <row r="45" spans="1:11" x14ac:dyDescent="0.25">
      <c r="A45" t="s">
        <v>575</v>
      </c>
      <c r="B45" t="s">
        <v>134</v>
      </c>
      <c r="C45" t="s">
        <v>134</v>
      </c>
      <c r="D45" t="s">
        <v>61</v>
      </c>
      <c r="E45" t="s">
        <v>50</v>
      </c>
      <c r="G45">
        <v>10</v>
      </c>
      <c r="H45">
        <v>168000</v>
      </c>
      <c r="I45">
        <v>1680000</v>
      </c>
      <c r="J45">
        <v>1.17E-2</v>
      </c>
      <c r="K45">
        <v>444200</v>
      </c>
    </row>
    <row r="46" spans="1:11" x14ac:dyDescent="0.25">
      <c r="A46" t="s">
        <v>576</v>
      </c>
      <c r="B46" t="s">
        <v>65</v>
      </c>
      <c r="C46" t="s">
        <v>65</v>
      </c>
      <c r="D46" t="s">
        <v>61</v>
      </c>
      <c r="E46" t="s">
        <v>50</v>
      </c>
      <c r="G46">
        <v>12</v>
      </c>
      <c r="H46">
        <v>168000</v>
      </c>
      <c r="I46">
        <v>2016000</v>
      </c>
      <c r="J46">
        <v>1.4E-2</v>
      </c>
      <c r="K46">
        <v>576300</v>
      </c>
    </row>
    <row r="47" spans="1:11" x14ac:dyDescent="0.25">
      <c r="A47" t="s">
        <v>577</v>
      </c>
      <c r="B47" t="s">
        <v>139</v>
      </c>
      <c r="C47" t="s">
        <v>139</v>
      </c>
      <c r="D47" t="s">
        <v>52</v>
      </c>
      <c r="E47" t="s">
        <v>53</v>
      </c>
      <c r="G47">
        <v>13</v>
      </c>
      <c r="H47">
        <v>164000</v>
      </c>
      <c r="I47">
        <v>2132000</v>
      </c>
      <c r="J47">
        <v>1.4800000000000001E-2</v>
      </c>
      <c r="K47">
        <v>515593</v>
      </c>
    </row>
    <row r="48" spans="1:11" x14ac:dyDescent="0.25">
      <c r="A48" t="s">
        <v>578</v>
      </c>
      <c r="B48" t="s">
        <v>189</v>
      </c>
      <c r="C48" t="s">
        <v>189</v>
      </c>
      <c r="D48" t="s">
        <v>52</v>
      </c>
      <c r="E48" t="s">
        <v>53</v>
      </c>
      <c r="G48">
        <v>1</v>
      </c>
      <c r="H48">
        <v>240000</v>
      </c>
      <c r="I48">
        <v>240000</v>
      </c>
      <c r="J48">
        <v>1.6999999999999999E-3</v>
      </c>
      <c r="K48">
        <v>69901</v>
      </c>
    </row>
    <row r="49" spans="1:11" x14ac:dyDescent="0.25">
      <c r="A49" t="s">
        <v>579</v>
      </c>
      <c r="B49" t="s">
        <v>144</v>
      </c>
      <c r="C49" t="s">
        <v>144</v>
      </c>
      <c r="D49" t="s">
        <v>52</v>
      </c>
      <c r="E49" t="s">
        <v>53</v>
      </c>
      <c r="G49">
        <v>1</v>
      </c>
      <c r="H49">
        <v>184000</v>
      </c>
      <c r="I49">
        <v>184000</v>
      </c>
      <c r="J49">
        <v>1.2999999999999999E-3</v>
      </c>
      <c r="K49">
        <v>49451</v>
      </c>
    </row>
    <row r="50" spans="1:11" x14ac:dyDescent="0.25">
      <c r="A50" t="s">
        <v>580</v>
      </c>
      <c r="B50" t="s">
        <v>233</v>
      </c>
      <c r="C50" t="s">
        <v>233</v>
      </c>
      <c r="D50" t="s">
        <v>52</v>
      </c>
      <c r="E50" t="s">
        <v>53</v>
      </c>
      <c r="G50">
        <v>5</v>
      </c>
      <c r="H50">
        <v>168000</v>
      </c>
      <c r="I50">
        <v>840000</v>
      </c>
      <c r="J50">
        <v>5.7999999999999996E-3</v>
      </c>
      <c r="K50">
        <v>205750</v>
      </c>
    </row>
    <row r="51" spans="1:11" x14ac:dyDescent="0.25">
      <c r="A51" t="s">
        <v>581</v>
      </c>
      <c r="B51" t="s">
        <v>162</v>
      </c>
      <c r="C51" t="s">
        <v>162</v>
      </c>
      <c r="D51" t="s">
        <v>52</v>
      </c>
      <c r="E51" t="s">
        <v>53</v>
      </c>
      <c r="G51">
        <v>3</v>
      </c>
      <c r="H51">
        <v>220000</v>
      </c>
      <c r="I51">
        <v>660000</v>
      </c>
      <c r="J51">
        <v>4.5999999999999999E-3</v>
      </c>
      <c r="K51">
        <v>197094</v>
      </c>
    </row>
    <row r="52" spans="1:11" x14ac:dyDescent="0.25">
      <c r="A52" t="s">
        <v>582</v>
      </c>
      <c r="B52" t="s">
        <v>246</v>
      </c>
      <c r="C52" t="s">
        <v>246</v>
      </c>
      <c r="D52" t="s">
        <v>52</v>
      </c>
      <c r="E52" t="s">
        <v>53</v>
      </c>
      <c r="G52">
        <v>4</v>
      </c>
      <c r="H52">
        <v>240000</v>
      </c>
      <c r="I52">
        <v>960000</v>
      </c>
      <c r="J52">
        <v>6.7000000000000002E-3</v>
      </c>
      <c r="K52">
        <v>302004</v>
      </c>
    </row>
    <row r="53" spans="1:11" x14ac:dyDescent="0.25">
      <c r="A53" t="s">
        <v>583</v>
      </c>
      <c r="B53" t="s">
        <v>113</v>
      </c>
      <c r="C53" t="s">
        <v>113</v>
      </c>
      <c r="D53" t="s">
        <v>52</v>
      </c>
      <c r="E53" t="s">
        <v>53</v>
      </c>
      <c r="G53">
        <v>5</v>
      </c>
      <c r="H53">
        <v>188000</v>
      </c>
      <c r="I53">
        <v>940000</v>
      </c>
      <c r="J53">
        <v>6.4999999999999997E-3</v>
      </c>
      <c r="K53">
        <v>249870</v>
      </c>
    </row>
    <row r="54" spans="1:11" x14ac:dyDescent="0.25">
      <c r="A54" t="s">
        <v>584</v>
      </c>
      <c r="B54" t="s">
        <v>210</v>
      </c>
      <c r="C54" t="s">
        <v>210</v>
      </c>
      <c r="D54" t="s">
        <v>52</v>
      </c>
      <c r="E54" t="s">
        <v>53</v>
      </c>
      <c r="G54">
        <v>1</v>
      </c>
      <c r="H54">
        <v>162000</v>
      </c>
      <c r="I54">
        <v>162000</v>
      </c>
      <c r="J54">
        <v>1.1000000000000001E-3</v>
      </c>
      <c r="K54">
        <v>21032</v>
      </c>
    </row>
    <row r="55" spans="1:11" x14ac:dyDescent="0.25">
      <c r="A55" t="s">
        <v>585</v>
      </c>
      <c r="B55" t="s">
        <v>323</v>
      </c>
      <c r="C55" t="s">
        <v>323</v>
      </c>
      <c r="D55" t="s">
        <v>164</v>
      </c>
      <c r="E55" t="s">
        <v>53</v>
      </c>
      <c r="G55">
        <v>1</v>
      </c>
      <c r="H55">
        <v>210000</v>
      </c>
      <c r="I55">
        <v>210000</v>
      </c>
      <c r="J55">
        <v>1.5E-3</v>
      </c>
      <c r="K55">
        <v>40083</v>
      </c>
    </row>
    <row r="56" spans="1:11" x14ac:dyDescent="0.25">
      <c r="A56" t="s">
        <v>586</v>
      </c>
      <c r="B56" t="s">
        <v>285</v>
      </c>
      <c r="C56" t="s">
        <v>285</v>
      </c>
      <c r="D56" t="s">
        <v>170</v>
      </c>
      <c r="E56" t="s">
        <v>53</v>
      </c>
      <c r="G56">
        <v>2</v>
      </c>
      <c r="H56">
        <v>130000</v>
      </c>
      <c r="I56">
        <v>260000</v>
      </c>
      <c r="J56">
        <v>1.8E-3</v>
      </c>
      <c r="K56">
        <v>70000</v>
      </c>
    </row>
    <row r="57" spans="1:11" x14ac:dyDescent="0.25">
      <c r="A57" t="s">
        <v>587</v>
      </c>
      <c r="B57" t="s">
        <v>427</v>
      </c>
      <c r="C57" t="s">
        <v>427</v>
      </c>
      <c r="D57" t="s">
        <v>174</v>
      </c>
      <c r="E57" t="s">
        <v>53</v>
      </c>
      <c r="G57">
        <v>1</v>
      </c>
      <c r="H57">
        <v>110000</v>
      </c>
      <c r="I57">
        <v>110000</v>
      </c>
      <c r="J57">
        <v>8.0000000000000004E-4</v>
      </c>
      <c r="K57">
        <v>11905</v>
      </c>
    </row>
    <row r="58" spans="1:11" x14ac:dyDescent="0.25">
      <c r="A58" t="s">
        <v>588</v>
      </c>
      <c r="B58" t="s">
        <v>346</v>
      </c>
      <c r="C58" t="s">
        <v>346</v>
      </c>
      <c r="D58" t="s">
        <v>61</v>
      </c>
      <c r="E58" t="s">
        <v>50</v>
      </c>
      <c r="G58">
        <v>1</v>
      </c>
      <c r="H58">
        <v>2400000</v>
      </c>
      <c r="I58">
        <v>2400000</v>
      </c>
      <c r="J58">
        <v>1.67E-2</v>
      </c>
      <c r="K58">
        <v>694680</v>
      </c>
    </row>
    <row r="59" spans="1:11" x14ac:dyDescent="0.25">
      <c r="A59" t="s">
        <v>589</v>
      </c>
      <c r="B59" t="s">
        <v>143</v>
      </c>
      <c r="C59" t="s">
        <v>143</v>
      </c>
      <c r="D59" t="s">
        <v>61</v>
      </c>
      <c r="E59" t="s">
        <v>50</v>
      </c>
      <c r="G59">
        <v>1</v>
      </c>
      <c r="H59">
        <v>200000</v>
      </c>
      <c r="I59">
        <v>200000</v>
      </c>
      <c r="J59">
        <v>1.4E-3</v>
      </c>
      <c r="K59">
        <v>305256</v>
      </c>
    </row>
    <row r="60" spans="1:11" x14ac:dyDescent="0.25">
      <c r="A60" t="s">
        <v>590</v>
      </c>
      <c r="B60" t="s">
        <v>77</v>
      </c>
      <c r="C60" t="s">
        <v>77</v>
      </c>
      <c r="D60" t="s">
        <v>61</v>
      </c>
      <c r="E60" t="s">
        <v>50</v>
      </c>
      <c r="G60">
        <v>1</v>
      </c>
      <c r="H60">
        <v>0</v>
      </c>
      <c r="I60">
        <v>0</v>
      </c>
      <c r="J60">
        <v>0</v>
      </c>
      <c r="K60">
        <v>0</v>
      </c>
    </row>
    <row r="61" spans="1:11" x14ac:dyDescent="0.25">
      <c r="A61" t="s">
        <v>591</v>
      </c>
      <c r="B61" t="s">
        <v>121</v>
      </c>
      <c r="C61" t="s">
        <v>121</v>
      </c>
      <c r="D61" t="s">
        <v>61</v>
      </c>
      <c r="E61" t="s">
        <v>50</v>
      </c>
      <c r="G61">
        <v>1</v>
      </c>
      <c r="H61">
        <v>200000</v>
      </c>
      <c r="I61">
        <v>200000</v>
      </c>
      <c r="J61">
        <v>1.4E-3</v>
      </c>
      <c r="K61">
        <v>206800</v>
      </c>
    </row>
    <row r="62" spans="1:11" x14ac:dyDescent="0.25">
      <c r="A62" t="s">
        <v>592</v>
      </c>
      <c r="B62" t="s">
        <v>86</v>
      </c>
      <c r="C62" t="s">
        <v>86</v>
      </c>
      <c r="D62" t="s">
        <v>61</v>
      </c>
      <c r="E62" t="s">
        <v>50</v>
      </c>
      <c r="G62">
        <v>4</v>
      </c>
      <c r="H62">
        <v>0</v>
      </c>
      <c r="I62">
        <v>0</v>
      </c>
      <c r="J62">
        <v>0</v>
      </c>
      <c r="K62">
        <v>0</v>
      </c>
    </row>
    <row r="63" spans="1:11" x14ac:dyDescent="0.25">
      <c r="A63" t="s">
        <v>593</v>
      </c>
      <c r="B63" t="s">
        <v>137</v>
      </c>
      <c r="C63" t="s">
        <v>137</v>
      </c>
      <c r="D63" t="s">
        <v>61</v>
      </c>
      <c r="E63" t="s">
        <v>50</v>
      </c>
      <c r="G63">
        <v>1</v>
      </c>
      <c r="H63">
        <v>180000</v>
      </c>
      <c r="I63">
        <v>180000</v>
      </c>
      <c r="J63">
        <v>1.2999999999999999E-3</v>
      </c>
      <c r="K63">
        <v>243138</v>
      </c>
    </row>
    <row r="64" spans="1:11" x14ac:dyDescent="0.25">
      <c r="A64" t="s">
        <v>594</v>
      </c>
      <c r="B64" t="s">
        <v>154</v>
      </c>
      <c r="C64" t="s">
        <v>154</v>
      </c>
      <c r="D64" t="s">
        <v>61</v>
      </c>
      <c r="E64" t="s">
        <v>50</v>
      </c>
      <c r="G64">
        <v>4</v>
      </c>
      <c r="H64">
        <v>0</v>
      </c>
      <c r="I64">
        <v>0</v>
      </c>
      <c r="J64">
        <v>0</v>
      </c>
      <c r="K64">
        <v>0</v>
      </c>
    </row>
    <row r="65" spans="1:11" x14ac:dyDescent="0.25">
      <c r="A65" t="s">
        <v>595</v>
      </c>
      <c r="B65" t="s">
        <v>140</v>
      </c>
      <c r="C65" t="s">
        <v>140</v>
      </c>
      <c r="D65" t="s">
        <v>61</v>
      </c>
      <c r="E65" t="s">
        <v>50</v>
      </c>
      <c r="G65">
        <v>4</v>
      </c>
      <c r="H65">
        <v>0</v>
      </c>
      <c r="I65">
        <v>0</v>
      </c>
      <c r="J65">
        <v>0</v>
      </c>
      <c r="K65">
        <v>0</v>
      </c>
    </row>
    <row r="66" spans="1:11" x14ac:dyDescent="0.25">
      <c r="A66" t="s">
        <v>596</v>
      </c>
      <c r="B66" t="s">
        <v>100</v>
      </c>
      <c r="C66" t="s">
        <v>100</v>
      </c>
      <c r="D66" t="s">
        <v>61</v>
      </c>
      <c r="E66" t="s">
        <v>50</v>
      </c>
      <c r="G66">
        <v>4</v>
      </c>
      <c r="H66">
        <v>0</v>
      </c>
      <c r="I66">
        <v>0</v>
      </c>
      <c r="J66">
        <v>0</v>
      </c>
      <c r="K66">
        <v>0</v>
      </c>
    </row>
    <row r="67" spans="1:11" x14ac:dyDescent="0.25">
      <c r="A67" t="s">
        <v>597</v>
      </c>
      <c r="B67" t="s">
        <v>106</v>
      </c>
      <c r="C67" t="s">
        <v>106</v>
      </c>
      <c r="D67" t="s">
        <v>61</v>
      </c>
      <c r="E67" t="s">
        <v>50</v>
      </c>
      <c r="G67">
        <v>1</v>
      </c>
      <c r="H67">
        <v>0</v>
      </c>
      <c r="I67">
        <v>0</v>
      </c>
      <c r="J67">
        <v>0</v>
      </c>
      <c r="K67">
        <v>0</v>
      </c>
    </row>
    <row r="68" spans="1:11" x14ac:dyDescent="0.25">
      <c r="A68" t="s">
        <v>598</v>
      </c>
      <c r="B68" t="s">
        <v>117</v>
      </c>
      <c r="C68" t="s">
        <v>117</v>
      </c>
      <c r="D68" t="s">
        <v>61</v>
      </c>
      <c r="E68" t="s">
        <v>50</v>
      </c>
      <c r="G68">
        <v>3</v>
      </c>
      <c r="H68">
        <v>0</v>
      </c>
      <c r="I68">
        <v>0</v>
      </c>
      <c r="J68">
        <v>0</v>
      </c>
      <c r="K68">
        <v>0</v>
      </c>
    </row>
    <row r="69" spans="1:11" x14ac:dyDescent="0.25">
      <c r="A69" t="s">
        <v>599</v>
      </c>
      <c r="B69" t="s">
        <v>150</v>
      </c>
      <c r="C69" t="s">
        <v>150</v>
      </c>
      <c r="D69" t="s">
        <v>61</v>
      </c>
      <c r="E69" t="s">
        <v>50</v>
      </c>
      <c r="G69">
        <v>3</v>
      </c>
      <c r="H69">
        <v>0</v>
      </c>
      <c r="I69">
        <v>0</v>
      </c>
      <c r="J69">
        <v>0</v>
      </c>
      <c r="K69">
        <v>0</v>
      </c>
    </row>
    <row r="70" spans="1:11" x14ac:dyDescent="0.25">
      <c r="A70" t="s">
        <v>600</v>
      </c>
      <c r="B70" t="s">
        <v>130</v>
      </c>
      <c r="C70" t="s">
        <v>130</v>
      </c>
      <c r="D70" t="s">
        <v>61</v>
      </c>
      <c r="E70" t="s">
        <v>50</v>
      </c>
      <c r="G70">
        <v>5</v>
      </c>
      <c r="H70">
        <v>0</v>
      </c>
      <c r="I70">
        <v>0</v>
      </c>
      <c r="J70">
        <v>0</v>
      </c>
      <c r="K70">
        <v>0</v>
      </c>
    </row>
    <row r="71" spans="1:11" x14ac:dyDescent="0.25">
      <c r="A71" t="s">
        <v>601</v>
      </c>
      <c r="B71" t="s">
        <v>51</v>
      </c>
      <c r="C71" t="s">
        <v>51</v>
      </c>
      <c r="D71" t="s">
        <v>52</v>
      </c>
      <c r="E71" t="s">
        <v>53</v>
      </c>
      <c r="G71">
        <v>6</v>
      </c>
      <c r="H71">
        <v>175000</v>
      </c>
      <c r="I71">
        <v>1050000</v>
      </c>
      <c r="J71">
        <v>7.3000000000000001E-3</v>
      </c>
      <c r="K71">
        <v>296706</v>
      </c>
    </row>
    <row r="72" spans="1:11" x14ac:dyDescent="0.25">
      <c r="A72" t="s">
        <v>602</v>
      </c>
      <c r="B72" t="s">
        <v>68</v>
      </c>
      <c r="C72" t="s">
        <v>68</v>
      </c>
      <c r="D72" t="s">
        <v>61</v>
      </c>
      <c r="E72" t="s">
        <v>50</v>
      </c>
      <c r="G72">
        <v>6</v>
      </c>
      <c r="H72">
        <v>0</v>
      </c>
      <c r="I72">
        <v>0</v>
      </c>
      <c r="J72">
        <v>0</v>
      </c>
      <c r="K72">
        <v>0</v>
      </c>
    </row>
    <row r="73" spans="1:11" x14ac:dyDescent="0.25">
      <c r="A73" t="s">
        <v>603</v>
      </c>
      <c r="B73" t="s">
        <v>98</v>
      </c>
      <c r="C73" t="s">
        <v>98</v>
      </c>
      <c r="D73" t="s">
        <v>61</v>
      </c>
      <c r="E73" t="s">
        <v>50</v>
      </c>
      <c r="G73">
        <v>1</v>
      </c>
      <c r="H73">
        <v>0</v>
      </c>
      <c r="I73">
        <v>0</v>
      </c>
      <c r="J73">
        <v>0</v>
      </c>
      <c r="K73">
        <v>0</v>
      </c>
    </row>
    <row r="74" spans="1:11" x14ac:dyDescent="0.25">
      <c r="A74" t="s">
        <v>604</v>
      </c>
      <c r="B74" t="s">
        <v>71</v>
      </c>
      <c r="C74" t="s">
        <v>71</v>
      </c>
      <c r="D74" t="s">
        <v>61</v>
      </c>
      <c r="E74" t="s">
        <v>50</v>
      </c>
      <c r="G74">
        <v>1</v>
      </c>
      <c r="H74">
        <v>0</v>
      </c>
      <c r="I74">
        <v>0</v>
      </c>
      <c r="J74">
        <v>0</v>
      </c>
      <c r="K74">
        <v>0</v>
      </c>
    </row>
    <row r="75" spans="1:11" x14ac:dyDescent="0.25">
      <c r="A75" t="s">
        <v>605</v>
      </c>
      <c r="B75" t="s">
        <v>118</v>
      </c>
      <c r="C75" t="s">
        <v>118</v>
      </c>
      <c r="D75" t="s">
        <v>61</v>
      </c>
      <c r="E75" t="s">
        <v>50</v>
      </c>
      <c r="G75">
        <v>5</v>
      </c>
      <c r="H75">
        <v>0</v>
      </c>
      <c r="I75">
        <v>0</v>
      </c>
      <c r="J75">
        <v>0</v>
      </c>
      <c r="K75">
        <v>0</v>
      </c>
    </row>
    <row r="76" spans="1:11" x14ac:dyDescent="0.25">
      <c r="A76" t="s">
        <v>606</v>
      </c>
      <c r="B76" t="s">
        <v>134</v>
      </c>
      <c r="C76" t="s">
        <v>134</v>
      </c>
      <c r="D76" t="s">
        <v>61</v>
      </c>
      <c r="E76" t="s">
        <v>50</v>
      </c>
      <c r="G76">
        <v>2</v>
      </c>
      <c r="H76">
        <v>0</v>
      </c>
      <c r="I76">
        <v>0</v>
      </c>
      <c r="J76">
        <v>0</v>
      </c>
      <c r="K76">
        <v>0</v>
      </c>
    </row>
    <row r="77" spans="1:11" x14ac:dyDescent="0.25">
      <c r="A77" t="s">
        <v>607</v>
      </c>
      <c r="B77" t="s">
        <v>65</v>
      </c>
      <c r="C77" t="s">
        <v>65</v>
      </c>
      <c r="D77" t="s">
        <v>61</v>
      </c>
      <c r="E77" t="s">
        <v>50</v>
      </c>
      <c r="G77">
        <v>6</v>
      </c>
      <c r="H77">
        <v>0</v>
      </c>
      <c r="I77">
        <v>0</v>
      </c>
      <c r="J77">
        <v>0</v>
      </c>
      <c r="K77">
        <v>0</v>
      </c>
    </row>
    <row r="78" spans="1:11" x14ac:dyDescent="0.25">
      <c r="A78" t="s">
        <v>608</v>
      </c>
      <c r="B78" t="s">
        <v>99</v>
      </c>
      <c r="C78" t="s">
        <v>99</v>
      </c>
      <c r="D78" t="s">
        <v>61</v>
      </c>
      <c r="E78" t="s">
        <v>50</v>
      </c>
      <c r="G78">
        <v>1</v>
      </c>
      <c r="H78">
        <v>0</v>
      </c>
      <c r="I78">
        <v>0</v>
      </c>
      <c r="J78">
        <v>0</v>
      </c>
      <c r="K78">
        <v>0</v>
      </c>
    </row>
    <row r="79" spans="1:11" x14ac:dyDescent="0.25">
      <c r="A79" t="s">
        <v>609</v>
      </c>
      <c r="B79" t="s">
        <v>136</v>
      </c>
      <c r="C79" t="s">
        <v>136</v>
      </c>
      <c r="D79" t="s">
        <v>67</v>
      </c>
      <c r="E79" t="s">
        <v>50</v>
      </c>
      <c r="G79">
        <v>2</v>
      </c>
      <c r="H79">
        <v>0</v>
      </c>
      <c r="I79">
        <v>0</v>
      </c>
      <c r="J79">
        <v>0</v>
      </c>
      <c r="K79">
        <v>0</v>
      </c>
    </row>
    <row r="80" spans="1:11" x14ac:dyDescent="0.25">
      <c r="A80" t="s">
        <v>610</v>
      </c>
      <c r="B80" t="s">
        <v>92</v>
      </c>
      <c r="C80" t="s">
        <v>92</v>
      </c>
      <c r="D80" t="s">
        <v>61</v>
      </c>
      <c r="E80" t="s">
        <v>50</v>
      </c>
      <c r="G80">
        <v>2</v>
      </c>
      <c r="H80">
        <v>0</v>
      </c>
      <c r="I80">
        <v>0</v>
      </c>
      <c r="J80">
        <v>0</v>
      </c>
      <c r="K80">
        <v>0</v>
      </c>
    </row>
    <row r="81" spans="1:11" x14ac:dyDescent="0.25">
      <c r="A81" t="s">
        <v>611</v>
      </c>
      <c r="B81" t="s">
        <v>288</v>
      </c>
      <c r="C81" t="s">
        <v>288</v>
      </c>
      <c r="D81" t="s">
        <v>61</v>
      </c>
      <c r="E81" t="s">
        <v>50</v>
      </c>
      <c r="G81">
        <v>2</v>
      </c>
      <c r="H81">
        <v>0</v>
      </c>
      <c r="I81">
        <v>0</v>
      </c>
      <c r="J81">
        <v>0</v>
      </c>
      <c r="K81">
        <v>0</v>
      </c>
    </row>
    <row r="82" spans="1:11" x14ac:dyDescent="0.25">
      <c r="A82" t="s">
        <v>612</v>
      </c>
      <c r="B82" t="s">
        <v>244</v>
      </c>
      <c r="C82" t="s">
        <v>244</v>
      </c>
      <c r="D82" t="s">
        <v>61</v>
      </c>
      <c r="E82" t="s">
        <v>50</v>
      </c>
      <c r="G82">
        <v>1</v>
      </c>
      <c r="H82">
        <v>0</v>
      </c>
      <c r="I82">
        <v>0</v>
      </c>
      <c r="J82">
        <v>0</v>
      </c>
      <c r="K82">
        <v>0</v>
      </c>
    </row>
    <row r="83" spans="1:11" x14ac:dyDescent="0.25">
      <c r="A83" t="s">
        <v>613</v>
      </c>
      <c r="B83" t="s">
        <v>362</v>
      </c>
      <c r="C83" t="s">
        <v>362</v>
      </c>
      <c r="D83" t="s">
        <v>67</v>
      </c>
      <c r="E83" t="s">
        <v>50</v>
      </c>
      <c r="G83">
        <v>1</v>
      </c>
      <c r="H83">
        <v>0</v>
      </c>
      <c r="I83">
        <v>0</v>
      </c>
      <c r="J83">
        <v>0</v>
      </c>
      <c r="K83">
        <v>0</v>
      </c>
    </row>
    <row r="84" spans="1:11" x14ac:dyDescent="0.25">
      <c r="A84" t="s">
        <v>614</v>
      </c>
      <c r="B84" t="s">
        <v>417</v>
      </c>
      <c r="C84" t="s">
        <v>417</v>
      </c>
      <c r="D84" t="s">
        <v>67</v>
      </c>
      <c r="E84" t="s">
        <v>50</v>
      </c>
      <c r="G84">
        <v>1</v>
      </c>
      <c r="H84">
        <v>0</v>
      </c>
      <c r="I84">
        <v>0</v>
      </c>
      <c r="J84">
        <v>0</v>
      </c>
      <c r="K84">
        <v>0</v>
      </c>
    </row>
    <row r="85" spans="1:11" x14ac:dyDescent="0.25">
      <c r="A85" t="s">
        <v>615</v>
      </c>
      <c r="B85" t="s">
        <v>95</v>
      </c>
      <c r="C85" t="s">
        <v>95</v>
      </c>
      <c r="D85" t="s">
        <v>61</v>
      </c>
      <c r="E85" t="s">
        <v>50</v>
      </c>
      <c r="G85">
        <v>13</v>
      </c>
      <c r="H85">
        <v>98000</v>
      </c>
      <c r="I85">
        <v>1274000</v>
      </c>
      <c r="J85">
        <v>8.8999999999999999E-3</v>
      </c>
      <c r="K85">
        <v>327301</v>
      </c>
    </row>
    <row r="86" spans="1:11" x14ac:dyDescent="0.25">
      <c r="A86" t="s">
        <v>616</v>
      </c>
      <c r="B86" t="s">
        <v>90</v>
      </c>
      <c r="C86" t="s">
        <v>90</v>
      </c>
      <c r="D86" t="s">
        <v>61</v>
      </c>
      <c r="E86" t="s">
        <v>50</v>
      </c>
      <c r="G86">
        <v>13</v>
      </c>
      <c r="H86">
        <v>88000</v>
      </c>
      <c r="I86">
        <v>1144000</v>
      </c>
      <c r="J86">
        <v>8.0000000000000002E-3</v>
      </c>
      <c r="K86">
        <v>298337</v>
      </c>
    </row>
    <row r="87" spans="1:11" x14ac:dyDescent="0.25">
      <c r="A87" t="s">
        <v>617</v>
      </c>
      <c r="B87" t="s">
        <v>161</v>
      </c>
      <c r="C87" t="s">
        <v>161</v>
      </c>
      <c r="D87" t="s">
        <v>61</v>
      </c>
      <c r="E87" t="s">
        <v>50</v>
      </c>
      <c r="G87">
        <v>3</v>
      </c>
      <c r="H87">
        <v>110000</v>
      </c>
      <c r="I87">
        <v>330000</v>
      </c>
      <c r="J87">
        <v>2.3E-3</v>
      </c>
      <c r="K87">
        <v>93036</v>
      </c>
    </row>
    <row r="88" spans="1:11" x14ac:dyDescent="0.25">
      <c r="A88" t="s">
        <v>618</v>
      </c>
      <c r="B88" t="s">
        <v>142</v>
      </c>
      <c r="C88" t="s">
        <v>142</v>
      </c>
      <c r="D88" t="s">
        <v>61</v>
      </c>
      <c r="E88" t="s">
        <v>50</v>
      </c>
      <c r="G88">
        <v>2</v>
      </c>
      <c r="H88">
        <v>60000</v>
      </c>
      <c r="I88">
        <v>120000</v>
      </c>
      <c r="J88">
        <v>8.0000000000000004E-4</v>
      </c>
      <c r="K88">
        <v>19970</v>
      </c>
    </row>
    <row r="89" spans="1:11" x14ac:dyDescent="0.25">
      <c r="A89" t="s">
        <v>619</v>
      </c>
      <c r="B89" t="s">
        <v>146</v>
      </c>
      <c r="C89" t="s">
        <v>146</v>
      </c>
      <c r="D89" t="s">
        <v>61</v>
      </c>
      <c r="E89" t="s">
        <v>50</v>
      </c>
      <c r="G89">
        <v>5</v>
      </c>
      <c r="H89">
        <v>110000</v>
      </c>
      <c r="I89">
        <v>550000</v>
      </c>
      <c r="J89">
        <v>3.8E-3</v>
      </c>
      <c r="K89">
        <v>154555</v>
      </c>
    </row>
    <row r="90" spans="1:11" x14ac:dyDescent="0.25">
      <c r="A90" t="s">
        <v>620</v>
      </c>
      <c r="B90" t="s">
        <v>125</v>
      </c>
      <c r="C90" t="s">
        <v>125</v>
      </c>
      <c r="D90" t="s">
        <v>61</v>
      </c>
      <c r="E90" t="s">
        <v>50</v>
      </c>
      <c r="G90">
        <v>7</v>
      </c>
      <c r="H90">
        <v>120000</v>
      </c>
      <c r="I90">
        <v>840000</v>
      </c>
      <c r="J90">
        <v>5.7999999999999996E-3</v>
      </c>
      <c r="K90">
        <v>260204</v>
      </c>
    </row>
    <row r="91" spans="1:11" x14ac:dyDescent="0.25">
      <c r="A91" t="s">
        <v>621</v>
      </c>
      <c r="B91" t="s">
        <v>60</v>
      </c>
      <c r="C91" t="s">
        <v>60</v>
      </c>
      <c r="D91" t="s">
        <v>61</v>
      </c>
      <c r="E91" t="s">
        <v>50</v>
      </c>
      <c r="G91">
        <v>23</v>
      </c>
      <c r="H91">
        <v>78000</v>
      </c>
      <c r="I91">
        <v>1794000</v>
      </c>
      <c r="J91">
        <v>1.2500000000000001E-2</v>
      </c>
      <c r="K91">
        <v>444383</v>
      </c>
    </row>
    <row r="92" spans="1:11" x14ac:dyDescent="0.25">
      <c r="A92" t="s">
        <v>622</v>
      </c>
      <c r="B92" t="s">
        <v>146</v>
      </c>
      <c r="C92" t="s">
        <v>146</v>
      </c>
      <c r="D92" t="s">
        <v>61</v>
      </c>
      <c r="E92" t="s">
        <v>50</v>
      </c>
      <c r="G92">
        <v>2</v>
      </c>
      <c r="H92">
        <v>0</v>
      </c>
      <c r="I92">
        <v>0</v>
      </c>
      <c r="J92">
        <v>0</v>
      </c>
      <c r="K92">
        <v>61822</v>
      </c>
    </row>
    <row r="93" spans="1:11" x14ac:dyDescent="0.25">
      <c r="A93" t="s">
        <v>623</v>
      </c>
      <c r="B93" t="s">
        <v>90</v>
      </c>
      <c r="C93" t="s">
        <v>90</v>
      </c>
      <c r="D93" t="s">
        <v>61</v>
      </c>
      <c r="E93" t="s">
        <v>50</v>
      </c>
      <c r="G93">
        <v>2</v>
      </c>
      <c r="H93">
        <v>0</v>
      </c>
      <c r="I93">
        <v>0</v>
      </c>
      <c r="J93">
        <v>0</v>
      </c>
      <c r="K93">
        <v>0</v>
      </c>
    </row>
    <row r="94" spans="1:11" x14ac:dyDescent="0.25">
      <c r="A94" t="s">
        <v>624</v>
      </c>
      <c r="B94" t="s">
        <v>240</v>
      </c>
      <c r="C94" t="s">
        <v>240</v>
      </c>
      <c r="D94" t="s">
        <v>145</v>
      </c>
      <c r="E94" t="s">
        <v>50</v>
      </c>
      <c r="G94">
        <v>6</v>
      </c>
      <c r="H94">
        <v>80000</v>
      </c>
      <c r="I94">
        <v>480000</v>
      </c>
      <c r="J94">
        <v>3.3E-3</v>
      </c>
      <c r="K94">
        <v>60000</v>
      </c>
    </row>
    <row r="95" spans="1:11" x14ac:dyDescent="0.25">
      <c r="A95" t="s">
        <v>625</v>
      </c>
      <c r="B95" t="s">
        <v>157</v>
      </c>
      <c r="C95" t="s">
        <v>157</v>
      </c>
      <c r="D95" t="s">
        <v>141</v>
      </c>
      <c r="E95" t="s">
        <v>50</v>
      </c>
      <c r="G95">
        <v>5</v>
      </c>
      <c r="H95">
        <v>68000</v>
      </c>
      <c r="I95">
        <v>340000</v>
      </c>
      <c r="J95">
        <v>2.3999999999999998E-3</v>
      </c>
      <c r="K95">
        <v>58825</v>
      </c>
    </row>
    <row r="96" spans="1:11" x14ac:dyDescent="0.25">
      <c r="A96" t="s">
        <v>626</v>
      </c>
      <c r="B96" t="s">
        <v>236</v>
      </c>
      <c r="C96" t="s">
        <v>236</v>
      </c>
      <c r="D96" t="s">
        <v>141</v>
      </c>
      <c r="E96" t="s">
        <v>50</v>
      </c>
      <c r="G96">
        <v>1</v>
      </c>
      <c r="H96">
        <v>68000</v>
      </c>
      <c r="I96">
        <v>68000</v>
      </c>
      <c r="J96">
        <v>5.0000000000000001E-4</v>
      </c>
      <c r="K96">
        <v>11765</v>
      </c>
    </row>
    <row r="97" spans="1:11" x14ac:dyDescent="0.25">
      <c r="A97" t="s">
        <v>627</v>
      </c>
      <c r="B97" t="s">
        <v>405</v>
      </c>
      <c r="C97" t="s">
        <v>405</v>
      </c>
      <c r="D97" t="s">
        <v>141</v>
      </c>
      <c r="E97" t="s">
        <v>50</v>
      </c>
      <c r="G97">
        <v>1</v>
      </c>
      <c r="H97">
        <v>68000</v>
      </c>
      <c r="I97">
        <v>68000</v>
      </c>
      <c r="J97">
        <v>5.0000000000000001E-4</v>
      </c>
      <c r="K97">
        <v>11765</v>
      </c>
    </row>
    <row r="98" spans="1:11" x14ac:dyDescent="0.25">
      <c r="A98" t="s">
        <v>628</v>
      </c>
      <c r="B98" t="s">
        <v>163</v>
      </c>
      <c r="C98" t="s">
        <v>163</v>
      </c>
      <c r="D98" t="s">
        <v>80</v>
      </c>
      <c r="E98" t="s">
        <v>50</v>
      </c>
      <c r="G98">
        <v>5</v>
      </c>
      <c r="H98">
        <v>80000</v>
      </c>
      <c r="I98">
        <v>400000</v>
      </c>
      <c r="J98">
        <v>2.8E-3</v>
      </c>
      <c r="K98">
        <v>100000</v>
      </c>
    </row>
    <row r="99" spans="1:11" x14ac:dyDescent="0.25">
      <c r="A99" t="s">
        <v>629</v>
      </c>
      <c r="B99" t="s">
        <v>155</v>
      </c>
      <c r="C99" t="s">
        <v>155</v>
      </c>
      <c r="D99" t="s">
        <v>80</v>
      </c>
      <c r="E99" t="s">
        <v>50</v>
      </c>
      <c r="G99">
        <v>1</v>
      </c>
      <c r="H99">
        <v>90000</v>
      </c>
      <c r="I99">
        <v>90000</v>
      </c>
      <c r="J99">
        <v>5.9999999999999995E-4</v>
      </c>
      <c r="K99">
        <v>30000</v>
      </c>
    </row>
    <row r="100" spans="1:11" x14ac:dyDescent="0.25">
      <c r="A100" t="s">
        <v>630</v>
      </c>
      <c r="B100" t="s">
        <v>79</v>
      </c>
      <c r="C100" t="s">
        <v>79</v>
      </c>
      <c r="D100" t="s">
        <v>80</v>
      </c>
      <c r="E100" t="s">
        <v>50</v>
      </c>
      <c r="G100">
        <v>5</v>
      </c>
      <c r="H100">
        <v>138000</v>
      </c>
      <c r="I100">
        <v>690000</v>
      </c>
      <c r="J100">
        <v>4.7999999999999996E-3</v>
      </c>
      <c r="K100">
        <v>200000</v>
      </c>
    </row>
    <row r="101" spans="1:11" x14ac:dyDescent="0.25">
      <c r="A101" t="s">
        <v>631</v>
      </c>
      <c r="B101" t="s">
        <v>152</v>
      </c>
      <c r="C101" t="s">
        <v>152</v>
      </c>
      <c r="D101" t="s">
        <v>80</v>
      </c>
      <c r="E101" t="s">
        <v>50</v>
      </c>
      <c r="G101">
        <v>3</v>
      </c>
      <c r="H101">
        <v>80000</v>
      </c>
      <c r="I101">
        <v>240000</v>
      </c>
      <c r="J101">
        <v>1.6999999999999999E-3</v>
      </c>
      <c r="K101">
        <v>60000</v>
      </c>
    </row>
    <row r="102" spans="1:11" x14ac:dyDescent="0.25">
      <c r="A102" t="s">
        <v>632</v>
      </c>
      <c r="B102" t="s">
        <v>108</v>
      </c>
      <c r="C102" t="s">
        <v>108</v>
      </c>
      <c r="D102" t="s">
        <v>80</v>
      </c>
      <c r="E102" t="s">
        <v>50</v>
      </c>
      <c r="G102">
        <v>3</v>
      </c>
      <c r="H102">
        <v>80000</v>
      </c>
      <c r="I102">
        <v>240000</v>
      </c>
      <c r="J102">
        <v>1.6999999999999999E-3</v>
      </c>
      <c r="K102">
        <v>60000</v>
      </c>
    </row>
    <row r="103" spans="1:11" x14ac:dyDescent="0.25">
      <c r="A103" t="s">
        <v>633</v>
      </c>
      <c r="B103" t="s">
        <v>116</v>
      </c>
      <c r="C103" t="s">
        <v>116</v>
      </c>
      <c r="D103" t="s">
        <v>80</v>
      </c>
      <c r="E103" t="s">
        <v>50</v>
      </c>
      <c r="G103">
        <v>3</v>
      </c>
      <c r="H103">
        <v>80000</v>
      </c>
      <c r="I103">
        <v>240000</v>
      </c>
      <c r="J103">
        <v>1.6999999999999999E-3</v>
      </c>
      <c r="K103">
        <v>60000</v>
      </c>
    </row>
    <row r="104" spans="1:11" x14ac:dyDescent="0.25">
      <c r="A104" t="s">
        <v>634</v>
      </c>
      <c r="B104" t="s">
        <v>194</v>
      </c>
      <c r="C104" t="s">
        <v>194</v>
      </c>
      <c r="D104" t="s">
        <v>80</v>
      </c>
      <c r="E104" t="s">
        <v>50</v>
      </c>
      <c r="G104">
        <v>1</v>
      </c>
      <c r="H104">
        <v>110000</v>
      </c>
      <c r="I104">
        <v>110000</v>
      </c>
      <c r="J104">
        <v>8.0000000000000004E-4</v>
      </c>
      <c r="K104">
        <v>20000</v>
      </c>
    </row>
    <row r="105" spans="1:11" x14ac:dyDescent="0.25">
      <c r="A105" t="s">
        <v>635</v>
      </c>
      <c r="B105" t="s">
        <v>231</v>
      </c>
      <c r="C105" t="s">
        <v>231</v>
      </c>
      <c r="D105" t="s">
        <v>80</v>
      </c>
      <c r="E105" t="s">
        <v>50</v>
      </c>
      <c r="G105">
        <v>1</v>
      </c>
      <c r="H105">
        <v>90000</v>
      </c>
      <c r="I105">
        <v>90000</v>
      </c>
      <c r="J105">
        <v>5.9999999999999995E-4</v>
      </c>
      <c r="K105">
        <v>30000</v>
      </c>
    </row>
    <row r="106" spans="1:11" x14ac:dyDescent="0.25">
      <c r="A106" t="s">
        <v>636</v>
      </c>
      <c r="B106" t="s">
        <v>244</v>
      </c>
      <c r="C106" t="s">
        <v>244</v>
      </c>
      <c r="D106" t="s">
        <v>61</v>
      </c>
      <c r="E106" t="s">
        <v>50</v>
      </c>
      <c r="G106">
        <v>4</v>
      </c>
      <c r="H106">
        <v>45000</v>
      </c>
      <c r="I106">
        <v>180000</v>
      </c>
      <c r="J106">
        <v>1.2999999999999999E-3</v>
      </c>
      <c r="K106">
        <v>0</v>
      </c>
    </row>
    <row r="107" spans="1:11" x14ac:dyDescent="0.25">
      <c r="A107" t="s">
        <v>637</v>
      </c>
      <c r="B107" t="s">
        <v>263</v>
      </c>
      <c r="C107" t="s">
        <v>263</v>
      </c>
      <c r="D107" t="s">
        <v>61</v>
      </c>
      <c r="E107" t="s">
        <v>50</v>
      </c>
      <c r="G107">
        <v>3</v>
      </c>
      <c r="H107">
        <v>45000</v>
      </c>
      <c r="I107">
        <v>135000</v>
      </c>
      <c r="J107">
        <v>8.9999999999999998E-4</v>
      </c>
      <c r="K107">
        <v>0</v>
      </c>
    </row>
    <row r="108" spans="1:11" x14ac:dyDescent="0.25">
      <c r="A108" t="s">
        <v>638</v>
      </c>
      <c r="B108" t="s">
        <v>159</v>
      </c>
      <c r="C108" t="s">
        <v>159</v>
      </c>
      <c r="D108" t="s">
        <v>61</v>
      </c>
      <c r="E108" t="s">
        <v>50</v>
      </c>
      <c r="G108">
        <v>2</v>
      </c>
      <c r="H108">
        <v>45000</v>
      </c>
      <c r="I108">
        <v>90000</v>
      </c>
      <c r="J108">
        <v>5.9999999999999995E-4</v>
      </c>
      <c r="K108">
        <v>0</v>
      </c>
    </row>
    <row r="109" spans="1:11" x14ac:dyDescent="0.25">
      <c r="A109" t="s">
        <v>639</v>
      </c>
      <c r="B109" t="s">
        <v>232</v>
      </c>
      <c r="C109" t="s">
        <v>232</v>
      </c>
      <c r="D109" t="s">
        <v>61</v>
      </c>
      <c r="E109" t="s">
        <v>50</v>
      </c>
      <c r="G109">
        <v>1</v>
      </c>
      <c r="H109">
        <v>45000</v>
      </c>
      <c r="I109">
        <v>45000</v>
      </c>
      <c r="J109">
        <v>2.9999999999999997E-4</v>
      </c>
      <c r="K109">
        <v>0</v>
      </c>
    </row>
    <row r="110" spans="1:11" x14ac:dyDescent="0.25">
      <c r="A110" t="s">
        <v>640</v>
      </c>
      <c r="B110" t="s">
        <v>153</v>
      </c>
      <c r="C110" t="s">
        <v>153</v>
      </c>
      <c r="D110" t="s">
        <v>61</v>
      </c>
      <c r="E110" t="s">
        <v>50</v>
      </c>
      <c r="G110">
        <v>2</v>
      </c>
      <c r="H110">
        <v>45000</v>
      </c>
      <c r="I110">
        <v>90000</v>
      </c>
      <c r="J110">
        <v>5.9999999999999995E-4</v>
      </c>
      <c r="K110">
        <v>0</v>
      </c>
    </row>
    <row r="111" spans="1:11" x14ac:dyDescent="0.25">
      <c r="A111" t="s">
        <v>641</v>
      </c>
      <c r="B111" t="s">
        <v>99</v>
      </c>
      <c r="C111" t="s">
        <v>99</v>
      </c>
      <c r="D111" t="s">
        <v>61</v>
      </c>
      <c r="E111" t="s">
        <v>50</v>
      </c>
      <c r="G111">
        <v>4</v>
      </c>
      <c r="H111">
        <v>45000</v>
      </c>
      <c r="I111">
        <v>180000</v>
      </c>
      <c r="J111">
        <v>1.2999999999999999E-3</v>
      </c>
      <c r="K111">
        <v>0</v>
      </c>
    </row>
    <row r="112" spans="1:11" x14ac:dyDescent="0.25">
      <c r="A112" t="s">
        <v>69</v>
      </c>
      <c r="B112" t="s">
        <v>70</v>
      </c>
      <c r="C112" t="s">
        <v>70</v>
      </c>
      <c r="D112" t="s">
        <v>61</v>
      </c>
      <c r="E112" t="s">
        <v>64</v>
      </c>
      <c r="G112">
        <v>12</v>
      </c>
      <c r="H112">
        <v>0</v>
      </c>
      <c r="I112">
        <v>0</v>
      </c>
      <c r="J112">
        <v>0</v>
      </c>
      <c r="K112">
        <v>0</v>
      </c>
    </row>
    <row r="113" spans="1:11" x14ac:dyDescent="0.25">
      <c r="A113" t="s">
        <v>62</v>
      </c>
      <c r="B113" t="s">
        <v>63</v>
      </c>
      <c r="C113" t="s">
        <v>63</v>
      </c>
      <c r="D113" t="s">
        <v>61</v>
      </c>
      <c r="E113" t="s">
        <v>64</v>
      </c>
      <c r="G113">
        <v>23</v>
      </c>
      <c r="H113">
        <v>0</v>
      </c>
      <c r="I113">
        <v>0</v>
      </c>
      <c r="J113">
        <v>0</v>
      </c>
      <c r="K113">
        <v>0</v>
      </c>
    </row>
    <row r="114" spans="1:11" x14ac:dyDescent="0.25">
      <c r="A114" t="s">
        <v>109</v>
      </c>
      <c r="B114" t="s">
        <v>110</v>
      </c>
      <c r="C114" t="s">
        <v>110</v>
      </c>
      <c r="D114" t="s">
        <v>61</v>
      </c>
      <c r="E114" t="s">
        <v>64</v>
      </c>
      <c r="G114">
        <v>3</v>
      </c>
      <c r="H114">
        <v>0</v>
      </c>
      <c r="I114">
        <v>0</v>
      </c>
      <c r="J114">
        <v>0</v>
      </c>
      <c r="K114">
        <v>0</v>
      </c>
    </row>
    <row r="115" spans="1:11" x14ac:dyDescent="0.25">
      <c r="A115" t="s">
        <v>182</v>
      </c>
      <c r="B115" t="s">
        <v>183</v>
      </c>
      <c r="C115" t="s">
        <v>183</v>
      </c>
      <c r="D115" t="s">
        <v>61</v>
      </c>
      <c r="E115" t="s">
        <v>64</v>
      </c>
      <c r="G115">
        <v>2</v>
      </c>
      <c r="H115">
        <v>0</v>
      </c>
      <c r="I115">
        <v>0</v>
      </c>
      <c r="J115">
        <v>0</v>
      </c>
      <c r="K115">
        <v>0</v>
      </c>
    </row>
    <row r="116" spans="1:11" x14ac:dyDescent="0.25">
      <c r="A116" t="s">
        <v>253</v>
      </c>
      <c r="B116" t="s">
        <v>254</v>
      </c>
      <c r="C116" t="s">
        <v>254</v>
      </c>
      <c r="D116" t="s">
        <v>255</v>
      </c>
      <c r="E116" t="s">
        <v>50</v>
      </c>
      <c r="G116">
        <v>3</v>
      </c>
      <c r="H116">
        <v>145000</v>
      </c>
      <c r="I116">
        <v>435000</v>
      </c>
      <c r="J116">
        <v>3.0000000000000001E-3</v>
      </c>
      <c r="K116">
        <v>71250</v>
      </c>
    </row>
    <row r="117" spans="1:11" x14ac:dyDescent="0.25">
      <c r="A117" t="s">
        <v>127</v>
      </c>
      <c r="B117" t="s">
        <v>128</v>
      </c>
      <c r="C117" t="s">
        <v>128</v>
      </c>
      <c r="D117" t="s">
        <v>129</v>
      </c>
      <c r="E117" t="s">
        <v>50</v>
      </c>
      <c r="G117">
        <v>3</v>
      </c>
      <c r="H117">
        <v>45000</v>
      </c>
      <c r="I117">
        <v>135000</v>
      </c>
      <c r="J117">
        <v>8.9999999999999998E-4</v>
      </c>
      <c r="K117">
        <v>33750</v>
      </c>
    </row>
    <row r="118" spans="1:11" x14ac:dyDescent="0.25">
      <c r="A118" t="s">
        <v>383</v>
      </c>
      <c r="B118" t="s">
        <v>384</v>
      </c>
      <c r="C118" t="s">
        <v>384</v>
      </c>
      <c r="D118" t="s">
        <v>385</v>
      </c>
      <c r="E118" t="s">
        <v>50</v>
      </c>
      <c r="G118">
        <v>1</v>
      </c>
      <c r="H118">
        <v>45000</v>
      </c>
      <c r="I118">
        <v>45000</v>
      </c>
      <c r="J118">
        <v>2.9999999999999997E-4</v>
      </c>
      <c r="K118">
        <v>7500</v>
      </c>
    </row>
    <row r="119" spans="1:11" x14ac:dyDescent="0.25">
      <c r="A119" t="s">
        <v>392</v>
      </c>
      <c r="B119" t="s">
        <v>393</v>
      </c>
      <c r="C119" t="s">
        <v>393</v>
      </c>
      <c r="D119" t="s">
        <v>394</v>
      </c>
      <c r="E119" t="s">
        <v>50</v>
      </c>
      <c r="G119">
        <v>1</v>
      </c>
      <c r="H119">
        <v>158000</v>
      </c>
      <c r="I119">
        <v>158000</v>
      </c>
      <c r="J119">
        <v>1.1000000000000001E-3</v>
      </c>
      <c r="K119">
        <v>41428</v>
      </c>
    </row>
    <row r="120" spans="1:11" x14ac:dyDescent="0.25">
      <c r="A120" t="s">
        <v>438</v>
      </c>
      <c r="B120" t="s">
        <v>439</v>
      </c>
      <c r="C120" t="s">
        <v>439</v>
      </c>
      <c r="D120" t="s">
        <v>440</v>
      </c>
      <c r="E120" t="s">
        <v>50</v>
      </c>
      <c r="G120">
        <v>1</v>
      </c>
      <c r="H120">
        <v>145000</v>
      </c>
      <c r="I120">
        <v>145000</v>
      </c>
      <c r="J120">
        <v>1E-3</v>
      </c>
      <c r="K120">
        <v>0</v>
      </c>
    </row>
    <row r="121" spans="1:11" x14ac:dyDescent="0.25">
      <c r="A121" t="s">
        <v>75</v>
      </c>
      <c r="B121" t="s">
        <v>158</v>
      </c>
      <c r="C121" t="s">
        <v>158</v>
      </c>
      <c r="D121" t="s">
        <v>76</v>
      </c>
      <c r="E121" t="s">
        <v>50</v>
      </c>
      <c r="G121">
        <v>19</v>
      </c>
      <c r="H121">
        <v>382692.47</v>
      </c>
      <c r="I121">
        <v>7271157</v>
      </c>
      <c r="J121">
        <v>5.0599999999999999E-2</v>
      </c>
      <c r="K121">
        <v>0</v>
      </c>
    </row>
    <row r="122" spans="1:11" x14ac:dyDescent="0.25">
      <c r="A122" t="s">
        <v>75</v>
      </c>
      <c r="B122" t="s">
        <v>237</v>
      </c>
      <c r="C122" t="s">
        <v>237</v>
      </c>
      <c r="D122" t="s">
        <v>76</v>
      </c>
      <c r="E122" t="s">
        <v>50</v>
      </c>
      <c r="G122">
        <v>12</v>
      </c>
      <c r="H122">
        <v>900000</v>
      </c>
      <c r="I122">
        <v>10800000</v>
      </c>
      <c r="J122">
        <v>7.51E-2</v>
      </c>
      <c r="K122">
        <v>0</v>
      </c>
    </row>
    <row r="123" spans="1:11" x14ac:dyDescent="0.25">
      <c r="A123" t="s">
        <v>75</v>
      </c>
      <c r="B123" t="s">
        <v>200</v>
      </c>
      <c r="C123" t="s">
        <v>200</v>
      </c>
      <c r="D123" t="s">
        <v>76</v>
      </c>
      <c r="E123" t="s">
        <v>50</v>
      </c>
      <c r="G123">
        <v>6</v>
      </c>
      <c r="H123">
        <v>341556.33</v>
      </c>
      <c r="I123">
        <v>2049338</v>
      </c>
      <c r="J123">
        <v>1.43E-2</v>
      </c>
      <c r="K123">
        <v>0</v>
      </c>
    </row>
    <row r="124" spans="1:11" x14ac:dyDescent="0.25">
      <c r="A124" t="s">
        <v>75</v>
      </c>
      <c r="B124" t="s">
        <v>241</v>
      </c>
      <c r="C124" t="s">
        <v>241</v>
      </c>
      <c r="D124" t="s">
        <v>76</v>
      </c>
      <c r="E124" t="s">
        <v>50</v>
      </c>
      <c r="G124">
        <v>4</v>
      </c>
      <c r="H124">
        <v>397918</v>
      </c>
      <c r="I124">
        <v>1591672</v>
      </c>
      <c r="J124">
        <v>1.11E-2</v>
      </c>
      <c r="K124">
        <v>0</v>
      </c>
    </row>
    <row r="125" spans="1:11" x14ac:dyDescent="0.25">
      <c r="A125" t="s">
        <v>75</v>
      </c>
      <c r="B125" t="s">
        <v>294</v>
      </c>
      <c r="C125" t="s">
        <v>294</v>
      </c>
      <c r="D125" t="s">
        <v>76</v>
      </c>
      <c r="E125" t="s">
        <v>50</v>
      </c>
      <c r="G125">
        <v>2</v>
      </c>
      <c r="H125">
        <v>319223</v>
      </c>
      <c r="I125">
        <v>638446</v>
      </c>
      <c r="J125">
        <v>4.4000000000000003E-3</v>
      </c>
      <c r="K125">
        <v>0</v>
      </c>
    </row>
    <row r="126" spans="1:11" x14ac:dyDescent="0.25">
      <c r="A126" t="s">
        <v>75</v>
      </c>
      <c r="B126" t="s">
        <v>304</v>
      </c>
      <c r="C126" t="s">
        <v>304</v>
      </c>
      <c r="D126" t="s">
        <v>76</v>
      </c>
      <c r="E126" t="s">
        <v>50</v>
      </c>
      <c r="G126">
        <v>2</v>
      </c>
      <c r="H126">
        <v>0</v>
      </c>
      <c r="I126">
        <v>0</v>
      </c>
      <c r="J126">
        <v>0</v>
      </c>
      <c r="K126">
        <v>0</v>
      </c>
    </row>
    <row r="127" spans="1:11" x14ac:dyDescent="0.25">
      <c r="A127" t="s">
        <v>75</v>
      </c>
      <c r="B127" t="s">
        <v>338</v>
      </c>
      <c r="C127" t="s">
        <v>338</v>
      </c>
      <c r="D127" t="s">
        <v>76</v>
      </c>
      <c r="E127" t="s">
        <v>50</v>
      </c>
      <c r="G127">
        <v>1</v>
      </c>
      <c r="H127">
        <v>60000</v>
      </c>
      <c r="I127">
        <v>60000</v>
      </c>
      <c r="J127">
        <v>4.0000000000000002E-4</v>
      </c>
      <c r="K127">
        <v>0</v>
      </c>
    </row>
    <row r="128" spans="1:11" x14ac:dyDescent="0.25">
      <c r="A128" t="s">
        <v>75</v>
      </c>
      <c r="B128" t="s">
        <v>351</v>
      </c>
      <c r="C128" t="s">
        <v>351</v>
      </c>
      <c r="D128" t="s">
        <v>76</v>
      </c>
      <c r="E128" t="s">
        <v>50</v>
      </c>
      <c r="G128">
        <v>1</v>
      </c>
      <c r="H128">
        <v>0</v>
      </c>
      <c r="I128">
        <v>0</v>
      </c>
      <c r="J128">
        <v>0</v>
      </c>
      <c r="K128">
        <v>0</v>
      </c>
    </row>
    <row r="129" spans="1:11" x14ac:dyDescent="0.25">
      <c r="A129" t="s">
        <v>75</v>
      </c>
      <c r="B129" t="s">
        <v>368</v>
      </c>
      <c r="C129" t="s">
        <v>368</v>
      </c>
      <c r="D129" t="s">
        <v>76</v>
      </c>
      <c r="E129" t="s">
        <v>50</v>
      </c>
      <c r="G129">
        <v>1</v>
      </c>
      <c r="H129">
        <v>0</v>
      </c>
      <c r="I129">
        <v>0</v>
      </c>
      <c r="J129">
        <v>0</v>
      </c>
      <c r="K129">
        <v>0</v>
      </c>
    </row>
    <row r="130" spans="1:11" x14ac:dyDescent="0.25">
      <c r="A130" t="s">
        <v>177</v>
      </c>
      <c r="B130" t="s">
        <v>322</v>
      </c>
      <c r="C130" t="s">
        <v>322</v>
      </c>
      <c r="D130" t="s">
        <v>76</v>
      </c>
      <c r="E130" t="s">
        <v>50</v>
      </c>
      <c r="G130">
        <v>1</v>
      </c>
      <c r="H130">
        <v>60000</v>
      </c>
      <c r="I130">
        <v>60000</v>
      </c>
      <c r="J130">
        <v>4.0000000000000002E-4</v>
      </c>
      <c r="K130">
        <v>0</v>
      </c>
    </row>
    <row r="131" spans="1:11" x14ac:dyDescent="0.25">
      <c r="A131" t="s">
        <v>177</v>
      </c>
      <c r="B131" t="s">
        <v>372</v>
      </c>
      <c r="C131" t="s">
        <v>372</v>
      </c>
      <c r="D131" t="s">
        <v>76</v>
      </c>
      <c r="E131" t="s">
        <v>50</v>
      </c>
      <c r="G131">
        <v>1</v>
      </c>
      <c r="H131">
        <v>86000</v>
      </c>
      <c r="I131">
        <v>86000</v>
      </c>
      <c r="J131">
        <v>5.9999999999999995E-4</v>
      </c>
      <c r="K131">
        <v>0</v>
      </c>
    </row>
    <row r="132" spans="1:11" x14ac:dyDescent="0.25">
      <c r="A132" t="s">
        <v>177</v>
      </c>
      <c r="B132" t="s">
        <v>426</v>
      </c>
      <c r="C132" t="s">
        <v>426</v>
      </c>
      <c r="D132" t="s">
        <v>76</v>
      </c>
      <c r="E132" t="s">
        <v>50</v>
      </c>
      <c r="G132">
        <v>1</v>
      </c>
      <c r="H132">
        <v>0</v>
      </c>
      <c r="I132">
        <v>0</v>
      </c>
      <c r="J132">
        <v>0</v>
      </c>
      <c r="K132">
        <v>0</v>
      </c>
    </row>
    <row r="133" spans="1:11" x14ac:dyDescent="0.25">
      <c r="A133" t="s">
        <v>290</v>
      </c>
      <c r="B133" t="s">
        <v>291</v>
      </c>
      <c r="C133" t="s">
        <v>291</v>
      </c>
      <c r="D133" t="s">
        <v>52</v>
      </c>
      <c r="E133" t="s">
        <v>53</v>
      </c>
      <c r="G133">
        <v>2</v>
      </c>
      <c r="H133">
        <v>165000</v>
      </c>
      <c r="I133">
        <v>330000</v>
      </c>
      <c r="J133">
        <v>2.3E-3</v>
      </c>
      <c r="K133">
        <v>72500</v>
      </c>
    </row>
    <row r="134" spans="1:11" x14ac:dyDescent="0.25">
      <c r="A134" t="s">
        <v>259</v>
      </c>
      <c r="B134" t="s">
        <v>260</v>
      </c>
      <c r="C134" t="s">
        <v>260</v>
      </c>
      <c r="D134" t="s">
        <v>219</v>
      </c>
      <c r="E134" t="s">
        <v>89</v>
      </c>
      <c r="G134">
        <v>3</v>
      </c>
      <c r="H134">
        <v>188000</v>
      </c>
      <c r="I134">
        <v>564000</v>
      </c>
      <c r="J134">
        <v>3.8999999999999998E-3</v>
      </c>
      <c r="K134">
        <v>150000</v>
      </c>
    </row>
    <row r="135" spans="1:11" x14ac:dyDescent="0.25">
      <c r="A135" t="s">
        <v>312</v>
      </c>
      <c r="B135" t="s">
        <v>313</v>
      </c>
      <c r="C135" t="s">
        <v>313</v>
      </c>
      <c r="D135" t="s">
        <v>83</v>
      </c>
      <c r="E135" t="s">
        <v>50</v>
      </c>
      <c r="G135">
        <v>1</v>
      </c>
      <c r="H135">
        <v>50000</v>
      </c>
      <c r="I135">
        <v>50000</v>
      </c>
      <c r="J135">
        <v>2.9999999999999997E-4</v>
      </c>
      <c r="K135">
        <v>13750</v>
      </c>
    </row>
    <row r="136" spans="1:11" x14ac:dyDescent="0.25">
      <c r="A136" t="s">
        <v>436</v>
      </c>
      <c r="B136" t="s">
        <v>437</v>
      </c>
      <c r="C136" t="s">
        <v>437</v>
      </c>
      <c r="D136" t="s">
        <v>88</v>
      </c>
      <c r="E136" t="s">
        <v>50</v>
      </c>
      <c r="G136">
        <v>1</v>
      </c>
      <c r="H136">
        <v>40000</v>
      </c>
      <c r="I136">
        <v>40000</v>
      </c>
      <c r="J136">
        <v>2.9999999999999997E-4</v>
      </c>
      <c r="K136">
        <v>10000</v>
      </c>
    </row>
    <row r="137" spans="1:11" x14ac:dyDescent="0.25">
      <c r="A137" t="s">
        <v>242</v>
      </c>
      <c r="B137" t="s">
        <v>243</v>
      </c>
      <c r="C137" t="s">
        <v>243</v>
      </c>
      <c r="D137" t="s">
        <v>88</v>
      </c>
      <c r="E137" t="s">
        <v>50</v>
      </c>
      <c r="G137">
        <v>4</v>
      </c>
      <c r="H137">
        <v>40000</v>
      </c>
      <c r="I137">
        <v>160000</v>
      </c>
      <c r="J137">
        <v>1.1000000000000001E-3</v>
      </c>
      <c r="K137">
        <v>40000</v>
      </c>
    </row>
    <row r="138" spans="1:11" x14ac:dyDescent="0.25">
      <c r="A138" t="s">
        <v>314</v>
      </c>
      <c r="B138" t="s">
        <v>288</v>
      </c>
      <c r="C138" t="s">
        <v>288</v>
      </c>
      <c r="D138" t="s">
        <v>61</v>
      </c>
      <c r="E138" t="s">
        <v>50</v>
      </c>
      <c r="G138">
        <v>1</v>
      </c>
      <c r="H138">
        <v>0</v>
      </c>
      <c r="I138">
        <v>0</v>
      </c>
      <c r="J138">
        <v>0</v>
      </c>
      <c r="K138">
        <v>0</v>
      </c>
    </row>
    <row r="139" spans="1:11" x14ac:dyDescent="0.25">
      <c r="A139" t="s">
        <v>123</v>
      </c>
      <c r="B139" t="s">
        <v>124</v>
      </c>
      <c r="C139" t="s">
        <v>124</v>
      </c>
      <c r="D139" t="s">
        <v>67</v>
      </c>
      <c r="E139" t="s">
        <v>50</v>
      </c>
      <c r="G139">
        <v>5</v>
      </c>
      <c r="H139">
        <v>0</v>
      </c>
      <c r="I139">
        <v>0</v>
      </c>
      <c r="J139">
        <v>0</v>
      </c>
      <c r="K139">
        <v>0</v>
      </c>
    </row>
    <row r="140" spans="1:11" x14ac:dyDescent="0.25">
      <c r="A140" t="s">
        <v>114</v>
      </c>
      <c r="B140" t="s">
        <v>115</v>
      </c>
      <c r="C140" t="s">
        <v>115</v>
      </c>
      <c r="D140" t="s">
        <v>67</v>
      </c>
      <c r="E140" t="s">
        <v>50</v>
      </c>
      <c r="G140">
        <v>5</v>
      </c>
      <c r="H140">
        <v>0</v>
      </c>
      <c r="I140">
        <v>0</v>
      </c>
      <c r="J140">
        <v>0</v>
      </c>
      <c r="K140">
        <v>0</v>
      </c>
    </row>
    <row r="141" spans="1:11" x14ac:dyDescent="0.25">
      <c r="A141" t="s">
        <v>175</v>
      </c>
      <c r="B141" t="s">
        <v>176</v>
      </c>
      <c r="C141" t="s">
        <v>176</v>
      </c>
      <c r="D141" t="s">
        <v>67</v>
      </c>
      <c r="E141" t="s">
        <v>50</v>
      </c>
      <c r="G141">
        <v>2</v>
      </c>
      <c r="H141">
        <v>0</v>
      </c>
      <c r="I141">
        <v>0</v>
      </c>
      <c r="J141">
        <v>0</v>
      </c>
      <c r="K141">
        <v>0</v>
      </c>
    </row>
    <row r="142" spans="1:11" x14ac:dyDescent="0.25">
      <c r="A142" t="s">
        <v>66</v>
      </c>
      <c r="B142" t="s">
        <v>74</v>
      </c>
      <c r="C142" t="s">
        <v>74</v>
      </c>
      <c r="D142" t="s">
        <v>67</v>
      </c>
      <c r="E142" t="s">
        <v>50</v>
      </c>
      <c r="G142">
        <v>10</v>
      </c>
      <c r="H142">
        <v>0</v>
      </c>
      <c r="I142">
        <v>0</v>
      </c>
      <c r="J142">
        <v>0</v>
      </c>
      <c r="K142">
        <v>0</v>
      </c>
    </row>
    <row r="143" spans="1:11" x14ac:dyDescent="0.25">
      <c r="A143" t="s">
        <v>66</v>
      </c>
      <c r="B143" t="s">
        <v>186</v>
      </c>
      <c r="C143" t="s">
        <v>186</v>
      </c>
      <c r="D143" t="s">
        <v>67</v>
      </c>
      <c r="E143" t="s">
        <v>50</v>
      </c>
      <c r="G143">
        <v>7</v>
      </c>
      <c r="H143">
        <v>0</v>
      </c>
      <c r="I143">
        <v>0</v>
      </c>
      <c r="J143">
        <v>0</v>
      </c>
      <c r="K143">
        <v>0</v>
      </c>
    </row>
    <row r="144" spans="1:11" x14ac:dyDescent="0.25">
      <c r="A144" t="s">
        <v>66</v>
      </c>
      <c r="B144" t="s">
        <v>245</v>
      </c>
      <c r="C144" t="s">
        <v>245</v>
      </c>
      <c r="D144" t="s">
        <v>67</v>
      </c>
      <c r="E144" t="s">
        <v>50</v>
      </c>
      <c r="G144">
        <v>4</v>
      </c>
      <c r="H144">
        <v>0</v>
      </c>
      <c r="I144">
        <v>0</v>
      </c>
      <c r="J144">
        <v>0</v>
      </c>
      <c r="K144">
        <v>0</v>
      </c>
    </row>
    <row r="145" spans="1:11" x14ac:dyDescent="0.25">
      <c r="A145" t="s">
        <v>66</v>
      </c>
      <c r="B145" t="s">
        <v>249</v>
      </c>
      <c r="C145" t="s">
        <v>249</v>
      </c>
      <c r="D145" t="s">
        <v>67</v>
      </c>
      <c r="E145" t="s">
        <v>50</v>
      </c>
      <c r="G145">
        <v>3</v>
      </c>
      <c r="H145">
        <v>0</v>
      </c>
      <c r="I145">
        <v>0</v>
      </c>
      <c r="J145">
        <v>0</v>
      </c>
      <c r="K145">
        <v>0</v>
      </c>
    </row>
    <row r="146" spans="1:11" x14ac:dyDescent="0.25">
      <c r="A146" t="s">
        <v>66</v>
      </c>
      <c r="B146" t="s">
        <v>227</v>
      </c>
      <c r="C146" t="s">
        <v>227</v>
      </c>
      <c r="D146" t="s">
        <v>67</v>
      </c>
      <c r="E146" t="s">
        <v>50</v>
      </c>
      <c r="G146">
        <v>3</v>
      </c>
      <c r="H146">
        <v>0</v>
      </c>
      <c r="I146">
        <v>0</v>
      </c>
      <c r="J146">
        <v>0</v>
      </c>
      <c r="K146">
        <v>0</v>
      </c>
    </row>
    <row r="147" spans="1:11" x14ac:dyDescent="0.25">
      <c r="A147" t="s">
        <v>66</v>
      </c>
      <c r="B147" t="s">
        <v>252</v>
      </c>
      <c r="C147" t="s">
        <v>252</v>
      </c>
      <c r="D147" t="s">
        <v>67</v>
      </c>
      <c r="E147" t="s">
        <v>50</v>
      </c>
      <c r="G147">
        <v>3</v>
      </c>
      <c r="H147">
        <v>0</v>
      </c>
      <c r="I147">
        <v>0</v>
      </c>
      <c r="J147">
        <v>0</v>
      </c>
      <c r="K147">
        <v>0</v>
      </c>
    </row>
    <row r="148" spans="1:11" x14ac:dyDescent="0.25">
      <c r="A148" t="s">
        <v>66</v>
      </c>
      <c r="B148" t="s">
        <v>211</v>
      </c>
      <c r="C148" t="s">
        <v>211</v>
      </c>
      <c r="D148" t="s">
        <v>67</v>
      </c>
      <c r="E148" t="s">
        <v>50</v>
      </c>
      <c r="G148">
        <v>3</v>
      </c>
      <c r="H148">
        <v>0</v>
      </c>
      <c r="I148">
        <v>0</v>
      </c>
      <c r="J148">
        <v>0</v>
      </c>
      <c r="K148">
        <v>0</v>
      </c>
    </row>
    <row r="149" spans="1:11" x14ac:dyDescent="0.25">
      <c r="A149" t="s">
        <v>66</v>
      </c>
      <c r="B149" t="s">
        <v>187</v>
      </c>
      <c r="C149" t="s">
        <v>187</v>
      </c>
      <c r="D149" t="s">
        <v>67</v>
      </c>
      <c r="E149" t="s">
        <v>50</v>
      </c>
      <c r="G149">
        <v>3</v>
      </c>
      <c r="H149">
        <v>0</v>
      </c>
      <c r="I149">
        <v>0</v>
      </c>
      <c r="J149">
        <v>0</v>
      </c>
      <c r="K149">
        <v>0</v>
      </c>
    </row>
    <row r="150" spans="1:11" x14ac:dyDescent="0.25">
      <c r="A150" t="s">
        <v>66</v>
      </c>
      <c r="B150">
        <v>455</v>
      </c>
      <c r="C150">
        <v>455</v>
      </c>
      <c r="D150" t="s">
        <v>67</v>
      </c>
      <c r="E150" t="s">
        <v>50</v>
      </c>
      <c r="G150">
        <v>3</v>
      </c>
      <c r="H150">
        <v>0</v>
      </c>
      <c r="I150">
        <v>0</v>
      </c>
      <c r="J150">
        <v>0</v>
      </c>
      <c r="K150">
        <v>0</v>
      </c>
    </row>
    <row r="151" spans="1:11" x14ac:dyDescent="0.25">
      <c r="A151" t="s">
        <v>66</v>
      </c>
      <c r="B151" t="s">
        <v>258</v>
      </c>
      <c r="C151" t="s">
        <v>258</v>
      </c>
      <c r="D151" t="s">
        <v>67</v>
      </c>
      <c r="E151" t="s">
        <v>50</v>
      </c>
      <c r="G151">
        <v>3</v>
      </c>
      <c r="H151">
        <v>0</v>
      </c>
      <c r="I151">
        <v>0</v>
      </c>
      <c r="J151">
        <v>0</v>
      </c>
      <c r="K151">
        <v>0</v>
      </c>
    </row>
    <row r="152" spans="1:11" x14ac:dyDescent="0.25">
      <c r="A152" t="s">
        <v>66</v>
      </c>
      <c r="B152" t="s">
        <v>158</v>
      </c>
      <c r="C152" t="s">
        <v>158</v>
      </c>
      <c r="D152" t="s">
        <v>67</v>
      </c>
      <c r="E152" t="s">
        <v>50</v>
      </c>
      <c r="G152">
        <v>3</v>
      </c>
      <c r="H152">
        <v>0</v>
      </c>
      <c r="I152">
        <v>0</v>
      </c>
      <c r="J152">
        <v>0</v>
      </c>
      <c r="K152">
        <v>0</v>
      </c>
    </row>
    <row r="153" spans="1:11" x14ac:dyDescent="0.25">
      <c r="A153" t="s">
        <v>66</v>
      </c>
      <c r="B153" t="s">
        <v>261</v>
      </c>
      <c r="C153" t="s">
        <v>261</v>
      </c>
      <c r="D153" t="s">
        <v>67</v>
      </c>
      <c r="E153" t="s">
        <v>50</v>
      </c>
      <c r="G153">
        <v>3</v>
      </c>
      <c r="H153">
        <v>0</v>
      </c>
      <c r="I153">
        <v>0</v>
      </c>
      <c r="J153">
        <v>0</v>
      </c>
      <c r="K153">
        <v>0</v>
      </c>
    </row>
    <row r="154" spans="1:11" x14ac:dyDescent="0.25">
      <c r="A154" t="s">
        <v>66</v>
      </c>
      <c r="B154" t="s">
        <v>262</v>
      </c>
      <c r="C154" t="s">
        <v>262</v>
      </c>
      <c r="D154" t="s">
        <v>67</v>
      </c>
      <c r="E154" t="s">
        <v>50</v>
      </c>
      <c r="G154">
        <v>3</v>
      </c>
      <c r="H154">
        <v>0</v>
      </c>
      <c r="I154">
        <v>0</v>
      </c>
      <c r="J154">
        <v>0</v>
      </c>
      <c r="K154">
        <v>0</v>
      </c>
    </row>
    <row r="155" spans="1:11" x14ac:dyDescent="0.25">
      <c r="A155" t="s">
        <v>66</v>
      </c>
      <c r="B155" t="s">
        <v>264</v>
      </c>
      <c r="C155" t="s">
        <v>264</v>
      </c>
      <c r="D155" t="s">
        <v>67</v>
      </c>
      <c r="E155" t="s">
        <v>50</v>
      </c>
      <c r="G155">
        <v>3</v>
      </c>
      <c r="H155">
        <v>0</v>
      </c>
      <c r="I155">
        <v>0</v>
      </c>
      <c r="J155">
        <v>0</v>
      </c>
      <c r="K155">
        <v>0</v>
      </c>
    </row>
    <row r="156" spans="1:11" x14ac:dyDescent="0.25">
      <c r="A156" t="s">
        <v>66</v>
      </c>
      <c r="B156" t="s">
        <v>265</v>
      </c>
      <c r="C156" t="s">
        <v>265</v>
      </c>
      <c r="D156" t="s">
        <v>67</v>
      </c>
      <c r="E156" t="s">
        <v>50</v>
      </c>
      <c r="G156">
        <v>3</v>
      </c>
      <c r="H156">
        <v>0</v>
      </c>
      <c r="I156">
        <v>0</v>
      </c>
      <c r="J156">
        <v>0</v>
      </c>
      <c r="K156">
        <v>0</v>
      </c>
    </row>
    <row r="157" spans="1:11" x14ac:dyDescent="0.25">
      <c r="A157" t="s">
        <v>66</v>
      </c>
      <c r="B157" t="s">
        <v>266</v>
      </c>
      <c r="C157" t="s">
        <v>266</v>
      </c>
      <c r="D157" t="s">
        <v>67</v>
      </c>
      <c r="E157" t="s">
        <v>50</v>
      </c>
      <c r="G157">
        <v>3</v>
      </c>
      <c r="H157">
        <v>0</v>
      </c>
      <c r="I157">
        <v>0</v>
      </c>
      <c r="J157">
        <v>0</v>
      </c>
      <c r="K157">
        <v>0</v>
      </c>
    </row>
    <row r="158" spans="1:11" x14ac:dyDescent="0.25">
      <c r="A158" t="s">
        <v>66</v>
      </c>
      <c r="B158" t="s">
        <v>222</v>
      </c>
      <c r="C158" t="s">
        <v>222</v>
      </c>
      <c r="D158" t="s">
        <v>67</v>
      </c>
      <c r="E158" t="s">
        <v>50</v>
      </c>
      <c r="G158">
        <v>3</v>
      </c>
      <c r="H158">
        <v>0</v>
      </c>
      <c r="I158">
        <v>0</v>
      </c>
      <c r="J158">
        <v>0</v>
      </c>
      <c r="K158">
        <v>0</v>
      </c>
    </row>
    <row r="159" spans="1:11" x14ac:dyDescent="0.25">
      <c r="A159" t="s">
        <v>66</v>
      </c>
      <c r="B159">
        <v>155</v>
      </c>
      <c r="C159">
        <v>155</v>
      </c>
      <c r="D159" t="s">
        <v>67</v>
      </c>
      <c r="E159" t="s">
        <v>50</v>
      </c>
      <c r="G159">
        <v>2</v>
      </c>
      <c r="H159">
        <v>0</v>
      </c>
      <c r="I159">
        <v>0</v>
      </c>
      <c r="J159">
        <v>0</v>
      </c>
      <c r="K159">
        <v>0</v>
      </c>
    </row>
    <row r="160" spans="1:11" x14ac:dyDescent="0.25">
      <c r="A160" t="s">
        <v>66</v>
      </c>
      <c r="B160">
        <v>456</v>
      </c>
      <c r="C160">
        <v>456</v>
      </c>
      <c r="D160" t="s">
        <v>67</v>
      </c>
      <c r="E160" t="s">
        <v>50</v>
      </c>
      <c r="G160">
        <v>2</v>
      </c>
      <c r="H160">
        <v>0</v>
      </c>
      <c r="I160">
        <v>0</v>
      </c>
      <c r="J160">
        <v>0</v>
      </c>
      <c r="K160">
        <v>0</v>
      </c>
    </row>
    <row r="161" spans="1:11" x14ac:dyDescent="0.25">
      <c r="A161" t="s">
        <v>66</v>
      </c>
      <c r="B161" t="s">
        <v>267</v>
      </c>
      <c r="C161" t="s">
        <v>267</v>
      </c>
      <c r="D161" t="s">
        <v>67</v>
      </c>
      <c r="E161" t="s">
        <v>50</v>
      </c>
      <c r="G161">
        <v>2</v>
      </c>
      <c r="H161">
        <v>0</v>
      </c>
      <c r="I161">
        <v>0</v>
      </c>
      <c r="J161">
        <v>0</v>
      </c>
      <c r="K161">
        <v>0</v>
      </c>
    </row>
    <row r="162" spans="1:11" x14ac:dyDescent="0.25">
      <c r="A162" t="s">
        <v>66</v>
      </c>
      <c r="B162" t="s">
        <v>268</v>
      </c>
      <c r="C162" t="s">
        <v>268</v>
      </c>
      <c r="D162" t="s">
        <v>67</v>
      </c>
      <c r="E162" t="s">
        <v>50</v>
      </c>
      <c r="G162">
        <v>2</v>
      </c>
      <c r="H162">
        <v>0</v>
      </c>
      <c r="I162">
        <v>0</v>
      </c>
      <c r="J162">
        <v>0</v>
      </c>
      <c r="K162">
        <v>0</v>
      </c>
    </row>
    <row r="163" spans="1:11" x14ac:dyDescent="0.25">
      <c r="A163" t="s">
        <v>66</v>
      </c>
      <c r="B163">
        <v>207</v>
      </c>
      <c r="C163">
        <v>207</v>
      </c>
      <c r="D163" t="s">
        <v>67</v>
      </c>
      <c r="E163" t="s">
        <v>50</v>
      </c>
      <c r="G163">
        <v>2</v>
      </c>
      <c r="H163">
        <v>0</v>
      </c>
      <c r="I163">
        <v>0</v>
      </c>
      <c r="J163">
        <v>0</v>
      </c>
      <c r="K163">
        <v>0</v>
      </c>
    </row>
    <row r="164" spans="1:11" x14ac:dyDescent="0.25">
      <c r="A164" t="s">
        <v>66</v>
      </c>
      <c r="B164" t="s">
        <v>269</v>
      </c>
      <c r="C164" t="s">
        <v>269</v>
      </c>
      <c r="D164" t="s">
        <v>67</v>
      </c>
      <c r="E164" t="s">
        <v>50</v>
      </c>
      <c r="G164">
        <v>2</v>
      </c>
      <c r="H164">
        <v>0</v>
      </c>
      <c r="I164">
        <v>0</v>
      </c>
      <c r="J164">
        <v>0</v>
      </c>
      <c r="K164">
        <v>0</v>
      </c>
    </row>
    <row r="165" spans="1:11" x14ac:dyDescent="0.25">
      <c r="A165" t="s">
        <v>66</v>
      </c>
      <c r="B165" t="s">
        <v>272</v>
      </c>
      <c r="C165" t="s">
        <v>272</v>
      </c>
      <c r="D165" t="s">
        <v>67</v>
      </c>
      <c r="E165" t="s">
        <v>50</v>
      </c>
      <c r="G165">
        <v>2</v>
      </c>
      <c r="H165">
        <v>0</v>
      </c>
      <c r="I165">
        <v>0</v>
      </c>
      <c r="J165">
        <v>0</v>
      </c>
      <c r="K165">
        <v>0</v>
      </c>
    </row>
    <row r="166" spans="1:11" x14ac:dyDescent="0.25">
      <c r="A166" t="s">
        <v>66</v>
      </c>
      <c r="B166" t="s">
        <v>273</v>
      </c>
      <c r="C166" t="s">
        <v>273</v>
      </c>
      <c r="D166" t="s">
        <v>67</v>
      </c>
      <c r="E166" t="s">
        <v>50</v>
      </c>
      <c r="G166">
        <v>2</v>
      </c>
      <c r="H166">
        <v>0</v>
      </c>
      <c r="I166">
        <v>0</v>
      </c>
      <c r="J166">
        <v>0</v>
      </c>
      <c r="K166">
        <v>0</v>
      </c>
    </row>
    <row r="167" spans="1:11" x14ac:dyDescent="0.25">
      <c r="A167" t="s">
        <v>66</v>
      </c>
      <c r="B167" t="s">
        <v>274</v>
      </c>
      <c r="C167" t="s">
        <v>274</v>
      </c>
      <c r="D167" t="s">
        <v>67</v>
      </c>
      <c r="E167" t="s">
        <v>50</v>
      </c>
      <c r="G167">
        <v>2</v>
      </c>
      <c r="H167">
        <v>0</v>
      </c>
      <c r="I167">
        <v>0</v>
      </c>
      <c r="J167">
        <v>0</v>
      </c>
      <c r="K167">
        <v>0</v>
      </c>
    </row>
    <row r="168" spans="1:11" x14ac:dyDescent="0.25">
      <c r="A168" t="s">
        <v>66</v>
      </c>
      <c r="B168" t="s">
        <v>275</v>
      </c>
      <c r="C168" t="s">
        <v>275</v>
      </c>
      <c r="D168" t="s">
        <v>67</v>
      </c>
      <c r="E168" t="s">
        <v>50</v>
      </c>
      <c r="G168">
        <v>2</v>
      </c>
      <c r="H168">
        <v>0</v>
      </c>
      <c r="I168">
        <v>0</v>
      </c>
      <c r="J168">
        <v>0</v>
      </c>
      <c r="K168">
        <v>0</v>
      </c>
    </row>
    <row r="169" spans="1:11" x14ac:dyDescent="0.25">
      <c r="A169" t="s">
        <v>66</v>
      </c>
      <c r="B169" t="s">
        <v>276</v>
      </c>
      <c r="C169" t="s">
        <v>276</v>
      </c>
      <c r="D169" t="s">
        <v>67</v>
      </c>
      <c r="E169" t="s">
        <v>50</v>
      </c>
      <c r="G169">
        <v>2</v>
      </c>
      <c r="H169">
        <v>0</v>
      </c>
      <c r="I169">
        <v>0</v>
      </c>
      <c r="J169">
        <v>0</v>
      </c>
      <c r="K169">
        <v>0</v>
      </c>
    </row>
    <row r="170" spans="1:11" x14ac:dyDescent="0.25">
      <c r="A170" t="s">
        <v>66</v>
      </c>
      <c r="B170" t="s">
        <v>223</v>
      </c>
      <c r="C170" t="s">
        <v>223</v>
      </c>
      <c r="D170" t="s">
        <v>67</v>
      </c>
      <c r="E170" t="s">
        <v>50</v>
      </c>
      <c r="G170">
        <v>2</v>
      </c>
      <c r="H170">
        <v>0</v>
      </c>
      <c r="I170">
        <v>0</v>
      </c>
      <c r="J170">
        <v>0</v>
      </c>
      <c r="K170">
        <v>0</v>
      </c>
    </row>
    <row r="171" spans="1:11" x14ac:dyDescent="0.25">
      <c r="A171" t="s">
        <v>66</v>
      </c>
      <c r="B171" t="s">
        <v>277</v>
      </c>
      <c r="C171" t="s">
        <v>277</v>
      </c>
      <c r="D171" t="s">
        <v>67</v>
      </c>
      <c r="E171" t="s">
        <v>50</v>
      </c>
      <c r="G171">
        <v>2</v>
      </c>
      <c r="H171">
        <v>0</v>
      </c>
      <c r="I171">
        <v>0</v>
      </c>
      <c r="J171">
        <v>0</v>
      </c>
      <c r="K171">
        <v>0</v>
      </c>
    </row>
    <row r="172" spans="1:11" x14ac:dyDescent="0.25">
      <c r="A172" t="s">
        <v>66</v>
      </c>
      <c r="B172" t="s">
        <v>278</v>
      </c>
      <c r="C172" t="s">
        <v>278</v>
      </c>
      <c r="D172" t="s">
        <v>67</v>
      </c>
      <c r="E172" t="s">
        <v>50</v>
      </c>
      <c r="G172">
        <v>2</v>
      </c>
      <c r="H172">
        <v>0</v>
      </c>
      <c r="I172">
        <v>0</v>
      </c>
      <c r="J172">
        <v>0</v>
      </c>
      <c r="K172">
        <v>0</v>
      </c>
    </row>
    <row r="173" spans="1:11" x14ac:dyDescent="0.25">
      <c r="A173" t="s">
        <v>66</v>
      </c>
      <c r="B173">
        <v>501</v>
      </c>
      <c r="C173">
        <v>501</v>
      </c>
      <c r="D173" t="s">
        <v>67</v>
      </c>
      <c r="E173" t="s">
        <v>50</v>
      </c>
      <c r="G173">
        <v>2</v>
      </c>
      <c r="H173">
        <v>0</v>
      </c>
      <c r="I173">
        <v>0</v>
      </c>
      <c r="J173">
        <v>0</v>
      </c>
      <c r="K173">
        <v>0</v>
      </c>
    </row>
    <row r="174" spans="1:11" x14ac:dyDescent="0.25">
      <c r="A174" t="s">
        <v>66</v>
      </c>
      <c r="B174" t="s">
        <v>279</v>
      </c>
      <c r="C174" t="s">
        <v>279</v>
      </c>
      <c r="D174" t="s">
        <v>67</v>
      </c>
      <c r="E174" t="s">
        <v>50</v>
      </c>
      <c r="G174">
        <v>2</v>
      </c>
      <c r="H174">
        <v>0</v>
      </c>
      <c r="I174">
        <v>0</v>
      </c>
      <c r="J174">
        <v>0</v>
      </c>
      <c r="K174">
        <v>0</v>
      </c>
    </row>
    <row r="175" spans="1:11" x14ac:dyDescent="0.25">
      <c r="A175" t="s">
        <v>66</v>
      </c>
      <c r="B175" t="s">
        <v>282</v>
      </c>
      <c r="C175" t="s">
        <v>282</v>
      </c>
      <c r="D175" t="s">
        <v>67</v>
      </c>
      <c r="E175" t="s">
        <v>50</v>
      </c>
      <c r="G175">
        <v>2</v>
      </c>
      <c r="H175">
        <v>0</v>
      </c>
      <c r="I175">
        <v>0</v>
      </c>
      <c r="J175">
        <v>0</v>
      </c>
      <c r="K175">
        <v>0</v>
      </c>
    </row>
    <row r="176" spans="1:11" x14ac:dyDescent="0.25">
      <c r="A176" t="s">
        <v>66</v>
      </c>
      <c r="B176" t="s">
        <v>283</v>
      </c>
      <c r="C176" t="s">
        <v>283</v>
      </c>
      <c r="D176" t="s">
        <v>67</v>
      </c>
      <c r="E176" t="s">
        <v>50</v>
      </c>
      <c r="G176">
        <v>2</v>
      </c>
      <c r="H176">
        <v>0</v>
      </c>
      <c r="I176">
        <v>0</v>
      </c>
      <c r="J176">
        <v>0</v>
      </c>
      <c r="K176">
        <v>0</v>
      </c>
    </row>
    <row r="177" spans="1:11" x14ac:dyDescent="0.25">
      <c r="A177" t="s">
        <v>66</v>
      </c>
      <c r="B177">
        <v>324</v>
      </c>
      <c r="C177">
        <v>324</v>
      </c>
      <c r="D177" t="s">
        <v>67</v>
      </c>
      <c r="E177" t="s">
        <v>50</v>
      </c>
      <c r="G177">
        <v>2</v>
      </c>
      <c r="H177">
        <v>0</v>
      </c>
      <c r="I177">
        <v>0</v>
      </c>
      <c r="J177">
        <v>0</v>
      </c>
      <c r="K177">
        <v>0</v>
      </c>
    </row>
    <row r="178" spans="1:11" x14ac:dyDescent="0.25">
      <c r="A178" t="s">
        <v>66</v>
      </c>
      <c r="B178" t="s">
        <v>224</v>
      </c>
      <c r="C178" t="s">
        <v>224</v>
      </c>
      <c r="D178" t="s">
        <v>67</v>
      </c>
      <c r="E178" t="s">
        <v>50</v>
      </c>
      <c r="G178">
        <v>2</v>
      </c>
      <c r="H178">
        <v>0</v>
      </c>
      <c r="I178">
        <v>0</v>
      </c>
      <c r="J178">
        <v>0</v>
      </c>
      <c r="K178">
        <v>0</v>
      </c>
    </row>
    <row r="179" spans="1:11" x14ac:dyDescent="0.25">
      <c r="A179" t="s">
        <v>66</v>
      </c>
      <c r="B179" t="s">
        <v>205</v>
      </c>
      <c r="C179" t="s">
        <v>205</v>
      </c>
      <c r="D179" t="s">
        <v>67</v>
      </c>
      <c r="E179" t="s">
        <v>50</v>
      </c>
      <c r="G179">
        <v>2</v>
      </c>
      <c r="H179">
        <v>0</v>
      </c>
      <c r="I179">
        <v>0</v>
      </c>
      <c r="J179">
        <v>0</v>
      </c>
      <c r="K179">
        <v>0</v>
      </c>
    </row>
    <row r="180" spans="1:11" x14ac:dyDescent="0.25">
      <c r="A180" t="s">
        <v>66</v>
      </c>
      <c r="B180">
        <v>248</v>
      </c>
      <c r="C180">
        <v>248</v>
      </c>
      <c r="D180" t="s">
        <v>67</v>
      </c>
      <c r="E180" t="s">
        <v>50</v>
      </c>
      <c r="G180">
        <v>2</v>
      </c>
      <c r="H180">
        <v>0</v>
      </c>
      <c r="I180">
        <v>0</v>
      </c>
      <c r="J180">
        <v>0</v>
      </c>
      <c r="K180">
        <v>0</v>
      </c>
    </row>
    <row r="181" spans="1:11" x14ac:dyDescent="0.25">
      <c r="A181" t="s">
        <v>66</v>
      </c>
      <c r="B181" t="s">
        <v>284</v>
      </c>
      <c r="C181" t="s">
        <v>284</v>
      </c>
      <c r="D181" t="s">
        <v>67</v>
      </c>
      <c r="E181" t="s">
        <v>50</v>
      </c>
      <c r="G181">
        <v>2</v>
      </c>
      <c r="H181">
        <v>0</v>
      </c>
      <c r="I181">
        <v>0</v>
      </c>
      <c r="J181">
        <v>0</v>
      </c>
      <c r="K181">
        <v>0</v>
      </c>
    </row>
    <row r="182" spans="1:11" x14ac:dyDescent="0.25">
      <c r="A182" t="s">
        <v>66</v>
      </c>
      <c r="B182" t="s">
        <v>286</v>
      </c>
      <c r="C182" t="s">
        <v>286</v>
      </c>
      <c r="D182" t="s">
        <v>67</v>
      </c>
      <c r="E182" t="s">
        <v>50</v>
      </c>
      <c r="G182">
        <v>2</v>
      </c>
      <c r="H182">
        <v>0</v>
      </c>
      <c r="I182">
        <v>0</v>
      </c>
      <c r="J182">
        <v>0</v>
      </c>
      <c r="K182">
        <v>0</v>
      </c>
    </row>
    <row r="183" spans="1:11" x14ac:dyDescent="0.25">
      <c r="A183" t="s">
        <v>66</v>
      </c>
      <c r="B183" t="s">
        <v>287</v>
      </c>
      <c r="C183" t="s">
        <v>287</v>
      </c>
      <c r="D183" t="s">
        <v>67</v>
      </c>
      <c r="E183" t="s">
        <v>50</v>
      </c>
      <c r="G183">
        <v>2</v>
      </c>
      <c r="H183">
        <v>0</v>
      </c>
      <c r="I183">
        <v>0</v>
      </c>
      <c r="J183">
        <v>0</v>
      </c>
      <c r="K183">
        <v>0</v>
      </c>
    </row>
    <row r="184" spans="1:11" x14ac:dyDescent="0.25">
      <c r="A184" t="s">
        <v>66</v>
      </c>
      <c r="B184" t="s">
        <v>289</v>
      </c>
      <c r="C184" t="s">
        <v>289</v>
      </c>
      <c r="D184" t="s">
        <v>67</v>
      </c>
      <c r="E184" t="s">
        <v>50</v>
      </c>
      <c r="G184">
        <v>2</v>
      </c>
      <c r="H184">
        <v>0</v>
      </c>
      <c r="I184">
        <v>0</v>
      </c>
      <c r="J184">
        <v>0</v>
      </c>
      <c r="K184">
        <v>0</v>
      </c>
    </row>
    <row r="185" spans="1:11" x14ac:dyDescent="0.25">
      <c r="A185" t="s">
        <v>66</v>
      </c>
      <c r="B185" t="s">
        <v>292</v>
      </c>
      <c r="C185" t="s">
        <v>292</v>
      </c>
      <c r="D185" t="s">
        <v>67</v>
      </c>
      <c r="E185" t="s">
        <v>50</v>
      </c>
      <c r="G185">
        <v>2</v>
      </c>
      <c r="H185">
        <v>0</v>
      </c>
      <c r="I185">
        <v>0</v>
      </c>
      <c r="J185">
        <v>0</v>
      </c>
      <c r="K185">
        <v>0</v>
      </c>
    </row>
    <row r="186" spans="1:11" x14ac:dyDescent="0.25">
      <c r="A186" t="s">
        <v>66</v>
      </c>
      <c r="B186" t="s">
        <v>293</v>
      </c>
      <c r="C186" t="s">
        <v>293</v>
      </c>
      <c r="D186" t="s">
        <v>67</v>
      </c>
      <c r="E186" t="s">
        <v>50</v>
      </c>
      <c r="G186">
        <v>2</v>
      </c>
      <c r="H186">
        <v>0</v>
      </c>
      <c r="I186">
        <v>0</v>
      </c>
      <c r="J186">
        <v>0</v>
      </c>
      <c r="K186">
        <v>0</v>
      </c>
    </row>
    <row r="187" spans="1:11" x14ac:dyDescent="0.25">
      <c r="A187" t="s">
        <v>66</v>
      </c>
      <c r="B187" t="s">
        <v>295</v>
      </c>
      <c r="C187" t="s">
        <v>295</v>
      </c>
      <c r="D187" t="s">
        <v>67</v>
      </c>
      <c r="E187" t="s">
        <v>50</v>
      </c>
      <c r="G187">
        <v>2</v>
      </c>
      <c r="H187">
        <v>0</v>
      </c>
      <c r="I187">
        <v>0</v>
      </c>
      <c r="J187">
        <v>0</v>
      </c>
      <c r="K187">
        <v>0</v>
      </c>
    </row>
    <row r="188" spans="1:11" x14ac:dyDescent="0.25">
      <c r="A188" t="s">
        <v>66</v>
      </c>
      <c r="B188" t="s">
        <v>296</v>
      </c>
      <c r="C188" t="s">
        <v>296</v>
      </c>
      <c r="D188" t="s">
        <v>67</v>
      </c>
      <c r="E188" t="s">
        <v>50</v>
      </c>
      <c r="G188">
        <v>2</v>
      </c>
      <c r="H188">
        <v>0</v>
      </c>
      <c r="I188">
        <v>0</v>
      </c>
      <c r="J188">
        <v>0</v>
      </c>
      <c r="K188">
        <v>0</v>
      </c>
    </row>
    <row r="189" spans="1:11" x14ac:dyDescent="0.25">
      <c r="A189" t="s">
        <v>66</v>
      </c>
      <c r="B189" t="s">
        <v>297</v>
      </c>
      <c r="C189" t="s">
        <v>297</v>
      </c>
      <c r="D189" t="s">
        <v>67</v>
      </c>
      <c r="E189" t="s">
        <v>50</v>
      </c>
      <c r="G189">
        <v>2</v>
      </c>
      <c r="H189">
        <v>0</v>
      </c>
      <c r="I189">
        <v>0</v>
      </c>
      <c r="J189">
        <v>0</v>
      </c>
      <c r="K189">
        <v>0</v>
      </c>
    </row>
    <row r="190" spans="1:11" x14ac:dyDescent="0.25">
      <c r="A190" t="s">
        <v>66</v>
      </c>
      <c r="B190" t="s">
        <v>298</v>
      </c>
      <c r="C190" t="s">
        <v>298</v>
      </c>
      <c r="D190" t="s">
        <v>67</v>
      </c>
      <c r="E190" t="s">
        <v>50</v>
      </c>
      <c r="G190">
        <v>2</v>
      </c>
      <c r="H190">
        <v>0</v>
      </c>
      <c r="I190">
        <v>0</v>
      </c>
      <c r="J190">
        <v>0</v>
      </c>
      <c r="K190">
        <v>0</v>
      </c>
    </row>
    <row r="191" spans="1:11" x14ac:dyDescent="0.25">
      <c r="A191" t="s">
        <v>66</v>
      </c>
      <c r="B191" t="s">
        <v>299</v>
      </c>
      <c r="C191" t="s">
        <v>299</v>
      </c>
      <c r="D191" t="s">
        <v>67</v>
      </c>
      <c r="E191" t="s">
        <v>50</v>
      </c>
      <c r="G191">
        <v>2</v>
      </c>
      <c r="H191">
        <v>0</v>
      </c>
      <c r="I191">
        <v>0</v>
      </c>
      <c r="J191">
        <v>0</v>
      </c>
      <c r="K191">
        <v>0</v>
      </c>
    </row>
    <row r="192" spans="1:11" x14ac:dyDescent="0.25">
      <c r="A192" t="s">
        <v>66</v>
      </c>
      <c r="B192" t="s">
        <v>300</v>
      </c>
      <c r="C192" t="s">
        <v>300</v>
      </c>
      <c r="D192" t="s">
        <v>67</v>
      </c>
      <c r="E192" t="s">
        <v>50</v>
      </c>
      <c r="G192">
        <v>2</v>
      </c>
      <c r="H192">
        <v>0</v>
      </c>
      <c r="I192">
        <v>0</v>
      </c>
      <c r="J192">
        <v>0</v>
      </c>
      <c r="K192">
        <v>0</v>
      </c>
    </row>
    <row r="193" spans="1:11" x14ac:dyDescent="0.25">
      <c r="A193" t="s">
        <v>66</v>
      </c>
      <c r="B193" t="s">
        <v>303</v>
      </c>
      <c r="C193" t="s">
        <v>303</v>
      </c>
      <c r="D193" t="s">
        <v>67</v>
      </c>
      <c r="E193" t="s">
        <v>50</v>
      </c>
      <c r="G193">
        <v>2</v>
      </c>
      <c r="H193">
        <v>0</v>
      </c>
      <c r="I193">
        <v>0</v>
      </c>
      <c r="J193">
        <v>0</v>
      </c>
      <c r="K193">
        <v>0</v>
      </c>
    </row>
    <row r="194" spans="1:11" x14ac:dyDescent="0.25">
      <c r="A194" t="s">
        <v>66</v>
      </c>
      <c r="B194">
        <v>437</v>
      </c>
      <c r="C194">
        <v>437</v>
      </c>
      <c r="D194" t="s">
        <v>67</v>
      </c>
      <c r="E194" t="s">
        <v>50</v>
      </c>
      <c r="G194">
        <v>2</v>
      </c>
      <c r="H194">
        <v>0</v>
      </c>
      <c r="I194">
        <v>0</v>
      </c>
      <c r="J194">
        <v>0</v>
      </c>
      <c r="K194">
        <v>0</v>
      </c>
    </row>
    <row r="195" spans="1:11" x14ac:dyDescent="0.25">
      <c r="A195" t="s">
        <v>66</v>
      </c>
      <c r="B195" t="s">
        <v>305</v>
      </c>
      <c r="C195" t="s">
        <v>305</v>
      </c>
      <c r="D195" t="s">
        <v>67</v>
      </c>
      <c r="E195" t="s">
        <v>50</v>
      </c>
      <c r="G195">
        <v>2</v>
      </c>
      <c r="H195">
        <v>0</v>
      </c>
      <c r="I195">
        <v>0</v>
      </c>
      <c r="J195">
        <v>0</v>
      </c>
      <c r="K195">
        <v>0</v>
      </c>
    </row>
    <row r="196" spans="1:11" x14ac:dyDescent="0.25">
      <c r="A196" t="s">
        <v>66</v>
      </c>
      <c r="B196" t="s">
        <v>306</v>
      </c>
      <c r="C196" t="s">
        <v>306</v>
      </c>
      <c r="D196" t="s">
        <v>67</v>
      </c>
      <c r="E196" t="s">
        <v>50</v>
      </c>
      <c r="G196">
        <v>2</v>
      </c>
      <c r="H196">
        <v>0</v>
      </c>
      <c r="I196">
        <v>0</v>
      </c>
      <c r="J196">
        <v>0</v>
      </c>
      <c r="K196">
        <v>0</v>
      </c>
    </row>
    <row r="197" spans="1:11" x14ac:dyDescent="0.25">
      <c r="A197" t="s">
        <v>66</v>
      </c>
      <c r="B197" t="s">
        <v>307</v>
      </c>
      <c r="C197" t="s">
        <v>307</v>
      </c>
      <c r="D197" t="s">
        <v>67</v>
      </c>
      <c r="E197" t="s">
        <v>50</v>
      </c>
      <c r="G197">
        <v>2</v>
      </c>
      <c r="H197">
        <v>0</v>
      </c>
      <c r="I197">
        <v>0</v>
      </c>
      <c r="J197">
        <v>0</v>
      </c>
      <c r="K197">
        <v>0</v>
      </c>
    </row>
    <row r="198" spans="1:11" x14ac:dyDescent="0.25">
      <c r="A198" t="s">
        <v>66</v>
      </c>
      <c r="B198" t="s">
        <v>308</v>
      </c>
      <c r="C198" t="s">
        <v>308</v>
      </c>
      <c r="D198" t="s">
        <v>67</v>
      </c>
      <c r="E198" t="s">
        <v>50</v>
      </c>
      <c r="G198">
        <v>2</v>
      </c>
      <c r="H198">
        <v>0</v>
      </c>
      <c r="I198">
        <v>0</v>
      </c>
      <c r="J198">
        <v>0</v>
      </c>
      <c r="K198">
        <v>0</v>
      </c>
    </row>
    <row r="199" spans="1:11" x14ac:dyDescent="0.25">
      <c r="A199" t="s">
        <v>66</v>
      </c>
      <c r="B199" t="s">
        <v>310</v>
      </c>
      <c r="C199" t="s">
        <v>310</v>
      </c>
      <c r="D199" t="s">
        <v>67</v>
      </c>
      <c r="E199" t="s">
        <v>50</v>
      </c>
      <c r="G199">
        <v>1</v>
      </c>
      <c r="H199">
        <v>0</v>
      </c>
      <c r="I199">
        <v>0</v>
      </c>
      <c r="J199">
        <v>0</v>
      </c>
      <c r="K199">
        <v>0</v>
      </c>
    </row>
    <row r="200" spans="1:11" x14ac:dyDescent="0.25">
      <c r="A200" t="s">
        <v>66</v>
      </c>
      <c r="B200" t="s">
        <v>228</v>
      </c>
      <c r="C200" t="s">
        <v>228</v>
      </c>
      <c r="D200" t="s">
        <v>67</v>
      </c>
      <c r="E200" t="s">
        <v>50</v>
      </c>
      <c r="G200">
        <v>1</v>
      </c>
      <c r="H200">
        <v>0</v>
      </c>
      <c r="I200">
        <v>0</v>
      </c>
      <c r="J200">
        <v>0</v>
      </c>
      <c r="K200">
        <v>0</v>
      </c>
    </row>
    <row r="201" spans="1:11" x14ac:dyDescent="0.25">
      <c r="A201" t="s">
        <v>66</v>
      </c>
      <c r="B201" t="s">
        <v>311</v>
      </c>
      <c r="C201" t="s">
        <v>311</v>
      </c>
      <c r="D201" t="s">
        <v>67</v>
      </c>
      <c r="E201" t="s">
        <v>50</v>
      </c>
      <c r="G201">
        <v>1</v>
      </c>
      <c r="H201">
        <v>0</v>
      </c>
      <c r="I201">
        <v>0</v>
      </c>
      <c r="J201">
        <v>0</v>
      </c>
      <c r="K201">
        <v>0</v>
      </c>
    </row>
    <row r="202" spans="1:11" x14ac:dyDescent="0.25">
      <c r="A202" t="s">
        <v>66</v>
      </c>
      <c r="B202">
        <v>307</v>
      </c>
      <c r="C202">
        <v>307</v>
      </c>
      <c r="D202" t="s">
        <v>67</v>
      </c>
      <c r="E202" t="s">
        <v>50</v>
      </c>
      <c r="G202">
        <v>1</v>
      </c>
      <c r="H202">
        <v>0</v>
      </c>
      <c r="I202">
        <v>0</v>
      </c>
      <c r="J202">
        <v>0</v>
      </c>
      <c r="K202">
        <v>0</v>
      </c>
    </row>
    <row r="203" spans="1:11" x14ac:dyDescent="0.25">
      <c r="A203" t="s">
        <v>66</v>
      </c>
      <c r="B203" t="s">
        <v>315</v>
      </c>
      <c r="C203" t="s">
        <v>315</v>
      </c>
      <c r="D203" t="s">
        <v>67</v>
      </c>
      <c r="E203" t="s">
        <v>50</v>
      </c>
      <c r="G203">
        <v>1</v>
      </c>
      <c r="H203">
        <v>0</v>
      </c>
      <c r="I203">
        <v>0</v>
      </c>
      <c r="J203">
        <v>0</v>
      </c>
      <c r="K203">
        <v>0</v>
      </c>
    </row>
    <row r="204" spans="1:11" x14ac:dyDescent="0.25">
      <c r="A204" t="s">
        <v>66</v>
      </c>
      <c r="B204">
        <v>410</v>
      </c>
      <c r="C204">
        <v>410</v>
      </c>
      <c r="D204" t="s">
        <v>67</v>
      </c>
      <c r="E204" t="s">
        <v>50</v>
      </c>
      <c r="G204">
        <v>1</v>
      </c>
      <c r="H204">
        <v>0</v>
      </c>
      <c r="I204">
        <v>0</v>
      </c>
      <c r="J204">
        <v>0</v>
      </c>
      <c r="K204">
        <v>0</v>
      </c>
    </row>
    <row r="205" spans="1:11" x14ac:dyDescent="0.25">
      <c r="A205" t="s">
        <v>66</v>
      </c>
      <c r="B205">
        <v>2</v>
      </c>
      <c r="C205">
        <v>2</v>
      </c>
      <c r="D205" t="s">
        <v>67</v>
      </c>
      <c r="E205" t="s">
        <v>50</v>
      </c>
      <c r="G205">
        <v>1</v>
      </c>
      <c r="H205">
        <v>0</v>
      </c>
      <c r="I205">
        <v>0</v>
      </c>
      <c r="J205">
        <v>0</v>
      </c>
      <c r="K205">
        <v>0</v>
      </c>
    </row>
    <row r="206" spans="1:11" x14ac:dyDescent="0.25">
      <c r="A206" t="s">
        <v>66</v>
      </c>
      <c r="B206" t="s">
        <v>316</v>
      </c>
      <c r="C206" t="s">
        <v>316</v>
      </c>
      <c r="D206" t="s">
        <v>67</v>
      </c>
      <c r="E206" t="s">
        <v>50</v>
      </c>
      <c r="G206">
        <v>1</v>
      </c>
      <c r="H206">
        <v>0</v>
      </c>
      <c r="I206">
        <v>0</v>
      </c>
      <c r="J206">
        <v>0</v>
      </c>
      <c r="K206">
        <v>0</v>
      </c>
    </row>
    <row r="207" spans="1:11" x14ac:dyDescent="0.25">
      <c r="A207" t="s">
        <v>66</v>
      </c>
      <c r="B207" t="s">
        <v>317</v>
      </c>
      <c r="C207" t="s">
        <v>317</v>
      </c>
      <c r="D207" t="s">
        <v>67</v>
      </c>
      <c r="E207" t="s">
        <v>50</v>
      </c>
      <c r="G207">
        <v>1</v>
      </c>
      <c r="H207">
        <v>0</v>
      </c>
      <c r="I207">
        <v>0</v>
      </c>
      <c r="J207">
        <v>0</v>
      </c>
      <c r="K207">
        <v>0</v>
      </c>
    </row>
    <row r="208" spans="1:11" x14ac:dyDescent="0.25">
      <c r="A208" t="s">
        <v>66</v>
      </c>
      <c r="B208" t="s">
        <v>318</v>
      </c>
      <c r="C208" t="s">
        <v>318</v>
      </c>
      <c r="D208" t="s">
        <v>67</v>
      </c>
      <c r="E208" t="s">
        <v>50</v>
      </c>
      <c r="G208">
        <v>1</v>
      </c>
      <c r="H208">
        <v>0</v>
      </c>
      <c r="I208">
        <v>0</v>
      </c>
      <c r="J208">
        <v>0</v>
      </c>
      <c r="K208">
        <v>0</v>
      </c>
    </row>
    <row r="209" spans="1:11" x14ac:dyDescent="0.25">
      <c r="A209" t="s">
        <v>66</v>
      </c>
      <c r="B209" t="s">
        <v>319</v>
      </c>
      <c r="C209" t="s">
        <v>319</v>
      </c>
      <c r="D209" t="s">
        <v>67</v>
      </c>
      <c r="E209" t="s">
        <v>50</v>
      </c>
      <c r="G209">
        <v>1</v>
      </c>
      <c r="H209">
        <v>0</v>
      </c>
      <c r="I209">
        <v>0</v>
      </c>
      <c r="J209">
        <v>0</v>
      </c>
      <c r="K209">
        <v>0</v>
      </c>
    </row>
    <row r="210" spans="1:11" x14ac:dyDescent="0.25">
      <c r="A210" t="s">
        <v>66</v>
      </c>
      <c r="B210" t="s">
        <v>320</v>
      </c>
      <c r="C210" t="s">
        <v>320</v>
      </c>
      <c r="D210" t="s">
        <v>67</v>
      </c>
      <c r="E210" t="s">
        <v>50</v>
      </c>
      <c r="G210">
        <v>1</v>
      </c>
      <c r="H210">
        <v>0</v>
      </c>
      <c r="I210">
        <v>0</v>
      </c>
      <c r="J210">
        <v>0</v>
      </c>
      <c r="K210">
        <v>0</v>
      </c>
    </row>
    <row r="211" spans="1:11" x14ac:dyDescent="0.25">
      <c r="A211" t="s">
        <v>66</v>
      </c>
      <c r="B211">
        <v>355</v>
      </c>
      <c r="C211">
        <v>355</v>
      </c>
      <c r="D211" t="s">
        <v>67</v>
      </c>
      <c r="E211" t="s">
        <v>50</v>
      </c>
      <c r="G211">
        <v>1</v>
      </c>
      <c r="H211">
        <v>0</v>
      </c>
      <c r="I211">
        <v>0</v>
      </c>
      <c r="J211">
        <v>0</v>
      </c>
      <c r="K211">
        <v>0</v>
      </c>
    </row>
    <row r="212" spans="1:11" x14ac:dyDescent="0.25">
      <c r="A212" t="s">
        <v>66</v>
      </c>
      <c r="B212">
        <v>255</v>
      </c>
      <c r="C212">
        <v>255</v>
      </c>
      <c r="D212" t="s">
        <v>67</v>
      </c>
      <c r="E212" t="s">
        <v>50</v>
      </c>
      <c r="G212">
        <v>1</v>
      </c>
      <c r="H212">
        <v>0</v>
      </c>
      <c r="I212">
        <v>0</v>
      </c>
      <c r="J212">
        <v>0</v>
      </c>
      <c r="K212">
        <v>0</v>
      </c>
    </row>
    <row r="213" spans="1:11" x14ac:dyDescent="0.25">
      <c r="A213" t="s">
        <v>66</v>
      </c>
      <c r="B213" t="s">
        <v>321</v>
      </c>
      <c r="C213" t="s">
        <v>321</v>
      </c>
      <c r="D213" t="s">
        <v>67</v>
      </c>
      <c r="E213" t="s">
        <v>50</v>
      </c>
      <c r="G213">
        <v>1</v>
      </c>
      <c r="H213">
        <v>0</v>
      </c>
      <c r="I213">
        <v>0</v>
      </c>
      <c r="J213">
        <v>0</v>
      </c>
      <c r="K213">
        <v>0</v>
      </c>
    </row>
    <row r="214" spans="1:11" x14ac:dyDescent="0.25">
      <c r="A214" t="s">
        <v>66</v>
      </c>
      <c r="B214">
        <v>358</v>
      </c>
      <c r="C214">
        <v>358</v>
      </c>
      <c r="D214" t="s">
        <v>67</v>
      </c>
      <c r="E214" t="s">
        <v>50</v>
      </c>
      <c r="G214">
        <v>1</v>
      </c>
      <c r="H214">
        <v>0</v>
      </c>
      <c r="I214">
        <v>0</v>
      </c>
      <c r="J214">
        <v>0</v>
      </c>
      <c r="K214">
        <v>0</v>
      </c>
    </row>
    <row r="215" spans="1:11" x14ac:dyDescent="0.25">
      <c r="A215" t="s">
        <v>66</v>
      </c>
      <c r="B215" t="s">
        <v>324</v>
      </c>
      <c r="C215" t="s">
        <v>324</v>
      </c>
      <c r="D215" t="s">
        <v>67</v>
      </c>
      <c r="E215" t="s">
        <v>50</v>
      </c>
      <c r="G215">
        <v>1</v>
      </c>
      <c r="H215">
        <v>0</v>
      </c>
      <c r="I215">
        <v>0</v>
      </c>
      <c r="J215">
        <v>0</v>
      </c>
      <c r="K215">
        <v>0</v>
      </c>
    </row>
    <row r="216" spans="1:11" x14ac:dyDescent="0.25">
      <c r="A216" t="s">
        <v>66</v>
      </c>
      <c r="B216" t="s">
        <v>325</v>
      </c>
      <c r="C216" t="s">
        <v>325</v>
      </c>
      <c r="D216" t="s">
        <v>67</v>
      </c>
      <c r="E216" t="s">
        <v>50</v>
      </c>
      <c r="G216">
        <v>1</v>
      </c>
      <c r="H216">
        <v>0</v>
      </c>
      <c r="I216">
        <v>0</v>
      </c>
      <c r="J216">
        <v>0</v>
      </c>
      <c r="K216">
        <v>0</v>
      </c>
    </row>
    <row r="217" spans="1:11" x14ac:dyDescent="0.25">
      <c r="A217" t="s">
        <v>66</v>
      </c>
      <c r="B217" t="s">
        <v>326</v>
      </c>
      <c r="C217" t="s">
        <v>326</v>
      </c>
      <c r="D217" t="s">
        <v>67</v>
      </c>
      <c r="E217" t="s">
        <v>50</v>
      </c>
      <c r="G217">
        <v>1</v>
      </c>
      <c r="H217">
        <v>0</v>
      </c>
      <c r="I217">
        <v>0</v>
      </c>
      <c r="J217">
        <v>0</v>
      </c>
      <c r="K217">
        <v>0</v>
      </c>
    </row>
    <row r="218" spans="1:11" x14ac:dyDescent="0.25">
      <c r="A218" t="s">
        <v>66</v>
      </c>
      <c r="B218">
        <v>143</v>
      </c>
      <c r="C218">
        <v>143</v>
      </c>
      <c r="D218" t="s">
        <v>67</v>
      </c>
      <c r="E218" t="s">
        <v>50</v>
      </c>
      <c r="G218">
        <v>1</v>
      </c>
      <c r="H218">
        <v>0</v>
      </c>
      <c r="I218">
        <v>0</v>
      </c>
      <c r="J218">
        <v>0</v>
      </c>
      <c r="K218">
        <v>0</v>
      </c>
    </row>
    <row r="219" spans="1:11" x14ac:dyDescent="0.25">
      <c r="A219" t="s">
        <v>66</v>
      </c>
      <c r="B219" t="s">
        <v>327</v>
      </c>
      <c r="C219" t="s">
        <v>327</v>
      </c>
      <c r="D219" t="s">
        <v>67</v>
      </c>
      <c r="E219" t="s">
        <v>50</v>
      </c>
      <c r="G219">
        <v>1</v>
      </c>
      <c r="H219">
        <v>0</v>
      </c>
      <c r="I219">
        <v>0</v>
      </c>
      <c r="J219">
        <v>0</v>
      </c>
      <c r="K219">
        <v>0</v>
      </c>
    </row>
    <row r="220" spans="1:11" x14ac:dyDescent="0.25">
      <c r="A220" t="s">
        <v>66</v>
      </c>
      <c r="B220" t="s">
        <v>328</v>
      </c>
      <c r="C220" t="s">
        <v>328</v>
      </c>
      <c r="D220" t="s">
        <v>67</v>
      </c>
      <c r="E220" t="s">
        <v>50</v>
      </c>
      <c r="G220">
        <v>1</v>
      </c>
      <c r="H220">
        <v>0</v>
      </c>
      <c r="I220">
        <v>0</v>
      </c>
      <c r="J220">
        <v>0</v>
      </c>
      <c r="K220">
        <v>0</v>
      </c>
    </row>
    <row r="221" spans="1:11" x14ac:dyDescent="0.25">
      <c r="A221" t="s">
        <v>66</v>
      </c>
      <c r="B221" t="s">
        <v>329</v>
      </c>
      <c r="C221" t="s">
        <v>329</v>
      </c>
      <c r="D221" t="s">
        <v>67</v>
      </c>
      <c r="E221" t="s">
        <v>50</v>
      </c>
      <c r="G221">
        <v>1</v>
      </c>
      <c r="H221">
        <v>0</v>
      </c>
      <c r="I221">
        <v>0</v>
      </c>
      <c r="J221">
        <v>0</v>
      </c>
      <c r="K221">
        <v>0</v>
      </c>
    </row>
    <row r="222" spans="1:11" x14ac:dyDescent="0.25">
      <c r="A222" t="s">
        <v>66</v>
      </c>
      <c r="B222">
        <v>349</v>
      </c>
      <c r="C222">
        <v>349</v>
      </c>
      <c r="D222" t="s">
        <v>67</v>
      </c>
      <c r="E222" t="s">
        <v>50</v>
      </c>
      <c r="G222">
        <v>1</v>
      </c>
      <c r="H222">
        <v>0</v>
      </c>
      <c r="I222">
        <v>0</v>
      </c>
      <c r="J222">
        <v>0</v>
      </c>
      <c r="K222">
        <v>0</v>
      </c>
    </row>
    <row r="223" spans="1:11" x14ac:dyDescent="0.25">
      <c r="A223" t="s">
        <v>66</v>
      </c>
      <c r="B223" t="s">
        <v>330</v>
      </c>
      <c r="C223" t="s">
        <v>330</v>
      </c>
      <c r="D223" t="s">
        <v>67</v>
      </c>
      <c r="E223" t="s">
        <v>50</v>
      </c>
      <c r="G223">
        <v>1</v>
      </c>
      <c r="H223">
        <v>0</v>
      </c>
      <c r="I223">
        <v>0</v>
      </c>
      <c r="J223">
        <v>0</v>
      </c>
      <c r="K223">
        <v>0</v>
      </c>
    </row>
    <row r="224" spans="1:11" x14ac:dyDescent="0.25">
      <c r="A224" t="s">
        <v>66</v>
      </c>
      <c r="B224" t="s">
        <v>229</v>
      </c>
      <c r="C224" t="s">
        <v>229</v>
      </c>
      <c r="D224" t="s">
        <v>67</v>
      </c>
      <c r="E224" t="s">
        <v>50</v>
      </c>
      <c r="G224">
        <v>1</v>
      </c>
      <c r="H224">
        <v>0</v>
      </c>
      <c r="I224">
        <v>0</v>
      </c>
      <c r="J224">
        <v>0</v>
      </c>
      <c r="K224">
        <v>0</v>
      </c>
    </row>
    <row r="225" spans="1:11" x14ac:dyDescent="0.25">
      <c r="A225" t="s">
        <v>66</v>
      </c>
      <c r="B225" t="s">
        <v>331</v>
      </c>
      <c r="C225" t="s">
        <v>331</v>
      </c>
      <c r="D225" t="s">
        <v>67</v>
      </c>
      <c r="E225" t="s">
        <v>50</v>
      </c>
      <c r="G225">
        <v>1</v>
      </c>
      <c r="H225">
        <v>0</v>
      </c>
      <c r="I225">
        <v>0</v>
      </c>
      <c r="J225">
        <v>0</v>
      </c>
      <c r="K225">
        <v>0</v>
      </c>
    </row>
    <row r="226" spans="1:11" x14ac:dyDescent="0.25">
      <c r="A226" t="s">
        <v>66</v>
      </c>
      <c r="B226" t="s">
        <v>332</v>
      </c>
      <c r="C226" t="s">
        <v>332</v>
      </c>
      <c r="D226" t="s">
        <v>67</v>
      </c>
      <c r="E226" t="s">
        <v>50</v>
      </c>
      <c r="G226">
        <v>1</v>
      </c>
      <c r="H226">
        <v>0</v>
      </c>
      <c r="I226">
        <v>0</v>
      </c>
      <c r="J226">
        <v>0</v>
      </c>
      <c r="K226">
        <v>0</v>
      </c>
    </row>
    <row r="227" spans="1:11" x14ac:dyDescent="0.25">
      <c r="A227" t="s">
        <v>66</v>
      </c>
      <c r="B227" t="s">
        <v>333</v>
      </c>
      <c r="C227" t="s">
        <v>333</v>
      </c>
      <c r="D227" t="s">
        <v>67</v>
      </c>
      <c r="E227" t="s">
        <v>50</v>
      </c>
      <c r="G227">
        <v>1</v>
      </c>
      <c r="H227">
        <v>0</v>
      </c>
      <c r="I227">
        <v>0</v>
      </c>
      <c r="J227">
        <v>0</v>
      </c>
      <c r="K227">
        <v>0</v>
      </c>
    </row>
    <row r="228" spans="1:11" x14ac:dyDescent="0.25">
      <c r="A228" t="s">
        <v>66</v>
      </c>
      <c r="B228" t="s">
        <v>336</v>
      </c>
      <c r="C228" t="s">
        <v>336</v>
      </c>
      <c r="D228" t="s">
        <v>67</v>
      </c>
      <c r="E228" t="s">
        <v>50</v>
      </c>
      <c r="G228">
        <v>1</v>
      </c>
      <c r="H228">
        <v>0</v>
      </c>
      <c r="I228">
        <v>0</v>
      </c>
      <c r="J228">
        <v>0</v>
      </c>
      <c r="K228">
        <v>0</v>
      </c>
    </row>
    <row r="229" spans="1:11" x14ac:dyDescent="0.25">
      <c r="A229" t="s">
        <v>66</v>
      </c>
      <c r="B229" t="s">
        <v>337</v>
      </c>
      <c r="C229" t="s">
        <v>337</v>
      </c>
      <c r="D229" t="s">
        <v>67</v>
      </c>
      <c r="E229" t="s">
        <v>50</v>
      </c>
      <c r="G229">
        <v>1</v>
      </c>
      <c r="H229">
        <v>0</v>
      </c>
      <c r="I229">
        <v>0</v>
      </c>
      <c r="J229">
        <v>0</v>
      </c>
      <c r="K229">
        <v>0</v>
      </c>
    </row>
    <row r="230" spans="1:11" x14ac:dyDescent="0.25">
      <c r="A230" t="s">
        <v>66</v>
      </c>
      <c r="B230" t="s">
        <v>339</v>
      </c>
      <c r="C230" t="s">
        <v>339</v>
      </c>
      <c r="D230" t="s">
        <v>67</v>
      </c>
      <c r="E230" t="s">
        <v>50</v>
      </c>
      <c r="G230">
        <v>1</v>
      </c>
      <c r="H230">
        <v>0</v>
      </c>
      <c r="I230">
        <v>0</v>
      </c>
      <c r="J230">
        <v>0</v>
      </c>
      <c r="K230">
        <v>0</v>
      </c>
    </row>
    <row r="231" spans="1:11" x14ac:dyDescent="0.25">
      <c r="A231" t="s">
        <v>66</v>
      </c>
      <c r="B231" t="s">
        <v>340</v>
      </c>
      <c r="C231" t="s">
        <v>340</v>
      </c>
      <c r="D231" t="s">
        <v>67</v>
      </c>
      <c r="E231" t="s">
        <v>50</v>
      </c>
      <c r="G231">
        <v>1</v>
      </c>
      <c r="H231">
        <v>0</v>
      </c>
      <c r="I231">
        <v>0</v>
      </c>
      <c r="J231">
        <v>0</v>
      </c>
      <c r="K231">
        <v>0</v>
      </c>
    </row>
    <row r="232" spans="1:11" x14ac:dyDescent="0.25">
      <c r="A232" t="s">
        <v>66</v>
      </c>
      <c r="B232" t="s">
        <v>341</v>
      </c>
      <c r="C232" t="s">
        <v>341</v>
      </c>
      <c r="D232" t="s">
        <v>67</v>
      </c>
      <c r="E232" t="s">
        <v>50</v>
      </c>
      <c r="G232">
        <v>1</v>
      </c>
      <c r="H232">
        <v>0</v>
      </c>
      <c r="I232">
        <v>0</v>
      </c>
      <c r="J232">
        <v>0</v>
      </c>
      <c r="K232">
        <v>0</v>
      </c>
    </row>
    <row r="233" spans="1:11" x14ac:dyDescent="0.25">
      <c r="A233" t="s">
        <v>66</v>
      </c>
      <c r="B233" t="s">
        <v>342</v>
      </c>
      <c r="C233" t="s">
        <v>342</v>
      </c>
      <c r="D233" t="s">
        <v>67</v>
      </c>
      <c r="E233" t="s">
        <v>50</v>
      </c>
      <c r="G233">
        <v>1</v>
      </c>
      <c r="H233">
        <v>0</v>
      </c>
      <c r="I233">
        <v>0</v>
      </c>
      <c r="J233">
        <v>0</v>
      </c>
      <c r="K233">
        <v>0</v>
      </c>
    </row>
    <row r="234" spans="1:11" x14ac:dyDescent="0.25">
      <c r="A234" t="s">
        <v>66</v>
      </c>
      <c r="B234" t="s">
        <v>343</v>
      </c>
      <c r="C234" t="s">
        <v>343</v>
      </c>
      <c r="D234" t="s">
        <v>67</v>
      </c>
      <c r="E234" t="s">
        <v>50</v>
      </c>
      <c r="G234">
        <v>1</v>
      </c>
      <c r="H234">
        <v>0</v>
      </c>
      <c r="I234">
        <v>0</v>
      </c>
      <c r="J234">
        <v>0</v>
      </c>
      <c r="K234">
        <v>0</v>
      </c>
    </row>
    <row r="235" spans="1:11" x14ac:dyDescent="0.25">
      <c r="A235" t="s">
        <v>66</v>
      </c>
      <c r="B235">
        <v>144</v>
      </c>
      <c r="C235">
        <v>144</v>
      </c>
      <c r="D235" t="s">
        <v>67</v>
      </c>
      <c r="E235" t="s">
        <v>50</v>
      </c>
      <c r="G235">
        <v>1</v>
      </c>
      <c r="H235">
        <v>0</v>
      </c>
      <c r="I235">
        <v>0</v>
      </c>
      <c r="J235">
        <v>0</v>
      </c>
      <c r="K235">
        <v>0</v>
      </c>
    </row>
    <row r="236" spans="1:11" x14ac:dyDescent="0.25">
      <c r="A236" t="s">
        <v>66</v>
      </c>
      <c r="B236" t="s">
        <v>344</v>
      </c>
      <c r="C236" t="s">
        <v>344</v>
      </c>
      <c r="D236" t="s">
        <v>67</v>
      </c>
      <c r="E236" t="s">
        <v>50</v>
      </c>
      <c r="G236">
        <v>1</v>
      </c>
      <c r="H236">
        <v>0</v>
      </c>
      <c r="I236">
        <v>0</v>
      </c>
      <c r="J236">
        <v>0</v>
      </c>
      <c r="K236">
        <v>0</v>
      </c>
    </row>
    <row r="237" spans="1:11" x14ac:dyDescent="0.25">
      <c r="A237" t="s">
        <v>66</v>
      </c>
      <c r="B237" t="s">
        <v>345</v>
      </c>
      <c r="C237" t="s">
        <v>345</v>
      </c>
      <c r="D237" t="s">
        <v>67</v>
      </c>
      <c r="E237" t="s">
        <v>50</v>
      </c>
      <c r="G237">
        <v>1</v>
      </c>
      <c r="H237">
        <v>0</v>
      </c>
      <c r="I237">
        <v>0</v>
      </c>
      <c r="J237">
        <v>0</v>
      </c>
      <c r="K237">
        <v>0</v>
      </c>
    </row>
    <row r="238" spans="1:11" x14ac:dyDescent="0.25">
      <c r="A238" t="s">
        <v>66</v>
      </c>
      <c r="B238">
        <v>378</v>
      </c>
      <c r="C238">
        <v>378</v>
      </c>
      <c r="D238" t="s">
        <v>67</v>
      </c>
      <c r="E238" t="s">
        <v>50</v>
      </c>
      <c r="G238">
        <v>1</v>
      </c>
      <c r="H238">
        <v>0</v>
      </c>
      <c r="I238">
        <v>0</v>
      </c>
      <c r="J238">
        <v>0</v>
      </c>
      <c r="K238">
        <v>0</v>
      </c>
    </row>
    <row r="239" spans="1:11" x14ac:dyDescent="0.25">
      <c r="A239" t="s">
        <v>66</v>
      </c>
      <c r="B239" t="s">
        <v>347</v>
      </c>
      <c r="C239" t="s">
        <v>347</v>
      </c>
      <c r="D239" t="s">
        <v>67</v>
      </c>
      <c r="E239" t="s">
        <v>50</v>
      </c>
      <c r="G239">
        <v>1</v>
      </c>
      <c r="H239">
        <v>0</v>
      </c>
      <c r="I239">
        <v>0</v>
      </c>
      <c r="J239">
        <v>0</v>
      </c>
      <c r="K239">
        <v>0</v>
      </c>
    </row>
    <row r="240" spans="1:11" x14ac:dyDescent="0.25">
      <c r="A240" t="s">
        <v>66</v>
      </c>
      <c r="B240">
        <v>108</v>
      </c>
      <c r="C240">
        <v>108</v>
      </c>
      <c r="D240" t="s">
        <v>67</v>
      </c>
      <c r="E240" t="s">
        <v>50</v>
      </c>
      <c r="G240">
        <v>1</v>
      </c>
      <c r="H240">
        <v>0</v>
      </c>
      <c r="I240">
        <v>0</v>
      </c>
      <c r="J240">
        <v>0</v>
      </c>
      <c r="K240">
        <v>0</v>
      </c>
    </row>
    <row r="241" spans="1:11" x14ac:dyDescent="0.25">
      <c r="A241" t="s">
        <v>66</v>
      </c>
      <c r="B241">
        <v>409</v>
      </c>
      <c r="C241">
        <v>409</v>
      </c>
      <c r="D241" t="s">
        <v>67</v>
      </c>
      <c r="E241" t="s">
        <v>50</v>
      </c>
      <c r="G241">
        <v>1</v>
      </c>
      <c r="H241">
        <v>0</v>
      </c>
      <c r="I241">
        <v>0</v>
      </c>
      <c r="J241">
        <v>0</v>
      </c>
      <c r="K241">
        <v>0</v>
      </c>
    </row>
    <row r="242" spans="1:11" x14ac:dyDescent="0.25">
      <c r="A242" t="s">
        <v>66</v>
      </c>
      <c r="B242" t="s">
        <v>348</v>
      </c>
      <c r="C242" t="s">
        <v>348</v>
      </c>
      <c r="D242" t="s">
        <v>67</v>
      </c>
      <c r="E242" t="s">
        <v>50</v>
      </c>
      <c r="G242">
        <v>1</v>
      </c>
      <c r="H242">
        <v>0</v>
      </c>
      <c r="I242">
        <v>0</v>
      </c>
      <c r="J242">
        <v>0</v>
      </c>
      <c r="K242">
        <v>0</v>
      </c>
    </row>
    <row r="243" spans="1:11" x14ac:dyDescent="0.25">
      <c r="A243" t="s">
        <v>66</v>
      </c>
      <c r="B243" t="s">
        <v>349</v>
      </c>
      <c r="C243" t="s">
        <v>349</v>
      </c>
      <c r="D243" t="s">
        <v>67</v>
      </c>
      <c r="E243" t="s">
        <v>50</v>
      </c>
      <c r="G243">
        <v>1</v>
      </c>
      <c r="H243">
        <v>0</v>
      </c>
      <c r="I243">
        <v>0</v>
      </c>
      <c r="J243">
        <v>0</v>
      </c>
      <c r="K243">
        <v>0</v>
      </c>
    </row>
    <row r="244" spans="1:11" x14ac:dyDescent="0.25">
      <c r="A244" t="s">
        <v>66</v>
      </c>
      <c r="B244">
        <v>440</v>
      </c>
      <c r="C244">
        <v>440</v>
      </c>
      <c r="D244" t="s">
        <v>67</v>
      </c>
      <c r="E244" t="s">
        <v>50</v>
      </c>
      <c r="G244">
        <v>1</v>
      </c>
      <c r="H244">
        <v>0</v>
      </c>
      <c r="I244">
        <v>0</v>
      </c>
      <c r="J244">
        <v>0</v>
      </c>
      <c r="K244">
        <v>0</v>
      </c>
    </row>
    <row r="245" spans="1:11" x14ac:dyDescent="0.25">
      <c r="A245" t="s">
        <v>66</v>
      </c>
      <c r="B245" t="s">
        <v>350</v>
      </c>
      <c r="C245" t="s">
        <v>350</v>
      </c>
      <c r="D245" t="s">
        <v>67</v>
      </c>
      <c r="E245" t="s">
        <v>50</v>
      </c>
      <c r="G245">
        <v>1</v>
      </c>
      <c r="H245">
        <v>0</v>
      </c>
      <c r="I245">
        <v>0</v>
      </c>
      <c r="J245">
        <v>0</v>
      </c>
      <c r="K245">
        <v>0</v>
      </c>
    </row>
    <row r="246" spans="1:11" x14ac:dyDescent="0.25">
      <c r="A246" t="s">
        <v>66</v>
      </c>
      <c r="B246" t="s">
        <v>352</v>
      </c>
      <c r="C246" t="s">
        <v>352</v>
      </c>
      <c r="D246" t="s">
        <v>67</v>
      </c>
      <c r="E246" t="s">
        <v>50</v>
      </c>
      <c r="G246">
        <v>1</v>
      </c>
      <c r="H246">
        <v>0</v>
      </c>
      <c r="I246">
        <v>0</v>
      </c>
      <c r="J246">
        <v>0</v>
      </c>
      <c r="K246">
        <v>0</v>
      </c>
    </row>
    <row r="247" spans="1:11" x14ac:dyDescent="0.25">
      <c r="A247" t="s">
        <v>66</v>
      </c>
      <c r="B247" t="s">
        <v>353</v>
      </c>
      <c r="C247" t="s">
        <v>353</v>
      </c>
      <c r="D247" t="s">
        <v>67</v>
      </c>
      <c r="E247" t="s">
        <v>50</v>
      </c>
      <c r="G247">
        <v>1</v>
      </c>
      <c r="H247">
        <v>0</v>
      </c>
      <c r="I247">
        <v>0</v>
      </c>
      <c r="J247">
        <v>0</v>
      </c>
      <c r="K247">
        <v>0</v>
      </c>
    </row>
    <row r="248" spans="1:11" x14ac:dyDescent="0.25">
      <c r="A248" t="s">
        <v>66</v>
      </c>
      <c r="B248" t="s">
        <v>354</v>
      </c>
      <c r="C248" t="s">
        <v>354</v>
      </c>
      <c r="D248" t="s">
        <v>67</v>
      </c>
      <c r="E248" t="s">
        <v>50</v>
      </c>
      <c r="G248">
        <v>1</v>
      </c>
      <c r="H248">
        <v>0</v>
      </c>
      <c r="I248">
        <v>0</v>
      </c>
      <c r="J248">
        <v>0</v>
      </c>
      <c r="K248">
        <v>0</v>
      </c>
    </row>
    <row r="249" spans="1:11" x14ac:dyDescent="0.25">
      <c r="A249" t="s">
        <v>66</v>
      </c>
      <c r="B249">
        <v>107</v>
      </c>
      <c r="C249">
        <v>107</v>
      </c>
      <c r="D249" t="s">
        <v>67</v>
      </c>
      <c r="E249" t="s">
        <v>50</v>
      </c>
      <c r="G249">
        <v>1</v>
      </c>
      <c r="H249">
        <v>0</v>
      </c>
      <c r="I249">
        <v>0</v>
      </c>
      <c r="J249">
        <v>0</v>
      </c>
      <c r="K249">
        <v>0</v>
      </c>
    </row>
    <row r="250" spans="1:11" x14ac:dyDescent="0.25">
      <c r="A250" t="s">
        <v>66</v>
      </c>
      <c r="B250" t="s">
        <v>355</v>
      </c>
      <c r="C250" t="s">
        <v>355</v>
      </c>
      <c r="D250" t="s">
        <v>67</v>
      </c>
      <c r="E250" t="s">
        <v>50</v>
      </c>
      <c r="G250">
        <v>1</v>
      </c>
      <c r="H250">
        <v>0</v>
      </c>
      <c r="I250">
        <v>0</v>
      </c>
      <c r="J250">
        <v>0</v>
      </c>
      <c r="K250">
        <v>0</v>
      </c>
    </row>
    <row r="251" spans="1:11" x14ac:dyDescent="0.25">
      <c r="A251" t="s">
        <v>66</v>
      </c>
      <c r="B251">
        <v>314</v>
      </c>
      <c r="C251">
        <v>314</v>
      </c>
      <c r="D251" t="s">
        <v>67</v>
      </c>
      <c r="E251" t="s">
        <v>50</v>
      </c>
      <c r="G251">
        <v>1</v>
      </c>
      <c r="H251">
        <v>0</v>
      </c>
      <c r="I251">
        <v>0</v>
      </c>
      <c r="J251">
        <v>0</v>
      </c>
      <c r="K251">
        <v>0</v>
      </c>
    </row>
    <row r="252" spans="1:11" x14ac:dyDescent="0.25">
      <c r="A252" t="s">
        <v>66</v>
      </c>
      <c r="B252" t="s">
        <v>357</v>
      </c>
      <c r="C252" t="s">
        <v>357</v>
      </c>
      <c r="D252" t="s">
        <v>67</v>
      </c>
      <c r="E252" t="s">
        <v>50</v>
      </c>
      <c r="G252">
        <v>1</v>
      </c>
      <c r="H252">
        <v>0</v>
      </c>
      <c r="I252">
        <v>0</v>
      </c>
      <c r="J252">
        <v>0</v>
      </c>
      <c r="K252">
        <v>0</v>
      </c>
    </row>
    <row r="253" spans="1:11" x14ac:dyDescent="0.25">
      <c r="A253" t="s">
        <v>66</v>
      </c>
      <c r="B253" t="s">
        <v>358</v>
      </c>
      <c r="C253" t="s">
        <v>358</v>
      </c>
      <c r="D253" t="s">
        <v>67</v>
      </c>
      <c r="E253" t="s">
        <v>50</v>
      </c>
      <c r="G253">
        <v>1</v>
      </c>
      <c r="H253">
        <v>0</v>
      </c>
      <c r="I253">
        <v>0</v>
      </c>
      <c r="J253">
        <v>0</v>
      </c>
      <c r="K253">
        <v>0</v>
      </c>
    </row>
    <row r="254" spans="1:11" x14ac:dyDescent="0.25">
      <c r="A254" t="s">
        <v>66</v>
      </c>
      <c r="B254" t="s">
        <v>359</v>
      </c>
      <c r="C254" t="s">
        <v>359</v>
      </c>
      <c r="D254" t="s">
        <v>67</v>
      </c>
      <c r="E254" t="s">
        <v>50</v>
      </c>
      <c r="G254">
        <v>1</v>
      </c>
      <c r="H254">
        <v>0</v>
      </c>
      <c r="I254">
        <v>0</v>
      </c>
      <c r="J254">
        <v>0</v>
      </c>
      <c r="K254">
        <v>0</v>
      </c>
    </row>
    <row r="255" spans="1:11" x14ac:dyDescent="0.25">
      <c r="A255" t="s">
        <v>66</v>
      </c>
      <c r="B255" t="s">
        <v>360</v>
      </c>
      <c r="C255" t="s">
        <v>360</v>
      </c>
      <c r="D255" t="s">
        <v>67</v>
      </c>
      <c r="E255" t="s">
        <v>50</v>
      </c>
      <c r="G255">
        <v>1</v>
      </c>
      <c r="H255">
        <v>0</v>
      </c>
      <c r="I255">
        <v>0</v>
      </c>
      <c r="J255">
        <v>0</v>
      </c>
      <c r="K255">
        <v>0</v>
      </c>
    </row>
    <row r="256" spans="1:11" x14ac:dyDescent="0.25">
      <c r="A256" t="s">
        <v>66</v>
      </c>
      <c r="B256" t="s">
        <v>361</v>
      </c>
      <c r="C256" t="s">
        <v>361</v>
      </c>
      <c r="D256" t="s">
        <v>67</v>
      </c>
      <c r="E256" t="s">
        <v>50</v>
      </c>
      <c r="G256">
        <v>1</v>
      </c>
      <c r="H256">
        <v>0</v>
      </c>
      <c r="I256">
        <v>0</v>
      </c>
      <c r="J256">
        <v>0</v>
      </c>
      <c r="K256">
        <v>0</v>
      </c>
    </row>
    <row r="257" spans="1:11" x14ac:dyDescent="0.25">
      <c r="A257" t="s">
        <v>66</v>
      </c>
      <c r="B257" t="s">
        <v>367</v>
      </c>
      <c r="C257" t="s">
        <v>367</v>
      </c>
      <c r="D257" t="s">
        <v>67</v>
      </c>
      <c r="E257" t="s">
        <v>50</v>
      </c>
      <c r="G257">
        <v>1</v>
      </c>
      <c r="H257">
        <v>0</v>
      </c>
      <c r="I257">
        <v>0</v>
      </c>
      <c r="J257">
        <v>0</v>
      </c>
      <c r="K257">
        <v>0</v>
      </c>
    </row>
    <row r="258" spans="1:11" x14ac:dyDescent="0.25">
      <c r="A258" t="s">
        <v>66</v>
      </c>
      <c r="B258">
        <v>245</v>
      </c>
      <c r="C258">
        <v>245</v>
      </c>
      <c r="D258" t="s">
        <v>67</v>
      </c>
      <c r="E258" t="s">
        <v>50</v>
      </c>
      <c r="G258">
        <v>1</v>
      </c>
      <c r="H258">
        <v>0</v>
      </c>
      <c r="I258">
        <v>0</v>
      </c>
      <c r="J258">
        <v>0</v>
      </c>
      <c r="K258">
        <v>0</v>
      </c>
    </row>
    <row r="259" spans="1:11" x14ac:dyDescent="0.25">
      <c r="A259" t="s">
        <v>66</v>
      </c>
      <c r="B259" t="s">
        <v>369</v>
      </c>
      <c r="C259" t="s">
        <v>369</v>
      </c>
      <c r="D259" t="s">
        <v>67</v>
      </c>
      <c r="E259" t="s">
        <v>50</v>
      </c>
      <c r="G259">
        <v>1</v>
      </c>
      <c r="H259">
        <v>0</v>
      </c>
      <c r="I259">
        <v>0</v>
      </c>
      <c r="J259">
        <v>0</v>
      </c>
      <c r="K259">
        <v>0</v>
      </c>
    </row>
    <row r="260" spans="1:11" x14ac:dyDescent="0.25">
      <c r="A260" t="s">
        <v>66</v>
      </c>
      <c r="B260" t="s">
        <v>370</v>
      </c>
      <c r="C260" t="s">
        <v>370</v>
      </c>
      <c r="D260" t="s">
        <v>67</v>
      </c>
      <c r="E260" t="s">
        <v>50</v>
      </c>
      <c r="G260">
        <v>1</v>
      </c>
      <c r="H260">
        <v>0</v>
      </c>
      <c r="I260">
        <v>0</v>
      </c>
      <c r="J260">
        <v>0</v>
      </c>
      <c r="K260">
        <v>0</v>
      </c>
    </row>
    <row r="261" spans="1:11" x14ac:dyDescent="0.25">
      <c r="A261" t="s">
        <v>66</v>
      </c>
      <c r="B261" t="s">
        <v>371</v>
      </c>
      <c r="C261" t="s">
        <v>371</v>
      </c>
      <c r="D261" t="s">
        <v>67</v>
      </c>
      <c r="E261" t="s">
        <v>50</v>
      </c>
      <c r="G261">
        <v>1</v>
      </c>
      <c r="H261">
        <v>0</v>
      </c>
      <c r="I261">
        <v>0</v>
      </c>
      <c r="J261">
        <v>0</v>
      </c>
      <c r="K261">
        <v>0</v>
      </c>
    </row>
    <row r="262" spans="1:11" x14ac:dyDescent="0.25">
      <c r="A262" t="s">
        <v>66</v>
      </c>
      <c r="B262" t="s">
        <v>373</v>
      </c>
      <c r="C262" t="s">
        <v>373</v>
      </c>
      <c r="D262" t="s">
        <v>67</v>
      </c>
      <c r="E262" t="s">
        <v>50</v>
      </c>
      <c r="G262">
        <v>1</v>
      </c>
      <c r="H262">
        <v>0</v>
      </c>
      <c r="I262">
        <v>0</v>
      </c>
      <c r="J262">
        <v>0</v>
      </c>
      <c r="K262">
        <v>0</v>
      </c>
    </row>
    <row r="263" spans="1:11" x14ac:dyDescent="0.25">
      <c r="A263" t="s">
        <v>66</v>
      </c>
      <c r="B263">
        <v>231</v>
      </c>
      <c r="C263">
        <v>231</v>
      </c>
      <c r="D263" t="s">
        <v>67</v>
      </c>
      <c r="E263" t="s">
        <v>50</v>
      </c>
      <c r="G263">
        <v>1</v>
      </c>
      <c r="H263">
        <v>0</v>
      </c>
      <c r="I263">
        <v>0</v>
      </c>
      <c r="J263">
        <v>0</v>
      </c>
      <c r="K263">
        <v>0</v>
      </c>
    </row>
    <row r="264" spans="1:11" x14ac:dyDescent="0.25">
      <c r="A264" t="s">
        <v>66</v>
      </c>
      <c r="B264" t="s">
        <v>374</v>
      </c>
      <c r="C264" t="s">
        <v>374</v>
      </c>
      <c r="D264" t="s">
        <v>67</v>
      </c>
      <c r="E264" t="s">
        <v>50</v>
      </c>
      <c r="G264">
        <v>1</v>
      </c>
      <c r="H264">
        <v>0</v>
      </c>
      <c r="I264">
        <v>0</v>
      </c>
      <c r="J264">
        <v>0</v>
      </c>
      <c r="K264">
        <v>0</v>
      </c>
    </row>
    <row r="265" spans="1:11" x14ac:dyDescent="0.25">
      <c r="A265" t="s">
        <v>66</v>
      </c>
      <c r="B265" t="s">
        <v>230</v>
      </c>
      <c r="C265" t="s">
        <v>230</v>
      </c>
      <c r="D265" t="s">
        <v>67</v>
      </c>
      <c r="E265" t="s">
        <v>50</v>
      </c>
      <c r="G265">
        <v>1</v>
      </c>
      <c r="H265">
        <v>0</v>
      </c>
      <c r="I265">
        <v>0</v>
      </c>
      <c r="J265">
        <v>0</v>
      </c>
      <c r="K265">
        <v>0</v>
      </c>
    </row>
    <row r="266" spans="1:11" x14ac:dyDescent="0.25">
      <c r="A266" t="s">
        <v>66</v>
      </c>
      <c r="B266" t="s">
        <v>376</v>
      </c>
      <c r="C266" t="s">
        <v>376</v>
      </c>
      <c r="D266" t="s">
        <v>67</v>
      </c>
      <c r="E266" t="s">
        <v>50</v>
      </c>
      <c r="G266">
        <v>1</v>
      </c>
      <c r="H266">
        <v>0</v>
      </c>
      <c r="I266">
        <v>0</v>
      </c>
      <c r="J266">
        <v>0</v>
      </c>
      <c r="K266">
        <v>0</v>
      </c>
    </row>
    <row r="267" spans="1:11" x14ac:dyDescent="0.25">
      <c r="A267" t="s">
        <v>66</v>
      </c>
      <c r="B267" t="s">
        <v>377</v>
      </c>
      <c r="C267" t="s">
        <v>377</v>
      </c>
      <c r="D267" t="s">
        <v>67</v>
      </c>
      <c r="E267" t="s">
        <v>50</v>
      </c>
      <c r="G267">
        <v>1</v>
      </c>
      <c r="H267">
        <v>0</v>
      </c>
      <c r="I267">
        <v>0</v>
      </c>
      <c r="J267">
        <v>0</v>
      </c>
      <c r="K267">
        <v>0</v>
      </c>
    </row>
    <row r="268" spans="1:11" x14ac:dyDescent="0.25">
      <c r="A268" t="s">
        <v>66</v>
      </c>
      <c r="B268" t="s">
        <v>378</v>
      </c>
      <c r="C268" t="s">
        <v>378</v>
      </c>
      <c r="D268" t="s">
        <v>67</v>
      </c>
      <c r="E268" t="s">
        <v>50</v>
      </c>
      <c r="G268">
        <v>1</v>
      </c>
      <c r="H268">
        <v>0</v>
      </c>
      <c r="I268">
        <v>0</v>
      </c>
      <c r="J268">
        <v>0</v>
      </c>
      <c r="K268">
        <v>0</v>
      </c>
    </row>
    <row r="269" spans="1:11" x14ac:dyDescent="0.25">
      <c r="A269" t="s">
        <v>66</v>
      </c>
      <c r="B269" t="s">
        <v>379</v>
      </c>
      <c r="C269" t="s">
        <v>379</v>
      </c>
      <c r="D269" t="s">
        <v>67</v>
      </c>
      <c r="E269" t="s">
        <v>50</v>
      </c>
      <c r="G269">
        <v>1</v>
      </c>
      <c r="H269">
        <v>0</v>
      </c>
      <c r="I269">
        <v>0</v>
      </c>
      <c r="J269">
        <v>0</v>
      </c>
      <c r="K269">
        <v>0</v>
      </c>
    </row>
    <row r="270" spans="1:11" x14ac:dyDescent="0.25">
      <c r="A270" t="s">
        <v>66</v>
      </c>
      <c r="B270" t="s">
        <v>382</v>
      </c>
      <c r="C270" t="s">
        <v>382</v>
      </c>
      <c r="D270" t="s">
        <v>67</v>
      </c>
      <c r="E270" t="s">
        <v>50</v>
      </c>
      <c r="G270">
        <v>1</v>
      </c>
      <c r="H270">
        <v>0</v>
      </c>
      <c r="I270">
        <v>0</v>
      </c>
      <c r="J270">
        <v>0</v>
      </c>
      <c r="K270">
        <v>0</v>
      </c>
    </row>
    <row r="271" spans="1:11" x14ac:dyDescent="0.25">
      <c r="A271" t="s">
        <v>66</v>
      </c>
      <c r="B271">
        <v>3</v>
      </c>
      <c r="C271">
        <v>3</v>
      </c>
      <c r="D271" t="s">
        <v>67</v>
      </c>
      <c r="E271" t="s">
        <v>50</v>
      </c>
      <c r="G271">
        <v>1</v>
      </c>
      <c r="H271">
        <v>0</v>
      </c>
      <c r="I271">
        <v>0</v>
      </c>
      <c r="J271">
        <v>0</v>
      </c>
      <c r="K271">
        <v>0</v>
      </c>
    </row>
    <row r="272" spans="1:11" x14ac:dyDescent="0.25">
      <c r="A272" t="s">
        <v>66</v>
      </c>
      <c r="B272" t="s">
        <v>388</v>
      </c>
      <c r="C272" t="s">
        <v>388</v>
      </c>
      <c r="D272" t="s">
        <v>67</v>
      </c>
      <c r="E272" t="s">
        <v>50</v>
      </c>
      <c r="G272">
        <v>1</v>
      </c>
      <c r="H272">
        <v>0</v>
      </c>
      <c r="I272">
        <v>0</v>
      </c>
      <c r="J272">
        <v>0</v>
      </c>
      <c r="K272">
        <v>0</v>
      </c>
    </row>
    <row r="273" spans="1:11" x14ac:dyDescent="0.25">
      <c r="A273" t="s">
        <v>66</v>
      </c>
      <c r="B273" t="s">
        <v>389</v>
      </c>
      <c r="C273" t="s">
        <v>389</v>
      </c>
      <c r="D273" t="s">
        <v>67</v>
      </c>
      <c r="E273" t="s">
        <v>50</v>
      </c>
      <c r="G273">
        <v>1</v>
      </c>
      <c r="H273">
        <v>0</v>
      </c>
      <c r="I273">
        <v>0</v>
      </c>
      <c r="J273">
        <v>0</v>
      </c>
      <c r="K273">
        <v>0</v>
      </c>
    </row>
    <row r="274" spans="1:11" x14ac:dyDescent="0.25">
      <c r="A274" t="s">
        <v>66</v>
      </c>
      <c r="B274" t="s">
        <v>390</v>
      </c>
      <c r="C274" t="s">
        <v>390</v>
      </c>
      <c r="D274" t="s">
        <v>67</v>
      </c>
      <c r="E274" t="s">
        <v>50</v>
      </c>
      <c r="G274">
        <v>1</v>
      </c>
      <c r="H274">
        <v>0</v>
      </c>
      <c r="I274">
        <v>0</v>
      </c>
      <c r="J274">
        <v>0</v>
      </c>
      <c r="K274">
        <v>0</v>
      </c>
    </row>
    <row r="275" spans="1:11" x14ac:dyDescent="0.25">
      <c r="A275" t="s">
        <v>66</v>
      </c>
      <c r="B275" t="s">
        <v>391</v>
      </c>
      <c r="C275" t="s">
        <v>391</v>
      </c>
      <c r="D275" t="s">
        <v>67</v>
      </c>
      <c r="E275" t="s">
        <v>50</v>
      </c>
      <c r="G275">
        <v>1</v>
      </c>
      <c r="H275">
        <v>0</v>
      </c>
      <c r="I275">
        <v>0</v>
      </c>
      <c r="J275">
        <v>0</v>
      </c>
      <c r="K275">
        <v>0</v>
      </c>
    </row>
    <row r="276" spans="1:11" x14ac:dyDescent="0.25">
      <c r="A276" t="s">
        <v>66</v>
      </c>
      <c r="B276">
        <v>265</v>
      </c>
      <c r="C276">
        <v>265</v>
      </c>
      <c r="D276" t="s">
        <v>67</v>
      </c>
      <c r="E276" t="s">
        <v>50</v>
      </c>
      <c r="G276">
        <v>1</v>
      </c>
      <c r="H276">
        <v>0</v>
      </c>
      <c r="I276">
        <v>0</v>
      </c>
      <c r="J276">
        <v>0</v>
      </c>
      <c r="K276">
        <v>0</v>
      </c>
    </row>
    <row r="277" spans="1:11" x14ac:dyDescent="0.25">
      <c r="A277" t="s">
        <v>66</v>
      </c>
      <c r="B277" t="s">
        <v>397</v>
      </c>
      <c r="C277" t="s">
        <v>397</v>
      </c>
      <c r="D277" t="s">
        <v>67</v>
      </c>
      <c r="E277" t="s">
        <v>50</v>
      </c>
      <c r="G277">
        <v>1</v>
      </c>
      <c r="H277">
        <v>0</v>
      </c>
      <c r="I277">
        <v>0</v>
      </c>
      <c r="J277">
        <v>0</v>
      </c>
      <c r="K277">
        <v>0</v>
      </c>
    </row>
    <row r="278" spans="1:11" x14ac:dyDescent="0.25">
      <c r="A278" t="s">
        <v>66</v>
      </c>
      <c r="B278" t="s">
        <v>398</v>
      </c>
      <c r="C278" t="s">
        <v>398</v>
      </c>
      <c r="D278" t="s">
        <v>67</v>
      </c>
      <c r="E278" t="s">
        <v>50</v>
      </c>
      <c r="G278">
        <v>1</v>
      </c>
      <c r="H278">
        <v>0</v>
      </c>
      <c r="I278">
        <v>0</v>
      </c>
      <c r="J278">
        <v>0</v>
      </c>
      <c r="K278">
        <v>0</v>
      </c>
    </row>
    <row r="279" spans="1:11" x14ac:dyDescent="0.25">
      <c r="A279" t="s">
        <v>66</v>
      </c>
      <c r="B279" t="s">
        <v>399</v>
      </c>
      <c r="C279" t="s">
        <v>399</v>
      </c>
      <c r="D279" t="s">
        <v>67</v>
      </c>
      <c r="E279" t="s">
        <v>50</v>
      </c>
      <c r="G279">
        <v>1</v>
      </c>
      <c r="H279">
        <v>0</v>
      </c>
      <c r="I279">
        <v>0</v>
      </c>
      <c r="J279">
        <v>0</v>
      </c>
      <c r="K279">
        <v>0</v>
      </c>
    </row>
    <row r="280" spans="1:11" x14ac:dyDescent="0.25">
      <c r="A280" t="s">
        <v>66</v>
      </c>
      <c r="B280" t="s">
        <v>400</v>
      </c>
      <c r="C280" t="s">
        <v>400</v>
      </c>
      <c r="D280" t="s">
        <v>67</v>
      </c>
      <c r="E280" t="s">
        <v>50</v>
      </c>
      <c r="G280">
        <v>1</v>
      </c>
      <c r="H280">
        <v>0</v>
      </c>
      <c r="I280">
        <v>0</v>
      </c>
      <c r="J280">
        <v>0</v>
      </c>
      <c r="K280">
        <v>0</v>
      </c>
    </row>
    <row r="281" spans="1:11" x14ac:dyDescent="0.25">
      <c r="A281" t="s">
        <v>66</v>
      </c>
      <c r="B281" t="s">
        <v>401</v>
      </c>
      <c r="C281" t="s">
        <v>401</v>
      </c>
      <c r="D281" t="s">
        <v>67</v>
      </c>
      <c r="E281" t="s">
        <v>50</v>
      </c>
      <c r="G281">
        <v>1</v>
      </c>
      <c r="H281">
        <v>0</v>
      </c>
      <c r="I281">
        <v>0</v>
      </c>
      <c r="J281">
        <v>0</v>
      </c>
      <c r="K281">
        <v>0</v>
      </c>
    </row>
    <row r="282" spans="1:11" x14ac:dyDescent="0.25">
      <c r="A282" t="s">
        <v>66</v>
      </c>
      <c r="B282">
        <v>147</v>
      </c>
      <c r="C282">
        <v>147</v>
      </c>
      <c r="D282" t="s">
        <v>67</v>
      </c>
      <c r="E282" t="s">
        <v>50</v>
      </c>
      <c r="G282">
        <v>1</v>
      </c>
      <c r="H282">
        <v>0</v>
      </c>
      <c r="I282">
        <v>0</v>
      </c>
      <c r="J282">
        <v>0</v>
      </c>
      <c r="K282">
        <v>0</v>
      </c>
    </row>
    <row r="283" spans="1:11" x14ac:dyDescent="0.25">
      <c r="A283" t="s">
        <v>66</v>
      </c>
      <c r="B283" t="s">
        <v>402</v>
      </c>
      <c r="C283" t="s">
        <v>402</v>
      </c>
      <c r="D283" t="s">
        <v>67</v>
      </c>
      <c r="E283" t="s">
        <v>50</v>
      </c>
      <c r="G283">
        <v>1</v>
      </c>
      <c r="H283">
        <v>0</v>
      </c>
      <c r="I283">
        <v>0</v>
      </c>
      <c r="J283">
        <v>0</v>
      </c>
      <c r="K283">
        <v>0</v>
      </c>
    </row>
    <row r="284" spans="1:11" x14ac:dyDescent="0.25">
      <c r="A284" t="s">
        <v>66</v>
      </c>
      <c r="B284" t="s">
        <v>403</v>
      </c>
      <c r="C284" t="s">
        <v>403</v>
      </c>
      <c r="D284" t="s">
        <v>67</v>
      </c>
      <c r="E284" t="s">
        <v>50</v>
      </c>
      <c r="G284">
        <v>1</v>
      </c>
      <c r="H284">
        <v>0</v>
      </c>
      <c r="I284">
        <v>0</v>
      </c>
      <c r="J284">
        <v>0</v>
      </c>
      <c r="K284">
        <v>0</v>
      </c>
    </row>
    <row r="285" spans="1:11" x14ac:dyDescent="0.25">
      <c r="A285" t="s">
        <v>66</v>
      </c>
      <c r="B285" t="s">
        <v>404</v>
      </c>
      <c r="C285" t="s">
        <v>404</v>
      </c>
      <c r="D285" t="s">
        <v>67</v>
      </c>
      <c r="E285" t="s">
        <v>50</v>
      </c>
      <c r="G285">
        <v>1</v>
      </c>
      <c r="H285">
        <v>0</v>
      </c>
      <c r="I285">
        <v>0</v>
      </c>
      <c r="J285">
        <v>0</v>
      </c>
      <c r="K285">
        <v>0</v>
      </c>
    </row>
    <row r="286" spans="1:11" x14ac:dyDescent="0.25">
      <c r="A286" t="s">
        <v>66</v>
      </c>
      <c r="B286">
        <v>6</v>
      </c>
      <c r="C286">
        <v>6</v>
      </c>
      <c r="D286" t="s">
        <v>67</v>
      </c>
      <c r="E286" t="s">
        <v>50</v>
      </c>
      <c r="G286">
        <v>1</v>
      </c>
      <c r="H286">
        <v>0</v>
      </c>
      <c r="I286">
        <v>0</v>
      </c>
      <c r="J286">
        <v>0</v>
      </c>
      <c r="K286">
        <v>0</v>
      </c>
    </row>
    <row r="287" spans="1:11" x14ac:dyDescent="0.25">
      <c r="A287" t="s">
        <v>66</v>
      </c>
      <c r="B287" t="s">
        <v>406</v>
      </c>
      <c r="C287" t="s">
        <v>406</v>
      </c>
      <c r="D287" t="s">
        <v>67</v>
      </c>
      <c r="E287" t="s">
        <v>50</v>
      </c>
      <c r="G287">
        <v>1</v>
      </c>
      <c r="H287">
        <v>0</v>
      </c>
      <c r="I287">
        <v>0</v>
      </c>
      <c r="J287">
        <v>0</v>
      </c>
      <c r="K287">
        <v>0</v>
      </c>
    </row>
    <row r="288" spans="1:11" x14ac:dyDescent="0.25">
      <c r="A288" t="s">
        <v>66</v>
      </c>
      <c r="B288" t="s">
        <v>407</v>
      </c>
      <c r="C288" t="s">
        <v>407</v>
      </c>
      <c r="D288" t="s">
        <v>67</v>
      </c>
      <c r="E288" t="s">
        <v>50</v>
      </c>
      <c r="G288">
        <v>1</v>
      </c>
      <c r="H288">
        <v>0</v>
      </c>
      <c r="I288">
        <v>0</v>
      </c>
      <c r="J288">
        <v>0</v>
      </c>
      <c r="K288">
        <v>0</v>
      </c>
    </row>
    <row r="289" spans="1:11" x14ac:dyDescent="0.25">
      <c r="A289" t="s">
        <v>66</v>
      </c>
      <c r="B289" t="s">
        <v>408</v>
      </c>
      <c r="C289" t="s">
        <v>408</v>
      </c>
      <c r="D289" t="s">
        <v>67</v>
      </c>
      <c r="E289" t="s">
        <v>50</v>
      </c>
      <c r="G289">
        <v>1</v>
      </c>
      <c r="H289">
        <v>0</v>
      </c>
      <c r="I289">
        <v>0</v>
      </c>
      <c r="J289">
        <v>0</v>
      </c>
      <c r="K289">
        <v>0</v>
      </c>
    </row>
    <row r="290" spans="1:11" x14ac:dyDescent="0.25">
      <c r="A290" t="s">
        <v>66</v>
      </c>
      <c r="B290" t="s">
        <v>235</v>
      </c>
      <c r="C290" t="s">
        <v>235</v>
      </c>
      <c r="D290" t="s">
        <v>67</v>
      </c>
      <c r="E290" t="s">
        <v>50</v>
      </c>
      <c r="G290">
        <v>1</v>
      </c>
      <c r="H290">
        <v>0</v>
      </c>
      <c r="I290">
        <v>0</v>
      </c>
      <c r="J290">
        <v>0</v>
      </c>
      <c r="K290">
        <v>0</v>
      </c>
    </row>
    <row r="291" spans="1:11" x14ac:dyDescent="0.25">
      <c r="A291" t="s">
        <v>66</v>
      </c>
      <c r="B291" t="s">
        <v>409</v>
      </c>
      <c r="C291" t="s">
        <v>409</v>
      </c>
      <c r="D291" t="s">
        <v>67</v>
      </c>
      <c r="E291" t="s">
        <v>50</v>
      </c>
      <c r="G291">
        <v>1</v>
      </c>
      <c r="H291">
        <v>0</v>
      </c>
      <c r="I291">
        <v>0</v>
      </c>
      <c r="J291">
        <v>0</v>
      </c>
      <c r="K291">
        <v>0</v>
      </c>
    </row>
    <row r="292" spans="1:11" x14ac:dyDescent="0.25">
      <c r="A292" t="s">
        <v>66</v>
      </c>
      <c r="B292">
        <v>159</v>
      </c>
      <c r="C292">
        <v>159</v>
      </c>
      <c r="D292" t="s">
        <v>67</v>
      </c>
      <c r="E292" t="s">
        <v>50</v>
      </c>
      <c r="G292">
        <v>1</v>
      </c>
      <c r="H292">
        <v>0</v>
      </c>
      <c r="I292">
        <v>0</v>
      </c>
      <c r="J292">
        <v>0</v>
      </c>
      <c r="K292">
        <v>0</v>
      </c>
    </row>
    <row r="293" spans="1:11" x14ac:dyDescent="0.25">
      <c r="A293" t="s">
        <v>66</v>
      </c>
      <c r="B293">
        <v>464</v>
      </c>
      <c r="C293">
        <v>464</v>
      </c>
      <c r="D293" t="s">
        <v>67</v>
      </c>
      <c r="E293" t="s">
        <v>50</v>
      </c>
      <c r="G293">
        <v>1</v>
      </c>
      <c r="H293">
        <v>0</v>
      </c>
      <c r="I293">
        <v>0</v>
      </c>
      <c r="J293">
        <v>0</v>
      </c>
      <c r="K293">
        <v>0</v>
      </c>
    </row>
    <row r="294" spans="1:11" x14ac:dyDescent="0.25">
      <c r="A294" t="s">
        <v>66</v>
      </c>
      <c r="B294" t="s">
        <v>410</v>
      </c>
      <c r="C294" t="s">
        <v>410</v>
      </c>
      <c r="D294" t="s">
        <v>67</v>
      </c>
      <c r="E294" t="s">
        <v>50</v>
      </c>
      <c r="G294">
        <v>1</v>
      </c>
      <c r="H294">
        <v>0</v>
      </c>
      <c r="I294">
        <v>0</v>
      </c>
      <c r="J294">
        <v>0</v>
      </c>
      <c r="K294">
        <v>0</v>
      </c>
    </row>
    <row r="295" spans="1:11" x14ac:dyDescent="0.25">
      <c r="A295" t="s">
        <v>66</v>
      </c>
      <c r="B295" t="s">
        <v>411</v>
      </c>
      <c r="C295" t="s">
        <v>411</v>
      </c>
      <c r="D295" t="s">
        <v>67</v>
      </c>
      <c r="E295" t="s">
        <v>50</v>
      </c>
      <c r="G295">
        <v>1</v>
      </c>
      <c r="H295">
        <v>0</v>
      </c>
      <c r="I295">
        <v>0</v>
      </c>
      <c r="J295">
        <v>0</v>
      </c>
      <c r="K295">
        <v>0</v>
      </c>
    </row>
    <row r="296" spans="1:11" x14ac:dyDescent="0.25">
      <c r="A296" t="s">
        <v>66</v>
      </c>
      <c r="B296" t="s">
        <v>412</v>
      </c>
      <c r="C296" t="s">
        <v>412</v>
      </c>
      <c r="D296" t="s">
        <v>67</v>
      </c>
      <c r="E296" t="s">
        <v>50</v>
      </c>
      <c r="G296">
        <v>1</v>
      </c>
      <c r="H296">
        <v>0</v>
      </c>
      <c r="I296">
        <v>0</v>
      </c>
      <c r="J296">
        <v>0</v>
      </c>
      <c r="K296">
        <v>0</v>
      </c>
    </row>
    <row r="297" spans="1:11" x14ac:dyDescent="0.25">
      <c r="A297" t="s">
        <v>66</v>
      </c>
      <c r="B297" t="s">
        <v>415</v>
      </c>
      <c r="C297" t="s">
        <v>415</v>
      </c>
      <c r="D297" t="s">
        <v>67</v>
      </c>
      <c r="E297" t="s">
        <v>50</v>
      </c>
      <c r="G297">
        <v>1</v>
      </c>
      <c r="H297">
        <v>0</v>
      </c>
      <c r="I297">
        <v>0</v>
      </c>
      <c r="J297">
        <v>0</v>
      </c>
      <c r="K297">
        <v>0</v>
      </c>
    </row>
    <row r="298" spans="1:11" x14ac:dyDescent="0.25">
      <c r="A298" t="s">
        <v>66</v>
      </c>
      <c r="B298" t="s">
        <v>416</v>
      </c>
      <c r="C298" t="s">
        <v>416</v>
      </c>
      <c r="D298" t="s">
        <v>67</v>
      </c>
      <c r="E298" t="s">
        <v>50</v>
      </c>
      <c r="G298">
        <v>1</v>
      </c>
      <c r="H298">
        <v>0</v>
      </c>
      <c r="I298">
        <v>0</v>
      </c>
      <c r="J298">
        <v>0</v>
      </c>
      <c r="K298">
        <v>0</v>
      </c>
    </row>
    <row r="299" spans="1:11" x14ac:dyDescent="0.25">
      <c r="A299" t="s">
        <v>66</v>
      </c>
      <c r="B299" t="s">
        <v>420</v>
      </c>
      <c r="C299" t="s">
        <v>420</v>
      </c>
      <c r="D299" t="s">
        <v>67</v>
      </c>
      <c r="E299" t="s">
        <v>50</v>
      </c>
      <c r="G299">
        <v>1</v>
      </c>
      <c r="H299">
        <v>0</v>
      </c>
      <c r="I299">
        <v>0</v>
      </c>
      <c r="J299">
        <v>0</v>
      </c>
      <c r="K299">
        <v>0</v>
      </c>
    </row>
    <row r="300" spans="1:11" x14ac:dyDescent="0.25">
      <c r="A300" t="s">
        <v>66</v>
      </c>
      <c r="B300" t="s">
        <v>421</v>
      </c>
      <c r="C300" t="s">
        <v>421</v>
      </c>
      <c r="D300" t="s">
        <v>67</v>
      </c>
      <c r="E300" t="s">
        <v>50</v>
      </c>
      <c r="G300">
        <v>1</v>
      </c>
      <c r="H300">
        <v>0</v>
      </c>
      <c r="I300">
        <v>0</v>
      </c>
      <c r="J300">
        <v>0</v>
      </c>
      <c r="K300">
        <v>0</v>
      </c>
    </row>
    <row r="301" spans="1:11" x14ac:dyDescent="0.25">
      <c r="A301" t="s">
        <v>66</v>
      </c>
      <c r="B301" t="s">
        <v>422</v>
      </c>
      <c r="C301" t="s">
        <v>422</v>
      </c>
      <c r="D301" t="s">
        <v>67</v>
      </c>
      <c r="E301" t="s">
        <v>50</v>
      </c>
      <c r="G301">
        <v>1</v>
      </c>
      <c r="H301">
        <v>0</v>
      </c>
      <c r="I301">
        <v>0</v>
      </c>
      <c r="J301">
        <v>0</v>
      </c>
      <c r="K301">
        <v>0</v>
      </c>
    </row>
    <row r="302" spans="1:11" x14ac:dyDescent="0.25">
      <c r="A302" t="s">
        <v>66</v>
      </c>
      <c r="B302">
        <v>334</v>
      </c>
      <c r="C302">
        <v>334</v>
      </c>
      <c r="D302" t="s">
        <v>67</v>
      </c>
      <c r="E302" t="s">
        <v>50</v>
      </c>
      <c r="G302">
        <v>1</v>
      </c>
      <c r="H302">
        <v>0</v>
      </c>
      <c r="I302">
        <v>0</v>
      </c>
      <c r="J302">
        <v>0</v>
      </c>
      <c r="K302">
        <v>0</v>
      </c>
    </row>
    <row r="303" spans="1:11" x14ac:dyDescent="0.25">
      <c r="A303" t="s">
        <v>66</v>
      </c>
      <c r="B303" t="s">
        <v>423</v>
      </c>
      <c r="C303" t="s">
        <v>423</v>
      </c>
      <c r="D303" t="s">
        <v>67</v>
      </c>
      <c r="E303" t="s">
        <v>50</v>
      </c>
      <c r="G303">
        <v>1</v>
      </c>
      <c r="H303">
        <v>0</v>
      </c>
      <c r="I303">
        <v>0</v>
      </c>
      <c r="J303">
        <v>0</v>
      </c>
      <c r="K303">
        <v>0</v>
      </c>
    </row>
    <row r="304" spans="1:11" x14ac:dyDescent="0.25">
      <c r="A304" t="s">
        <v>66</v>
      </c>
      <c r="B304" t="s">
        <v>424</v>
      </c>
      <c r="C304" t="s">
        <v>424</v>
      </c>
      <c r="D304" t="s">
        <v>67</v>
      </c>
      <c r="E304" t="s">
        <v>50</v>
      </c>
      <c r="G304">
        <v>1</v>
      </c>
      <c r="H304">
        <v>0</v>
      </c>
      <c r="I304">
        <v>0</v>
      </c>
      <c r="J304">
        <v>0</v>
      </c>
      <c r="K304">
        <v>0</v>
      </c>
    </row>
    <row r="305" spans="1:11" x14ac:dyDescent="0.25">
      <c r="A305" t="s">
        <v>66</v>
      </c>
      <c r="B305" t="s">
        <v>425</v>
      </c>
      <c r="C305" t="s">
        <v>425</v>
      </c>
      <c r="D305" t="s">
        <v>67</v>
      </c>
      <c r="E305" t="s">
        <v>50</v>
      </c>
      <c r="G305">
        <v>1</v>
      </c>
      <c r="H305">
        <v>0</v>
      </c>
      <c r="I305">
        <v>0</v>
      </c>
      <c r="J305">
        <v>0</v>
      </c>
      <c r="K305">
        <v>0</v>
      </c>
    </row>
    <row r="306" spans="1:11" x14ac:dyDescent="0.25">
      <c r="A306" t="s">
        <v>66</v>
      </c>
      <c r="B306" t="s">
        <v>428</v>
      </c>
      <c r="C306" t="s">
        <v>428</v>
      </c>
      <c r="D306" t="s">
        <v>67</v>
      </c>
      <c r="E306" t="s">
        <v>50</v>
      </c>
      <c r="G306">
        <v>1</v>
      </c>
      <c r="H306">
        <v>0</v>
      </c>
      <c r="I306">
        <v>0</v>
      </c>
      <c r="J306">
        <v>0</v>
      </c>
      <c r="K306">
        <v>0</v>
      </c>
    </row>
    <row r="307" spans="1:11" x14ac:dyDescent="0.25">
      <c r="A307" t="s">
        <v>66</v>
      </c>
      <c r="B307" t="s">
        <v>429</v>
      </c>
      <c r="C307" t="s">
        <v>429</v>
      </c>
      <c r="D307" t="s">
        <v>67</v>
      </c>
      <c r="E307" t="s">
        <v>50</v>
      </c>
      <c r="G307">
        <v>1</v>
      </c>
      <c r="H307">
        <v>0</v>
      </c>
      <c r="I307">
        <v>0</v>
      </c>
      <c r="J307">
        <v>0</v>
      </c>
      <c r="K307">
        <v>0</v>
      </c>
    </row>
    <row r="308" spans="1:11" x14ac:dyDescent="0.25">
      <c r="A308" t="s">
        <v>66</v>
      </c>
      <c r="B308">
        <v>146</v>
      </c>
      <c r="C308">
        <v>146</v>
      </c>
      <c r="D308" t="s">
        <v>67</v>
      </c>
      <c r="E308" t="s">
        <v>50</v>
      </c>
      <c r="G308">
        <v>1</v>
      </c>
      <c r="H308">
        <v>0</v>
      </c>
      <c r="I308">
        <v>0</v>
      </c>
      <c r="J308">
        <v>0</v>
      </c>
      <c r="K308">
        <v>0</v>
      </c>
    </row>
    <row r="309" spans="1:11" x14ac:dyDescent="0.25">
      <c r="A309" t="s">
        <v>66</v>
      </c>
      <c r="B309">
        <v>342</v>
      </c>
      <c r="C309">
        <v>342</v>
      </c>
      <c r="D309" t="s">
        <v>67</v>
      </c>
      <c r="E309" t="s">
        <v>50</v>
      </c>
      <c r="G309">
        <v>1</v>
      </c>
      <c r="H309">
        <v>0</v>
      </c>
      <c r="I309">
        <v>0</v>
      </c>
      <c r="J309">
        <v>0</v>
      </c>
      <c r="K309">
        <v>0</v>
      </c>
    </row>
    <row r="310" spans="1:11" x14ac:dyDescent="0.25">
      <c r="A310" t="s">
        <v>66</v>
      </c>
      <c r="B310">
        <v>251</v>
      </c>
      <c r="C310">
        <v>251</v>
      </c>
      <c r="D310" t="s">
        <v>67</v>
      </c>
      <c r="E310" t="s">
        <v>50</v>
      </c>
      <c r="G310">
        <v>1</v>
      </c>
      <c r="H310">
        <v>0</v>
      </c>
      <c r="I310">
        <v>0</v>
      </c>
      <c r="J310">
        <v>0</v>
      </c>
      <c r="K310">
        <v>0</v>
      </c>
    </row>
    <row r="311" spans="1:11" x14ac:dyDescent="0.25">
      <c r="A311" t="s">
        <v>66</v>
      </c>
      <c r="B311" t="s">
        <v>431</v>
      </c>
      <c r="C311" t="s">
        <v>431</v>
      </c>
      <c r="D311" t="s">
        <v>67</v>
      </c>
      <c r="E311" t="s">
        <v>50</v>
      </c>
      <c r="G311">
        <v>1</v>
      </c>
      <c r="H311">
        <v>0</v>
      </c>
      <c r="I311">
        <v>0</v>
      </c>
      <c r="J311">
        <v>0</v>
      </c>
      <c r="K311">
        <v>0</v>
      </c>
    </row>
    <row r="312" spans="1:11" x14ac:dyDescent="0.25">
      <c r="A312" t="s">
        <v>66</v>
      </c>
      <c r="B312" t="s">
        <v>432</v>
      </c>
      <c r="C312" t="s">
        <v>432</v>
      </c>
      <c r="D312" t="s">
        <v>67</v>
      </c>
      <c r="E312" t="s">
        <v>50</v>
      </c>
      <c r="G312">
        <v>1</v>
      </c>
      <c r="H312">
        <v>0</v>
      </c>
      <c r="I312">
        <v>0</v>
      </c>
      <c r="J312">
        <v>0</v>
      </c>
      <c r="K312">
        <v>0</v>
      </c>
    </row>
    <row r="313" spans="1:11" x14ac:dyDescent="0.25">
      <c r="A313" t="s">
        <v>66</v>
      </c>
      <c r="B313" t="s">
        <v>433</v>
      </c>
      <c r="C313" t="s">
        <v>433</v>
      </c>
      <c r="D313" t="s">
        <v>67</v>
      </c>
      <c r="E313" t="s">
        <v>50</v>
      </c>
      <c r="G313">
        <v>1</v>
      </c>
      <c r="H313">
        <v>0</v>
      </c>
      <c r="I313">
        <v>0</v>
      </c>
      <c r="J313">
        <v>0</v>
      </c>
      <c r="K313">
        <v>0</v>
      </c>
    </row>
    <row r="314" spans="1:11" x14ac:dyDescent="0.25">
      <c r="A314" t="s">
        <v>66</v>
      </c>
      <c r="B314">
        <v>341</v>
      </c>
      <c r="C314">
        <v>341</v>
      </c>
      <c r="D314" t="s">
        <v>67</v>
      </c>
      <c r="E314" t="s">
        <v>50</v>
      </c>
      <c r="G314">
        <v>1</v>
      </c>
      <c r="H314">
        <v>0</v>
      </c>
      <c r="I314">
        <v>0</v>
      </c>
      <c r="J314">
        <v>0</v>
      </c>
      <c r="K314">
        <v>0</v>
      </c>
    </row>
    <row r="315" spans="1:11" x14ac:dyDescent="0.25">
      <c r="A315" t="s">
        <v>66</v>
      </c>
      <c r="B315" t="s">
        <v>434</v>
      </c>
      <c r="C315" t="s">
        <v>434</v>
      </c>
      <c r="D315" t="s">
        <v>67</v>
      </c>
      <c r="E315" t="s">
        <v>50</v>
      </c>
      <c r="G315">
        <v>1</v>
      </c>
      <c r="H315">
        <v>0</v>
      </c>
      <c r="I315">
        <v>0</v>
      </c>
      <c r="J315">
        <v>0</v>
      </c>
      <c r="K315">
        <v>0</v>
      </c>
    </row>
    <row r="316" spans="1:11" x14ac:dyDescent="0.25">
      <c r="A316" t="s">
        <v>66</v>
      </c>
      <c r="B316" t="s">
        <v>435</v>
      </c>
      <c r="C316" t="s">
        <v>435</v>
      </c>
      <c r="D316" t="s">
        <v>67</v>
      </c>
      <c r="E316" t="s">
        <v>50</v>
      </c>
      <c r="G316">
        <v>1</v>
      </c>
      <c r="H316">
        <v>0</v>
      </c>
      <c r="I316">
        <v>0</v>
      </c>
      <c r="J316">
        <v>0</v>
      </c>
      <c r="K316">
        <v>0</v>
      </c>
    </row>
    <row r="317" spans="1:11" x14ac:dyDescent="0.25">
      <c r="A317" t="s">
        <v>418</v>
      </c>
      <c r="B317" t="s">
        <v>419</v>
      </c>
      <c r="C317" t="s">
        <v>419</v>
      </c>
      <c r="D317" t="s">
        <v>67</v>
      </c>
      <c r="E317" t="s">
        <v>50</v>
      </c>
      <c r="G317">
        <v>1</v>
      </c>
      <c r="H317">
        <v>0</v>
      </c>
      <c r="I317">
        <v>0</v>
      </c>
      <c r="J317">
        <v>0</v>
      </c>
      <c r="K317">
        <v>0</v>
      </c>
    </row>
    <row r="318" spans="1:11" x14ac:dyDescent="0.25">
      <c r="A318" t="s">
        <v>270</v>
      </c>
      <c r="B318" t="s">
        <v>271</v>
      </c>
      <c r="C318" t="s">
        <v>271</v>
      </c>
      <c r="D318" t="s">
        <v>67</v>
      </c>
      <c r="E318" t="s">
        <v>50</v>
      </c>
      <c r="G318">
        <v>2</v>
      </c>
      <c r="H318">
        <v>0</v>
      </c>
      <c r="I318">
        <v>0</v>
      </c>
      <c r="J318">
        <v>0</v>
      </c>
      <c r="K318">
        <v>0</v>
      </c>
    </row>
    <row r="319" spans="1:11" x14ac:dyDescent="0.25">
      <c r="A319" t="s">
        <v>365</v>
      </c>
      <c r="B319" t="s">
        <v>366</v>
      </c>
      <c r="C319" t="s">
        <v>366</v>
      </c>
      <c r="D319" t="s">
        <v>67</v>
      </c>
      <c r="E319" t="s">
        <v>50</v>
      </c>
      <c r="G319">
        <v>1</v>
      </c>
      <c r="H319">
        <v>0</v>
      </c>
      <c r="I319">
        <v>0</v>
      </c>
      <c r="J319">
        <v>0</v>
      </c>
      <c r="K319">
        <v>0</v>
      </c>
    </row>
    <row r="320" spans="1:11" x14ac:dyDescent="0.25">
      <c r="A320" t="s">
        <v>642</v>
      </c>
      <c r="B320" t="s">
        <v>87</v>
      </c>
      <c r="C320" t="s">
        <v>87</v>
      </c>
      <c r="D320" t="s">
        <v>88</v>
      </c>
      <c r="E320" t="s">
        <v>50</v>
      </c>
      <c r="G320">
        <v>13</v>
      </c>
      <c r="H320">
        <v>60000</v>
      </c>
      <c r="I320">
        <v>780000</v>
      </c>
      <c r="J320">
        <v>5.4000000000000003E-3</v>
      </c>
      <c r="K320">
        <v>178750</v>
      </c>
    </row>
    <row r="321" spans="1:11" x14ac:dyDescent="0.25">
      <c r="A321" t="s">
        <v>643</v>
      </c>
      <c r="B321" t="s">
        <v>138</v>
      </c>
      <c r="C321" t="s">
        <v>138</v>
      </c>
      <c r="D321" t="s">
        <v>88</v>
      </c>
      <c r="E321" t="s">
        <v>50</v>
      </c>
      <c r="G321">
        <v>6</v>
      </c>
      <c r="H321">
        <v>60000</v>
      </c>
      <c r="I321">
        <v>360000</v>
      </c>
      <c r="J321">
        <v>2.5000000000000001E-3</v>
      </c>
      <c r="K321">
        <v>82500</v>
      </c>
    </row>
    <row r="322" spans="1:11" x14ac:dyDescent="0.25">
      <c r="A322" t="s">
        <v>644</v>
      </c>
      <c r="B322" t="s">
        <v>126</v>
      </c>
      <c r="C322" t="s">
        <v>126</v>
      </c>
      <c r="D322" t="s">
        <v>88</v>
      </c>
      <c r="E322" t="s">
        <v>50</v>
      </c>
      <c r="G322">
        <v>9</v>
      </c>
      <c r="H322">
        <v>60000</v>
      </c>
      <c r="I322">
        <v>540000</v>
      </c>
      <c r="J322">
        <v>3.8E-3</v>
      </c>
      <c r="K322">
        <v>123750</v>
      </c>
    </row>
    <row r="323" spans="1:11" x14ac:dyDescent="0.25">
      <c r="A323" t="s">
        <v>645</v>
      </c>
      <c r="B323" t="s">
        <v>156</v>
      </c>
      <c r="C323" t="s">
        <v>156</v>
      </c>
      <c r="D323" t="s">
        <v>88</v>
      </c>
      <c r="E323" t="s">
        <v>50</v>
      </c>
      <c r="G323">
        <v>2</v>
      </c>
      <c r="H323">
        <v>60000</v>
      </c>
      <c r="I323">
        <v>120000</v>
      </c>
      <c r="J323">
        <v>8.0000000000000004E-4</v>
      </c>
      <c r="K323">
        <v>27500</v>
      </c>
    </row>
    <row r="324" spans="1:11" x14ac:dyDescent="0.25">
      <c r="A324" t="s">
        <v>91</v>
      </c>
      <c r="B324" t="s">
        <v>92</v>
      </c>
      <c r="C324" t="s">
        <v>92</v>
      </c>
      <c r="D324" t="s">
        <v>61</v>
      </c>
      <c r="E324" t="s">
        <v>50</v>
      </c>
      <c r="G324">
        <v>4</v>
      </c>
      <c r="H324">
        <v>45000</v>
      </c>
      <c r="I324">
        <v>180000</v>
      </c>
      <c r="J324">
        <v>1.2999999999999999E-3</v>
      </c>
      <c r="K324">
        <v>0</v>
      </c>
    </row>
    <row r="325" spans="1:11" x14ac:dyDescent="0.25">
      <c r="A325" t="s">
        <v>301</v>
      </c>
      <c r="B325" t="s">
        <v>302</v>
      </c>
      <c r="C325" t="s">
        <v>302</v>
      </c>
      <c r="D325" t="s">
        <v>61</v>
      </c>
      <c r="E325" t="s">
        <v>50</v>
      </c>
      <c r="G325">
        <v>2</v>
      </c>
      <c r="H325">
        <v>45000</v>
      </c>
      <c r="I325">
        <v>90000</v>
      </c>
      <c r="J325">
        <v>5.9999999999999995E-4</v>
      </c>
      <c r="K325">
        <v>0</v>
      </c>
    </row>
    <row r="326" spans="1:11" x14ac:dyDescent="0.25">
      <c r="A326" t="s">
        <v>135</v>
      </c>
      <c r="B326" t="s">
        <v>136</v>
      </c>
      <c r="C326" t="s">
        <v>136</v>
      </c>
      <c r="D326" t="s">
        <v>61</v>
      </c>
      <c r="E326" t="s">
        <v>50</v>
      </c>
      <c r="G326">
        <v>3</v>
      </c>
      <c r="H326">
        <v>45000</v>
      </c>
      <c r="I326">
        <v>135000</v>
      </c>
      <c r="J326">
        <v>8.9999999999999998E-4</v>
      </c>
      <c r="K326">
        <v>0</v>
      </c>
    </row>
    <row r="327" spans="1:11" x14ac:dyDescent="0.25">
      <c r="A327" t="s">
        <v>216</v>
      </c>
      <c r="B327" t="s">
        <v>60</v>
      </c>
      <c r="C327" t="s">
        <v>60</v>
      </c>
      <c r="D327" t="s">
        <v>61</v>
      </c>
      <c r="E327" t="s">
        <v>50</v>
      </c>
      <c r="G327">
        <v>5</v>
      </c>
      <c r="H327">
        <v>0</v>
      </c>
      <c r="I327">
        <v>0</v>
      </c>
      <c r="J327">
        <v>0</v>
      </c>
      <c r="K327">
        <v>0</v>
      </c>
    </row>
    <row r="328" spans="1:11" x14ac:dyDescent="0.25">
      <c r="A328" t="s">
        <v>334</v>
      </c>
      <c r="B328" t="s">
        <v>335</v>
      </c>
      <c r="C328" t="s">
        <v>335</v>
      </c>
      <c r="D328" t="s">
        <v>148</v>
      </c>
      <c r="E328" t="s">
        <v>50</v>
      </c>
      <c r="G328">
        <v>1</v>
      </c>
      <c r="H328">
        <v>86000</v>
      </c>
      <c r="I328">
        <v>86000</v>
      </c>
      <c r="J328">
        <v>5.9999999999999995E-4</v>
      </c>
      <c r="K328">
        <v>13750</v>
      </c>
    </row>
    <row r="329" spans="1:11" x14ac:dyDescent="0.25">
      <c r="A329" t="s">
        <v>195</v>
      </c>
      <c r="B329" t="s">
        <v>196</v>
      </c>
      <c r="C329" t="s">
        <v>196</v>
      </c>
      <c r="D329" t="s">
        <v>88</v>
      </c>
      <c r="E329" t="s">
        <v>84</v>
      </c>
      <c r="G329">
        <v>6</v>
      </c>
      <c r="H329">
        <v>64000</v>
      </c>
      <c r="I329">
        <v>384000</v>
      </c>
      <c r="J329">
        <v>2.7000000000000001E-3</v>
      </c>
      <c r="K329">
        <v>82500</v>
      </c>
    </row>
    <row r="330" spans="1:11" x14ac:dyDescent="0.25">
      <c r="A330" t="s">
        <v>54</v>
      </c>
      <c r="B330" t="s">
        <v>55</v>
      </c>
      <c r="C330" t="s">
        <v>55</v>
      </c>
      <c r="D330" t="s">
        <v>56</v>
      </c>
      <c r="E330" t="s">
        <v>57</v>
      </c>
      <c r="G330">
        <v>25</v>
      </c>
      <c r="H330">
        <v>64000</v>
      </c>
      <c r="I330">
        <v>1600000</v>
      </c>
      <c r="J330">
        <v>1.11E-2</v>
      </c>
      <c r="K330">
        <v>375000</v>
      </c>
    </row>
    <row r="331" spans="1:11" x14ac:dyDescent="0.25">
      <c r="A331" t="s">
        <v>247</v>
      </c>
      <c r="B331" t="s">
        <v>248</v>
      </c>
      <c r="C331" t="s">
        <v>248</v>
      </c>
      <c r="D331" t="s">
        <v>56</v>
      </c>
      <c r="E331" t="s">
        <v>57</v>
      </c>
      <c r="G331">
        <v>4</v>
      </c>
      <c r="H331">
        <v>64000</v>
      </c>
      <c r="I331">
        <v>256000</v>
      </c>
      <c r="J331">
        <v>1.8E-3</v>
      </c>
      <c r="K331">
        <v>60000</v>
      </c>
    </row>
    <row r="332" spans="1:11" x14ac:dyDescent="0.25">
      <c r="A332" t="s">
        <v>395</v>
      </c>
      <c r="B332" t="s">
        <v>396</v>
      </c>
      <c r="C332" t="s">
        <v>396</v>
      </c>
      <c r="D332" t="s">
        <v>56</v>
      </c>
      <c r="E332" t="s">
        <v>57</v>
      </c>
      <c r="G332">
        <v>1</v>
      </c>
      <c r="H332">
        <v>64000</v>
      </c>
      <c r="I332">
        <v>64000</v>
      </c>
      <c r="J332">
        <v>4.0000000000000002E-4</v>
      </c>
      <c r="K332">
        <v>15000</v>
      </c>
    </row>
    <row r="333" spans="1:11" x14ac:dyDescent="0.25">
      <c r="A333" t="s">
        <v>214</v>
      </c>
      <c r="B333" t="s">
        <v>215</v>
      </c>
      <c r="C333" t="s">
        <v>215</v>
      </c>
      <c r="D333" t="s">
        <v>56</v>
      </c>
      <c r="E333" t="s">
        <v>57</v>
      </c>
      <c r="G333">
        <v>4</v>
      </c>
      <c r="H333">
        <v>98000</v>
      </c>
      <c r="I333">
        <v>392000</v>
      </c>
      <c r="J333">
        <v>2.7000000000000001E-3</v>
      </c>
      <c r="K333">
        <v>125000</v>
      </c>
    </row>
    <row r="334" spans="1:11" x14ac:dyDescent="0.25">
      <c r="A334" t="s">
        <v>190</v>
      </c>
      <c r="B334" t="s">
        <v>191</v>
      </c>
      <c r="C334" t="s">
        <v>191</v>
      </c>
      <c r="D334" t="s">
        <v>56</v>
      </c>
      <c r="E334" t="s">
        <v>57</v>
      </c>
      <c r="G334">
        <v>1</v>
      </c>
      <c r="H334">
        <v>98000</v>
      </c>
      <c r="I334">
        <v>98000</v>
      </c>
      <c r="J334">
        <v>6.9999999999999999E-4</v>
      </c>
      <c r="K334">
        <v>31250</v>
      </c>
    </row>
    <row r="335" spans="1:11" x14ac:dyDescent="0.25">
      <c r="A335" t="s">
        <v>206</v>
      </c>
      <c r="B335" t="s">
        <v>207</v>
      </c>
      <c r="C335" t="s">
        <v>207</v>
      </c>
      <c r="D335" t="s">
        <v>56</v>
      </c>
      <c r="E335" t="s">
        <v>57</v>
      </c>
      <c r="G335">
        <v>2</v>
      </c>
      <c r="H335">
        <v>98000</v>
      </c>
      <c r="I335">
        <v>196000</v>
      </c>
      <c r="J335">
        <v>1.4E-3</v>
      </c>
      <c r="K335">
        <v>50000</v>
      </c>
    </row>
    <row r="336" spans="1:11" x14ac:dyDescent="0.25">
      <c r="A336" t="s">
        <v>81</v>
      </c>
      <c r="B336" t="s">
        <v>82</v>
      </c>
      <c r="C336" t="s">
        <v>82</v>
      </c>
      <c r="D336" t="s">
        <v>83</v>
      </c>
      <c r="E336" t="s">
        <v>84</v>
      </c>
      <c r="G336">
        <v>11</v>
      </c>
      <c r="H336">
        <v>50000</v>
      </c>
      <c r="I336">
        <v>550000</v>
      </c>
      <c r="J336">
        <v>3.8E-3</v>
      </c>
      <c r="K336">
        <v>151250</v>
      </c>
    </row>
    <row r="337" spans="1:11" x14ac:dyDescent="0.25">
      <c r="A337" t="s">
        <v>96</v>
      </c>
      <c r="B337" t="s">
        <v>97</v>
      </c>
      <c r="C337" t="s">
        <v>97</v>
      </c>
      <c r="D337" t="s">
        <v>83</v>
      </c>
      <c r="E337" t="s">
        <v>50</v>
      </c>
      <c r="G337">
        <v>11</v>
      </c>
      <c r="H337">
        <v>50000</v>
      </c>
      <c r="I337">
        <v>550000</v>
      </c>
      <c r="J337">
        <v>3.8E-3</v>
      </c>
      <c r="K337">
        <v>45870</v>
      </c>
    </row>
    <row r="338" spans="1:11" x14ac:dyDescent="0.25">
      <c r="A338" t="s">
        <v>280</v>
      </c>
      <c r="B338" t="s">
        <v>281</v>
      </c>
      <c r="C338" t="s">
        <v>281</v>
      </c>
      <c r="D338" t="s">
        <v>83</v>
      </c>
      <c r="E338" t="s">
        <v>84</v>
      </c>
      <c r="G338">
        <v>2</v>
      </c>
      <c r="H338">
        <v>50000</v>
      </c>
      <c r="I338">
        <v>100000</v>
      </c>
      <c r="J338">
        <v>6.9999999999999999E-4</v>
      </c>
      <c r="K338">
        <v>27500</v>
      </c>
    </row>
    <row r="339" spans="1:11" x14ac:dyDescent="0.25">
      <c r="A339" t="s">
        <v>197</v>
      </c>
      <c r="B339" t="s">
        <v>198</v>
      </c>
      <c r="C339" t="s">
        <v>198</v>
      </c>
      <c r="D339" t="s">
        <v>56</v>
      </c>
      <c r="E339" t="s">
        <v>57</v>
      </c>
      <c r="G339">
        <v>2</v>
      </c>
      <c r="H339">
        <v>76000</v>
      </c>
      <c r="I339">
        <v>152000</v>
      </c>
      <c r="J339">
        <v>1.1000000000000001E-3</v>
      </c>
      <c r="K339">
        <v>42000</v>
      </c>
    </row>
    <row r="340" spans="1:11" x14ac:dyDescent="0.25">
      <c r="A340" t="s">
        <v>102</v>
      </c>
      <c r="B340" t="s">
        <v>103</v>
      </c>
      <c r="C340" t="s">
        <v>103</v>
      </c>
      <c r="D340" t="s">
        <v>49</v>
      </c>
      <c r="E340" t="s">
        <v>50</v>
      </c>
      <c r="G340">
        <v>24</v>
      </c>
      <c r="H340">
        <v>50000</v>
      </c>
      <c r="I340">
        <v>1200000</v>
      </c>
      <c r="J340">
        <v>8.3000000000000001E-3</v>
      </c>
      <c r="K340">
        <v>237600</v>
      </c>
    </row>
    <row r="341" spans="1:11" x14ac:dyDescent="0.25">
      <c r="A341" t="s">
        <v>192</v>
      </c>
      <c r="B341" t="s">
        <v>193</v>
      </c>
      <c r="C341" t="s">
        <v>193</v>
      </c>
      <c r="D341" t="s">
        <v>49</v>
      </c>
      <c r="E341" t="s">
        <v>50</v>
      </c>
      <c r="G341">
        <v>12</v>
      </c>
      <c r="H341">
        <v>50000</v>
      </c>
      <c r="I341">
        <v>600000</v>
      </c>
      <c r="J341">
        <v>4.1999999999999997E-3</v>
      </c>
      <c r="K341">
        <v>118800</v>
      </c>
    </row>
    <row r="342" spans="1:11" x14ac:dyDescent="0.25">
      <c r="A342" t="s">
        <v>47</v>
      </c>
      <c r="B342" t="s">
        <v>48</v>
      </c>
      <c r="C342" t="s">
        <v>48</v>
      </c>
      <c r="D342" t="s">
        <v>49</v>
      </c>
      <c r="E342" t="s">
        <v>50</v>
      </c>
      <c r="G342">
        <v>39</v>
      </c>
      <c r="H342">
        <v>80000</v>
      </c>
      <c r="I342">
        <v>3120000</v>
      </c>
      <c r="J342">
        <v>2.1700000000000001E-2</v>
      </c>
      <c r="K342">
        <v>627705</v>
      </c>
    </row>
    <row r="343" spans="1:11" x14ac:dyDescent="0.25">
      <c r="A343" t="s">
        <v>58</v>
      </c>
      <c r="B343" t="s">
        <v>59</v>
      </c>
      <c r="C343" t="s">
        <v>59</v>
      </c>
      <c r="D343" t="s">
        <v>49</v>
      </c>
      <c r="E343" t="s">
        <v>50</v>
      </c>
      <c r="G343">
        <v>25</v>
      </c>
      <c r="H343">
        <v>80000</v>
      </c>
      <c r="I343">
        <v>2000000</v>
      </c>
      <c r="J343">
        <v>1.3899999999999999E-2</v>
      </c>
      <c r="K343">
        <v>402375</v>
      </c>
    </row>
    <row r="344" spans="1:11" x14ac:dyDescent="0.25">
      <c r="A344" t="s">
        <v>184</v>
      </c>
      <c r="B344" t="s">
        <v>185</v>
      </c>
      <c r="C344" t="s">
        <v>185</v>
      </c>
      <c r="D344" t="s">
        <v>133</v>
      </c>
      <c r="E344" t="s">
        <v>50</v>
      </c>
      <c r="G344">
        <v>5</v>
      </c>
      <c r="H344">
        <v>60000</v>
      </c>
      <c r="I344">
        <v>300000</v>
      </c>
      <c r="J344">
        <v>2.0999999999999999E-3</v>
      </c>
      <c r="K344">
        <v>58825</v>
      </c>
    </row>
    <row r="345" spans="1:11" x14ac:dyDescent="0.25">
      <c r="A345" t="s">
        <v>131</v>
      </c>
      <c r="B345" t="s">
        <v>132</v>
      </c>
      <c r="C345" t="s">
        <v>132</v>
      </c>
      <c r="D345" t="s">
        <v>133</v>
      </c>
      <c r="E345" t="s">
        <v>50</v>
      </c>
      <c r="G345">
        <v>1</v>
      </c>
      <c r="H345">
        <v>60000</v>
      </c>
      <c r="I345">
        <v>60000</v>
      </c>
      <c r="J345">
        <v>4.0000000000000002E-4</v>
      </c>
      <c r="K345">
        <v>11765</v>
      </c>
    </row>
    <row r="346" spans="1:11" x14ac:dyDescent="0.25">
      <c r="A346" t="s">
        <v>208</v>
      </c>
      <c r="B346" t="s">
        <v>209</v>
      </c>
      <c r="C346" t="s">
        <v>209</v>
      </c>
      <c r="D346" t="s">
        <v>133</v>
      </c>
      <c r="E346" t="s">
        <v>50</v>
      </c>
      <c r="G346">
        <v>3</v>
      </c>
      <c r="H346">
        <v>80000</v>
      </c>
      <c r="I346">
        <v>240000</v>
      </c>
      <c r="J346">
        <v>1.6999999999999999E-3</v>
      </c>
      <c r="K346">
        <v>47058</v>
      </c>
    </row>
    <row r="347" spans="1:11" x14ac:dyDescent="0.25">
      <c r="A347" t="s">
        <v>179</v>
      </c>
      <c r="B347" t="s">
        <v>180</v>
      </c>
      <c r="C347" t="s">
        <v>180</v>
      </c>
      <c r="D347" t="s">
        <v>133</v>
      </c>
      <c r="E347" t="s">
        <v>50</v>
      </c>
      <c r="G347">
        <v>3</v>
      </c>
      <c r="H347">
        <v>68000</v>
      </c>
      <c r="I347">
        <v>204000</v>
      </c>
      <c r="J347">
        <v>1.4E-3</v>
      </c>
      <c r="K347">
        <v>39999</v>
      </c>
    </row>
    <row r="348" spans="1:11" x14ac:dyDescent="0.25">
      <c r="A348" t="s">
        <v>166</v>
      </c>
      <c r="B348" t="s">
        <v>167</v>
      </c>
      <c r="C348" t="s">
        <v>167</v>
      </c>
      <c r="D348" t="s">
        <v>133</v>
      </c>
      <c r="E348" t="s">
        <v>50</v>
      </c>
      <c r="G348">
        <v>1</v>
      </c>
      <c r="H348">
        <v>68000</v>
      </c>
      <c r="I348">
        <v>68000</v>
      </c>
      <c r="J348">
        <v>5.0000000000000001E-4</v>
      </c>
      <c r="K348">
        <v>13333</v>
      </c>
    </row>
    <row r="349" spans="1:11" x14ac:dyDescent="0.25">
      <c r="A349" t="s">
        <v>225</v>
      </c>
      <c r="B349" t="s">
        <v>226</v>
      </c>
      <c r="C349" t="s">
        <v>226</v>
      </c>
      <c r="D349" t="s">
        <v>133</v>
      </c>
      <c r="E349" t="s">
        <v>50</v>
      </c>
      <c r="G349">
        <v>1</v>
      </c>
      <c r="H349">
        <v>68000</v>
      </c>
      <c r="I349">
        <v>68000</v>
      </c>
      <c r="J349">
        <v>5.0000000000000001E-4</v>
      </c>
      <c r="K349">
        <v>13333</v>
      </c>
    </row>
    <row r="350" spans="1:11" x14ac:dyDescent="0.25">
      <c r="A350" t="s">
        <v>413</v>
      </c>
      <c r="B350" t="s">
        <v>414</v>
      </c>
      <c r="C350" t="s">
        <v>414</v>
      </c>
      <c r="D350" t="s">
        <v>141</v>
      </c>
      <c r="E350" t="s">
        <v>50</v>
      </c>
      <c r="G350">
        <v>1</v>
      </c>
      <c r="H350">
        <v>60000</v>
      </c>
      <c r="I350">
        <v>60000</v>
      </c>
      <c r="J350">
        <v>4.0000000000000002E-4</v>
      </c>
      <c r="K350">
        <v>11765</v>
      </c>
    </row>
    <row r="351" spans="1:11" x14ac:dyDescent="0.25">
      <c r="A351" t="s">
        <v>250</v>
      </c>
      <c r="B351" t="s">
        <v>251</v>
      </c>
      <c r="C351" t="s">
        <v>251</v>
      </c>
      <c r="D351" t="s">
        <v>133</v>
      </c>
      <c r="E351" t="s">
        <v>50</v>
      </c>
      <c r="G351">
        <v>3</v>
      </c>
      <c r="H351">
        <v>68000</v>
      </c>
      <c r="I351">
        <v>204000</v>
      </c>
      <c r="J351">
        <v>1.4E-3</v>
      </c>
      <c r="K351">
        <v>39999</v>
      </c>
    </row>
    <row r="352" spans="1:11" x14ac:dyDescent="0.25">
      <c r="A352" t="s">
        <v>220</v>
      </c>
      <c r="B352" t="s">
        <v>221</v>
      </c>
      <c r="C352" t="s">
        <v>221</v>
      </c>
      <c r="D352" t="s">
        <v>141</v>
      </c>
      <c r="E352" t="s">
        <v>50</v>
      </c>
      <c r="G352">
        <v>1</v>
      </c>
      <c r="H352">
        <v>60000</v>
      </c>
      <c r="I352">
        <v>60000</v>
      </c>
      <c r="J352">
        <v>4.0000000000000002E-4</v>
      </c>
      <c r="K352">
        <v>11765</v>
      </c>
    </row>
    <row r="353" spans="1:11" x14ac:dyDescent="0.25">
      <c r="A353" t="s">
        <v>380</v>
      </c>
      <c r="B353" t="s">
        <v>381</v>
      </c>
      <c r="C353" t="s">
        <v>381</v>
      </c>
      <c r="D353" t="s">
        <v>141</v>
      </c>
      <c r="E353" t="s">
        <v>50</v>
      </c>
      <c r="G353">
        <v>1</v>
      </c>
      <c r="H353">
        <v>60000</v>
      </c>
      <c r="I353">
        <v>60000</v>
      </c>
      <c r="J353">
        <v>4.0000000000000002E-4</v>
      </c>
      <c r="K353">
        <v>11765</v>
      </c>
    </row>
    <row r="354" spans="1:11" x14ac:dyDescent="0.25">
      <c r="A354" t="s">
        <v>217</v>
      </c>
      <c r="B354" t="s">
        <v>218</v>
      </c>
      <c r="C354" t="s">
        <v>218</v>
      </c>
      <c r="D354" t="s">
        <v>141</v>
      </c>
      <c r="E354" t="s">
        <v>50</v>
      </c>
      <c r="G354">
        <v>1</v>
      </c>
      <c r="H354">
        <v>60000</v>
      </c>
      <c r="I354">
        <v>60000</v>
      </c>
      <c r="J354">
        <v>4.0000000000000002E-4</v>
      </c>
      <c r="K354">
        <v>11765</v>
      </c>
    </row>
    <row r="355" spans="1:11" x14ac:dyDescent="0.25">
      <c r="A355" t="s">
        <v>363</v>
      </c>
      <c r="B355" t="s">
        <v>364</v>
      </c>
      <c r="C355" t="s">
        <v>364</v>
      </c>
      <c r="D355" t="s">
        <v>164</v>
      </c>
      <c r="E355" t="s">
        <v>53</v>
      </c>
      <c r="G355">
        <v>1</v>
      </c>
      <c r="H355">
        <v>110000</v>
      </c>
      <c r="I355">
        <v>110000</v>
      </c>
      <c r="J355">
        <v>8.0000000000000004E-4</v>
      </c>
      <c r="K355">
        <v>27500</v>
      </c>
    </row>
    <row r="356" spans="1:11" x14ac:dyDescent="0.25">
      <c r="A356" t="s">
        <v>172</v>
      </c>
      <c r="B356" t="s">
        <v>173</v>
      </c>
      <c r="C356" t="s">
        <v>173</v>
      </c>
      <c r="D356" t="s">
        <v>164</v>
      </c>
      <c r="E356" t="s">
        <v>53</v>
      </c>
      <c r="G356">
        <v>2</v>
      </c>
      <c r="H356">
        <v>140000</v>
      </c>
      <c r="I356">
        <v>280000</v>
      </c>
      <c r="J356">
        <v>1.9E-3</v>
      </c>
      <c r="K356">
        <v>73888</v>
      </c>
    </row>
    <row r="357" spans="1:11" x14ac:dyDescent="0.25">
      <c r="A357" t="s">
        <v>256</v>
      </c>
      <c r="B357" t="s">
        <v>257</v>
      </c>
      <c r="C357" t="s">
        <v>257</v>
      </c>
      <c r="D357" t="s">
        <v>164</v>
      </c>
      <c r="E357" t="s">
        <v>53</v>
      </c>
      <c r="G357">
        <v>3</v>
      </c>
      <c r="H357">
        <v>110000</v>
      </c>
      <c r="I357">
        <v>330000</v>
      </c>
      <c r="J357">
        <v>2.3E-3</v>
      </c>
      <c r="K357">
        <v>41052</v>
      </c>
    </row>
    <row r="358" spans="1:11" x14ac:dyDescent="0.25">
      <c r="A358" t="s">
        <v>168</v>
      </c>
      <c r="B358" t="s">
        <v>169</v>
      </c>
      <c r="C358" t="s">
        <v>169</v>
      </c>
      <c r="D358" t="s">
        <v>170</v>
      </c>
      <c r="E358" t="s">
        <v>53</v>
      </c>
      <c r="G358">
        <v>1</v>
      </c>
      <c r="H358">
        <v>130000</v>
      </c>
      <c r="I358">
        <v>130000</v>
      </c>
      <c r="J358">
        <v>8.9999999999999998E-4</v>
      </c>
      <c r="K358">
        <v>34167</v>
      </c>
    </row>
    <row r="359" spans="1:11" x14ac:dyDescent="0.25">
      <c r="A359" t="s">
        <v>202</v>
      </c>
      <c r="B359" t="s">
        <v>203</v>
      </c>
      <c r="C359" t="s">
        <v>203</v>
      </c>
      <c r="D359" t="s">
        <v>204</v>
      </c>
      <c r="E359" t="s">
        <v>53</v>
      </c>
      <c r="G359">
        <v>1</v>
      </c>
      <c r="H359">
        <v>260000</v>
      </c>
      <c r="I359">
        <v>260000</v>
      </c>
      <c r="J359">
        <v>1.8E-3</v>
      </c>
      <c r="K359">
        <v>76467</v>
      </c>
    </row>
    <row r="360" spans="1:11" x14ac:dyDescent="0.25">
      <c r="A360" t="s">
        <v>93</v>
      </c>
      <c r="B360" t="s">
        <v>94</v>
      </c>
      <c r="C360" t="s">
        <v>94</v>
      </c>
      <c r="D360" t="s">
        <v>83</v>
      </c>
      <c r="E360" t="s">
        <v>84</v>
      </c>
      <c r="G360">
        <v>4</v>
      </c>
      <c r="H360">
        <v>50000</v>
      </c>
      <c r="I360">
        <v>200000</v>
      </c>
      <c r="J360">
        <v>1.4E-3</v>
      </c>
      <c r="K360">
        <v>55000</v>
      </c>
    </row>
    <row r="361" spans="1:11" x14ac:dyDescent="0.25">
      <c r="A361" t="s">
        <v>386</v>
      </c>
      <c r="B361" t="s">
        <v>387</v>
      </c>
      <c r="C361" t="s">
        <v>387</v>
      </c>
      <c r="D361" t="s">
        <v>129</v>
      </c>
      <c r="E361" t="s">
        <v>50</v>
      </c>
      <c r="G361">
        <v>1</v>
      </c>
      <c r="H361">
        <v>45000</v>
      </c>
      <c r="I361">
        <v>45000</v>
      </c>
      <c r="J361">
        <v>2.9999999999999997E-4</v>
      </c>
      <c r="K361">
        <v>16667</v>
      </c>
    </row>
  </sheetData>
  <sortState xmlns:xlrd2="http://schemas.microsoft.com/office/spreadsheetml/2017/richdata2" ref="A1:K361">
    <sortCondition ref="A1:A36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Master</vt:lpstr>
      <vt:lpstr>OrderSheet</vt:lpstr>
      <vt:lpstr>Opening</vt:lpstr>
      <vt:lpstr>Closing</vt:lpstr>
      <vt:lpstr>Inventory</vt:lpstr>
      <vt:lpstr>Deliveries</vt:lpstr>
      <vt:lpstr>Sales</vt:lpstr>
      <vt:lpstr>PastedSales</vt:lpstr>
      <vt:lpstr>OrderSheet!Print_Area</vt:lpstr>
      <vt:lpstr>Closing!Print_Titles</vt:lpstr>
      <vt:lpstr>Inventory!Print_Titles</vt:lpstr>
      <vt:lpstr>Opening!Print_Titles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2023-07-05T03:03:34Z</cp:lastPrinted>
  <dcterms:created xsi:type="dcterms:W3CDTF">2023-05-19T23:24:16Z</dcterms:created>
  <dcterms:modified xsi:type="dcterms:W3CDTF">2023-09-06T10:30:25Z</dcterms:modified>
</cp:coreProperties>
</file>