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4fcombr-my.sharepoint.com/personal/wagner_francisco_contrato_g4f_com_br/Documents/Área de Trabalho/"/>
    </mc:Choice>
  </mc:AlternateContent>
  <xr:revisionPtr revIDLastSave="401" documentId="8_{45C6F4C6-6BDD-4E32-869D-0C792275F4BC}" xr6:coauthVersionLast="47" xr6:coauthVersionMax="47" xr10:uidLastSave="{7226FB05-834D-438E-BD82-282316F0DE3A}"/>
  <bookViews>
    <workbookView xWindow="-28920" yWindow="-15" windowWidth="29040" windowHeight="15720" tabRatio="734" activeTab="6" xr2:uid="{00000000-000D-0000-FFFF-FFFF00000000}"/>
  </bookViews>
  <sheets>
    <sheet name="Backlog_Fase I" sheetId="1" r:id="rId1"/>
    <sheet name="Planning" sheetId="31" r:id="rId2"/>
    <sheet name="Backlog_Fase II" sheetId="11" state="hidden" r:id="rId3"/>
    <sheet name="Review-Sprints" sheetId="21" r:id="rId4"/>
    <sheet name="Analises" sheetId="28" r:id="rId5"/>
    <sheet name="Lições Aprendidas" sheetId="32" r:id="rId6"/>
    <sheet name="Tabela de Processos" sheetId="33" r:id="rId7"/>
  </sheets>
  <externalReferences>
    <externalReference r:id="rId8"/>
    <externalReference r:id="rId9"/>
  </externalReferences>
  <definedNames>
    <definedName name="_xlnm._FilterDatabase" localSheetId="0" hidden="1">'Backlog_Fase I'!$D$9:$M$264</definedName>
    <definedName name="_xlnm._FilterDatabase" localSheetId="2" hidden="1">'Backlog_Fase II'!$B$7:$L$77</definedName>
    <definedName name="_xlnm._FilterDatabase" localSheetId="1" hidden="1">Planning!$D$12:$E$234</definedName>
    <definedName name="_xlnm._FilterDatabase" localSheetId="3" hidden="1">'Review-Sprints'!$D$10:$I$30</definedName>
  </definedNames>
  <calcPr calcId="191028"/>
  <pivotCaches>
    <pivotCache cacheId="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8" l="1"/>
  <c r="C6" i="28"/>
  <c r="E6" i="28" s="1"/>
  <c r="F12" i="21"/>
  <c r="F11" i="21"/>
  <c r="C7" i="33"/>
  <c r="C8" i="33"/>
  <c r="C9" i="33"/>
  <c r="C10" i="33"/>
  <c r="C11" i="33"/>
  <c r="C12" i="33"/>
  <c r="C13" i="33"/>
  <c r="C14" i="33"/>
  <c r="C15" i="33"/>
  <c r="C16" i="33"/>
  <c r="C17" i="33"/>
  <c r="I9" i="21"/>
  <c r="K15" i="21"/>
  <c r="K16" i="21" s="1"/>
  <c r="K17" i="21" s="1"/>
  <c r="K18" i="21" s="1"/>
  <c r="M228" i="33"/>
  <c r="C236" i="31" s="1"/>
  <c r="M227" i="33"/>
  <c r="C235" i="31" s="1"/>
  <c r="M226" i="33"/>
  <c r="C234" i="31" s="1"/>
  <c r="M225" i="33"/>
  <c r="C233" i="31" s="1"/>
  <c r="M224" i="33"/>
  <c r="C232" i="31" s="1"/>
  <c r="M223" i="33"/>
  <c r="C231" i="31" s="1"/>
  <c r="M222" i="33"/>
  <c r="C230" i="31" s="1"/>
  <c r="M221" i="33"/>
  <c r="C229" i="31" s="1"/>
  <c r="M220" i="33"/>
  <c r="C228" i="31" s="1"/>
  <c r="M219" i="33"/>
  <c r="C227" i="31" s="1"/>
  <c r="M218" i="33"/>
  <c r="C226" i="31" s="1"/>
  <c r="M217" i="33"/>
  <c r="C225" i="31" s="1"/>
  <c r="M216" i="33"/>
  <c r="C224" i="31" s="1"/>
  <c r="M215" i="33"/>
  <c r="C223" i="31" s="1"/>
  <c r="M214" i="33"/>
  <c r="C222" i="31" s="1"/>
  <c r="M213" i="33"/>
  <c r="C221" i="31" s="1"/>
  <c r="M212" i="33"/>
  <c r="C220" i="31" s="1"/>
  <c r="M211" i="33"/>
  <c r="C219" i="31" s="1"/>
  <c r="M210" i="33"/>
  <c r="C218" i="31" s="1"/>
  <c r="M209" i="33"/>
  <c r="C217" i="31" s="1"/>
  <c r="M208" i="33"/>
  <c r="C216" i="31" s="1"/>
  <c r="M207" i="33"/>
  <c r="C215" i="31" s="1"/>
  <c r="M206" i="33"/>
  <c r="C214" i="31" s="1"/>
  <c r="M205" i="33"/>
  <c r="C213" i="31" s="1"/>
  <c r="M204" i="33"/>
  <c r="C212" i="31" s="1"/>
  <c r="M203" i="33"/>
  <c r="C211" i="31" s="1"/>
  <c r="M202" i="33"/>
  <c r="C210" i="31" s="1"/>
  <c r="M201" i="33"/>
  <c r="C209" i="31" s="1"/>
  <c r="M200" i="33"/>
  <c r="C208" i="31" s="1"/>
  <c r="M199" i="33"/>
  <c r="C207" i="31" s="1"/>
  <c r="M198" i="33"/>
  <c r="C206" i="31" s="1"/>
  <c r="M197" i="33"/>
  <c r="C205" i="31" s="1"/>
  <c r="M196" i="33"/>
  <c r="C204" i="31" s="1"/>
  <c r="M195" i="33"/>
  <c r="C203" i="31" s="1"/>
  <c r="M194" i="33"/>
  <c r="C202" i="31" s="1"/>
  <c r="M193" i="33"/>
  <c r="C201" i="31" s="1"/>
  <c r="M192" i="33"/>
  <c r="C200" i="31" s="1"/>
  <c r="M191" i="33"/>
  <c r="C199" i="31" s="1"/>
  <c r="M190" i="33"/>
  <c r="C198" i="31" s="1"/>
  <c r="M189" i="33"/>
  <c r="C197" i="31" s="1"/>
  <c r="M188" i="33"/>
  <c r="C196" i="31" s="1"/>
  <c r="M187" i="33"/>
  <c r="C195" i="31" s="1"/>
  <c r="M186" i="33"/>
  <c r="C194" i="31" s="1"/>
  <c r="M185" i="33"/>
  <c r="C193" i="31" s="1"/>
  <c r="M184" i="33"/>
  <c r="C192" i="31" s="1"/>
  <c r="M183" i="33"/>
  <c r="C191" i="31" s="1"/>
  <c r="M182" i="33"/>
  <c r="C190" i="31" s="1"/>
  <c r="M181" i="33"/>
  <c r="C189" i="31" s="1"/>
  <c r="M180" i="33"/>
  <c r="C188" i="31" s="1"/>
  <c r="M179" i="33"/>
  <c r="C187" i="31" s="1"/>
  <c r="M178" i="33"/>
  <c r="C186" i="31" s="1"/>
  <c r="M177" i="33"/>
  <c r="C185" i="31" s="1"/>
  <c r="M176" i="33"/>
  <c r="C184" i="31" s="1"/>
  <c r="M175" i="33"/>
  <c r="C183" i="31" s="1"/>
  <c r="M174" i="33"/>
  <c r="C182" i="31" s="1"/>
  <c r="M173" i="33"/>
  <c r="C181" i="31" s="1"/>
  <c r="M172" i="33"/>
  <c r="C180" i="31" s="1"/>
  <c r="M171" i="33"/>
  <c r="C179" i="31" s="1"/>
  <c r="M170" i="33"/>
  <c r="C178" i="31" s="1"/>
  <c r="M169" i="33"/>
  <c r="C177" i="31" s="1"/>
  <c r="M168" i="33"/>
  <c r="C176" i="31" s="1"/>
  <c r="M167" i="33"/>
  <c r="C175" i="31" s="1"/>
  <c r="M166" i="33"/>
  <c r="C174" i="31" s="1"/>
  <c r="M165" i="33"/>
  <c r="C173" i="31" s="1"/>
  <c r="M164" i="33"/>
  <c r="C172" i="31" s="1"/>
  <c r="M163" i="33"/>
  <c r="C171" i="31" s="1"/>
  <c r="M162" i="33"/>
  <c r="C170" i="31" s="1"/>
  <c r="M161" i="33"/>
  <c r="C169" i="31" s="1"/>
  <c r="M160" i="33"/>
  <c r="C168" i="31" s="1"/>
  <c r="M159" i="33"/>
  <c r="C167" i="31" s="1"/>
  <c r="M158" i="33"/>
  <c r="C166" i="31" s="1"/>
  <c r="M157" i="33"/>
  <c r="C165" i="31" s="1"/>
  <c r="M156" i="33"/>
  <c r="C164" i="31" s="1"/>
  <c r="M155" i="33"/>
  <c r="C163" i="31" s="1"/>
  <c r="M154" i="33"/>
  <c r="C162" i="31" s="1"/>
  <c r="M153" i="33"/>
  <c r="C161" i="31" s="1"/>
  <c r="M152" i="33"/>
  <c r="C160" i="31" s="1"/>
  <c r="M151" i="33"/>
  <c r="C159" i="31" s="1"/>
  <c r="M150" i="33"/>
  <c r="C158" i="31" s="1"/>
  <c r="M149" i="33"/>
  <c r="C157" i="31" s="1"/>
  <c r="M148" i="33"/>
  <c r="C156" i="31" s="1"/>
  <c r="M147" i="33"/>
  <c r="C155" i="31" s="1"/>
  <c r="M146" i="33"/>
  <c r="C154" i="31" s="1"/>
  <c r="M145" i="33"/>
  <c r="C153" i="31" s="1"/>
  <c r="M144" i="33"/>
  <c r="C152" i="31" s="1"/>
  <c r="M143" i="33"/>
  <c r="C151" i="31" s="1"/>
  <c r="M142" i="33"/>
  <c r="C150" i="31" s="1"/>
  <c r="M141" i="33"/>
  <c r="C149" i="31" s="1"/>
  <c r="M140" i="33"/>
  <c r="C148" i="31" s="1"/>
  <c r="M139" i="33"/>
  <c r="C147" i="31" s="1"/>
  <c r="M138" i="33"/>
  <c r="C146" i="31" s="1"/>
  <c r="M137" i="33"/>
  <c r="C145" i="31" s="1"/>
  <c r="M136" i="33"/>
  <c r="C144" i="31" s="1"/>
  <c r="M135" i="33"/>
  <c r="C143" i="31" s="1"/>
  <c r="M134" i="33"/>
  <c r="C142" i="31" s="1"/>
  <c r="M133" i="33"/>
  <c r="C141" i="31" s="1"/>
  <c r="M132" i="33"/>
  <c r="C140" i="31" s="1"/>
  <c r="M131" i="33"/>
  <c r="C139" i="31" s="1"/>
  <c r="M130" i="33"/>
  <c r="C138" i="31" s="1"/>
  <c r="M129" i="33"/>
  <c r="C137" i="31" s="1"/>
  <c r="M128" i="33"/>
  <c r="C136" i="31" s="1"/>
  <c r="M127" i="33"/>
  <c r="C135" i="31" s="1"/>
  <c r="M126" i="33"/>
  <c r="C134" i="31" s="1"/>
  <c r="M125" i="33"/>
  <c r="C133" i="31" s="1"/>
  <c r="M124" i="33"/>
  <c r="C132" i="31" s="1"/>
  <c r="M123" i="33"/>
  <c r="C131" i="31" s="1"/>
  <c r="M122" i="33"/>
  <c r="C130" i="31" s="1"/>
  <c r="M121" i="33"/>
  <c r="C129" i="31" s="1"/>
  <c r="M120" i="33"/>
  <c r="C128" i="31" s="1"/>
  <c r="M119" i="33"/>
  <c r="C127" i="31" s="1"/>
  <c r="M118" i="33"/>
  <c r="C126" i="31" s="1"/>
  <c r="M117" i="33"/>
  <c r="C125" i="31" s="1"/>
  <c r="M116" i="33"/>
  <c r="C124" i="31" s="1"/>
  <c r="M115" i="33"/>
  <c r="C123" i="31" s="1"/>
  <c r="M114" i="33"/>
  <c r="C122" i="31" s="1"/>
  <c r="M113" i="33"/>
  <c r="C121" i="31" s="1"/>
  <c r="M112" i="33"/>
  <c r="C120" i="31" s="1"/>
  <c r="M111" i="33"/>
  <c r="C119" i="31" s="1"/>
  <c r="M110" i="33"/>
  <c r="C118" i="31" s="1"/>
  <c r="M109" i="33"/>
  <c r="C117" i="31" s="1"/>
  <c r="M108" i="33"/>
  <c r="C116" i="31" s="1"/>
  <c r="M107" i="33"/>
  <c r="C115" i="31" s="1"/>
  <c r="M106" i="33"/>
  <c r="C114" i="31" s="1"/>
  <c r="M105" i="33"/>
  <c r="C113" i="31" s="1"/>
  <c r="M104" i="33"/>
  <c r="C112" i="31" s="1"/>
  <c r="M103" i="33"/>
  <c r="C111" i="31" s="1"/>
  <c r="M102" i="33"/>
  <c r="C110" i="31" s="1"/>
  <c r="M101" i="33"/>
  <c r="C109" i="31" s="1"/>
  <c r="M100" i="33"/>
  <c r="C108" i="31" s="1"/>
  <c r="M99" i="33"/>
  <c r="C107" i="31" s="1"/>
  <c r="M98" i="33"/>
  <c r="C106" i="31" s="1"/>
  <c r="M97" i="33"/>
  <c r="C105" i="31" s="1"/>
  <c r="M96" i="33"/>
  <c r="C104" i="31" s="1"/>
  <c r="M95" i="33"/>
  <c r="C103" i="31" s="1"/>
  <c r="M94" i="33"/>
  <c r="C102" i="31" s="1"/>
  <c r="M93" i="33"/>
  <c r="C101" i="31" s="1"/>
  <c r="M92" i="33"/>
  <c r="C100" i="31" s="1"/>
  <c r="M91" i="33"/>
  <c r="C99" i="31" s="1"/>
  <c r="M90" i="33"/>
  <c r="C98" i="31" s="1"/>
  <c r="M89" i="33"/>
  <c r="C97" i="31" s="1"/>
  <c r="M88" i="33"/>
  <c r="C96" i="31" s="1"/>
  <c r="M87" i="33"/>
  <c r="C95" i="31" s="1"/>
  <c r="M86" i="33"/>
  <c r="C94" i="31" s="1"/>
  <c r="M85" i="33"/>
  <c r="C93" i="31" s="1"/>
  <c r="M84" i="33"/>
  <c r="C92" i="31" s="1"/>
  <c r="M83" i="33"/>
  <c r="C91" i="31" s="1"/>
  <c r="M82" i="33"/>
  <c r="C90" i="31" s="1"/>
  <c r="M81" i="33"/>
  <c r="C89" i="31" s="1"/>
  <c r="M80" i="33"/>
  <c r="C88" i="31" s="1"/>
  <c r="M79" i="33"/>
  <c r="C87" i="31" s="1"/>
  <c r="M78" i="33"/>
  <c r="C86" i="31" s="1"/>
  <c r="M77" i="33"/>
  <c r="C85" i="31" s="1"/>
  <c r="M76" i="33"/>
  <c r="C84" i="31" s="1"/>
  <c r="M75" i="33"/>
  <c r="C83" i="31" s="1"/>
  <c r="M74" i="33"/>
  <c r="C82" i="31" s="1"/>
  <c r="M73" i="33"/>
  <c r="C81" i="31" s="1"/>
  <c r="M72" i="33"/>
  <c r="C80" i="31" s="1"/>
  <c r="M71" i="33"/>
  <c r="C79" i="31" s="1"/>
  <c r="M70" i="33"/>
  <c r="C78" i="31" s="1"/>
  <c r="M69" i="33"/>
  <c r="C77" i="31" s="1"/>
  <c r="M68" i="33"/>
  <c r="C76" i="31" s="1"/>
  <c r="M67" i="33"/>
  <c r="C75" i="31" s="1"/>
  <c r="M66" i="33"/>
  <c r="C74" i="31" s="1"/>
  <c r="M65" i="33"/>
  <c r="C73" i="31" s="1"/>
  <c r="M64" i="33"/>
  <c r="C72" i="31" s="1"/>
  <c r="M63" i="33"/>
  <c r="C71" i="31" s="1"/>
  <c r="M62" i="33"/>
  <c r="C70" i="31" s="1"/>
  <c r="M61" i="33"/>
  <c r="C69" i="31" s="1"/>
  <c r="M60" i="33"/>
  <c r="C68" i="31" s="1"/>
  <c r="M59" i="33"/>
  <c r="C67" i="31" s="1"/>
  <c r="M58" i="33"/>
  <c r="C66" i="31" s="1"/>
  <c r="M57" i="33"/>
  <c r="C65" i="31" s="1"/>
  <c r="M56" i="33"/>
  <c r="C64" i="31" s="1"/>
  <c r="M55" i="33"/>
  <c r="C63" i="31" s="1"/>
  <c r="M54" i="33"/>
  <c r="C62" i="31" s="1"/>
  <c r="M53" i="33"/>
  <c r="C61" i="31" s="1"/>
  <c r="M52" i="33"/>
  <c r="C60" i="31" s="1"/>
  <c r="M51" i="33"/>
  <c r="C59" i="31" s="1"/>
  <c r="M50" i="33"/>
  <c r="C58" i="31" s="1"/>
  <c r="M49" i="33"/>
  <c r="C57" i="31" s="1"/>
  <c r="M48" i="33"/>
  <c r="C56" i="31" s="1"/>
  <c r="M47" i="33"/>
  <c r="C55" i="31" s="1"/>
  <c r="M46" i="33"/>
  <c r="C54" i="31" s="1"/>
  <c r="M45" i="33"/>
  <c r="C53" i="31" s="1"/>
  <c r="M44" i="33"/>
  <c r="C52" i="31" s="1"/>
  <c r="M43" i="33"/>
  <c r="C51" i="31" s="1"/>
  <c r="M42" i="33"/>
  <c r="C50" i="31" s="1"/>
  <c r="M41" i="33"/>
  <c r="C49" i="31" s="1"/>
  <c r="M40" i="33"/>
  <c r="C48" i="31" s="1"/>
  <c r="M39" i="33"/>
  <c r="C47" i="31" s="1"/>
  <c r="M38" i="33"/>
  <c r="C46" i="31" s="1"/>
  <c r="M37" i="33"/>
  <c r="C45" i="31" s="1"/>
  <c r="M36" i="33"/>
  <c r="C44" i="31" s="1"/>
  <c r="M35" i="33"/>
  <c r="C43" i="31" s="1"/>
  <c r="M34" i="33"/>
  <c r="C42" i="31" s="1"/>
  <c r="M33" i="33"/>
  <c r="C41" i="31" s="1"/>
  <c r="M32" i="33"/>
  <c r="C40" i="31" s="1"/>
  <c r="M31" i="33"/>
  <c r="C39" i="31" s="1"/>
  <c r="M30" i="33"/>
  <c r="C38" i="31" s="1"/>
  <c r="M29" i="33"/>
  <c r="C37" i="31" s="1"/>
  <c r="M28" i="33"/>
  <c r="C36" i="31" s="1"/>
  <c r="M27" i="33"/>
  <c r="C35" i="31" s="1"/>
  <c r="M26" i="33"/>
  <c r="C34" i="31" s="1"/>
  <c r="M25" i="33"/>
  <c r="C33" i="31" s="1"/>
  <c r="M24" i="33"/>
  <c r="C32" i="31" s="1"/>
  <c r="M23" i="33"/>
  <c r="C31" i="31" s="1"/>
  <c r="M22" i="33"/>
  <c r="C30" i="31" s="1"/>
  <c r="M21" i="33"/>
  <c r="C29" i="31" s="1"/>
  <c r="M20" i="33"/>
  <c r="C28" i="31" s="1"/>
  <c r="M19" i="33"/>
  <c r="C27" i="31" s="1"/>
  <c r="M18" i="33"/>
  <c r="C26" i="31" s="1"/>
  <c r="M17" i="33"/>
  <c r="C25" i="31" s="1"/>
  <c r="M16" i="33"/>
  <c r="C24" i="31" s="1"/>
  <c r="M15" i="33"/>
  <c r="C23" i="31" s="1"/>
  <c r="M14" i="33"/>
  <c r="C22" i="31" s="1"/>
  <c r="M13" i="33"/>
  <c r="C21" i="31" s="1"/>
  <c r="M12" i="33"/>
  <c r="C20" i="31" s="1"/>
  <c r="M11" i="33"/>
  <c r="C19" i="31" s="1"/>
  <c r="M10" i="33"/>
  <c r="C18" i="31" s="1"/>
  <c r="C6" i="33"/>
  <c r="M9" i="33"/>
  <c r="C17" i="31" s="1"/>
  <c r="M8" i="33"/>
  <c r="C16" i="31" s="1"/>
  <c r="M7" i="33"/>
  <c r="C15" i="31" s="1"/>
  <c r="M6" i="33"/>
  <c r="C14" i="31" s="1"/>
  <c r="M5" i="33"/>
  <c r="C5" i="33"/>
  <c r="E5" i="28"/>
  <c r="E7" i="28" s="1"/>
  <c r="I3" i="1" l="1"/>
  <c r="G6" i="21"/>
  <c r="I6" i="21" s="1"/>
  <c r="D157" i="31"/>
  <c r="D230" i="31"/>
  <c r="D183" i="31"/>
  <c r="D68" i="31"/>
  <c r="L96" i="31"/>
  <c r="D96" i="31"/>
  <c r="H180" i="31"/>
  <c r="L180" i="31"/>
  <c r="E180" i="31"/>
  <c r="L140" i="31"/>
  <c r="N81" i="31"/>
  <c r="L81" i="31"/>
  <c r="D81" i="31"/>
  <c r="L139" i="31"/>
  <c r="H54" i="31"/>
  <c r="H197" i="31"/>
  <c r="J105" i="31"/>
  <c r="C118" i="1"/>
  <c r="L105" i="31"/>
  <c r="L79" i="31"/>
  <c r="L222" i="31"/>
  <c r="I189" i="31"/>
  <c r="D189" i="31"/>
  <c r="J189" i="31"/>
  <c r="L189" i="31"/>
  <c r="E189" i="31"/>
  <c r="M163" i="31"/>
  <c r="L78" i="31"/>
  <c r="H45" i="31"/>
  <c r="D45" i="31"/>
  <c r="E45" i="31"/>
  <c r="L45" i="31"/>
  <c r="L19" i="31"/>
  <c r="D221" i="31"/>
  <c r="L188" i="31"/>
  <c r="H162" i="31"/>
  <c r="J129" i="31"/>
  <c r="D129" i="31"/>
  <c r="E129" i="31"/>
  <c r="H129" i="31"/>
  <c r="L129" i="31"/>
  <c r="L103" i="31"/>
  <c r="L77" i="31"/>
  <c r="L44" i="31"/>
  <c r="L18" i="31"/>
  <c r="N60" i="31"/>
  <c r="L60" i="31"/>
  <c r="M168" i="31"/>
  <c r="L168" i="31"/>
  <c r="E225" i="31"/>
  <c r="L225" i="31"/>
  <c r="I225" i="31"/>
  <c r="L29" i="31"/>
  <c r="L198" i="31"/>
  <c r="L113" i="31"/>
  <c r="L21" i="31"/>
  <c r="J21" i="31"/>
  <c r="E21" i="31"/>
  <c r="L223" i="31"/>
  <c r="L164" i="31"/>
  <c r="L20" i="31"/>
  <c r="L104" i="31"/>
  <c r="E22" i="31"/>
  <c r="L22" i="31"/>
  <c r="L34" i="31"/>
  <c r="J46" i="31"/>
  <c r="L46" i="31"/>
  <c r="E58" i="31"/>
  <c r="L58" i="31"/>
  <c r="W70" i="31"/>
  <c r="V70" i="31" s="1"/>
  <c r="L70" i="31"/>
  <c r="D82" i="31"/>
  <c r="L82" i="31"/>
  <c r="E94" i="31"/>
  <c r="L94" i="31"/>
  <c r="L106" i="31"/>
  <c r="J118" i="31"/>
  <c r="L118" i="31"/>
  <c r="D130" i="31"/>
  <c r="L130" i="31"/>
  <c r="D142" i="31"/>
  <c r="L142" i="31"/>
  <c r="L154" i="31"/>
  <c r="M166" i="31"/>
  <c r="L166" i="31"/>
  <c r="D178" i="31"/>
  <c r="L178" i="31"/>
  <c r="J190" i="31"/>
  <c r="L190" i="31"/>
  <c r="E202" i="31"/>
  <c r="L202" i="31"/>
  <c r="J214" i="31"/>
  <c r="L214" i="31"/>
  <c r="D213" i="31"/>
  <c r="M213" i="31"/>
  <c r="H213" i="31"/>
  <c r="J213" i="31"/>
  <c r="E213" i="31"/>
  <c r="L213" i="31"/>
  <c r="L187" i="31"/>
  <c r="E161" i="31"/>
  <c r="E128" i="31"/>
  <c r="D102" i="31"/>
  <c r="H69" i="31"/>
  <c r="J69" i="31"/>
  <c r="D69" i="31"/>
  <c r="L69" i="31"/>
  <c r="C78" i="1"/>
  <c r="L43" i="31"/>
  <c r="H48" i="31"/>
  <c r="L48" i="31"/>
  <c r="I156" i="31"/>
  <c r="L156" i="31"/>
  <c r="E156" i="31"/>
  <c r="L173" i="31"/>
  <c r="L55" i="31"/>
  <c r="L224" i="31"/>
  <c r="N165" i="31"/>
  <c r="E165" i="31"/>
  <c r="M165" i="31"/>
  <c r="J165" i="31"/>
  <c r="C183" i="1"/>
  <c r="H165" i="31"/>
  <c r="D165" i="31"/>
  <c r="L165" i="31"/>
  <c r="L80" i="31"/>
  <c r="H53" i="31"/>
  <c r="H236" i="31"/>
  <c r="L236" i="31"/>
  <c r="I236" i="31"/>
  <c r="L137" i="31"/>
  <c r="N23" i="31"/>
  <c r="L23" i="31"/>
  <c r="E23" i="31"/>
  <c r="D23" i="31"/>
  <c r="M23" i="31"/>
  <c r="J23" i="31"/>
  <c r="H23" i="31"/>
  <c r="W35" i="31"/>
  <c r="V35" i="31" s="1"/>
  <c r="L35" i="31"/>
  <c r="I35" i="31"/>
  <c r="H35" i="31"/>
  <c r="E35" i="31"/>
  <c r="N35" i="31"/>
  <c r="D35" i="31"/>
  <c r="M35" i="31"/>
  <c r="L47" i="31"/>
  <c r="M59" i="31"/>
  <c r="L59" i="31"/>
  <c r="D59" i="31"/>
  <c r="C80" i="1"/>
  <c r="L71" i="31"/>
  <c r="D71" i="31"/>
  <c r="C92" i="1"/>
  <c r="L83" i="31"/>
  <c r="D83" i="31"/>
  <c r="D95" i="31"/>
  <c r="L95" i="31"/>
  <c r="M95" i="31"/>
  <c r="J95" i="31"/>
  <c r="E95" i="31"/>
  <c r="H95" i="31"/>
  <c r="M107" i="31"/>
  <c r="L107" i="31"/>
  <c r="H107" i="31"/>
  <c r="D107" i="31"/>
  <c r="J119" i="31"/>
  <c r="L119" i="31"/>
  <c r="L131" i="31"/>
  <c r="E143" i="31"/>
  <c r="L143" i="31"/>
  <c r="D143" i="31"/>
  <c r="J143" i="31"/>
  <c r="L155" i="31"/>
  <c r="N155" i="31"/>
  <c r="D155" i="31"/>
  <c r="E155" i="31"/>
  <c r="L167" i="31"/>
  <c r="L179" i="31"/>
  <c r="H179" i="31"/>
  <c r="D179" i="31"/>
  <c r="L191" i="31"/>
  <c r="D191" i="31"/>
  <c r="E191" i="31"/>
  <c r="L203" i="31"/>
  <c r="D203" i="31"/>
  <c r="L215" i="31"/>
  <c r="D215" i="31"/>
  <c r="H215" i="31"/>
  <c r="E215" i="31"/>
  <c r="H227" i="31"/>
  <c r="L227" i="31"/>
  <c r="D227" i="31"/>
  <c r="L212" i="31"/>
  <c r="J153" i="31"/>
  <c r="D153" i="31"/>
  <c r="L153" i="31"/>
  <c r="E127" i="31"/>
  <c r="D101" i="31"/>
  <c r="L68" i="31"/>
  <c r="L24" i="31"/>
  <c r="D24" i="31"/>
  <c r="W84" i="31"/>
  <c r="V84" i="31" s="1"/>
  <c r="L84" i="31"/>
  <c r="I84" i="31"/>
  <c r="L120" i="31"/>
  <c r="N120" i="31"/>
  <c r="I144" i="31"/>
  <c r="L144" i="31"/>
  <c r="D144" i="31"/>
  <c r="H216" i="31"/>
  <c r="L216" i="31"/>
  <c r="M216" i="31"/>
  <c r="D216" i="31"/>
  <c r="W228" i="31"/>
  <c r="V228" i="31" s="1"/>
  <c r="L228" i="31"/>
  <c r="E228" i="31"/>
  <c r="D228" i="31"/>
  <c r="L211" i="31"/>
  <c r="L185" i="31"/>
  <c r="L152" i="31"/>
  <c r="D126" i="31"/>
  <c r="I93" i="31"/>
  <c r="J93" i="31"/>
  <c r="L93" i="31"/>
  <c r="H93" i="31"/>
  <c r="E93" i="31"/>
  <c r="D93" i="31"/>
  <c r="L67" i="31"/>
  <c r="L41" i="31"/>
  <c r="L36" i="31"/>
  <c r="D36" i="31"/>
  <c r="L132" i="31"/>
  <c r="E108" i="31"/>
  <c r="L108" i="31"/>
  <c r="D108" i="31"/>
  <c r="D192" i="31"/>
  <c r="L192" i="31"/>
  <c r="L14" i="31"/>
  <c r="H14" i="31"/>
  <c r="D14" i="31"/>
  <c r="D49" i="31"/>
  <c r="L49" i="31"/>
  <c r="M49" i="31"/>
  <c r="L61" i="31"/>
  <c r="H61" i="31"/>
  <c r="M61" i="31"/>
  <c r="J61" i="31"/>
  <c r="H97" i="31"/>
  <c r="L97" i="31"/>
  <c r="D97" i="31"/>
  <c r="J97" i="31"/>
  <c r="M121" i="31"/>
  <c r="D121" i="31"/>
  <c r="L121" i="31"/>
  <c r="L145" i="31"/>
  <c r="I145" i="31"/>
  <c r="H145" i="31"/>
  <c r="J181" i="31"/>
  <c r="L181" i="31"/>
  <c r="D181" i="31"/>
  <c r="H181" i="31"/>
  <c r="M205" i="31"/>
  <c r="L205" i="31"/>
  <c r="D205" i="31"/>
  <c r="L229" i="31"/>
  <c r="H229" i="31"/>
  <c r="D229" i="31"/>
  <c r="J229" i="31"/>
  <c r="L151" i="31"/>
  <c r="H26" i="31"/>
  <c r="L26" i="31"/>
  <c r="D26" i="31"/>
  <c r="D50" i="31"/>
  <c r="L50" i="31"/>
  <c r="M74" i="31"/>
  <c r="D74" i="31"/>
  <c r="L74" i="31"/>
  <c r="H110" i="31"/>
  <c r="L110" i="31"/>
  <c r="D110" i="31"/>
  <c r="E110" i="31"/>
  <c r="N110" i="31"/>
  <c r="L134" i="31"/>
  <c r="D134" i="31"/>
  <c r="M134" i="31"/>
  <c r="H134" i="31"/>
  <c r="E134" i="31"/>
  <c r="H158" i="31"/>
  <c r="D158" i="31"/>
  <c r="L158" i="31"/>
  <c r="E158" i="31"/>
  <c r="H194" i="31"/>
  <c r="E194" i="31"/>
  <c r="N194" i="31"/>
  <c r="L194" i="31"/>
  <c r="D194" i="31"/>
  <c r="L230" i="31"/>
  <c r="W230" i="31"/>
  <c r="V230" i="31" s="1"/>
  <c r="H230" i="31"/>
  <c r="L234" i="31"/>
  <c r="D209" i="31"/>
  <c r="W176" i="31"/>
  <c r="V176" i="31" s="1"/>
  <c r="L150" i="31"/>
  <c r="H117" i="31"/>
  <c r="E117" i="31"/>
  <c r="J117" i="31"/>
  <c r="L117" i="31"/>
  <c r="D117" i="31"/>
  <c r="L91" i="31"/>
  <c r="L65" i="31"/>
  <c r="L32" i="31"/>
  <c r="D16" i="31"/>
  <c r="M16" i="31"/>
  <c r="L16" i="31"/>
  <c r="W16" i="31"/>
  <c r="V16" i="31" s="1"/>
  <c r="J16" i="31"/>
  <c r="L27" i="31"/>
  <c r="H27" i="31"/>
  <c r="D39" i="31"/>
  <c r="L39" i="31"/>
  <c r="D51" i="31"/>
  <c r="L51" i="31"/>
  <c r="M63" i="31"/>
  <c r="L63" i="31"/>
  <c r="J75" i="31"/>
  <c r="L75" i="31"/>
  <c r="E75" i="31"/>
  <c r="L87" i="31"/>
  <c r="D87" i="31"/>
  <c r="L99" i="31"/>
  <c r="L111" i="31"/>
  <c r="D111" i="31"/>
  <c r="E111" i="31"/>
  <c r="H123" i="31"/>
  <c r="D123" i="31"/>
  <c r="L123" i="31"/>
  <c r="M135" i="31"/>
  <c r="L135" i="31"/>
  <c r="L147" i="31"/>
  <c r="H159" i="31"/>
  <c r="L159" i="31"/>
  <c r="M159" i="31"/>
  <c r="L171" i="31"/>
  <c r="L183" i="31"/>
  <c r="M195" i="31"/>
  <c r="H195" i="31"/>
  <c r="L195" i="31"/>
  <c r="D195" i="31"/>
  <c r="E195" i="31"/>
  <c r="D207" i="31"/>
  <c r="J207" i="31"/>
  <c r="L207" i="31"/>
  <c r="E219" i="31"/>
  <c r="L219" i="31"/>
  <c r="D231" i="31"/>
  <c r="E231" i="31"/>
  <c r="L231" i="31"/>
  <c r="H231" i="31"/>
  <c r="D233" i="31"/>
  <c r="M201" i="31"/>
  <c r="E201" i="31"/>
  <c r="D201" i="31"/>
  <c r="L201" i="31"/>
  <c r="L175" i="31"/>
  <c r="L149" i="31"/>
  <c r="L116" i="31"/>
  <c r="L90" i="31"/>
  <c r="J57" i="31"/>
  <c r="L57" i="31"/>
  <c r="E57" i="31"/>
  <c r="D57" i="31"/>
  <c r="L31" i="31"/>
  <c r="D65" i="31"/>
  <c r="J42" i="31"/>
  <c r="I235" i="31"/>
  <c r="W126" i="31"/>
  <c r="V126" i="31" s="1"/>
  <c r="W127" i="31"/>
  <c r="V127" i="31" s="1"/>
  <c r="J43" i="31"/>
  <c r="D66" i="31"/>
  <c r="L226" i="31"/>
  <c r="W137" i="31"/>
  <c r="V137" i="31" s="1"/>
  <c r="N152" i="31"/>
  <c r="D42" i="31"/>
  <c r="L235" i="31"/>
  <c r="W125" i="31"/>
  <c r="V125" i="31" s="1"/>
  <c r="D149" i="31"/>
  <c r="C13" i="31"/>
  <c r="L13" i="31" s="1"/>
  <c r="D72" i="31"/>
  <c r="L72" i="31"/>
  <c r="D204" i="31"/>
  <c r="L204" i="31"/>
  <c r="E204" i="31"/>
  <c r="H25" i="31"/>
  <c r="L25" i="31"/>
  <c r="D25" i="31"/>
  <c r="M25" i="31"/>
  <c r="J37" i="31"/>
  <c r="L37" i="31"/>
  <c r="N37" i="31"/>
  <c r="D37" i="31"/>
  <c r="J73" i="31"/>
  <c r="L73" i="31"/>
  <c r="H73" i="31"/>
  <c r="I73" i="31"/>
  <c r="L85" i="31"/>
  <c r="D85" i="31"/>
  <c r="H109" i="31"/>
  <c r="L109" i="31"/>
  <c r="D109" i="31"/>
  <c r="D133" i="31"/>
  <c r="L133" i="31"/>
  <c r="M133" i="31"/>
  <c r="L157" i="31"/>
  <c r="M157" i="31"/>
  <c r="H157" i="31"/>
  <c r="J157" i="31"/>
  <c r="L169" i="31"/>
  <c r="H169" i="31"/>
  <c r="D169" i="31"/>
  <c r="J169" i="31"/>
  <c r="L193" i="31"/>
  <c r="J193" i="31"/>
  <c r="D193" i="31"/>
  <c r="H193" i="31"/>
  <c r="L217" i="31"/>
  <c r="D217" i="31"/>
  <c r="I217" i="31"/>
  <c r="H210" i="31"/>
  <c r="D177" i="31"/>
  <c r="L177" i="31"/>
  <c r="H125" i="31"/>
  <c r="M92" i="31"/>
  <c r="L66" i="31"/>
  <c r="C38" i="1"/>
  <c r="E33" i="31"/>
  <c r="L33" i="31"/>
  <c r="H33" i="31"/>
  <c r="D15" i="31"/>
  <c r="L15" i="31"/>
  <c r="H38" i="31"/>
  <c r="L38" i="31"/>
  <c r="M38" i="31"/>
  <c r="D38" i="31"/>
  <c r="L62" i="31"/>
  <c r="H62" i="31"/>
  <c r="M62" i="31"/>
  <c r="C95" i="1"/>
  <c r="L86" i="31"/>
  <c r="L98" i="31"/>
  <c r="W98" i="31"/>
  <c r="V98" i="31" s="1"/>
  <c r="D98" i="31"/>
  <c r="D122" i="31"/>
  <c r="L122" i="31"/>
  <c r="H122" i="31"/>
  <c r="L146" i="31"/>
  <c r="M146" i="31"/>
  <c r="H146" i="31"/>
  <c r="E170" i="31"/>
  <c r="L170" i="31"/>
  <c r="D170" i="31"/>
  <c r="W182" i="31"/>
  <c r="V182" i="31" s="1"/>
  <c r="L182" i="31"/>
  <c r="E182" i="31"/>
  <c r="D182" i="31"/>
  <c r="H182" i="31"/>
  <c r="M206" i="31"/>
  <c r="W206" i="31"/>
  <c r="V206" i="31" s="1"/>
  <c r="L206" i="31"/>
  <c r="N206" i="31"/>
  <c r="E206" i="31"/>
  <c r="D206" i="31"/>
  <c r="L218" i="31"/>
  <c r="M218" i="31"/>
  <c r="D218" i="31"/>
  <c r="H218" i="31"/>
  <c r="E218" i="31"/>
  <c r="D17" i="31"/>
  <c r="L17" i="31"/>
  <c r="E28" i="31"/>
  <c r="L28" i="31"/>
  <c r="D28" i="31"/>
  <c r="L40" i="31"/>
  <c r="D40" i="31"/>
  <c r="J40" i="31"/>
  <c r="H52" i="31"/>
  <c r="D52" i="31"/>
  <c r="L52" i="31"/>
  <c r="L64" i="31"/>
  <c r="D64" i="31"/>
  <c r="L76" i="31"/>
  <c r="E76" i="31"/>
  <c r="H76" i="31"/>
  <c r="D88" i="31"/>
  <c r="L88" i="31"/>
  <c r="D100" i="31"/>
  <c r="L100" i="31"/>
  <c r="L112" i="31"/>
  <c r="N112" i="31"/>
  <c r="D124" i="31"/>
  <c r="E124" i="31"/>
  <c r="H124" i="31"/>
  <c r="L124" i="31"/>
  <c r="W124" i="31"/>
  <c r="V124" i="31" s="1"/>
  <c r="D136" i="31"/>
  <c r="L136" i="31"/>
  <c r="L148" i="31"/>
  <c r="D148" i="31"/>
  <c r="H160" i="31"/>
  <c r="L160" i="31"/>
  <c r="E160" i="31"/>
  <c r="J160" i="31"/>
  <c r="L172" i="31"/>
  <c r="J184" i="31"/>
  <c r="L184" i="31"/>
  <c r="M184" i="31"/>
  <c r="H196" i="31"/>
  <c r="E196" i="31"/>
  <c r="L196" i="31"/>
  <c r="D196" i="31"/>
  <c r="J208" i="31"/>
  <c r="E208" i="31"/>
  <c r="L208" i="31"/>
  <c r="D208" i="31"/>
  <c r="L220" i="31"/>
  <c r="D220" i="31"/>
  <c r="E220" i="31"/>
  <c r="E232" i="31"/>
  <c r="H232" i="31"/>
  <c r="W232" i="31"/>
  <c r="V232" i="31" s="1"/>
  <c r="L232" i="31"/>
  <c r="D200" i="31"/>
  <c r="H174" i="31"/>
  <c r="N141" i="31"/>
  <c r="E141" i="31"/>
  <c r="J141" i="31"/>
  <c r="L141" i="31"/>
  <c r="H141" i="31"/>
  <c r="L115" i="31"/>
  <c r="L89" i="31"/>
  <c r="L56" i="31"/>
  <c r="L30" i="31"/>
  <c r="N199" i="31"/>
  <c r="L92" i="31"/>
  <c r="J186" i="31"/>
  <c r="E114" i="31"/>
  <c r="E42" i="31"/>
  <c r="L199" i="31"/>
  <c r="L163" i="31"/>
  <c r="L127" i="31"/>
  <c r="N211" i="31"/>
  <c r="M187" i="31"/>
  <c r="E91" i="31"/>
  <c r="L200" i="31"/>
  <c r="L176" i="31"/>
  <c r="L128" i="31"/>
  <c r="J138" i="31"/>
  <c r="L210" i="31"/>
  <c r="L186" i="31"/>
  <c r="L174" i="31"/>
  <c r="L162" i="31"/>
  <c r="L138" i="31"/>
  <c r="L126" i="31"/>
  <c r="L114" i="31"/>
  <c r="L102" i="31"/>
  <c r="W188" i="31"/>
  <c r="V188" i="31" s="1"/>
  <c r="N115" i="31"/>
  <c r="D173" i="31"/>
  <c r="E187" i="31"/>
  <c r="L233" i="31"/>
  <c r="L221" i="31"/>
  <c r="L209" i="31"/>
  <c r="L197" i="31"/>
  <c r="L161" i="31"/>
  <c r="L125" i="31"/>
  <c r="L101" i="31"/>
  <c r="L53" i="31"/>
  <c r="L42" i="31"/>
  <c r="D53" i="31"/>
  <c r="E209" i="31"/>
  <c r="E186" i="31"/>
  <c r="W233" i="31"/>
  <c r="V233" i="31" s="1"/>
  <c r="E43" i="31"/>
  <c r="E188" i="31"/>
  <c r="L54" i="31"/>
  <c r="J234" i="31"/>
  <c r="E77" i="31"/>
  <c r="D162" i="31"/>
  <c r="E126" i="31"/>
  <c r="H209" i="31"/>
  <c r="E79" i="31"/>
  <c r="D161" i="31"/>
  <c r="I68" i="31"/>
  <c r="D226" i="31"/>
  <c r="C223" i="1"/>
  <c r="I200" i="31"/>
  <c r="W200" i="31"/>
  <c r="V200" i="31" s="1"/>
  <c r="N200" i="31"/>
  <c r="M200" i="31"/>
  <c r="H200" i="31"/>
  <c r="J200" i="31"/>
  <c r="M176" i="31"/>
  <c r="N176" i="31"/>
  <c r="C197" i="1"/>
  <c r="H176" i="31"/>
  <c r="I176" i="31"/>
  <c r="J176" i="31"/>
  <c r="C182" i="1"/>
  <c r="I164" i="31"/>
  <c r="N164" i="31"/>
  <c r="M164" i="31"/>
  <c r="J164" i="31"/>
  <c r="H164" i="31"/>
  <c r="W164" i="31"/>
  <c r="V164" i="31" s="1"/>
  <c r="E164" i="31"/>
  <c r="C155" i="1"/>
  <c r="W140" i="31"/>
  <c r="V140" i="31" s="1"/>
  <c r="H140" i="31"/>
  <c r="J140" i="31"/>
  <c r="N140" i="31"/>
  <c r="I140" i="31"/>
  <c r="C143" i="1"/>
  <c r="I128" i="31"/>
  <c r="W128" i="31"/>
  <c r="V128" i="31" s="1"/>
  <c r="N128" i="31"/>
  <c r="H128" i="31"/>
  <c r="J128" i="31"/>
  <c r="D128" i="31"/>
  <c r="M128" i="31"/>
  <c r="I116" i="31"/>
  <c r="C129" i="1"/>
  <c r="W116" i="31"/>
  <c r="V116" i="31" s="1"/>
  <c r="J116" i="31"/>
  <c r="H116" i="31"/>
  <c r="N116" i="31"/>
  <c r="E116" i="31"/>
  <c r="M116" i="31"/>
  <c r="W104" i="31"/>
  <c r="V104" i="31" s="1"/>
  <c r="M104" i="31"/>
  <c r="H104" i="31"/>
  <c r="C117" i="1"/>
  <c r="I104" i="31"/>
  <c r="J104" i="31"/>
  <c r="E104" i="31"/>
  <c r="D104" i="31"/>
  <c r="N104" i="31"/>
  <c r="N92" i="31"/>
  <c r="W92" i="31"/>
  <c r="V92" i="31" s="1"/>
  <c r="H92" i="31"/>
  <c r="C103" i="1"/>
  <c r="E92" i="31"/>
  <c r="I92" i="31"/>
  <c r="D92" i="31"/>
  <c r="N80" i="31"/>
  <c r="I80" i="31"/>
  <c r="W80" i="31"/>
  <c r="V80" i="31" s="1"/>
  <c r="H80" i="31"/>
  <c r="C89" i="1"/>
  <c r="M80" i="31"/>
  <c r="J80" i="31"/>
  <c r="N56" i="31"/>
  <c r="W56" i="31"/>
  <c r="V56" i="31" s="1"/>
  <c r="M56" i="31"/>
  <c r="C63" i="1"/>
  <c r="D56" i="31"/>
  <c r="J56" i="31"/>
  <c r="E56" i="31"/>
  <c r="C51" i="1"/>
  <c r="I44" i="31"/>
  <c r="N44" i="31"/>
  <c r="J44" i="31"/>
  <c r="W44" i="31"/>
  <c r="V44" i="31" s="1"/>
  <c r="M44" i="31"/>
  <c r="H44" i="31"/>
  <c r="I32" i="31"/>
  <c r="W32" i="31"/>
  <c r="V32" i="31" s="1"/>
  <c r="C37" i="1"/>
  <c r="M32" i="31"/>
  <c r="H32" i="31"/>
  <c r="N32" i="31"/>
  <c r="J32" i="31"/>
  <c r="E32" i="31"/>
  <c r="D32" i="31"/>
  <c r="I20" i="31"/>
  <c r="W20" i="31"/>
  <c r="V20" i="31" s="1"/>
  <c r="H20" i="31"/>
  <c r="J20" i="31"/>
  <c r="E20" i="31"/>
  <c r="D20" i="31"/>
  <c r="D214" i="31"/>
  <c r="J94" i="31"/>
  <c r="C196" i="1"/>
  <c r="H175" i="31"/>
  <c r="D175" i="31"/>
  <c r="N175" i="31"/>
  <c r="W175" i="31"/>
  <c r="V175" i="31" s="1"/>
  <c r="I175" i="31"/>
  <c r="M175" i="31"/>
  <c r="J175" i="31"/>
  <c r="I151" i="31"/>
  <c r="M151" i="31"/>
  <c r="N151" i="31"/>
  <c r="H151" i="31"/>
  <c r="D151" i="31"/>
  <c r="C169" i="1"/>
  <c r="E151" i="31"/>
  <c r="W151" i="31"/>
  <c r="V151" i="31" s="1"/>
  <c r="J151" i="31"/>
  <c r="C154" i="1"/>
  <c r="I139" i="31"/>
  <c r="H139" i="31"/>
  <c r="D139" i="31"/>
  <c r="W139" i="31"/>
  <c r="V139" i="31" s="1"/>
  <c r="N139" i="31"/>
  <c r="E139" i="31"/>
  <c r="M103" i="31"/>
  <c r="I103" i="31"/>
  <c r="N103" i="31"/>
  <c r="C116" i="1"/>
  <c r="H103" i="31"/>
  <c r="D103" i="31"/>
  <c r="J103" i="31"/>
  <c r="E103" i="31"/>
  <c r="W103" i="31"/>
  <c r="V103" i="31" s="1"/>
  <c r="N67" i="31"/>
  <c r="M67" i="31"/>
  <c r="H67" i="31"/>
  <c r="J67" i="31"/>
  <c r="D67" i="31"/>
  <c r="I67" i="31"/>
  <c r="E67" i="31"/>
  <c r="C76" i="1"/>
  <c r="C247" i="1"/>
  <c r="W222" i="31"/>
  <c r="V222" i="31" s="1"/>
  <c r="M222" i="31"/>
  <c r="I222" i="31"/>
  <c r="N222" i="31"/>
  <c r="J222" i="31"/>
  <c r="H222" i="31"/>
  <c r="I198" i="31"/>
  <c r="N198" i="31"/>
  <c r="M198" i="31"/>
  <c r="C221" i="1"/>
  <c r="W198" i="31"/>
  <c r="V198" i="31" s="1"/>
  <c r="H198" i="31"/>
  <c r="J198" i="31"/>
  <c r="E198" i="31"/>
  <c r="D198" i="31"/>
  <c r="W174" i="31"/>
  <c r="V174" i="31" s="1"/>
  <c r="M174" i="31"/>
  <c r="I174" i="31"/>
  <c r="N174" i="31"/>
  <c r="J174" i="31"/>
  <c r="C195" i="1"/>
  <c r="C141" i="1"/>
  <c r="M126" i="31"/>
  <c r="I126" i="31"/>
  <c r="H126" i="31"/>
  <c r="N126" i="31"/>
  <c r="J126" i="31"/>
  <c r="W90" i="31"/>
  <c r="V90" i="31" s="1"/>
  <c r="M90" i="31"/>
  <c r="C101" i="1"/>
  <c r="I90" i="31"/>
  <c r="N90" i="31"/>
  <c r="E90" i="31"/>
  <c r="D90" i="31"/>
  <c r="J90" i="31"/>
  <c r="I78" i="31"/>
  <c r="M78" i="31"/>
  <c r="C87" i="1"/>
  <c r="H78" i="31"/>
  <c r="N78" i="31"/>
  <c r="E78" i="31"/>
  <c r="J78" i="31"/>
  <c r="C61" i="1"/>
  <c r="M54" i="31"/>
  <c r="N54" i="31"/>
  <c r="I54" i="31"/>
  <c r="J54" i="31"/>
  <c r="E54" i="31"/>
  <c r="W54" i="31"/>
  <c r="V54" i="31" s="1"/>
  <c r="W18" i="31"/>
  <c r="V18" i="31" s="1"/>
  <c r="M18" i="31"/>
  <c r="N18" i="31"/>
  <c r="I18" i="31"/>
  <c r="H18" i="31"/>
  <c r="E18" i="31"/>
  <c r="D18" i="31"/>
  <c r="E222" i="31"/>
  <c r="E80" i="31"/>
  <c r="N114" i="31"/>
  <c r="I226" i="31"/>
  <c r="I233" i="31"/>
  <c r="C260" i="1"/>
  <c r="J233" i="31"/>
  <c r="H233" i="31"/>
  <c r="M233" i="31"/>
  <c r="N233" i="31"/>
  <c r="C234" i="1"/>
  <c r="I209" i="31"/>
  <c r="W209" i="31"/>
  <c r="V209" i="31" s="1"/>
  <c r="J209" i="31"/>
  <c r="M209" i="31"/>
  <c r="N209" i="31"/>
  <c r="I185" i="31"/>
  <c r="C206" i="1"/>
  <c r="J185" i="31"/>
  <c r="H185" i="31"/>
  <c r="N185" i="31"/>
  <c r="E185" i="31"/>
  <c r="D185" i="31"/>
  <c r="I149" i="31"/>
  <c r="M149" i="31"/>
  <c r="C167" i="1"/>
  <c r="J149" i="31"/>
  <c r="N149" i="31"/>
  <c r="W149" i="31"/>
  <c r="V149" i="31" s="1"/>
  <c r="H149" i="31"/>
  <c r="I125" i="31"/>
  <c r="N125" i="31"/>
  <c r="M125" i="31"/>
  <c r="J125" i="31"/>
  <c r="C140" i="1"/>
  <c r="E125" i="31"/>
  <c r="D125" i="31"/>
  <c r="I101" i="31"/>
  <c r="C114" i="1"/>
  <c r="J101" i="31"/>
  <c r="N101" i="31"/>
  <c r="W101" i="31"/>
  <c r="V101" i="31" s="1"/>
  <c r="M101" i="31"/>
  <c r="E101" i="31"/>
  <c r="H101" i="31"/>
  <c r="I89" i="31"/>
  <c r="M89" i="31"/>
  <c r="J89" i="31"/>
  <c r="W89" i="31"/>
  <c r="V89" i="31" s="1"/>
  <c r="N89" i="31"/>
  <c r="H89" i="31"/>
  <c r="C100" i="1"/>
  <c r="D89" i="31"/>
  <c r="E89" i="31"/>
  <c r="I65" i="31"/>
  <c r="W65" i="31"/>
  <c r="V65" i="31" s="1"/>
  <c r="C74" i="1"/>
  <c r="J65" i="31"/>
  <c r="H65" i="31"/>
  <c r="M65" i="31"/>
  <c r="E65" i="31"/>
  <c r="D140" i="31"/>
  <c r="D58" i="31"/>
  <c r="D22" i="31"/>
  <c r="E176" i="31"/>
  <c r="E149" i="31"/>
  <c r="H90" i="31"/>
  <c r="J188" i="31"/>
  <c r="J139" i="31"/>
  <c r="J22" i="31"/>
  <c r="M192" i="31"/>
  <c r="M139" i="31"/>
  <c r="C259" i="1"/>
  <c r="I232" i="31"/>
  <c r="N232" i="31"/>
  <c r="D232" i="31"/>
  <c r="M232" i="31"/>
  <c r="C245" i="1"/>
  <c r="N220" i="31"/>
  <c r="I220" i="31"/>
  <c r="W220" i="31"/>
  <c r="V220" i="31" s="1"/>
  <c r="M220" i="31"/>
  <c r="J220" i="31"/>
  <c r="H220" i="31"/>
  <c r="C233" i="1"/>
  <c r="N208" i="31"/>
  <c r="M208" i="31"/>
  <c r="I208" i="31"/>
  <c r="W208" i="31"/>
  <c r="V208" i="31" s="1"/>
  <c r="H208" i="31"/>
  <c r="C219" i="1"/>
  <c r="I196" i="31"/>
  <c r="W196" i="31"/>
  <c r="V196" i="31" s="1"/>
  <c r="N196" i="31"/>
  <c r="J196" i="31"/>
  <c r="M196" i="31"/>
  <c r="W184" i="31"/>
  <c r="V184" i="31" s="1"/>
  <c r="C205" i="1"/>
  <c r="I184" i="31"/>
  <c r="N184" i="31"/>
  <c r="H184" i="31"/>
  <c r="D184" i="31"/>
  <c r="E184" i="31"/>
  <c r="N172" i="31"/>
  <c r="W172" i="31"/>
  <c r="V172" i="31" s="1"/>
  <c r="C193" i="1"/>
  <c r="I172" i="31"/>
  <c r="E172" i="31"/>
  <c r="M172" i="31"/>
  <c r="J172" i="31"/>
  <c r="H172" i="31"/>
  <c r="D172" i="31"/>
  <c r="C178" i="1"/>
  <c r="W160" i="31"/>
  <c r="V160" i="31" s="1"/>
  <c r="N160" i="31"/>
  <c r="M160" i="31"/>
  <c r="D160" i="31"/>
  <c r="I148" i="31"/>
  <c r="W148" i="31"/>
  <c r="V148" i="31" s="1"/>
  <c r="N148" i="31"/>
  <c r="J148" i="31"/>
  <c r="H148" i="31"/>
  <c r="E148" i="31"/>
  <c r="M148" i="31"/>
  <c r="I136" i="31"/>
  <c r="C151" i="1"/>
  <c r="N136" i="31"/>
  <c r="M136" i="31"/>
  <c r="W136" i="31"/>
  <c r="V136" i="31" s="1"/>
  <c r="H136" i="31"/>
  <c r="E136" i="31"/>
  <c r="J136" i="31"/>
  <c r="I124" i="31"/>
  <c r="C139" i="1"/>
  <c r="M124" i="31"/>
  <c r="N124" i="31"/>
  <c r="J124" i="31"/>
  <c r="I112" i="31"/>
  <c r="H112" i="31"/>
  <c r="E112" i="31"/>
  <c r="D112" i="31"/>
  <c r="C125" i="1"/>
  <c r="M112" i="31"/>
  <c r="W112" i="31"/>
  <c r="V112" i="31" s="1"/>
  <c r="J112" i="31"/>
  <c r="I100" i="31"/>
  <c r="C113" i="1"/>
  <c r="M100" i="31"/>
  <c r="J100" i="31"/>
  <c r="W100" i="31"/>
  <c r="V100" i="31" s="1"/>
  <c r="E100" i="31"/>
  <c r="H100" i="31"/>
  <c r="N100" i="31"/>
  <c r="I88" i="31"/>
  <c r="W88" i="31"/>
  <c r="V88" i="31" s="1"/>
  <c r="N88" i="31"/>
  <c r="C99" i="1"/>
  <c r="E88" i="31"/>
  <c r="J88" i="31"/>
  <c r="M88" i="31"/>
  <c r="I76" i="31"/>
  <c r="W76" i="31"/>
  <c r="V76" i="31" s="1"/>
  <c r="C85" i="1"/>
  <c r="N76" i="31"/>
  <c r="M76" i="31"/>
  <c r="J76" i="31"/>
  <c r="D76" i="31"/>
  <c r="I64" i="31"/>
  <c r="C73" i="1"/>
  <c r="N64" i="31"/>
  <c r="M64" i="31"/>
  <c r="H64" i="31"/>
  <c r="E64" i="31"/>
  <c r="W64" i="31"/>
  <c r="V64" i="31" s="1"/>
  <c r="J64" i="31"/>
  <c r="C59" i="1"/>
  <c r="I52" i="31"/>
  <c r="W52" i="31"/>
  <c r="V52" i="31" s="1"/>
  <c r="N52" i="31"/>
  <c r="M52" i="31"/>
  <c r="J52" i="31"/>
  <c r="E52" i="31"/>
  <c r="C45" i="1"/>
  <c r="N40" i="31"/>
  <c r="I40" i="31"/>
  <c r="M40" i="31"/>
  <c r="H40" i="31"/>
  <c r="W40" i="31"/>
  <c r="V40" i="31" s="1"/>
  <c r="N28" i="31"/>
  <c r="M28" i="31"/>
  <c r="W28" i="31"/>
  <c r="V28" i="31" s="1"/>
  <c r="I28" i="31"/>
  <c r="J28" i="31"/>
  <c r="I16" i="31"/>
  <c r="N16" i="31"/>
  <c r="H16" i="31"/>
  <c r="E16" i="31"/>
  <c r="D176" i="31"/>
  <c r="D138" i="31"/>
  <c r="D80" i="31"/>
  <c r="E200" i="31"/>
  <c r="E175" i="31"/>
  <c r="E144" i="31"/>
  <c r="E40" i="31"/>
  <c r="H88" i="31"/>
  <c r="J232" i="31"/>
  <c r="M60" i="31"/>
  <c r="W226" i="31"/>
  <c r="V226" i="31" s="1"/>
  <c r="C251" i="1"/>
  <c r="J226" i="31"/>
  <c r="N226" i="31"/>
  <c r="M226" i="31"/>
  <c r="E226" i="31"/>
  <c r="H226" i="31"/>
  <c r="C145" i="1"/>
  <c r="I130" i="31"/>
  <c r="M130" i="31"/>
  <c r="N130" i="31"/>
  <c r="J130" i="31"/>
  <c r="W130" i="31"/>
  <c r="V130" i="31" s="1"/>
  <c r="E130" i="31"/>
  <c r="C248" i="1"/>
  <c r="W223" i="31"/>
  <c r="V223" i="31" s="1"/>
  <c r="N223" i="31"/>
  <c r="H223" i="31"/>
  <c r="D223" i="31"/>
  <c r="I223" i="31"/>
  <c r="M223" i="31"/>
  <c r="J223" i="31"/>
  <c r="C210" i="1"/>
  <c r="W187" i="31"/>
  <c r="V187" i="31" s="1"/>
  <c r="N187" i="31"/>
  <c r="H187" i="31"/>
  <c r="D187" i="31"/>
  <c r="J187" i="31"/>
  <c r="I187" i="31"/>
  <c r="I163" i="31"/>
  <c r="J163" i="31"/>
  <c r="H163" i="31"/>
  <c r="D163" i="31"/>
  <c r="E163" i="31"/>
  <c r="W163" i="31"/>
  <c r="V163" i="31" s="1"/>
  <c r="C142" i="1"/>
  <c r="M127" i="31"/>
  <c r="N127" i="31"/>
  <c r="H127" i="31"/>
  <c r="D127" i="31"/>
  <c r="I127" i="31"/>
  <c r="J127" i="31"/>
  <c r="W91" i="31"/>
  <c r="V91" i="31" s="1"/>
  <c r="M91" i="31"/>
  <c r="C102" i="1"/>
  <c r="N91" i="31"/>
  <c r="H91" i="31"/>
  <c r="D91" i="31"/>
  <c r="I91" i="31"/>
  <c r="J91" i="31"/>
  <c r="N79" i="31"/>
  <c r="I79" i="31"/>
  <c r="M79" i="31"/>
  <c r="W79" i="31"/>
  <c r="V79" i="31" s="1"/>
  <c r="C88" i="1"/>
  <c r="H79" i="31"/>
  <c r="D79" i="31"/>
  <c r="J79" i="31"/>
  <c r="M55" i="31"/>
  <c r="C62" i="1"/>
  <c r="H55" i="31"/>
  <c r="W55" i="31"/>
  <c r="V55" i="31" s="1"/>
  <c r="D55" i="31"/>
  <c r="N55" i="31"/>
  <c r="E55" i="31"/>
  <c r="J55" i="31"/>
  <c r="I55" i="31"/>
  <c r="I43" i="31"/>
  <c r="C50" i="1"/>
  <c r="M43" i="31"/>
  <c r="N43" i="31"/>
  <c r="W43" i="31"/>
  <c r="V43" i="31" s="1"/>
  <c r="H43" i="31"/>
  <c r="D43" i="31"/>
  <c r="I31" i="31"/>
  <c r="C36" i="1"/>
  <c r="M31" i="31"/>
  <c r="N31" i="31"/>
  <c r="H31" i="31"/>
  <c r="D31" i="31"/>
  <c r="W31" i="31"/>
  <c r="V31" i="31" s="1"/>
  <c r="E31" i="31"/>
  <c r="J31" i="31"/>
  <c r="I19" i="31"/>
  <c r="W19" i="31"/>
  <c r="V19" i="31" s="1"/>
  <c r="M19" i="31"/>
  <c r="H19" i="31"/>
  <c r="J19" i="31"/>
  <c r="D19" i="31"/>
  <c r="N19" i="31"/>
  <c r="E19" i="31"/>
  <c r="E223" i="31"/>
  <c r="H94" i="31"/>
  <c r="J142" i="31"/>
  <c r="C235" i="1"/>
  <c r="W210" i="31"/>
  <c r="V210" i="31" s="1"/>
  <c r="M210" i="31"/>
  <c r="N210" i="31"/>
  <c r="D210" i="31"/>
  <c r="I210" i="31"/>
  <c r="I150" i="31"/>
  <c r="W150" i="31"/>
  <c r="V150" i="31" s="1"/>
  <c r="C168" i="1"/>
  <c r="M150" i="31"/>
  <c r="N150" i="31"/>
  <c r="J150" i="31"/>
  <c r="H150" i="31"/>
  <c r="E150" i="31"/>
  <c r="I114" i="31"/>
  <c r="M114" i="31"/>
  <c r="C127" i="1"/>
  <c r="W114" i="31"/>
  <c r="V114" i="31" s="1"/>
  <c r="H114" i="31"/>
  <c r="M42" i="31"/>
  <c r="I42" i="31"/>
  <c r="W42" i="31"/>
  <c r="V42" i="31" s="1"/>
  <c r="H42" i="31"/>
  <c r="N42" i="31"/>
  <c r="J92" i="31"/>
  <c r="M140" i="31"/>
  <c r="I56" i="31"/>
  <c r="C246" i="1"/>
  <c r="I221" i="31"/>
  <c r="J221" i="31"/>
  <c r="W221" i="31"/>
  <c r="V221" i="31" s="1"/>
  <c r="E221" i="31"/>
  <c r="N221" i="31"/>
  <c r="M221" i="31"/>
  <c r="H221" i="31"/>
  <c r="I197" i="31"/>
  <c r="W197" i="31"/>
  <c r="V197" i="31" s="1"/>
  <c r="J197" i="31"/>
  <c r="M197" i="31"/>
  <c r="C220" i="1"/>
  <c r="E197" i="31"/>
  <c r="D197" i="31"/>
  <c r="I173" i="31"/>
  <c r="W173" i="31"/>
  <c r="V173" i="31" s="1"/>
  <c r="J173" i="31"/>
  <c r="N173" i="31"/>
  <c r="M173" i="31"/>
  <c r="C194" i="1"/>
  <c r="H173" i="31"/>
  <c r="I161" i="31"/>
  <c r="C179" i="1"/>
  <c r="W161" i="31"/>
  <c r="V161" i="31" s="1"/>
  <c r="J161" i="31"/>
  <c r="M161" i="31"/>
  <c r="N161" i="31"/>
  <c r="H161" i="31"/>
  <c r="I137" i="31"/>
  <c r="C152" i="1"/>
  <c r="J137" i="31"/>
  <c r="M137" i="31"/>
  <c r="N137" i="31"/>
  <c r="H137" i="31"/>
  <c r="E137" i="31"/>
  <c r="I113" i="31"/>
  <c r="C126" i="1"/>
  <c r="W113" i="31"/>
  <c r="V113" i="31" s="1"/>
  <c r="N113" i="31"/>
  <c r="J113" i="31"/>
  <c r="H113" i="31"/>
  <c r="D113" i="31"/>
  <c r="M113" i="31"/>
  <c r="I77" i="31"/>
  <c r="W77" i="31"/>
  <c r="V77" i="31" s="1"/>
  <c r="C86" i="1"/>
  <c r="J77" i="31"/>
  <c r="N77" i="31"/>
  <c r="H77" i="31"/>
  <c r="M77" i="31"/>
  <c r="D77" i="31"/>
  <c r="I53" i="31"/>
  <c r="N53" i="31"/>
  <c r="M53" i="31"/>
  <c r="J53" i="31"/>
  <c r="C60" i="1"/>
  <c r="E53" i="31"/>
  <c r="W53" i="31"/>
  <c r="V53" i="31" s="1"/>
  <c r="C46" i="1"/>
  <c r="N41" i="31"/>
  <c r="I41" i="31"/>
  <c r="J41" i="31"/>
  <c r="M41" i="31"/>
  <c r="E41" i="31"/>
  <c r="D41" i="31"/>
  <c r="W41" i="31"/>
  <c r="V41" i="31" s="1"/>
  <c r="H41" i="31"/>
  <c r="C34" i="1"/>
  <c r="H29" i="31"/>
  <c r="N29" i="31"/>
  <c r="I29" i="31"/>
  <c r="W29" i="31"/>
  <c r="V29" i="31" s="1"/>
  <c r="J29" i="31"/>
  <c r="N17" i="31"/>
  <c r="W17" i="31"/>
  <c r="V17" i="31" s="1"/>
  <c r="H17" i="31"/>
  <c r="M17" i="31"/>
  <c r="J17" i="31"/>
  <c r="I17" i="31"/>
  <c r="E17" i="31"/>
  <c r="I231" i="31"/>
  <c r="C258" i="1"/>
  <c r="N231" i="31"/>
  <c r="W231" i="31"/>
  <c r="V231" i="31" s="1"/>
  <c r="M231" i="31"/>
  <c r="I219" i="31"/>
  <c r="C244" i="1"/>
  <c r="N219" i="31"/>
  <c r="W219" i="31"/>
  <c r="V219" i="31" s="1"/>
  <c r="H219" i="31"/>
  <c r="D219" i="31"/>
  <c r="J219" i="31"/>
  <c r="I207" i="31"/>
  <c r="N207" i="31"/>
  <c r="W207" i="31"/>
  <c r="V207" i="31" s="1"/>
  <c r="C232" i="1"/>
  <c r="M207" i="31"/>
  <c r="E207" i="31"/>
  <c r="H207" i="31"/>
  <c r="I195" i="31"/>
  <c r="C218" i="1"/>
  <c r="N195" i="31"/>
  <c r="W195" i="31"/>
  <c r="V195" i="31" s="1"/>
  <c r="J195" i="31"/>
  <c r="I183" i="31"/>
  <c r="W183" i="31"/>
  <c r="V183" i="31" s="1"/>
  <c r="C204" i="1"/>
  <c r="N183" i="31"/>
  <c r="H183" i="31"/>
  <c r="E183" i="31"/>
  <c r="J183" i="31"/>
  <c r="M183" i="31"/>
  <c r="I171" i="31"/>
  <c r="W171" i="31"/>
  <c r="V171" i="31" s="1"/>
  <c r="N171" i="31"/>
  <c r="C192" i="1"/>
  <c r="M171" i="31"/>
  <c r="J171" i="31"/>
  <c r="H171" i="31"/>
  <c r="D171" i="31"/>
  <c r="I159" i="31"/>
  <c r="C177" i="1"/>
  <c r="N159" i="31"/>
  <c r="J159" i="31"/>
  <c r="E159" i="31"/>
  <c r="W159" i="31"/>
  <c r="V159" i="31" s="1"/>
  <c r="D159" i="31"/>
  <c r="I147" i="31"/>
  <c r="W147" i="31"/>
  <c r="V147" i="31" s="1"/>
  <c r="N147" i="31"/>
  <c r="C165" i="1"/>
  <c r="J147" i="31"/>
  <c r="H147" i="31"/>
  <c r="E147" i="31"/>
  <c r="M147" i="31"/>
  <c r="D147" i="31"/>
  <c r="I135" i="31"/>
  <c r="N135" i="31"/>
  <c r="C150" i="1"/>
  <c r="W135" i="31"/>
  <c r="V135" i="31" s="1"/>
  <c r="H135" i="31"/>
  <c r="E135" i="31"/>
  <c r="J135" i="31"/>
  <c r="I123" i="31"/>
  <c r="N123" i="31"/>
  <c r="C136" i="1"/>
  <c r="M123" i="31"/>
  <c r="W123" i="31"/>
  <c r="V123" i="31" s="1"/>
  <c r="E123" i="31"/>
  <c r="I111" i="31"/>
  <c r="N111" i="31"/>
  <c r="C124" i="1"/>
  <c r="W111" i="31"/>
  <c r="V111" i="31" s="1"/>
  <c r="M111" i="31"/>
  <c r="J111" i="31"/>
  <c r="I99" i="31"/>
  <c r="N99" i="31"/>
  <c r="W99" i="31"/>
  <c r="V99" i="31" s="1"/>
  <c r="J99" i="31"/>
  <c r="M99" i="31"/>
  <c r="E99" i="31"/>
  <c r="D99" i="31"/>
  <c r="C112" i="1"/>
  <c r="H99" i="31"/>
  <c r="I87" i="31"/>
  <c r="N87" i="31"/>
  <c r="C98" i="1"/>
  <c r="W87" i="31"/>
  <c r="V87" i="31" s="1"/>
  <c r="E87" i="31"/>
  <c r="J87" i="31"/>
  <c r="H87" i="31"/>
  <c r="M87" i="31"/>
  <c r="I75" i="31"/>
  <c r="N75" i="31"/>
  <c r="C84" i="1"/>
  <c r="W75" i="31"/>
  <c r="V75" i="31" s="1"/>
  <c r="M75" i="31"/>
  <c r="D75" i="31"/>
  <c r="I63" i="31"/>
  <c r="N63" i="31"/>
  <c r="C72" i="1"/>
  <c r="W63" i="31"/>
  <c r="V63" i="31" s="1"/>
  <c r="J63" i="31"/>
  <c r="H63" i="31"/>
  <c r="D63" i="31"/>
  <c r="I51" i="31"/>
  <c r="N51" i="31"/>
  <c r="W51" i="31"/>
  <c r="V51" i="31" s="1"/>
  <c r="M51" i="31"/>
  <c r="J51" i="31"/>
  <c r="H51" i="31"/>
  <c r="C58" i="1"/>
  <c r="E51" i="31"/>
  <c r="N39" i="31"/>
  <c r="I39" i="31"/>
  <c r="C44" i="1"/>
  <c r="W39" i="31"/>
  <c r="V39" i="31" s="1"/>
  <c r="H39" i="31"/>
  <c r="M39" i="31"/>
  <c r="E39" i="31"/>
  <c r="J39" i="31"/>
  <c r="N27" i="31"/>
  <c r="W27" i="31"/>
  <c r="V27" i="31" s="1"/>
  <c r="M27" i="31"/>
  <c r="J27" i="31"/>
  <c r="E27" i="31"/>
  <c r="I27" i="31"/>
  <c r="D27" i="31"/>
  <c r="N15" i="31"/>
  <c r="I15" i="31"/>
  <c r="W15" i="31"/>
  <c r="V15" i="31" s="1"/>
  <c r="M15" i="31"/>
  <c r="H15" i="31"/>
  <c r="E15" i="31"/>
  <c r="D222" i="31"/>
  <c r="D174" i="31"/>
  <c r="D156" i="31"/>
  <c r="D137" i="31"/>
  <c r="D78" i="31"/>
  <c r="D54" i="31"/>
  <c r="E174" i="31"/>
  <c r="E113" i="31"/>
  <c r="J231" i="31"/>
  <c r="J123" i="31"/>
  <c r="J70" i="31"/>
  <c r="J18" i="31"/>
  <c r="M185" i="31"/>
  <c r="N197" i="31"/>
  <c r="N72" i="31"/>
  <c r="I160" i="31"/>
  <c r="C160" i="1"/>
  <c r="H56" i="31"/>
  <c r="M20" i="31"/>
  <c r="C222" i="1"/>
  <c r="I199" i="31"/>
  <c r="W199" i="31"/>
  <c r="V199" i="31" s="1"/>
  <c r="H199" i="31"/>
  <c r="D199" i="31"/>
  <c r="J199" i="31"/>
  <c r="M199" i="31"/>
  <c r="E199" i="31"/>
  <c r="E44" i="31"/>
  <c r="C261" i="1"/>
  <c r="I234" i="31"/>
  <c r="N234" i="31"/>
  <c r="M234" i="31"/>
  <c r="W234" i="31"/>
  <c r="V234" i="31" s="1"/>
  <c r="H234" i="31"/>
  <c r="W186" i="31"/>
  <c r="V186" i="31" s="1"/>
  <c r="C207" i="1"/>
  <c r="I186" i="31"/>
  <c r="M186" i="31"/>
  <c r="H186" i="31"/>
  <c r="N186" i="31"/>
  <c r="N162" i="31"/>
  <c r="M162" i="31"/>
  <c r="I162" i="31"/>
  <c r="C180" i="1"/>
  <c r="E162" i="31"/>
  <c r="W162" i="31"/>
  <c r="V162" i="31" s="1"/>
  <c r="C153" i="1"/>
  <c r="I138" i="31"/>
  <c r="M138" i="31"/>
  <c r="W138" i="31"/>
  <c r="V138" i="31" s="1"/>
  <c r="E138" i="31"/>
  <c r="N138" i="31"/>
  <c r="H138" i="31"/>
  <c r="M102" i="31"/>
  <c r="I102" i="31"/>
  <c r="C115" i="1"/>
  <c r="N102" i="31"/>
  <c r="J102" i="31"/>
  <c r="E102" i="31"/>
  <c r="W102" i="31"/>
  <c r="V102" i="31" s="1"/>
  <c r="H102" i="31"/>
  <c r="N66" i="31"/>
  <c r="M66" i="31"/>
  <c r="I66" i="31"/>
  <c r="W66" i="31"/>
  <c r="V66" i="31" s="1"/>
  <c r="C75" i="1"/>
  <c r="E66" i="31"/>
  <c r="H66" i="31"/>
  <c r="M30" i="31"/>
  <c r="N30" i="31"/>
  <c r="W30" i="31"/>
  <c r="V30" i="31" s="1"/>
  <c r="I30" i="31"/>
  <c r="C35" i="1"/>
  <c r="E30" i="31"/>
  <c r="J30" i="31"/>
  <c r="E173" i="31"/>
  <c r="E142" i="31"/>
  <c r="H111" i="31"/>
  <c r="H75" i="31"/>
  <c r="N71" i="31"/>
  <c r="W82" i="31"/>
  <c r="V82" i="31" s="1"/>
  <c r="C181" i="1"/>
  <c r="D166" i="31"/>
  <c r="M214" i="31"/>
  <c r="C249" i="1"/>
  <c r="M224" i="31"/>
  <c r="I224" i="31"/>
  <c r="H224" i="31"/>
  <c r="J224" i="31"/>
  <c r="N224" i="31"/>
  <c r="D224" i="31"/>
  <c r="W224" i="31"/>
  <c r="V224" i="31" s="1"/>
  <c r="C237" i="1"/>
  <c r="I212" i="31"/>
  <c r="W212" i="31"/>
  <c r="V212" i="31" s="1"/>
  <c r="M212" i="31"/>
  <c r="J212" i="31"/>
  <c r="H212" i="31"/>
  <c r="N212" i="31"/>
  <c r="E212" i="31"/>
  <c r="D212" i="31"/>
  <c r="I188" i="31"/>
  <c r="M188" i="31"/>
  <c r="H188" i="31"/>
  <c r="N188" i="31"/>
  <c r="C211" i="1"/>
  <c r="C170" i="1"/>
  <c r="I152" i="31"/>
  <c r="W152" i="31"/>
  <c r="V152" i="31" s="1"/>
  <c r="H152" i="31"/>
  <c r="M152" i="31"/>
  <c r="J152" i="31"/>
  <c r="E152" i="31"/>
  <c r="W68" i="31"/>
  <c r="V68" i="31" s="1"/>
  <c r="N68" i="31"/>
  <c r="M68" i="31"/>
  <c r="J68" i="31"/>
  <c r="H68" i="31"/>
  <c r="E68" i="31"/>
  <c r="C77" i="1"/>
  <c r="D135" i="31"/>
  <c r="D114" i="31"/>
  <c r="E234" i="31"/>
  <c r="E214" i="31"/>
  <c r="E171" i="31"/>
  <c r="E63" i="31"/>
  <c r="E29" i="31"/>
  <c r="J166" i="31"/>
  <c r="J66" i="31"/>
  <c r="J15" i="31"/>
  <c r="M108" i="31"/>
  <c r="N166" i="31"/>
  <c r="N65" i="31"/>
  <c r="W185" i="31"/>
  <c r="V185" i="31" s="1"/>
  <c r="W78" i="31"/>
  <c r="V78" i="31" s="1"/>
  <c r="C166" i="1"/>
  <c r="D164" i="31"/>
  <c r="I70" i="31"/>
  <c r="C236" i="1"/>
  <c r="I211" i="31"/>
  <c r="W211" i="31"/>
  <c r="V211" i="31" s="1"/>
  <c r="J211" i="31"/>
  <c r="H211" i="31"/>
  <c r="D211" i="31"/>
  <c r="M211" i="31"/>
  <c r="E211" i="31"/>
  <c r="I115" i="31"/>
  <c r="M115" i="31"/>
  <c r="C128" i="1"/>
  <c r="J115" i="31"/>
  <c r="H115" i="31"/>
  <c r="D115" i="31"/>
  <c r="W115" i="31"/>
  <c r="V115" i="31" s="1"/>
  <c r="E115" i="31"/>
  <c r="D116" i="31"/>
  <c r="C227" i="1"/>
  <c r="N204" i="31"/>
  <c r="J204" i="31"/>
  <c r="I204" i="31"/>
  <c r="W204" i="31"/>
  <c r="V204" i="31" s="1"/>
  <c r="H204" i="31"/>
  <c r="M204" i="31"/>
  <c r="D152" i="31"/>
  <c r="E140" i="31"/>
  <c r="E60" i="31"/>
  <c r="H144" i="31"/>
  <c r="M219" i="31"/>
  <c r="I214" i="31"/>
  <c r="W214" i="31"/>
  <c r="V214" i="31" s="1"/>
  <c r="N214" i="31"/>
  <c r="C239" i="1"/>
  <c r="H214" i="31"/>
  <c r="C225" i="1"/>
  <c r="N202" i="31"/>
  <c r="I202" i="31"/>
  <c r="W202" i="31"/>
  <c r="V202" i="31" s="1"/>
  <c r="H202" i="31"/>
  <c r="M202" i="31"/>
  <c r="J202" i="31"/>
  <c r="W190" i="31"/>
  <c r="V190" i="31" s="1"/>
  <c r="I190" i="31"/>
  <c r="M190" i="31"/>
  <c r="C213" i="1"/>
  <c r="E190" i="31"/>
  <c r="N190" i="31"/>
  <c r="H190" i="31"/>
  <c r="C199" i="1"/>
  <c r="N178" i="31"/>
  <c r="W178" i="31"/>
  <c r="V178" i="31" s="1"/>
  <c r="J178" i="31"/>
  <c r="M178" i="31"/>
  <c r="E178" i="31"/>
  <c r="I178" i="31"/>
  <c r="I166" i="31"/>
  <c r="W166" i="31"/>
  <c r="V166" i="31" s="1"/>
  <c r="C187" i="1"/>
  <c r="H166" i="31"/>
  <c r="E166" i="31"/>
  <c r="C172" i="1"/>
  <c r="N154" i="31"/>
  <c r="I154" i="31"/>
  <c r="D154" i="31"/>
  <c r="W154" i="31"/>
  <c r="V154" i="31" s="1"/>
  <c r="M154" i="31"/>
  <c r="J154" i="31"/>
  <c r="H154" i="31"/>
  <c r="E154" i="31"/>
  <c r="N142" i="31"/>
  <c r="I142" i="31"/>
  <c r="M142" i="31"/>
  <c r="W142" i="31"/>
  <c r="V142" i="31" s="1"/>
  <c r="H142" i="31"/>
  <c r="W118" i="31"/>
  <c r="V118" i="31" s="1"/>
  <c r="N118" i="31"/>
  <c r="I118" i="31"/>
  <c r="M118" i="31"/>
  <c r="C131" i="1"/>
  <c r="H118" i="31"/>
  <c r="E118" i="31"/>
  <c r="D118" i="31"/>
  <c r="W106" i="31"/>
  <c r="V106" i="31" s="1"/>
  <c r="N106" i="31"/>
  <c r="M106" i="31"/>
  <c r="C119" i="1"/>
  <c r="E106" i="31"/>
  <c r="I106" i="31"/>
  <c r="J106" i="31"/>
  <c r="H106" i="31"/>
  <c r="D106" i="31"/>
  <c r="C105" i="1"/>
  <c r="I94" i="31"/>
  <c r="W94" i="31"/>
  <c r="V94" i="31" s="1"/>
  <c r="M94" i="31"/>
  <c r="N94" i="31"/>
  <c r="N82" i="31"/>
  <c r="I82" i="31"/>
  <c r="M82" i="31"/>
  <c r="J82" i="31"/>
  <c r="C91" i="1"/>
  <c r="E82" i="31"/>
  <c r="H82" i="31"/>
  <c r="N70" i="31"/>
  <c r="M70" i="31"/>
  <c r="H70" i="31"/>
  <c r="D70" i="31"/>
  <c r="E70" i="31"/>
  <c r="I58" i="31"/>
  <c r="C65" i="1"/>
  <c r="M58" i="31"/>
  <c r="H58" i="31"/>
  <c r="W58" i="31"/>
  <c r="V58" i="31" s="1"/>
  <c r="N58" i="31"/>
  <c r="J58" i="31"/>
  <c r="C53" i="1"/>
  <c r="M46" i="31"/>
  <c r="N46" i="31"/>
  <c r="W46" i="31"/>
  <c r="V46" i="31" s="1"/>
  <c r="H46" i="31"/>
  <c r="I46" i="31"/>
  <c r="E46" i="31"/>
  <c r="D46" i="31"/>
  <c r="I34" i="31"/>
  <c r="W34" i="31"/>
  <c r="V34" i="31" s="1"/>
  <c r="M34" i="31"/>
  <c r="C39" i="1"/>
  <c r="N34" i="31"/>
  <c r="H34" i="31"/>
  <c r="J34" i="31"/>
  <c r="E34" i="31"/>
  <c r="D34" i="31"/>
  <c r="I22" i="31"/>
  <c r="W22" i="31"/>
  <c r="V22" i="31" s="1"/>
  <c r="M22" i="31"/>
  <c r="H22" i="31"/>
  <c r="N22" i="31"/>
  <c r="D44" i="31"/>
  <c r="E224" i="31"/>
  <c r="H130" i="31"/>
  <c r="N20" i="31"/>
  <c r="D190" i="31"/>
  <c r="C255" i="1"/>
  <c r="N228" i="31"/>
  <c r="I228" i="31"/>
  <c r="J228" i="31"/>
  <c r="H228" i="31"/>
  <c r="M228" i="31"/>
  <c r="N216" i="31"/>
  <c r="I216" i="31"/>
  <c r="J216" i="31"/>
  <c r="C241" i="1"/>
  <c r="W216" i="31"/>
  <c r="V216" i="31" s="1"/>
  <c r="E216" i="31"/>
  <c r="C215" i="1"/>
  <c r="N192" i="31"/>
  <c r="J192" i="31"/>
  <c r="W192" i="31"/>
  <c r="V192" i="31" s="1"/>
  <c r="E192" i="31"/>
  <c r="H192" i="31"/>
  <c r="I192" i="31"/>
  <c r="C201" i="1"/>
  <c r="N180" i="31"/>
  <c r="I180" i="31"/>
  <c r="J180" i="31"/>
  <c r="W180" i="31"/>
  <c r="V180" i="31" s="1"/>
  <c r="M180" i="31"/>
  <c r="D180" i="31"/>
  <c r="C189" i="1"/>
  <c r="N168" i="31"/>
  <c r="I168" i="31"/>
  <c r="W168" i="31"/>
  <c r="V168" i="31" s="1"/>
  <c r="J168" i="31"/>
  <c r="H168" i="31"/>
  <c r="E168" i="31"/>
  <c r="C174" i="1"/>
  <c r="N156" i="31"/>
  <c r="J156" i="31"/>
  <c r="W156" i="31"/>
  <c r="V156" i="31" s="1"/>
  <c r="H156" i="31"/>
  <c r="M156" i="31"/>
  <c r="C162" i="1"/>
  <c r="W144" i="31"/>
  <c r="V144" i="31" s="1"/>
  <c r="N144" i="31"/>
  <c r="J144" i="31"/>
  <c r="M144" i="31"/>
  <c r="W132" i="31"/>
  <c r="V132" i="31" s="1"/>
  <c r="N132" i="31"/>
  <c r="I132" i="31"/>
  <c r="J132" i="31"/>
  <c r="E132" i="31"/>
  <c r="M132" i="31"/>
  <c r="C147" i="1"/>
  <c r="H132" i="31"/>
  <c r="D132" i="31"/>
  <c r="C133" i="1"/>
  <c r="M120" i="31"/>
  <c r="J120" i="31"/>
  <c r="W120" i="31"/>
  <c r="V120" i="31" s="1"/>
  <c r="I120" i="31"/>
  <c r="H120" i="31"/>
  <c r="E120" i="31"/>
  <c r="D120" i="31"/>
  <c r="C121" i="1"/>
  <c r="W108" i="31"/>
  <c r="V108" i="31" s="1"/>
  <c r="N108" i="31"/>
  <c r="J108" i="31"/>
  <c r="I108" i="31"/>
  <c r="C107" i="1"/>
  <c r="I96" i="31"/>
  <c r="W96" i="31"/>
  <c r="V96" i="31" s="1"/>
  <c r="N96" i="31"/>
  <c r="J96" i="31"/>
  <c r="H96" i="31"/>
  <c r="M84" i="31"/>
  <c r="J84" i="31"/>
  <c r="C93" i="1"/>
  <c r="H84" i="31"/>
  <c r="D84" i="31"/>
  <c r="N84" i="31"/>
  <c r="E84" i="31"/>
  <c r="C81" i="1"/>
  <c r="J72" i="31"/>
  <c r="W72" i="31"/>
  <c r="V72" i="31" s="1"/>
  <c r="I72" i="31"/>
  <c r="M72" i="31"/>
  <c r="E72" i="31"/>
  <c r="I60" i="31"/>
  <c r="C67" i="1"/>
  <c r="J60" i="31"/>
  <c r="W60" i="31"/>
  <c r="V60" i="31" s="1"/>
  <c r="D60" i="31"/>
  <c r="H60" i="31"/>
  <c r="W48" i="31"/>
  <c r="V48" i="31" s="1"/>
  <c r="M48" i="31"/>
  <c r="J48" i="31"/>
  <c r="N48" i="31"/>
  <c r="I48" i="31"/>
  <c r="C55" i="1"/>
  <c r="E48" i="31"/>
  <c r="D48" i="31"/>
  <c r="W36" i="31"/>
  <c r="V36" i="31" s="1"/>
  <c r="J36" i="31"/>
  <c r="H36" i="31"/>
  <c r="C41" i="1"/>
  <c r="M36" i="31"/>
  <c r="N36" i="31"/>
  <c r="I36" i="31"/>
  <c r="E36" i="31"/>
  <c r="I24" i="31"/>
  <c r="W24" i="31"/>
  <c r="V24" i="31" s="1"/>
  <c r="N24" i="31"/>
  <c r="J24" i="31"/>
  <c r="M24" i="31"/>
  <c r="H24" i="31"/>
  <c r="J235" i="31"/>
  <c r="N235" i="31"/>
  <c r="C262" i="1"/>
  <c r="D235" i="31"/>
  <c r="E235" i="31"/>
  <c r="W235" i="31"/>
  <c r="V235" i="31" s="1"/>
  <c r="H235" i="31"/>
  <c r="M235" i="31"/>
  <c r="D188" i="31"/>
  <c r="D94" i="31"/>
  <c r="D30" i="31"/>
  <c r="E233" i="31"/>
  <c r="H72" i="31"/>
  <c r="H30" i="31"/>
  <c r="I227" i="31"/>
  <c r="W227" i="31"/>
  <c r="V227" i="31" s="1"/>
  <c r="M227" i="31"/>
  <c r="J227" i="31"/>
  <c r="C254" i="1"/>
  <c r="N227" i="31"/>
  <c r="E227" i="31"/>
  <c r="I215" i="31"/>
  <c r="M215" i="31"/>
  <c r="C240" i="1"/>
  <c r="W215" i="31"/>
  <c r="V215" i="31" s="1"/>
  <c r="N215" i="31"/>
  <c r="J215" i="31"/>
  <c r="C226" i="1"/>
  <c r="N203" i="31"/>
  <c r="M203" i="31"/>
  <c r="I203" i="31"/>
  <c r="E203" i="31"/>
  <c r="W203" i="31"/>
  <c r="V203" i="31" s="1"/>
  <c r="H203" i="31"/>
  <c r="J203" i="31"/>
  <c r="C214" i="1"/>
  <c r="M191" i="31"/>
  <c r="H191" i="31"/>
  <c r="W191" i="31"/>
  <c r="V191" i="31" s="1"/>
  <c r="J191" i="31"/>
  <c r="I191" i="31"/>
  <c r="N191" i="31"/>
  <c r="C200" i="1"/>
  <c r="I179" i="31"/>
  <c r="M179" i="31"/>
  <c r="J179" i="31"/>
  <c r="N179" i="31"/>
  <c r="E179" i="31"/>
  <c r="C188" i="1"/>
  <c r="I167" i="31"/>
  <c r="N167" i="31"/>
  <c r="M167" i="31"/>
  <c r="W167" i="31"/>
  <c r="V167" i="31" s="1"/>
  <c r="J167" i="31"/>
  <c r="D167" i="31"/>
  <c r="H167" i="31"/>
  <c r="E167" i="31"/>
  <c r="C173" i="1"/>
  <c r="M155" i="31"/>
  <c r="I155" i="31"/>
  <c r="W155" i="31"/>
  <c r="V155" i="31" s="1"/>
  <c r="J155" i="31"/>
  <c r="H155" i="31"/>
  <c r="C161" i="1"/>
  <c r="W143" i="31"/>
  <c r="V143" i="31" s="1"/>
  <c r="M143" i="31"/>
  <c r="N143" i="31"/>
  <c r="W131" i="31"/>
  <c r="V131" i="31" s="1"/>
  <c r="N131" i="31"/>
  <c r="I131" i="31"/>
  <c r="J131" i="31"/>
  <c r="M131" i="31"/>
  <c r="C146" i="1"/>
  <c r="H131" i="31"/>
  <c r="E131" i="31"/>
  <c r="C132" i="1"/>
  <c r="W119" i="31"/>
  <c r="V119" i="31" s="1"/>
  <c r="N119" i="31"/>
  <c r="E119" i="31"/>
  <c r="I119" i="31"/>
  <c r="H119" i="31"/>
  <c r="M119" i="31"/>
  <c r="D119" i="31"/>
  <c r="C120" i="1"/>
  <c r="N107" i="31"/>
  <c r="W107" i="31"/>
  <c r="V107" i="31" s="1"/>
  <c r="I107" i="31"/>
  <c r="J107" i="31"/>
  <c r="E107" i="31"/>
  <c r="C106" i="1"/>
  <c r="W95" i="31"/>
  <c r="V95" i="31" s="1"/>
  <c r="I95" i="31"/>
  <c r="N95" i="31"/>
  <c r="W83" i="31"/>
  <c r="V83" i="31" s="1"/>
  <c r="N83" i="31"/>
  <c r="I83" i="31"/>
  <c r="J83" i="31"/>
  <c r="M83" i="31"/>
  <c r="E83" i="31"/>
  <c r="H83" i="31"/>
  <c r="W71" i="31"/>
  <c r="V71" i="31" s="1"/>
  <c r="I71" i="31"/>
  <c r="M71" i="31"/>
  <c r="J71" i="31"/>
  <c r="E71" i="31"/>
  <c r="W59" i="31"/>
  <c r="V59" i="31" s="1"/>
  <c r="I59" i="31"/>
  <c r="C66" i="1"/>
  <c r="H59" i="31"/>
  <c r="J59" i="31"/>
  <c r="W47" i="31"/>
  <c r="V47" i="31" s="1"/>
  <c r="C54" i="1"/>
  <c r="I47" i="31"/>
  <c r="N47" i="31"/>
  <c r="D47" i="31"/>
  <c r="E47" i="31"/>
  <c r="H47" i="31"/>
  <c r="M47" i="31"/>
  <c r="D234" i="31"/>
  <c r="D202" i="31"/>
  <c r="D186" i="31"/>
  <c r="D168" i="31"/>
  <c r="D150" i="31"/>
  <c r="D131" i="31"/>
  <c r="D29" i="31"/>
  <c r="E210" i="31"/>
  <c r="E96" i="31"/>
  <c r="E59" i="31"/>
  <c r="E24" i="31"/>
  <c r="H178" i="31"/>
  <c r="H143" i="31"/>
  <c r="H108" i="31"/>
  <c r="H71" i="31"/>
  <c r="H28" i="31"/>
  <c r="J210" i="31"/>
  <c r="J162" i="31"/>
  <c r="J114" i="31"/>
  <c r="J47" i="31"/>
  <c r="M96" i="31"/>
  <c r="M29" i="31"/>
  <c r="N163" i="31"/>
  <c r="N59" i="31"/>
  <c r="W179" i="31"/>
  <c r="V179" i="31" s="1"/>
  <c r="W67" i="31"/>
  <c r="V67" i="31" s="1"/>
  <c r="C79" i="1"/>
  <c r="I143" i="31"/>
  <c r="N45" i="31"/>
  <c r="I141" i="31"/>
  <c r="I230" i="31"/>
  <c r="C257" i="1"/>
  <c r="J230" i="31"/>
  <c r="M230" i="31"/>
  <c r="E230" i="31"/>
  <c r="I218" i="31"/>
  <c r="C243" i="1"/>
  <c r="N218" i="31"/>
  <c r="J218" i="31"/>
  <c r="I206" i="31"/>
  <c r="C231" i="1"/>
  <c r="J206" i="31"/>
  <c r="I194" i="31"/>
  <c r="C217" i="1"/>
  <c r="J194" i="31"/>
  <c r="W194" i="31"/>
  <c r="V194" i="31" s="1"/>
  <c r="M194" i="31"/>
  <c r="I182" i="31"/>
  <c r="C203" i="1"/>
  <c r="N182" i="31"/>
  <c r="J182" i="31"/>
  <c r="I170" i="31"/>
  <c r="W170" i="31"/>
  <c r="V170" i="31" s="1"/>
  <c r="J170" i="31"/>
  <c r="M170" i="31"/>
  <c r="H170" i="31"/>
  <c r="I158" i="31"/>
  <c r="C176" i="1"/>
  <c r="W158" i="31"/>
  <c r="V158" i="31" s="1"/>
  <c r="J158" i="31"/>
  <c r="N158" i="31"/>
  <c r="M158" i="31"/>
  <c r="I146" i="31"/>
  <c r="C164" i="1"/>
  <c r="N146" i="31"/>
  <c r="J146" i="31"/>
  <c r="E146" i="31"/>
  <c r="W146" i="31"/>
  <c r="V146" i="31" s="1"/>
  <c r="I134" i="31"/>
  <c r="C149" i="1"/>
  <c r="W134" i="31"/>
  <c r="V134" i="31" s="1"/>
  <c r="N134" i="31"/>
  <c r="J134" i="31"/>
  <c r="I122" i="31"/>
  <c r="C135" i="1"/>
  <c r="W122" i="31"/>
  <c r="V122" i="31" s="1"/>
  <c r="N122" i="31"/>
  <c r="M122" i="31"/>
  <c r="J122" i="31"/>
  <c r="I110" i="31"/>
  <c r="C123" i="1"/>
  <c r="J110" i="31"/>
  <c r="W110" i="31"/>
  <c r="V110" i="31" s="1"/>
  <c r="I98" i="31"/>
  <c r="C109" i="1"/>
  <c r="J98" i="31"/>
  <c r="M98" i="31"/>
  <c r="E98" i="31"/>
  <c r="H98" i="31"/>
  <c r="N98" i="31"/>
  <c r="I86" i="31"/>
  <c r="M86" i="31"/>
  <c r="J86" i="31"/>
  <c r="W86" i="31"/>
  <c r="V86" i="31" s="1"/>
  <c r="E86" i="31"/>
  <c r="N86" i="31"/>
  <c r="D86" i="31"/>
  <c r="I74" i="31"/>
  <c r="C83" i="1"/>
  <c r="J74" i="31"/>
  <c r="E74" i="31"/>
  <c r="W74" i="31"/>
  <c r="V74" i="31" s="1"/>
  <c r="H74" i="31"/>
  <c r="I62" i="31"/>
  <c r="W62" i="31"/>
  <c r="V62" i="31" s="1"/>
  <c r="C71" i="1"/>
  <c r="J62" i="31"/>
  <c r="E62" i="31"/>
  <c r="N62" i="31"/>
  <c r="I50" i="31"/>
  <c r="W50" i="31"/>
  <c r="V50" i="31" s="1"/>
  <c r="M50" i="31"/>
  <c r="J50" i="31"/>
  <c r="H50" i="31"/>
  <c r="N50" i="31"/>
  <c r="E50" i="31"/>
  <c r="C57" i="1"/>
  <c r="I38" i="31"/>
  <c r="C43" i="1"/>
  <c r="W38" i="31"/>
  <c r="V38" i="31" s="1"/>
  <c r="J38" i="31"/>
  <c r="E38" i="31"/>
  <c r="N26" i="31"/>
  <c r="I26" i="31"/>
  <c r="W26" i="31"/>
  <c r="V26" i="31" s="1"/>
  <c r="J26" i="31"/>
  <c r="M26" i="31"/>
  <c r="E26" i="31"/>
  <c r="N14" i="31"/>
  <c r="M14" i="31"/>
  <c r="J14" i="31"/>
  <c r="I14" i="31"/>
  <c r="E14" i="31"/>
  <c r="W14" i="31"/>
  <c r="V14" i="31" s="1"/>
  <c r="D225" i="31"/>
  <c r="D146" i="31"/>
  <c r="D105" i="31"/>
  <c r="D62" i="31"/>
  <c r="D33" i="31"/>
  <c r="E153" i="31"/>
  <c r="E122" i="31"/>
  <c r="E105" i="31"/>
  <c r="H225" i="31"/>
  <c r="H121" i="31"/>
  <c r="H86" i="31"/>
  <c r="J225" i="31"/>
  <c r="M182" i="31"/>
  <c r="N230" i="31"/>
  <c r="W218" i="31"/>
  <c r="V218" i="31" s="1"/>
  <c r="C256" i="1"/>
  <c r="N229" i="31"/>
  <c r="I229" i="31"/>
  <c r="W229" i="31"/>
  <c r="V229" i="31" s="1"/>
  <c r="E229" i="31"/>
  <c r="M229" i="31"/>
  <c r="C242" i="1"/>
  <c r="N217" i="31"/>
  <c r="W217" i="31"/>
  <c r="V217" i="31" s="1"/>
  <c r="E217" i="31"/>
  <c r="J217" i="31"/>
  <c r="M217" i="31"/>
  <c r="N205" i="31"/>
  <c r="E205" i="31"/>
  <c r="I205" i="31"/>
  <c r="W205" i="31"/>
  <c r="V205" i="31" s="1"/>
  <c r="J205" i="31"/>
  <c r="H205" i="31"/>
  <c r="C216" i="1"/>
  <c r="N193" i="31"/>
  <c r="I193" i="31"/>
  <c r="W193" i="31"/>
  <c r="V193" i="31" s="1"/>
  <c r="M193" i="31"/>
  <c r="E193" i="31"/>
  <c r="C202" i="1"/>
  <c r="N181" i="31"/>
  <c r="I181" i="31"/>
  <c r="E181" i="31"/>
  <c r="W181" i="31"/>
  <c r="V181" i="31" s="1"/>
  <c r="C190" i="1"/>
  <c r="N169" i="31"/>
  <c r="E169" i="31"/>
  <c r="I169" i="31"/>
  <c r="W169" i="31"/>
  <c r="V169" i="31" s="1"/>
  <c r="C175" i="1"/>
  <c r="W157" i="31"/>
  <c r="V157" i="31" s="1"/>
  <c r="N157" i="31"/>
  <c r="I157" i="31"/>
  <c r="E157" i="31"/>
  <c r="C163" i="1"/>
  <c r="W145" i="31"/>
  <c r="V145" i="31" s="1"/>
  <c r="N145" i="31"/>
  <c r="E145" i="31"/>
  <c r="M145" i="31"/>
  <c r="I133" i="31"/>
  <c r="W133" i="31"/>
  <c r="V133" i="31" s="1"/>
  <c r="C148" i="1"/>
  <c r="E133" i="31"/>
  <c r="N133" i="31"/>
  <c r="H133" i="31"/>
  <c r="C134" i="1"/>
  <c r="W121" i="31"/>
  <c r="V121" i="31" s="1"/>
  <c r="N121" i="31"/>
  <c r="E121" i="31"/>
  <c r="J121" i="31"/>
  <c r="C122" i="1"/>
  <c r="W109" i="31"/>
  <c r="V109" i="31" s="1"/>
  <c r="N109" i="31"/>
  <c r="M109" i="31"/>
  <c r="E109" i="31"/>
  <c r="J109" i="31"/>
  <c r="C108" i="1"/>
  <c r="I97" i="31"/>
  <c r="E97" i="31"/>
  <c r="M97" i="31"/>
  <c r="N97" i="31"/>
  <c r="C94" i="1"/>
  <c r="N85" i="31"/>
  <c r="I85" i="31"/>
  <c r="E85" i="31"/>
  <c r="J85" i="31"/>
  <c r="C82" i="1"/>
  <c r="N73" i="31"/>
  <c r="M73" i="31"/>
  <c r="E73" i="31"/>
  <c r="W73" i="31"/>
  <c r="V73" i="31" s="1"/>
  <c r="D73" i="31"/>
  <c r="C70" i="1"/>
  <c r="I61" i="31"/>
  <c r="E61" i="31"/>
  <c r="W61" i="31"/>
  <c r="V61" i="31" s="1"/>
  <c r="N61" i="31"/>
  <c r="I49" i="31"/>
  <c r="W49" i="31"/>
  <c r="V49" i="31" s="1"/>
  <c r="N49" i="31"/>
  <c r="E49" i="31"/>
  <c r="C56" i="1"/>
  <c r="H49" i="31"/>
  <c r="I37" i="31"/>
  <c r="C42" i="1"/>
  <c r="W37" i="31"/>
  <c r="V37" i="31" s="1"/>
  <c r="M37" i="31"/>
  <c r="E37" i="31"/>
  <c r="H37" i="31"/>
  <c r="I25" i="31"/>
  <c r="E25" i="31"/>
  <c r="N25" i="31"/>
  <c r="J25" i="31"/>
  <c r="J236" i="31"/>
  <c r="M236" i="31"/>
  <c r="N236" i="31"/>
  <c r="W236" i="31"/>
  <c r="V236" i="31" s="1"/>
  <c r="C263" i="1"/>
  <c r="D145" i="31"/>
  <c r="D61" i="31"/>
  <c r="H206" i="31"/>
  <c r="H189" i="31"/>
  <c r="H85" i="31"/>
  <c r="J201" i="31"/>
  <c r="J133" i="31"/>
  <c r="J33" i="31"/>
  <c r="M181" i="31"/>
  <c r="M85" i="31"/>
  <c r="N38" i="31"/>
  <c r="E236" i="31"/>
  <c r="I121" i="31"/>
  <c r="C191" i="1"/>
  <c r="H153" i="31"/>
  <c r="D236" i="31"/>
  <c r="I109" i="31"/>
  <c r="H81" i="31"/>
  <c r="W97" i="31"/>
  <c r="V97" i="31" s="1"/>
  <c r="C230" i="1"/>
  <c r="W225" i="31"/>
  <c r="V225" i="31" s="1"/>
  <c r="C250" i="1"/>
  <c r="N225" i="31"/>
  <c r="M225" i="31"/>
  <c r="W213" i="31"/>
  <c r="V213" i="31" s="1"/>
  <c r="I213" i="31"/>
  <c r="C238" i="1"/>
  <c r="N213" i="31"/>
  <c r="W201" i="31"/>
  <c r="V201" i="31" s="1"/>
  <c r="C224" i="1"/>
  <c r="I201" i="31"/>
  <c r="N201" i="31"/>
  <c r="W189" i="31"/>
  <c r="V189" i="31" s="1"/>
  <c r="M189" i="31"/>
  <c r="C212" i="1"/>
  <c r="N189" i="31"/>
  <c r="C198" i="1"/>
  <c r="W177" i="31"/>
  <c r="V177" i="31" s="1"/>
  <c r="M177" i="31"/>
  <c r="N177" i="31"/>
  <c r="J177" i="31"/>
  <c r="H177" i="31"/>
  <c r="E177" i="31"/>
  <c r="W165" i="31"/>
  <c r="V165" i="31" s="1"/>
  <c r="I165" i="31"/>
  <c r="W153" i="31"/>
  <c r="V153" i="31" s="1"/>
  <c r="C171" i="1"/>
  <c r="M153" i="31"/>
  <c r="I153" i="31"/>
  <c r="N153" i="31"/>
  <c r="W141" i="31"/>
  <c r="V141" i="31" s="1"/>
  <c r="C156" i="1"/>
  <c r="M141" i="31"/>
  <c r="W129" i="31"/>
  <c r="V129" i="31" s="1"/>
  <c r="C144" i="1"/>
  <c r="M129" i="31"/>
  <c r="N129" i="31"/>
  <c r="I129" i="31"/>
  <c r="W117" i="31"/>
  <c r="V117" i="31" s="1"/>
  <c r="I117" i="31"/>
  <c r="M117" i="31"/>
  <c r="C130" i="1"/>
  <c r="N117" i="31"/>
  <c r="W105" i="31"/>
  <c r="V105" i="31" s="1"/>
  <c r="N105" i="31"/>
  <c r="M105" i="31"/>
  <c r="I105" i="31"/>
  <c r="H105" i="31"/>
  <c r="W93" i="31"/>
  <c r="V93" i="31" s="1"/>
  <c r="C104" i="1"/>
  <c r="N93" i="31"/>
  <c r="M93" i="31"/>
  <c r="W81" i="31"/>
  <c r="V81" i="31" s="1"/>
  <c r="I81" i="31"/>
  <c r="M81" i="31"/>
  <c r="C90" i="1"/>
  <c r="J81" i="31"/>
  <c r="W69" i="31"/>
  <c r="V69" i="31" s="1"/>
  <c r="N69" i="31"/>
  <c r="M69" i="31"/>
  <c r="I69" i="31"/>
  <c r="E69" i="31"/>
  <c r="W57" i="31"/>
  <c r="V57" i="31" s="1"/>
  <c r="C64" i="1"/>
  <c r="M57" i="31"/>
  <c r="N57" i="31"/>
  <c r="I57" i="31"/>
  <c r="H57" i="31"/>
  <c r="W45" i="31"/>
  <c r="V45" i="31" s="1"/>
  <c r="C52" i="1"/>
  <c r="M45" i="31"/>
  <c r="I45" i="31"/>
  <c r="J45" i="31"/>
  <c r="W33" i="31"/>
  <c r="V33" i="31" s="1"/>
  <c r="M33" i="31"/>
  <c r="I33" i="31"/>
  <c r="N33" i="31"/>
  <c r="W21" i="31"/>
  <c r="V21" i="31" s="1"/>
  <c r="I21" i="31"/>
  <c r="M21" i="31"/>
  <c r="H21" i="31"/>
  <c r="D21" i="31"/>
  <c r="D141" i="31"/>
  <c r="E81" i="31"/>
  <c r="H217" i="31"/>
  <c r="H201" i="31"/>
  <c r="J145" i="31"/>
  <c r="J49" i="31"/>
  <c r="M169" i="31"/>
  <c r="M110" i="31"/>
  <c r="N170" i="31"/>
  <c r="N74" i="31"/>
  <c r="N21" i="31"/>
  <c r="W85" i="31"/>
  <c r="V85" i="31" s="1"/>
  <c r="W25" i="31"/>
  <c r="V25" i="31" s="1"/>
  <c r="I177" i="31"/>
  <c r="J35" i="31"/>
  <c r="W23" i="31"/>
  <c r="V23" i="31" s="1"/>
  <c r="I23" i="31"/>
  <c r="C40" i="1"/>
  <c r="K184" i="1"/>
  <c r="D63" i="1" l="1"/>
  <c r="D50" i="1"/>
  <c r="E50" i="1" s="1"/>
  <c r="W13" i="31"/>
  <c r="V13" i="31" s="1"/>
  <c r="D42" i="1"/>
  <c r="E42" i="1" s="1"/>
  <c r="D43" i="1"/>
  <c r="E43" i="1" s="1"/>
  <c r="D55" i="1"/>
  <c r="E55" i="1" s="1"/>
  <c r="D61" i="1"/>
  <c r="E61" i="1" s="1"/>
  <c r="D57" i="1"/>
  <c r="E57" i="1" s="1"/>
  <c r="D44" i="1"/>
  <c r="E44" i="1" s="1"/>
  <c r="E13" i="31"/>
  <c r="M13" i="31"/>
  <c r="D38" i="1"/>
  <c r="E38" i="1" s="1"/>
  <c r="D53" i="1"/>
  <c r="E53" i="1" s="1"/>
  <c r="I13" i="31"/>
  <c r="D56" i="1"/>
  <c r="E56" i="1" s="1"/>
  <c r="D52" i="1"/>
  <c r="E52" i="1" s="1"/>
  <c r="N13" i="31"/>
  <c r="D13" i="31"/>
  <c r="D183" i="1"/>
  <c r="H13" i="31"/>
  <c r="J13" i="31"/>
  <c r="D65" i="1"/>
  <c r="E65" i="1" s="1"/>
  <c r="D40" i="1"/>
  <c r="E40" i="1" s="1"/>
  <c r="D64" i="1"/>
  <c r="E64" i="1" s="1"/>
  <c r="D67" i="1"/>
  <c r="E67" i="1" s="1"/>
  <c r="D37" i="1"/>
  <c r="E37" i="1" s="1"/>
  <c r="E63" i="1"/>
  <c r="D41" i="1"/>
  <c r="D35" i="1"/>
  <c r="D58" i="1"/>
  <c r="D36" i="1"/>
  <c r="D59" i="1"/>
  <c r="D54" i="1"/>
  <c r="D39" i="1"/>
  <c r="D46" i="1"/>
  <c r="D66" i="1"/>
  <c r="D62" i="1"/>
  <c r="D51" i="1"/>
  <c r="D34" i="1"/>
  <c r="D60" i="1"/>
  <c r="D45" i="1"/>
  <c r="E60" i="1" l="1"/>
  <c r="E59" i="1"/>
  <c r="E66" i="1"/>
  <c r="E45" i="1"/>
  <c r="E34" i="1"/>
  <c r="E36" i="1"/>
  <c r="E58" i="1"/>
  <c r="E35" i="1"/>
  <c r="E39" i="1"/>
  <c r="E62" i="1"/>
  <c r="E54" i="1"/>
  <c r="E46" i="1"/>
  <c r="E41" i="1"/>
  <c r="E51" i="1"/>
  <c r="C33" i="1" l="1"/>
  <c r="C49" i="1"/>
  <c r="G31" i="21" l="1"/>
  <c r="I28" i="21"/>
  <c r="I29" i="21"/>
  <c r="I30" i="21"/>
  <c r="I31" i="21"/>
  <c r="H28" i="21"/>
  <c r="H29" i="21"/>
  <c r="H30" i="21"/>
  <c r="H31" i="21"/>
  <c r="G29" i="21"/>
  <c r="G30" i="21"/>
  <c r="G13" i="21"/>
  <c r="I12" i="21" l="1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11" i="21"/>
  <c r="E7" i="31" l="1"/>
  <c r="E4" i="31"/>
  <c r="E5" i="31"/>
  <c r="E6" i="31"/>
  <c r="J7" i="31"/>
  <c r="J6" i="31"/>
  <c r="J42" i="1" l="1"/>
  <c r="F40" i="1"/>
  <c r="H40" i="1" s="1"/>
  <c r="J43" i="1"/>
  <c r="M52" i="1" a="1"/>
  <c r="M52" i="1" s="1"/>
  <c r="J65" i="1"/>
  <c r="I40" i="1"/>
  <c r="M65" i="1" a="1"/>
  <c r="M65" i="1" s="1"/>
  <c r="F42" i="1"/>
  <c r="H42" i="1" s="1"/>
  <c r="F43" i="1"/>
  <c r="H43" i="1" s="1"/>
  <c r="G67" i="1"/>
  <c r="I67" i="1"/>
  <c r="I43" i="1"/>
  <c r="I52" i="1"/>
  <c r="L52" i="1"/>
  <c r="I44" i="1"/>
  <c r="J57" i="1"/>
  <c r="F63" i="1"/>
  <c r="H63" i="1" s="1"/>
  <c r="I64" i="1"/>
  <c r="K183" i="1"/>
  <c r="K65" i="1"/>
  <c r="J40" i="1"/>
  <c r="J183" i="1"/>
  <c r="L64" i="1"/>
  <c r="I183" i="1"/>
  <c r="K52" i="1"/>
  <c r="G42" i="1"/>
  <c r="F53" i="1"/>
  <c r="H53" i="1" s="1"/>
  <c r="J67" i="1"/>
  <c r="M50" i="1" a="1"/>
  <c r="M50" i="1" s="1"/>
  <c r="L63" i="1"/>
  <c r="L38" i="1"/>
  <c r="F52" i="1"/>
  <c r="H52" i="1" s="1"/>
  <c r="I42" i="1"/>
  <c r="G38" i="1"/>
  <c r="L183" i="1"/>
  <c r="G65" i="1"/>
  <c r="I65" i="1"/>
  <c r="F183" i="1"/>
  <c r="H183" i="1" s="1"/>
  <c r="K67" i="1"/>
  <c r="G64" i="1"/>
  <c r="K43" i="1"/>
  <c r="L40" i="1"/>
  <c r="F67" i="1"/>
  <c r="H67" i="1" s="1"/>
  <c r="F64" i="1"/>
  <c r="H64" i="1" s="1"/>
  <c r="L67" i="1"/>
  <c r="L65" i="1"/>
  <c r="F65" i="1"/>
  <c r="H65" i="1" s="1"/>
  <c r="M56" i="1" a="1"/>
  <c r="M56" i="1" s="1"/>
  <c r="K42" i="1"/>
  <c r="M53" i="1" a="1"/>
  <c r="M53" i="1" s="1"/>
  <c r="L53" i="1"/>
  <c r="M67" i="1" a="1"/>
  <c r="M67" i="1" s="1"/>
  <c r="K57" i="1"/>
  <c r="J64" i="1"/>
  <c r="L61" i="1"/>
  <c r="G57" i="1"/>
  <c r="I57" i="1"/>
  <c r="L57" i="1"/>
  <c r="M63" i="1" a="1"/>
  <c r="M63" i="1" s="1"/>
  <c r="F57" i="1"/>
  <c r="H57" i="1" s="1"/>
  <c r="M55" i="1" a="1"/>
  <c r="M55" i="1" s="1"/>
  <c r="J50" i="1"/>
  <c r="I53" i="1"/>
  <c r="L37" i="1"/>
  <c r="L50" i="1"/>
  <c r="G50" i="1"/>
  <c r="L55" i="1"/>
  <c r="K37" i="1"/>
  <c r="G52" i="1"/>
  <c r="K61" i="1"/>
  <c r="F38" i="1"/>
  <c r="H38" i="1" s="1"/>
  <c r="G44" i="1"/>
  <c r="J61" i="1"/>
  <c r="J37" i="1"/>
  <c r="K63" i="1"/>
  <c r="I56" i="1"/>
  <c r="M57" i="1" a="1"/>
  <c r="M57" i="1" s="1"/>
  <c r="M61" i="1" a="1"/>
  <c r="M61" i="1" s="1"/>
  <c r="K64" i="1"/>
  <c r="K44" i="1"/>
  <c r="K56" i="1"/>
  <c r="L56" i="1"/>
  <c r="G37" i="1"/>
  <c r="J55" i="1"/>
  <c r="M183" i="1" a="1"/>
  <c r="M183" i="1" s="1"/>
  <c r="I61" i="1"/>
  <c r="F50" i="1"/>
  <c r="H50" i="1" s="1"/>
  <c r="G183" i="1"/>
  <c r="I37" i="1"/>
  <c r="I50" i="1"/>
  <c r="F56" i="1"/>
  <c r="H56" i="1" s="1"/>
  <c r="G56" i="1"/>
  <c r="G63" i="1"/>
  <c r="G40" i="1"/>
  <c r="J63" i="1"/>
  <c r="J52" i="1"/>
  <c r="I55" i="1"/>
  <c r="F44" i="1"/>
  <c r="H44" i="1" s="1"/>
  <c r="G53" i="1"/>
  <c r="F55" i="1"/>
  <c r="H55" i="1" s="1"/>
  <c r="F61" i="1"/>
  <c r="H61" i="1" s="1"/>
  <c r="K53" i="1"/>
  <c r="L42" i="1"/>
  <c r="J38" i="1"/>
  <c r="I63" i="1"/>
  <c r="G55" i="1"/>
  <c r="G43" i="1"/>
  <c r="L43" i="1"/>
  <c r="M64" i="1" a="1"/>
  <c r="M64" i="1" s="1"/>
  <c r="I38" i="1"/>
  <c r="K55" i="1"/>
  <c r="J44" i="1"/>
  <c r="K38" i="1"/>
  <c r="K50" i="1"/>
  <c r="F37" i="1"/>
  <c r="H37" i="1" s="1"/>
  <c r="L44" i="1"/>
  <c r="K40" i="1"/>
  <c r="J56" i="1"/>
  <c r="G61" i="1"/>
  <c r="J53" i="1"/>
  <c r="G59" i="1"/>
  <c r="K34" i="1"/>
  <c r="G58" i="1"/>
  <c r="K39" i="1"/>
  <c r="K62" i="1"/>
  <c r="G46" i="1"/>
  <c r="J41" i="1"/>
  <c r="J60" i="1"/>
  <c r="F59" i="1"/>
  <c r="H59" i="1" s="1"/>
  <c r="I45" i="1"/>
  <c r="F34" i="1"/>
  <c r="H34" i="1" s="1"/>
  <c r="K58" i="1"/>
  <c r="F39" i="1"/>
  <c r="H39" i="1" s="1"/>
  <c r="M62" i="1" a="1"/>
  <c r="M62" i="1" s="1"/>
  <c r="K51" i="1"/>
  <c r="F51" i="1"/>
  <c r="H51" i="1" s="1"/>
  <c r="L66" i="1"/>
  <c r="F62" i="1"/>
  <c r="H62" i="1" s="1"/>
  <c r="M54" i="1" a="1"/>
  <c r="M54" i="1" s="1"/>
  <c r="J59" i="1"/>
  <c r="I58" i="1"/>
  <c r="K54" i="1"/>
  <c r="M59" i="1" a="1"/>
  <c r="M59" i="1" s="1"/>
  <c r="L35" i="1"/>
  <c r="G41" i="1"/>
  <c r="J46" i="1"/>
  <c r="F60" i="1"/>
  <c r="H60" i="1" s="1"/>
  <c r="I59" i="1"/>
  <c r="J45" i="1"/>
  <c r="K36" i="1"/>
  <c r="F58" i="1"/>
  <c r="H58" i="1" s="1"/>
  <c r="I39" i="1"/>
  <c r="L62" i="1"/>
  <c r="L46" i="1"/>
  <c r="K60" i="1"/>
  <c r="K45" i="1"/>
  <c r="I36" i="1"/>
  <c r="L58" i="1"/>
  <c r="L39" i="1"/>
  <c r="G54" i="1"/>
  <c r="F54" i="1"/>
  <c r="H54" i="1" s="1"/>
  <c r="L34" i="1"/>
  <c r="L41" i="1"/>
  <c r="G62" i="1"/>
  <c r="I62" i="1"/>
  <c r="K59" i="1"/>
  <c r="L51" i="1"/>
  <c r="K35" i="1"/>
  <c r="F66" i="1"/>
  <c r="H66" i="1" s="1"/>
  <c r="J58" i="1"/>
  <c r="L60" i="1"/>
  <c r="G45" i="1"/>
  <c r="F36" i="1"/>
  <c r="H36" i="1" s="1"/>
  <c r="M58" i="1" a="1"/>
  <c r="M58" i="1" s="1"/>
  <c r="I46" i="1"/>
  <c r="M51" i="1" a="1"/>
  <c r="M51" i="1" s="1"/>
  <c r="I60" i="1"/>
  <c r="K66" i="1"/>
  <c r="F45" i="1"/>
  <c r="H45" i="1" s="1"/>
  <c r="J36" i="1"/>
  <c r="G35" i="1"/>
  <c r="G39" i="1"/>
  <c r="J54" i="1"/>
  <c r="F46" i="1"/>
  <c r="H46" i="1" s="1"/>
  <c r="G51" i="1"/>
  <c r="M60" i="1" a="1"/>
  <c r="M60" i="1" s="1"/>
  <c r="M66" i="1" a="1"/>
  <c r="M66" i="1" s="1"/>
  <c r="L45" i="1"/>
  <c r="L36" i="1"/>
  <c r="J35" i="1"/>
  <c r="J39" i="1"/>
  <c r="I54" i="1"/>
  <c r="K41" i="1"/>
  <c r="I51" i="1"/>
  <c r="G60" i="1"/>
  <c r="G66" i="1"/>
  <c r="F35" i="1"/>
  <c r="H35" i="1" s="1"/>
  <c r="L54" i="1"/>
  <c r="J51" i="1"/>
  <c r="I66" i="1"/>
  <c r="J34" i="1"/>
  <c r="G36" i="1"/>
  <c r="J62" i="1"/>
  <c r="I41" i="1"/>
  <c r="L59" i="1"/>
  <c r="G34" i="1"/>
  <c r="I35" i="1"/>
  <c r="F41" i="1"/>
  <c r="H41" i="1" s="1"/>
  <c r="J66" i="1"/>
  <c r="K46" i="1"/>
  <c r="I34" i="1"/>
  <c r="G12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11" i="21"/>
  <c r="D6" i="21" l="1"/>
  <c r="F6" i="21"/>
  <c r="E6" i="21"/>
  <c r="J5" i="31"/>
  <c r="J4" i="31"/>
  <c r="AI11" i="21" l="1"/>
  <c r="AI12" i="21"/>
  <c r="AI13" i="21"/>
  <c r="AI10" i="21"/>
  <c r="E12" i="21"/>
  <c r="J3" i="1"/>
  <c r="J16" i="28" s="1"/>
  <c r="S3" i="11"/>
  <c r="S4" i="11"/>
  <c r="S2" i="11"/>
  <c r="U4" i="11"/>
  <c r="U3" i="11"/>
  <c r="U2" i="11"/>
  <c r="Q3" i="11"/>
  <c r="Q2" i="11"/>
  <c r="S7" i="11" l="1"/>
  <c r="U7" i="11"/>
  <c r="V4" i="11"/>
  <c r="V3" i="11"/>
  <c r="V2" i="11"/>
  <c r="Q5" i="11"/>
  <c r="Q4" i="11"/>
  <c r="E13" i="21" l="1"/>
  <c r="F13" i="21" s="1"/>
  <c r="V7" i="11"/>
  <c r="E14" i="21" l="1"/>
  <c r="F14" i="21" s="1"/>
  <c r="E15" i="21" l="1"/>
  <c r="F15" i="21" s="1"/>
  <c r="E16" i="21" l="1"/>
  <c r="F16" i="21" s="1"/>
  <c r="E17" i="21" l="1"/>
  <c r="F17" i="21" s="1"/>
  <c r="E18" i="21" l="1"/>
  <c r="F18" i="21" s="1"/>
  <c r="E19" i="21" l="1"/>
  <c r="F19" i="21" s="1"/>
  <c r="E20" i="21" l="1"/>
  <c r="F20" i="21" s="1"/>
  <c r="E21" i="21" l="1"/>
  <c r="F21" i="21" s="1"/>
  <c r="E22" i="21" l="1"/>
  <c r="F22" i="21" s="1"/>
  <c r="E23" i="21" l="1"/>
  <c r="F23" i="21" s="1"/>
  <c r="E24" i="21" l="1"/>
  <c r="F24" i="21" s="1"/>
  <c r="E25" i="21" l="1"/>
  <c r="F25" i="21" s="1"/>
  <c r="E26" i="21" l="1"/>
  <c r="F26" i="21" s="1"/>
  <c r="E27" i="21" l="1"/>
  <c r="F27" i="21" s="1"/>
  <c r="E28" i="21" l="1"/>
  <c r="F28" i="21" s="1"/>
  <c r="E29" i="21" l="1"/>
  <c r="F29" i="21" s="1"/>
  <c r="E30" i="21" l="1"/>
  <c r="F30" i="21" s="1"/>
  <c r="AK10" i="21"/>
  <c r="E31" i="21" l="1"/>
  <c r="F31" i="21" s="1"/>
  <c r="C24" i="1"/>
  <c r="D24" i="1" s="1"/>
  <c r="C15" i="1"/>
  <c r="D15" i="1" s="1"/>
  <c r="C14" i="1"/>
  <c r="D14" i="1" s="1"/>
  <c r="C26" i="1"/>
  <c r="D26" i="1" s="1"/>
  <c r="C25" i="1"/>
  <c r="D25" i="1" s="1"/>
  <c r="C23" i="1"/>
  <c r="D23" i="1" s="1"/>
  <c r="C21" i="1"/>
  <c r="D21" i="1" s="1"/>
  <c r="C29" i="1"/>
  <c r="D29" i="1" s="1"/>
  <c r="C28" i="1"/>
  <c r="D28" i="1" s="1"/>
  <c r="C27" i="1"/>
  <c r="D27" i="1" s="1"/>
  <c r="C22" i="1"/>
  <c r="D22" i="1" s="1"/>
  <c r="C11" i="1"/>
  <c r="C20" i="1"/>
  <c r="C13" i="1"/>
  <c r="D13" i="1" s="1"/>
  <c r="C12" i="1"/>
  <c r="D12" i="1" s="1"/>
  <c r="E9" i="21" l="1" a="1"/>
  <c r="E9" i="21" s="1"/>
  <c r="U9" i="21" s="1"/>
  <c r="U11" i="21" s="1"/>
  <c r="F21" i="1"/>
  <c r="H21" i="1" s="1"/>
  <c r="E21" i="1"/>
  <c r="G21" i="1"/>
  <c r="I21" i="1"/>
  <c r="J21" i="1"/>
  <c r="L21" i="1"/>
  <c r="K21" i="1"/>
  <c r="J23" i="1"/>
  <c r="G23" i="1"/>
  <c r="I23" i="1"/>
  <c r="E23" i="1"/>
  <c r="L23" i="1"/>
  <c r="F23" i="1"/>
  <c r="H23" i="1" s="1"/>
  <c r="K23" i="1"/>
  <c r="E12" i="1"/>
  <c r="L12" i="1"/>
  <c r="J12" i="1"/>
  <c r="I12" i="1"/>
  <c r="G12" i="1"/>
  <c r="F12" i="1"/>
  <c r="H12" i="1" s="1"/>
  <c r="K12" i="1"/>
  <c r="E25" i="1"/>
  <c r="J25" i="1"/>
  <c r="L25" i="1"/>
  <c r="G25" i="1"/>
  <c r="I25" i="1"/>
  <c r="F25" i="1"/>
  <c r="H25" i="1" s="1"/>
  <c r="K25" i="1"/>
  <c r="G26" i="1"/>
  <c r="E26" i="1"/>
  <c r="J26" i="1"/>
  <c r="L26" i="1"/>
  <c r="I26" i="1"/>
  <c r="K26" i="1"/>
  <c r="F26" i="1"/>
  <c r="H26" i="1" s="1"/>
  <c r="G22" i="1"/>
  <c r="F22" i="1"/>
  <c r="H22" i="1" s="1"/>
  <c r="E22" i="1"/>
  <c r="J22" i="1"/>
  <c r="L22" i="1"/>
  <c r="I22" i="1"/>
  <c r="K22" i="1"/>
  <c r="G13" i="1"/>
  <c r="E13" i="1"/>
  <c r="F13" i="1"/>
  <c r="H13" i="1" s="1"/>
  <c r="L13" i="1"/>
  <c r="K13" i="1"/>
  <c r="J13" i="1"/>
  <c r="I13" i="1"/>
  <c r="E14" i="1"/>
  <c r="I14" i="1"/>
  <c r="F14" i="1"/>
  <c r="H14" i="1" s="1"/>
  <c r="G14" i="1"/>
  <c r="K14" i="1"/>
  <c r="L14" i="1"/>
  <c r="J14" i="1"/>
  <c r="E28" i="1"/>
  <c r="J28" i="1"/>
  <c r="G28" i="1"/>
  <c r="I28" i="1"/>
  <c r="L28" i="1"/>
  <c r="K28" i="1"/>
  <c r="F28" i="1"/>
  <c r="H28" i="1" s="1"/>
  <c r="G15" i="1"/>
  <c r="E15" i="1"/>
  <c r="F15" i="1"/>
  <c r="H15" i="1" s="1"/>
  <c r="I15" i="1"/>
  <c r="J15" i="1"/>
  <c r="K15" i="1"/>
  <c r="L15" i="1"/>
  <c r="J27" i="1"/>
  <c r="G27" i="1"/>
  <c r="I27" i="1"/>
  <c r="L27" i="1"/>
  <c r="F27" i="1"/>
  <c r="H27" i="1" s="1"/>
  <c r="K27" i="1"/>
  <c r="E27" i="1"/>
  <c r="E24" i="1"/>
  <c r="G24" i="1"/>
  <c r="I24" i="1"/>
  <c r="J24" i="1"/>
  <c r="K24" i="1"/>
  <c r="L24" i="1"/>
  <c r="F24" i="1"/>
  <c r="H24" i="1" s="1"/>
  <c r="F29" i="1"/>
  <c r="H29" i="1" s="1"/>
  <c r="G29" i="1"/>
  <c r="I29" i="1"/>
  <c r="J29" i="1"/>
  <c r="L29" i="1"/>
  <c r="E29" i="1"/>
  <c r="K29" i="1"/>
  <c r="D20" i="1"/>
  <c r="M20" i="1" s="1" a="1"/>
  <c r="M20" i="1" s="1"/>
  <c r="D11" i="1"/>
  <c r="D233" i="1"/>
  <c r="D203" i="1"/>
  <c r="D193" i="1"/>
  <c r="D195" i="1"/>
  <c r="D259" i="1"/>
  <c r="D217" i="1"/>
  <c r="D132" i="1"/>
  <c r="D106" i="1"/>
  <c r="D81" i="1"/>
  <c r="D135" i="1"/>
  <c r="D80" i="1"/>
  <c r="D115" i="1"/>
  <c r="D103" i="1"/>
  <c r="D262" i="1"/>
  <c r="D171" i="1"/>
  <c r="D121" i="1"/>
  <c r="D109" i="1"/>
  <c r="D85" i="1"/>
  <c r="D113" i="1"/>
  <c r="D123" i="1"/>
  <c r="D212" i="1"/>
  <c r="D205" i="1"/>
  <c r="D206" i="1"/>
  <c r="D176" i="1"/>
  <c r="D136" i="1"/>
  <c r="D126" i="1"/>
  <c r="D118" i="1"/>
  <c r="D88" i="1"/>
  <c r="D197" i="1"/>
  <c r="D232" i="1"/>
  <c r="D75" i="1"/>
  <c r="D116" i="1"/>
  <c r="D133" i="1"/>
  <c r="D155" i="1"/>
  <c r="D170" i="1"/>
  <c r="D119" i="1"/>
  <c r="D150" i="1"/>
  <c r="D220" i="1"/>
  <c r="D194" i="1"/>
  <c r="D174" i="1"/>
  <c r="D125" i="1"/>
  <c r="D242" i="1"/>
  <c r="D70" i="1"/>
  <c r="D149" i="1"/>
  <c r="D261" i="1"/>
  <c r="D201" i="1"/>
  <c r="D180" i="1"/>
  <c r="D211" i="1"/>
  <c r="D236" i="1"/>
  <c r="D234" i="1"/>
  <c r="D192" i="1"/>
  <c r="D238" i="1"/>
  <c r="D161" i="1"/>
  <c r="D153" i="1"/>
  <c r="D72" i="1"/>
  <c r="D84" i="1"/>
  <c r="D246" i="1"/>
  <c r="D223" i="1"/>
  <c r="D249" i="1"/>
  <c r="D175" i="1"/>
  <c r="D117" i="1"/>
  <c r="D76" i="1"/>
  <c r="D120" i="1"/>
  <c r="D210" i="1"/>
  <c r="D255" i="1"/>
  <c r="D214" i="1"/>
  <c r="D167" i="1"/>
  <c r="D83" i="1"/>
  <c r="D104" i="1"/>
  <c r="D182" i="1"/>
  <c r="D112" i="1"/>
  <c r="D254" i="1"/>
  <c r="D263" i="1"/>
  <c r="D78" i="1"/>
  <c r="D140" i="1"/>
  <c r="D215" i="1"/>
  <c r="D79" i="1"/>
  <c r="D129" i="1"/>
  <c r="D241" i="1"/>
  <c r="D235" i="1"/>
  <c r="D107" i="1"/>
  <c r="D151" i="1"/>
  <c r="D189" i="1"/>
  <c r="D191" i="1"/>
  <c r="D226" i="1"/>
  <c r="D181" i="1"/>
  <c r="D165" i="1"/>
  <c r="D230" i="1"/>
  <c r="D162" i="1"/>
  <c r="D173" i="1"/>
  <c r="D94" i="1"/>
  <c r="D114" i="1"/>
  <c r="D101" i="1"/>
  <c r="D141" i="1"/>
  <c r="D92" i="1"/>
  <c r="D156" i="1"/>
  <c r="D122" i="1"/>
  <c r="D245" i="1"/>
  <c r="D258" i="1"/>
  <c r="D243" i="1"/>
  <c r="D187" i="1"/>
  <c r="D231" i="1"/>
  <c r="D160" i="1"/>
  <c r="D164" i="1"/>
  <c r="D148" i="1"/>
  <c r="D128" i="1"/>
  <c r="D152" i="1"/>
  <c r="D127" i="1"/>
  <c r="D154" i="1"/>
  <c r="D227" i="1"/>
  <c r="D179" i="1"/>
  <c r="D95" i="1"/>
  <c r="D139" i="1"/>
  <c r="D71" i="1"/>
  <c r="D93" i="1"/>
  <c r="D240" i="1"/>
  <c r="D147" i="1"/>
  <c r="D86" i="1"/>
  <c r="D251" i="1"/>
  <c r="D196" i="1"/>
  <c r="D178" i="1"/>
  <c r="D99" i="1"/>
  <c r="D74" i="1"/>
  <c r="D90" i="1"/>
  <c r="D221" i="1"/>
  <c r="D224" i="1"/>
  <c r="D216" i="1"/>
  <c r="D257" i="1"/>
  <c r="D247" i="1"/>
  <c r="D188" i="1"/>
  <c r="D166" i="1"/>
  <c r="D168" i="1"/>
  <c r="D73" i="1"/>
  <c r="D87" i="1"/>
  <c r="D89" i="1"/>
  <c r="D143" i="1"/>
  <c r="D33" i="1"/>
  <c r="D142" i="1"/>
  <c r="D98" i="1"/>
  <c r="D124" i="1"/>
  <c r="D200" i="1"/>
  <c r="D199" i="1"/>
  <c r="D190" i="1"/>
  <c r="D248" i="1"/>
  <c r="D207" i="1"/>
  <c r="D260" i="1"/>
  <c r="D250" i="1"/>
  <c r="D177" i="1"/>
  <c r="D172" i="1"/>
  <c r="D91" i="1"/>
  <c r="D49" i="1"/>
  <c r="D144" i="1"/>
  <c r="D131" i="1"/>
  <c r="D146" i="1"/>
  <c r="D82" i="1"/>
  <c r="D169" i="1"/>
  <c r="D225" i="1"/>
  <c r="D202" i="1"/>
  <c r="D239" i="1"/>
  <c r="D204" i="1"/>
  <c r="D237" i="1"/>
  <c r="D219" i="1"/>
  <c r="D145" i="1"/>
  <c r="D102" i="1"/>
  <c r="D218" i="1"/>
  <c r="D222" i="1"/>
  <c r="D134" i="1"/>
  <c r="D108" i="1"/>
  <c r="D213" i="1"/>
  <c r="D198" i="1"/>
  <c r="D163" i="1"/>
  <c r="D77" i="1"/>
  <c r="D100" i="1"/>
  <c r="D256" i="1"/>
  <c r="D244" i="1"/>
  <c r="D105" i="1"/>
  <c r="D130" i="1"/>
  <c r="U12" i="21" l="1"/>
  <c r="U13" i="21"/>
  <c r="U14" i="21"/>
  <c r="G20" i="1"/>
  <c r="K20" i="1"/>
  <c r="I20" i="1"/>
  <c r="J20" i="1"/>
  <c r="L20" i="1"/>
  <c r="E20" i="1"/>
  <c r="M13" i="1" a="1"/>
  <c r="M13" i="1" s="1"/>
  <c r="I113" i="1"/>
  <c r="L113" i="1"/>
  <c r="J113" i="1"/>
  <c r="K113" i="1"/>
  <c r="M113" i="1" a="1"/>
  <c r="M113" i="1" s="1"/>
  <c r="G113" i="1"/>
  <c r="F113" i="1"/>
  <c r="H113" i="1" s="1"/>
  <c r="I81" i="1"/>
  <c r="M81" i="1" a="1"/>
  <c r="M81" i="1" s="1"/>
  <c r="J81" i="1"/>
  <c r="E81" i="1"/>
  <c r="G81" i="1"/>
  <c r="K81" i="1"/>
  <c r="F81" i="1"/>
  <c r="H81" i="1" s="1"/>
  <c r="L81" i="1"/>
  <c r="I105" i="1"/>
  <c r="L105" i="1"/>
  <c r="M105" i="1" a="1"/>
  <c r="M105" i="1" s="1"/>
  <c r="K105" i="1"/>
  <c r="J105" i="1"/>
  <c r="G105" i="1"/>
  <c r="F105" i="1"/>
  <c r="H105" i="1" s="1"/>
  <c r="F218" i="1"/>
  <c r="H218" i="1" s="1"/>
  <c r="G218" i="1"/>
  <c r="M218" i="1" a="1"/>
  <c r="M218" i="1" s="1"/>
  <c r="L218" i="1"/>
  <c r="I218" i="1"/>
  <c r="K218" i="1"/>
  <c r="J218" i="1"/>
  <c r="I82" i="1"/>
  <c r="K82" i="1"/>
  <c r="E82" i="1"/>
  <c r="G82" i="1"/>
  <c r="J82" i="1"/>
  <c r="F82" i="1"/>
  <c r="H82" i="1" s="1"/>
  <c r="L82" i="1"/>
  <c r="M82" i="1" a="1"/>
  <c r="M82" i="1" s="1"/>
  <c r="M250" i="1" a="1"/>
  <c r="M250" i="1" s="1"/>
  <c r="F250" i="1"/>
  <c r="H250" i="1" s="1"/>
  <c r="G250" i="1"/>
  <c r="I250" i="1"/>
  <c r="L250" i="1"/>
  <c r="J250" i="1"/>
  <c r="K250" i="1"/>
  <c r="I244" i="1"/>
  <c r="G244" i="1"/>
  <c r="K244" i="1"/>
  <c r="L244" i="1"/>
  <c r="J244" i="1"/>
  <c r="M244" i="1" a="1"/>
  <c r="M244" i="1" s="1"/>
  <c r="F244" i="1"/>
  <c r="H244" i="1" s="1"/>
  <c r="I102" i="1"/>
  <c r="L102" i="1"/>
  <c r="M102" i="1" a="1"/>
  <c r="M102" i="1" s="1"/>
  <c r="G102" i="1"/>
  <c r="K102" i="1"/>
  <c r="J102" i="1"/>
  <c r="F102" i="1"/>
  <c r="H102" i="1" s="1"/>
  <c r="I260" i="1"/>
  <c r="F260" i="1"/>
  <c r="H260" i="1" s="1"/>
  <c r="J260" i="1"/>
  <c r="K260" i="1"/>
  <c r="M260" i="1" a="1"/>
  <c r="M260" i="1" s="1"/>
  <c r="G260" i="1"/>
  <c r="L260" i="1"/>
  <c r="I143" i="1"/>
  <c r="F143" i="1"/>
  <c r="H143" i="1" s="1"/>
  <c r="K143" i="1"/>
  <c r="G143" i="1"/>
  <c r="L143" i="1"/>
  <c r="M143" i="1" a="1"/>
  <c r="M143" i="1" s="1"/>
  <c r="J143" i="1"/>
  <c r="L221" i="1"/>
  <c r="M221" i="1" a="1"/>
  <c r="M221" i="1" s="1"/>
  <c r="G221" i="1"/>
  <c r="J221" i="1"/>
  <c r="F221" i="1"/>
  <c r="H221" i="1" s="1"/>
  <c r="K221" i="1"/>
  <c r="I221" i="1"/>
  <c r="I86" i="1"/>
  <c r="E86" i="1"/>
  <c r="L86" i="1"/>
  <c r="M86" i="1" a="1"/>
  <c r="M86" i="1" s="1"/>
  <c r="J86" i="1"/>
  <c r="F86" i="1"/>
  <c r="H86" i="1" s="1"/>
  <c r="G86" i="1"/>
  <c r="K86" i="1"/>
  <c r="J227" i="1"/>
  <c r="L227" i="1"/>
  <c r="K227" i="1"/>
  <c r="I227" i="1"/>
  <c r="M227" i="1" a="1"/>
  <c r="M227" i="1" s="1"/>
  <c r="F227" i="1"/>
  <c r="H227" i="1" s="1"/>
  <c r="G227" i="1"/>
  <c r="I141" i="1"/>
  <c r="G141" i="1"/>
  <c r="K141" i="1"/>
  <c r="J141" i="1"/>
  <c r="M141" i="1" a="1"/>
  <c r="M141" i="1" s="1"/>
  <c r="L141" i="1"/>
  <c r="F141" i="1"/>
  <c r="H141" i="1" s="1"/>
  <c r="M25" i="1" a="1"/>
  <c r="M25" i="1" s="1"/>
  <c r="I120" i="1"/>
  <c r="M120" i="1" a="1"/>
  <c r="M120" i="1" s="1"/>
  <c r="F120" i="1"/>
  <c r="H120" i="1" s="1"/>
  <c r="L120" i="1"/>
  <c r="K120" i="1"/>
  <c r="J120" i="1"/>
  <c r="G120" i="1"/>
  <c r="I153" i="1"/>
  <c r="J153" i="1"/>
  <c r="L153" i="1"/>
  <c r="M153" i="1" a="1"/>
  <c r="M153" i="1" s="1"/>
  <c r="K153" i="1"/>
  <c r="F153" i="1"/>
  <c r="H153" i="1" s="1"/>
  <c r="G153" i="1"/>
  <c r="I201" i="1"/>
  <c r="K201" i="1"/>
  <c r="J201" i="1"/>
  <c r="L201" i="1"/>
  <c r="G201" i="1"/>
  <c r="M201" i="1" a="1"/>
  <c r="M201" i="1" s="1"/>
  <c r="F201" i="1"/>
  <c r="H201" i="1" s="1"/>
  <c r="I150" i="1"/>
  <c r="M150" i="1" a="1"/>
  <c r="M150" i="1" s="1"/>
  <c r="F150" i="1"/>
  <c r="H150" i="1" s="1"/>
  <c r="K150" i="1"/>
  <c r="G150" i="1"/>
  <c r="J150" i="1"/>
  <c r="L150" i="1"/>
  <c r="I118" i="1"/>
  <c r="K118" i="1"/>
  <c r="G118" i="1"/>
  <c r="L118" i="1"/>
  <c r="J118" i="1"/>
  <c r="F118" i="1"/>
  <c r="H118" i="1" s="1"/>
  <c r="M118" i="1" a="1"/>
  <c r="M118" i="1" s="1"/>
  <c r="I109" i="1"/>
  <c r="G109" i="1"/>
  <c r="K109" i="1"/>
  <c r="M109" i="1" a="1"/>
  <c r="M109" i="1" s="1"/>
  <c r="L109" i="1"/>
  <c r="F109" i="1"/>
  <c r="H109" i="1" s="1"/>
  <c r="J109" i="1"/>
  <c r="I132" i="1"/>
  <c r="G132" i="1"/>
  <c r="L132" i="1"/>
  <c r="F132" i="1"/>
  <c r="H132" i="1" s="1"/>
  <c r="K132" i="1"/>
  <c r="J132" i="1"/>
  <c r="M132" i="1" a="1"/>
  <c r="M132" i="1" s="1"/>
  <c r="G256" i="1"/>
  <c r="F256" i="1"/>
  <c r="H256" i="1" s="1"/>
  <c r="I256" i="1"/>
  <c r="K256" i="1"/>
  <c r="L256" i="1"/>
  <c r="J256" i="1"/>
  <c r="M256" i="1" a="1"/>
  <c r="M256" i="1" s="1"/>
  <c r="I145" i="1"/>
  <c r="K145" i="1"/>
  <c r="F145" i="1"/>
  <c r="H145" i="1" s="1"/>
  <c r="J145" i="1"/>
  <c r="G145" i="1"/>
  <c r="M145" i="1" a="1"/>
  <c r="M145" i="1" s="1"/>
  <c r="L145" i="1"/>
  <c r="I146" i="1"/>
  <c r="J146" i="1"/>
  <c r="K146" i="1"/>
  <c r="F146" i="1"/>
  <c r="H146" i="1" s="1"/>
  <c r="G146" i="1"/>
  <c r="L146" i="1"/>
  <c r="M146" i="1" a="1"/>
  <c r="M146" i="1" s="1"/>
  <c r="L207" i="1"/>
  <c r="F207" i="1"/>
  <c r="H207" i="1" s="1"/>
  <c r="G207" i="1"/>
  <c r="J207" i="1"/>
  <c r="I207" i="1"/>
  <c r="K207" i="1"/>
  <c r="M207" i="1" a="1"/>
  <c r="M207" i="1" s="1"/>
  <c r="I89" i="1"/>
  <c r="G89" i="1"/>
  <c r="F89" i="1"/>
  <c r="H89" i="1" s="1"/>
  <c r="L89" i="1"/>
  <c r="K89" i="1"/>
  <c r="J89" i="1"/>
  <c r="E89" i="1"/>
  <c r="M89" i="1" a="1"/>
  <c r="M89" i="1" s="1"/>
  <c r="I147" i="1"/>
  <c r="G147" i="1"/>
  <c r="K147" i="1"/>
  <c r="L147" i="1"/>
  <c r="M147" i="1" a="1"/>
  <c r="M147" i="1" s="1"/>
  <c r="F147" i="1"/>
  <c r="H147" i="1" s="1"/>
  <c r="J147" i="1"/>
  <c r="I154" i="1"/>
  <c r="J154" i="1"/>
  <c r="L154" i="1"/>
  <c r="M154" i="1" a="1"/>
  <c r="M154" i="1" s="1"/>
  <c r="G154" i="1"/>
  <c r="F154" i="1"/>
  <c r="H154" i="1" s="1"/>
  <c r="K154" i="1"/>
  <c r="K187" i="1"/>
  <c r="F187" i="1"/>
  <c r="H187" i="1" s="1"/>
  <c r="G187" i="1"/>
  <c r="L187" i="1"/>
  <c r="M187" i="1" a="1"/>
  <c r="M187" i="1" s="1"/>
  <c r="J187" i="1"/>
  <c r="I187" i="1"/>
  <c r="I101" i="1"/>
  <c r="F101" i="1"/>
  <c r="H101" i="1" s="1"/>
  <c r="K101" i="1"/>
  <c r="G101" i="1"/>
  <c r="J101" i="1"/>
  <c r="L101" i="1"/>
  <c r="M101" i="1" a="1"/>
  <c r="M101" i="1" s="1"/>
  <c r="I222" i="1"/>
  <c r="G222" i="1"/>
  <c r="L222" i="1"/>
  <c r="J222" i="1"/>
  <c r="F222" i="1"/>
  <c r="H222" i="1" s="1"/>
  <c r="M222" i="1" a="1"/>
  <c r="M222" i="1" s="1"/>
  <c r="K222" i="1"/>
  <c r="M14" i="1" a="1"/>
  <c r="M14" i="1" s="1"/>
  <c r="I127" i="1"/>
  <c r="F127" i="1"/>
  <c r="H127" i="1" s="1"/>
  <c r="G127" i="1"/>
  <c r="L127" i="1"/>
  <c r="M127" i="1" a="1"/>
  <c r="M127" i="1" s="1"/>
  <c r="K127" i="1"/>
  <c r="J127" i="1"/>
  <c r="G243" i="1"/>
  <c r="K243" i="1"/>
  <c r="I243" i="1"/>
  <c r="M243" i="1" a="1"/>
  <c r="M243" i="1" s="1"/>
  <c r="F243" i="1"/>
  <c r="H243" i="1" s="1"/>
  <c r="J243" i="1"/>
  <c r="L243" i="1"/>
  <c r="I114" i="1"/>
  <c r="K114" i="1"/>
  <c r="L114" i="1"/>
  <c r="F114" i="1"/>
  <c r="H114" i="1" s="1"/>
  <c r="J114" i="1"/>
  <c r="G114" i="1"/>
  <c r="M114" i="1" a="1"/>
  <c r="M114" i="1" s="1"/>
  <c r="K157" i="1"/>
  <c r="F254" i="1"/>
  <c r="H254" i="1" s="1"/>
  <c r="M254" i="1" a="1"/>
  <c r="M254" i="1" s="1"/>
  <c r="L254" i="1"/>
  <c r="G254" i="1"/>
  <c r="K254" i="1"/>
  <c r="J254" i="1"/>
  <c r="I117" i="1"/>
  <c r="M117" i="1" a="1"/>
  <c r="M117" i="1" s="1"/>
  <c r="G117" i="1"/>
  <c r="J117" i="1"/>
  <c r="K117" i="1"/>
  <c r="F117" i="1"/>
  <c r="H117" i="1" s="1"/>
  <c r="L117" i="1"/>
  <c r="I161" i="1"/>
  <c r="F161" i="1"/>
  <c r="H161" i="1" s="1"/>
  <c r="J161" i="1"/>
  <c r="L161" i="1"/>
  <c r="G161" i="1"/>
  <c r="K161" i="1"/>
  <c r="M161" i="1" a="1"/>
  <c r="M161" i="1" s="1"/>
  <c r="M35" i="1" a="1"/>
  <c r="M35" i="1" s="1"/>
  <c r="I170" i="1"/>
  <c r="J170" i="1"/>
  <c r="M170" i="1" a="1"/>
  <c r="M170" i="1" s="1"/>
  <c r="G170" i="1"/>
  <c r="K170" i="1"/>
  <c r="F170" i="1"/>
  <c r="H170" i="1" s="1"/>
  <c r="L170" i="1"/>
  <c r="I126" i="1"/>
  <c r="J126" i="1"/>
  <c r="M126" i="1" a="1"/>
  <c r="M126" i="1" s="1"/>
  <c r="F126" i="1"/>
  <c r="H126" i="1" s="1"/>
  <c r="K126" i="1"/>
  <c r="G126" i="1"/>
  <c r="L126" i="1"/>
  <c r="I171" i="1"/>
  <c r="F171" i="1"/>
  <c r="H171" i="1" s="1"/>
  <c r="J171" i="1"/>
  <c r="M171" i="1" a="1"/>
  <c r="M171" i="1" s="1"/>
  <c r="K171" i="1"/>
  <c r="L171" i="1"/>
  <c r="G171" i="1"/>
  <c r="M34" i="1" a="1"/>
  <c r="M34" i="1" s="1"/>
  <c r="I261" i="1"/>
  <c r="F261" i="1"/>
  <c r="H261" i="1" s="1"/>
  <c r="L261" i="1"/>
  <c r="M261" i="1" a="1"/>
  <c r="M261" i="1" s="1"/>
  <c r="K261" i="1"/>
  <c r="J261" i="1"/>
  <c r="G261" i="1"/>
  <c r="I119" i="1"/>
  <c r="J119" i="1"/>
  <c r="M119" i="1" a="1"/>
  <c r="M119" i="1" s="1"/>
  <c r="F119" i="1"/>
  <c r="H119" i="1" s="1"/>
  <c r="G119" i="1"/>
  <c r="L119" i="1"/>
  <c r="K119" i="1"/>
  <c r="I121" i="1"/>
  <c r="K121" i="1"/>
  <c r="L121" i="1"/>
  <c r="F121" i="1"/>
  <c r="H121" i="1" s="1"/>
  <c r="G121" i="1"/>
  <c r="J121" i="1"/>
  <c r="M121" i="1" a="1"/>
  <c r="M121" i="1" s="1"/>
  <c r="I100" i="1"/>
  <c r="F100" i="1"/>
  <c r="H100" i="1" s="1"/>
  <c r="G100" i="1"/>
  <c r="L100" i="1"/>
  <c r="K100" i="1"/>
  <c r="M100" i="1" a="1"/>
  <c r="M100" i="1" s="1"/>
  <c r="J100" i="1"/>
  <c r="I131" i="1"/>
  <c r="L131" i="1"/>
  <c r="F131" i="1"/>
  <c r="H131" i="1" s="1"/>
  <c r="M131" i="1" a="1"/>
  <c r="M131" i="1" s="1"/>
  <c r="K131" i="1"/>
  <c r="J131" i="1"/>
  <c r="G131" i="1"/>
  <c r="K248" i="1"/>
  <c r="G248" i="1"/>
  <c r="J248" i="1"/>
  <c r="L248" i="1"/>
  <c r="I248" i="1"/>
  <c r="F248" i="1"/>
  <c r="H248" i="1" s="1"/>
  <c r="M248" i="1" a="1"/>
  <c r="M248" i="1" s="1"/>
  <c r="M45" i="1" a="1"/>
  <c r="M45" i="1" s="1"/>
  <c r="I77" i="1"/>
  <c r="K77" i="1"/>
  <c r="L77" i="1"/>
  <c r="G77" i="1"/>
  <c r="F77" i="1"/>
  <c r="H77" i="1" s="1"/>
  <c r="M77" i="1" a="1"/>
  <c r="M77" i="1" s="1"/>
  <c r="J77" i="1"/>
  <c r="E77" i="1"/>
  <c r="K219" i="1"/>
  <c r="M219" i="1" a="1"/>
  <c r="M219" i="1" s="1"/>
  <c r="J219" i="1"/>
  <c r="L219" i="1"/>
  <c r="F219" i="1"/>
  <c r="H219" i="1" s="1"/>
  <c r="G219" i="1"/>
  <c r="I219" i="1"/>
  <c r="J190" i="1"/>
  <c r="K190" i="1"/>
  <c r="G190" i="1"/>
  <c r="L190" i="1"/>
  <c r="I190" i="1"/>
  <c r="F190" i="1"/>
  <c r="H190" i="1" s="1"/>
  <c r="M190" i="1" a="1"/>
  <c r="M190" i="1" s="1"/>
  <c r="I87" i="1"/>
  <c r="G87" i="1"/>
  <c r="L87" i="1"/>
  <c r="M87" i="1" a="1"/>
  <c r="M87" i="1" s="1"/>
  <c r="F87" i="1"/>
  <c r="H87" i="1" s="1"/>
  <c r="K87" i="1"/>
  <c r="E87" i="1"/>
  <c r="J87" i="1"/>
  <c r="M37" i="1" a="1"/>
  <c r="M37" i="1" s="1"/>
  <c r="F240" i="1"/>
  <c r="H240" i="1" s="1"/>
  <c r="I240" i="1"/>
  <c r="K240" i="1"/>
  <c r="J240" i="1"/>
  <c r="G240" i="1"/>
  <c r="M240" i="1" a="1"/>
  <c r="M240" i="1" s="1"/>
  <c r="L240" i="1"/>
  <c r="I152" i="1"/>
  <c r="M152" i="1" a="1"/>
  <c r="M152" i="1" s="1"/>
  <c r="F152" i="1"/>
  <c r="H152" i="1" s="1"/>
  <c r="K152" i="1"/>
  <c r="G152" i="1"/>
  <c r="L152" i="1"/>
  <c r="J152" i="1"/>
  <c r="G258" i="1"/>
  <c r="K258" i="1"/>
  <c r="M258" i="1" a="1"/>
  <c r="M258" i="1" s="1"/>
  <c r="J258" i="1"/>
  <c r="L258" i="1"/>
  <c r="I258" i="1"/>
  <c r="F258" i="1"/>
  <c r="H258" i="1" s="1"/>
  <c r="I94" i="1"/>
  <c r="J94" i="1"/>
  <c r="G94" i="1"/>
  <c r="K94" i="1"/>
  <c r="F94" i="1"/>
  <c r="H94" i="1" s="1"/>
  <c r="E94" i="1"/>
  <c r="M94" i="1" a="1"/>
  <c r="M94" i="1" s="1"/>
  <c r="L94" i="1"/>
  <c r="I151" i="1"/>
  <c r="L151" i="1"/>
  <c r="K151" i="1"/>
  <c r="J151" i="1"/>
  <c r="M151" i="1" a="1"/>
  <c r="M151" i="1" s="1"/>
  <c r="G151" i="1"/>
  <c r="F151" i="1"/>
  <c r="H151" i="1" s="1"/>
  <c r="I112" i="1"/>
  <c r="M112" i="1" a="1"/>
  <c r="M112" i="1" s="1"/>
  <c r="L112" i="1"/>
  <c r="J112" i="1"/>
  <c r="F112" i="1"/>
  <c r="H112" i="1" s="1"/>
  <c r="K112" i="1"/>
  <c r="G112" i="1"/>
  <c r="M41" i="1" a="1"/>
  <c r="M41" i="1" s="1"/>
  <c r="F238" i="1"/>
  <c r="H238" i="1" s="1"/>
  <c r="J238" i="1"/>
  <c r="K238" i="1"/>
  <c r="L238" i="1"/>
  <c r="M238" i="1" a="1"/>
  <c r="M238" i="1" s="1"/>
  <c r="I238" i="1"/>
  <c r="G238" i="1"/>
  <c r="I149" i="1"/>
  <c r="J149" i="1"/>
  <c r="M149" i="1" a="1"/>
  <c r="M149" i="1" s="1"/>
  <c r="F149" i="1"/>
  <c r="H149" i="1" s="1"/>
  <c r="G149" i="1"/>
  <c r="K149" i="1"/>
  <c r="L149" i="1"/>
  <c r="I155" i="1"/>
  <c r="L155" i="1"/>
  <c r="M155" i="1" a="1"/>
  <c r="M155" i="1" s="1"/>
  <c r="F155" i="1"/>
  <c r="H155" i="1" s="1"/>
  <c r="J155" i="1"/>
  <c r="K155" i="1"/>
  <c r="G155" i="1"/>
  <c r="I136" i="1"/>
  <c r="G136" i="1"/>
  <c r="F136" i="1"/>
  <c r="H136" i="1" s="1"/>
  <c r="J136" i="1"/>
  <c r="L136" i="1"/>
  <c r="K136" i="1"/>
  <c r="M136" i="1" a="1"/>
  <c r="M136" i="1" s="1"/>
  <c r="J262" i="1"/>
  <c r="F262" i="1"/>
  <c r="H262" i="1" s="1"/>
  <c r="M262" i="1" a="1"/>
  <c r="M262" i="1" s="1"/>
  <c r="G262" i="1"/>
  <c r="I262" i="1"/>
  <c r="L262" i="1"/>
  <c r="K262" i="1"/>
  <c r="F217" i="1"/>
  <c r="H217" i="1" s="1"/>
  <c r="G217" i="1"/>
  <c r="I217" i="1"/>
  <c r="J217" i="1"/>
  <c r="L217" i="1"/>
  <c r="M217" i="1" a="1"/>
  <c r="M217" i="1" s="1"/>
  <c r="K217" i="1"/>
  <c r="G263" i="1"/>
  <c r="J263" i="1"/>
  <c r="K263" i="1"/>
  <c r="M263" i="1" a="1"/>
  <c r="M263" i="1" s="1"/>
  <c r="F263" i="1"/>
  <c r="H263" i="1" s="1"/>
  <c r="L263" i="1"/>
  <c r="I263" i="1"/>
  <c r="I76" i="1"/>
  <c r="F76" i="1"/>
  <c r="H76" i="1" s="1"/>
  <c r="M76" i="1" a="1"/>
  <c r="M76" i="1" s="1"/>
  <c r="G76" i="1"/>
  <c r="E76" i="1"/>
  <c r="J76" i="1"/>
  <c r="K76" i="1"/>
  <c r="L76" i="1"/>
  <c r="I163" i="1"/>
  <c r="G163" i="1"/>
  <c r="M163" i="1" a="1"/>
  <c r="M163" i="1" s="1"/>
  <c r="J163" i="1"/>
  <c r="F163" i="1"/>
  <c r="H163" i="1" s="1"/>
  <c r="L163" i="1"/>
  <c r="K163" i="1"/>
  <c r="K237" i="1"/>
  <c r="I237" i="1"/>
  <c r="J237" i="1"/>
  <c r="M237" i="1" a="1"/>
  <c r="M237" i="1" s="1"/>
  <c r="F237" i="1"/>
  <c r="H237" i="1" s="1"/>
  <c r="L237" i="1"/>
  <c r="G237" i="1"/>
  <c r="I144" i="1"/>
  <c r="L144" i="1"/>
  <c r="M144" i="1" a="1"/>
  <c r="M144" i="1" s="1"/>
  <c r="K144" i="1"/>
  <c r="F144" i="1"/>
  <c r="H144" i="1" s="1"/>
  <c r="J144" i="1"/>
  <c r="G144" i="1"/>
  <c r="I199" i="1"/>
  <c r="J199" i="1"/>
  <c r="L199" i="1"/>
  <c r="F199" i="1"/>
  <c r="H199" i="1" s="1"/>
  <c r="G199" i="1"/>
  <c r="K199" i="1"/>
  <c r="M199" i="1" a="1"/>
  <c r="M199" i="1" s="1"/>
  <c r="I73" i="1"/>
  <c r="J73" i="1"/>
  <c r="K73" i="1"/>
  <c r="F73" i="1"/>
  <c r="H73" i="1" s="1"/>
  <c r="L73" i="1"/>
  <c r="M73" i="1" a="1"/>
  <c r="M73" i="1" s="1"/>
  <c r="G73" i="1"/>
  <c r="E73" i="1"/>
  <c r="I90" i="1"/>
  <c r="J90" i="1"/>
  <c r="L90" i="1"/>
  <c r="G90" i="1"/>
  <c r="K90" i="1"/>
  <c r="F90" i="1"/>
  <c r="H90" i="1" s="1"/>
  <c r="M90" i="1" a="1"/>
  <c r="M90" i="1" s="1"/>
  <c r="E90" i="1"/>
  <c r="I245" i="1"/>
  <c r="F245" i="1"/>
  <c r="H245" i="1" s="1"/>
  <c r="K245" i="1"/>
  <c r="J245" i="1"/>
  <c r="G245" i="1"/>
  <c r="L245" i="1"/>
  <c r="M245" i="1" a="1"/>
  <c r="M245" i="1" s="1"/>
  <c r="I173" i="1"/>
  <c r="K173" i="1"/>
  <c r="G173" i="1"/>
  <c r="L173" i="1"/>
  <c r="M173" i="1" a="1"/>
  <c r="M173" i="1" s="1"/>
  <c r="J173" i="1"/>
  <c r="F173" i="1"/>
  <c r="H173" i="1" s="1"/>
  <c r="I107" i="1"/>
  <c r="F107" i="1"/>
  <c r="H107" i="1" s="1"/>
  <c r="K107" i="1"/>
  <c r="J107" i="1"/>
  <c r="L107" i="1"/>
  <c r="G107" i="1"/>
  <c r="M107" i="1" a="1"/>
  <c r="M107" i="1" s="1"/>
  <c r="K192" i="1"/>
  <c r="L192" i="1"/>
  <c r="F192" i="1"/>
  <c r="H192" i="1" s="1"/>
  <c r="J192" i="1"/>
  <c r="G192" i="1"/>
  <c r="I192" i="1"/>
  <c r="M192" i="1" a="1"/>
  <c r="M192" i="1" s="1"/>
  <c r="I70" i="1"/>
  <c r="J70" i="1"/>
  <c r="K70" i="1"/>
  <c r="L70" i="1"/>
  <c r="G70" i="1"/>
  <c r="M70" i="1" a="1"/>
  <c r="M70" i="1" s="1"/>
  <c r="E70" i="1"/>
  <c r="F70" i="1"/>
  <c r="H70" i="1" s="1"/>
  <c r="I133" i="1"/>
  <c r="J133" i="1"/>
  <c r="L133" i="1"/>
  <c r="K133" i="1"/>
  <c r="F133" i="1"/>
  <c r="H133" i="1" s="1"/>
  <c r="M133" i="1" a="1"/>
  <c r="M133" i="1" s="1"/>
  <c r="G133" i="1"/>
  <c r="I176" i="1"/>
  <c r="J176" i="1"/>
  <c r="G176" i="1"/>
  <c r="F176" i="1"/>
  <c r="H176" i="1" s="1"/>
  <c r="M176" i="1" a="1"/>
  <c r="M176" i="1" s="1"/>
  <c r="K176" i="1"/>
  <c r="L176" i="1"/>
  <c r="I103" i="1"/>
  <c r="F103" i="1"/>
  <c r="H103" i="1" s="1"/>
  <c r="L103" i="1"/>
  <c r="M103" i="1" a="1"/>
  <c r="M103" i="1" s="1"/>
  <c r="G103" i="1"/>
  <c r="K103" i="1"/>
  <c r="J103" i="1"/>
  <c r="I259" i="1"/>
  <c r="G259" i="1"/>
  <c r="J259" i="1"/>
  <c r="L259" i="1"/>
  <c r="F259" i="1"/>
  <c r="H259" i="1" s="1"/>
  <c r="M259" i="1" a="1"/>
  <c r="M259" i="1" s="1"/>
  <c r="K259" i="1"/>
  <c r="I198" i="1"/>
  <c r="F198" i="1"/>
  <c r="H198" i="1" s="1"/>
  <c r="J198" i="1"/>
  <c r="K198" i="1"/>
  <c r="M198" i="1" a="1"/>
  <c r="M198" i="1" s="1"/>
  <c r="G198" i="1"/>
  <c r="L198" i="1"/>
  <c r="I204" i="1"/>
  <c r="G204" i="1"/>
  <c r="J204" i="1"/>
  <c r="L204" i="1"/>
  <c r="M204" i="1" a="1"/>
  <c r="M204" i="1" s="1"/>
  <c r="F204" i="1"/>
  <c r="H204" i="1" s="1"/>
  <c r="K204" i="1"/>
  <c r="I49" i="1"/>
  <c r="G49" i="1"/>
  <c r="K49" i="1"/>
  <c r="J49" i="1"/>
  <c r="M49" i="1" a="1"/>
  <c r="M49" i="1" s="1"/>
  <c r="E49" i="1"/>
  <c r="L49" i="1"/>
  <c r="F49" i="1"/>
  <c r="H49" i="1" s="1"/>
  <c r="M200" i="1" a="1"/>
  <c r="M200" i="1" s="1"/>
  <c r="I200" i="1"/>
  <c r="G200" i="1"/>
  <c r="L200" i="1"/>
  <c r="F200" i="1"/>
  <c r="H200" i="1" s="1"/>
  <c r="J200" i="1"/>
  <c r="K200" i="1"/>
  <c r="I168" i="1"/>
  <c r="L168" i="1"/>
  <c r="J168" i="1"/>
  <c r="M168" i="1" a="1"/>
  <c r="M168" i="1" s="1"/>
  <c r="K168" i="1"/>
  <c r="F168" i="1"/>
  <c r="H168" i="1" s="1"/>
  <c r="G168" i="1"/>
  <c r="I162" i="1"/>
  <c r="L162" i="1"/>
  <c r="F162" i="1"/>
  <c r="H162" i="1" s="1"/>
  <c r="K162" i="1"/>
  <c r="G162" i="1"/>
  <c r="J162" i="1"/>
  <c r="M162" i="1" a="1"/>
  <c r="M162" i="1" s="1"/>
  <c r="J235" i="1"/>
  <c r="I235" i="1"/>
  <c r="K235" i="1"/>
  <c r="L235" i="1"/>
  <c r="M235" i="1" a="1"/>
  <c r="M235" i="1" s="1"/>
  <c r="F235" i="1"/>
  <c r="H235" i="1" s="1"/>
  <c r="G235" i="1"/>
  <c r="I182" i="1"/>
  <c r="G182" i="1"/>
  <c r="M182" i="1" a="1"/>
  <c r="M182" i="1" s="1"/>
  <c r="F182" i="1"/>
  <c r="H182" i="1" s="1"/>
  <c r="K182" i="1"/>
  <c r="L182" i="1"/>
  <c r="J182" i="1"/>
  <c r="I175" i="1"/>
  <c r="K175" i="1"/>
  <c r="M175" i="1" a="1"/>
  <c r="M175" i="1" s="1"/>
  <c r="F175" i="1"/>
  <c r="H175" i="1" s="1"/>
  <c r="G175" i="1"/>
  <c r="J175" i="1"/>
  <c r="L175" i="1"/>
  <c r="F234" i="1"/>
  <c r="H234" i="1" s="1"/>
  <c r="I234" i="1"/>
  <c r="G234" i="1"/>
  <c r="K234" i="1"/>
  <c r="L234" i="1"/>
  <c r="M234" i="1" a="1"/>
  <c r="M234" i="1" s="1"/>
  <c r="J234" i="1"/>
  <c r="L242" i="1"/>
  <c r="I242" i="1"/>
  <c r="K242" i="1"/>
  <c r="M242" i="1" a="1"/>
  <c r="M242" i="1" s="1"/>
  <c r="G242" i="1"/>
  <c r="F242" i="1"/>
  <c r="H242" i="1" s="1"/>
  <c r="J242" i="1"/>
  <c r="M42" i="1" a="1"/>
  <c r="M42" i="1" s="1"/>
  <c r="J206" i="1"/>
  <c r="F206" i="1"/>
  <c r="H206" i="1" s="1"/>
  <c r="M206" i="1" a="1"/>
  <c r="M206" i="1" s="1"/>
  <c r="G206" i="1"/>
  <c r="L206" i="1"/>
  <c r="K206" i="1"/>
  <c r="I206" i="1"/>
  <c r="M44" i="1" a="1"/>
  <c r="M44" i="1" s="1"/>
  <c r="G195" i="1"/>
  <c r="M195" i="1" a="1"/>
  <c r="M195" i="1" s="1"/>
  <c r="J195" i="1"/>
  <c r="K195" i="1"/>
  <c r="F195" i="1"/>
  <c r="H195" i="1" s="1"/>
  <c r="L195" i="1"/>
  <c r="I195" i="1"/>
  <c r="M15" i="1" a="1"/>
  <c r="M15" i="1" s="1"/>
  <c r="I93" i="1"/>
  <c r="K93" i="1"/>
  <c r="E93" i="1"/>
  <c r="M93" i="1" a="1"/>
  <c r="M93" i="1" s="1"/>
  <c r="J93" i="1"/>
  <c r="F93" i="1"/>
  <c r="H93" i="1" s="1"/>
  <c r="G93" i="1"/>
  <c r="L93" i="1"/>
  <c r="M28" i="1" a="1"/>
  <c r="M28" i="1" s="1"/>
  <c r="I116" i="1"/>
  <c r="K116" i="1"/>
  <c r="G116" i="1"/>
  <c r="J116" i="1"/>
  <c r="F116" i="1"/>
  <c r="H116" i="1" s="1"/>
  <c r="M116" i="1" a="1"/>
  <c r="M116" i="1" s="1"/>
  <c r="L116" i="1"/>
  <c r="M205" i="1" a="1"/>
  <c r="M205" i="1" s="1"/>
  <c r="G205" i="1"/>
  <c r="I205" i="1"/>
  <c r="L205" i="1"/>
  <c r="K205" i="1"/>
  <c r="F205" i="1"/>
  <c r="H205" i="1" s="1"/>
  <c r="J205" i="1"/>
  <c r="I115" i="1"/>
  <c r="L115" i="1"/>
  <c r="J115" i="1"/>
  <c r="F115" i="1"/>
  <c r="H115" i="1" s="1"/>
  <c r="G115" i="1"/>
  <c r="K115" i="1"/>
  <c r="M115" i="1" a="1"/>
  <c r="M115" i="1" s="1"/>
  <c r="L193" i="1"/>
  <c r="G193" i="1"/>
  <c r="K193" i="1"/>
  <c r="I193" i="1"/>
  <c r="F193" i="1"/>
  <c r="H193" i="1" s="1"/>
  <c r="M193" i="1" a="1"/>
  <c r="M193" i="1" s="1"/>
  <c r="J193" i="1"/>
  <c r="M26" i="1" a="1"/>
  <c r="M26" i="1" s="1"/>
  <c r="I230" i="1"/>
  <c r="J230" i="1"/>
  <c r="F230" i="1"/>
  <c r="H230" i="1" s="1"/>
  <c r="G230" i="1"/>
  <c r="K230" i="1"/>
  <c r="L230" i="1"/>
  <c r="M230" i="1" a="1"/>
  <c r="M230" i="1" s="1"/>
  <c r="F241" i="1"/>
  <c r="H241" i="1" s="1"/>
  <c r="G241" i="1"/>
  <c r="J241" i="1"/>
  <c r="L241" i="1"/>
  <c r="K241" i="1"/>
  <c r="I241" i="1"/>
  <c r="M241" i="1" a="1"/>
  <c r="M241" i="1" s="1"/>
  <c r="I104" i="1"/>
  <c r="L104" i="1"/>
  <c r="F104" i="1"/>
  <c r="H104" i="1" s="1"/>
  <c r="J104" i="1"/>
  <c r="M104" i="1" a="1"/>
  <c r="M104" i="1" s="1"/>
  <c r="G104" i="1"/>
  <c r="K104" i="1"/>
  <c r="I249" i="1"/>
  <c r="L249" i="1"/>
  <c r="F249" i="1"/>
  <c r="H249" i="1" s="1"/>
  <c r="K249" i="1"/>
  <c r="M249" i="1" a="1"/>
  <c r="M249" i="1" s="1"/>
  <c r="J249" i="1"/>
  <c r="G249" i="1"/>
  <c r="I236" i="1"/>
  <c r="K236" i="1"/>
  <c r="L236" i="1"/>
  <c r="M236" i="1" a="1"/>
  <c r="M236" i="1" s="1"/>
  <c r="F236" i="1"/>
  <c r="H236" i="1" s="1"/>
  <c r="J236" i="1"/>
  <c r="G236" i="1"/>
  <c r="I108" i="1"/>
  <c r="K108" i="1"/>
  <c r="J108" i="1"/>
  <c r="G108" i="1"/>
  <c r="L108" i="1"/>
  <c r="M108" i="1" a="1"/>
  <c r="M108" i="1" s="1"/>
  <c r="F108" i="1"/>
  <c r="H108" i="1" s="1"/>
  <c r="I202" i="1"/>
  <c r="F202" i="1"/>
  <c r="H202" i="1" s="1"/>
  <c r="M202" i="1" a="1"/>
  <c r="M202" i="1" s="1"/>
  <c r="L202" i="1"/>
  <c r="K202" i="1"/>
  <c r="J202" i="1"/>
  <c r="G202" i="1"/>
  <c r="I91" i="1"/>
  <c r="K91" i="1"/>
  <c r="E91" i="1"/>
  <c r="J91" i="1"/>
  <c r="G91" i="1"/>
  <c r="L91" i="1"/>
  <c r="F91" i="1"/>
  <c r="H91" i="1" s="1"/>
  <c r="M91" i="1" a="1"/>
  <c r="M91" i="1" s="1"/>
  <c r="I124" i="1"/>
  <c r="J124" i="1"/>
  <c r="L124" i="1"/>
  <c r="F124" i="1"/>
  <c r="H124" i="1" s="1"/>
  <c r="G124" i="1"/>
  <c r="M124" i="1" a="1"/>
  <c r="M124" i="1" s="1"/>
  <c r="K124" i="1"/>
  <c r="G188" i="1"/>
  <c r="F188" i="1"/>
  <c r="H188" i="1" s="1"/>
  <c r="J188" i="1"/>
  <c r="M188" i="1" a="1"/>
  <c r="M188" i="1" s="1"/>
  <c r="K188" i="1"/>
  <c r="L188" i="1"/>
  <c r="I188" i="1"/>
  <c r="I74" i="1"/>
  <c r="F74" i="1"/>
  <c r="H74" i="1" s="1"/>
  <c r="G74" i="1"/>
  <c r="J74" i="1"/>
  <c r="L74" i="1"/>
  <c r="E74" i="1"/>
  <c r="M74" i="1" a="1"/>
  <c r="M74" i="1" s="1"/>
  <c r="K74" i="1"/>
  <c r="I71" i="1"/>
  <c r="G71" i="1"/>
  <c r="K71" i="1"/>
  <c r="L71" i="1"/>
  <c r="J71" i="1"/>
  <c r="E71" i="1"/>
  <c r="F71" i="1"/>
  <c r="H71" i="1" s="1"/>
  <c r="M71" i="1" a="1"/>
  <c r="M71" i="1" s="1"/>
  <c r="I128" i="1"/>
  <c r="L128" i="1"/>
  <c r="M128" i="1" a="1"/>
  <c r="M128" i="1" s="1"/>
  <c r="J128" i="1"/>
  <c r="F128" i="1"/>
  <c r="H128" i="1" s="1"/>
  <c r="G128" i="1"/>
  <c r="K128" i="1"/>
  <c r="I122" i="1"/>
  <c r="J122" i="1"/>
  <c r="M122" i="1" a="1"/>
  <c r="M122" i="1" s="1"/>
  <c r="G122" i="1"/>
  <c r="K122" i="1"/>
  <c r="L122" i="1"/>
  <c r="F122" i="1"/>
  <c r="H122" i="1" s="1"/>
  <c r="I165" i="1"/>
  <c r="M165" i="1" a="1"/>
  <c r="M165" i="1" s="1"/>
  <c r="K165" i="1"/>
  <c r="G165" i="1"/>
  <c r="J165" i="1"/>
  <c r="L165" i="1"/>
  <c r="F165" i="1"/>
  <c r="H165" i="1" s="1"/>
  <c r="I129" i="1"/>
  <c r="M129" i="1" a="1"/>
  <c r="M129" i="1" s="1"/>
  <c r="G129" i="1"/>
  <c r="K129" i="1"/>
  <c r="J129" i="1"/>
  <c r="L129" i="1"/>
  <c r="F129" i="1"/>
  <c r="H129" i="1" s="1"/>
  <c r="I83" i="1"/>
  <c r="F83" i="1"/>
  <c r="H83" i="1" s="1"/>
  <c r="K83" i="1"/>
  <c r="E83" i="1"/>
  <c r="J83" i="1"/>
  <c r="M83" i="1" a="1"/>
  <c r="M83" i="1" s="1"/>
  <c r="L83" i="1"/>
  <c r="G83" i="1"/>
  <c r="F223" i="1"/>
  <c r="H223" i="1" s="1"/>
  <c r="I223" i="1"/>
  <c r="J223" i="1"/>
  <c r="L223" i="1"/>
  <c r="K223" i="1"/>
  <c r="G223" i="1"/>
  <c r="M223" i="1" a="1"/>
  <c r="M223" i="1" s="1"/>
  <c r="G211" i="1"/>
  <c r="M211" i="1" a="1"/>
  <c r="M211" i="1" s="1"/>
  <c r="F211" i="1"/>
  <c r="H211" i="1" s="1"/>
  <c r="J211" i="1"/>
  <c r="I211" i="1"/>
  <c r="K211" i="1"/>
  <c r="L211" i="1"/>
  <c r="I125" i="1"/>
  <c r="F125" i="1"/>
  <c r="H125" i="1" s="1"/>
  <c r="M125" i="1" a="1"/>
  <c r="M125" i="1" s="1"/>
  <c r="G125" i="1"/>
  <c r="K125" i="1"/>
  <c r="L125" i="1"/>
  <c r="J125" i="1"/>
  <c r="I75" i="1"/>
  <c r="J75" i="1"/>
  <c r="F75" i="1"/>
  <c r="H75" i="1" s="1"/>
  <c r="L75" i="1"/>
  <c r="G75" i="1"/>
  <c r="E75" i="1"/>
  <c r="M75" i="1" a="1"/>
  <c r="M75" i="1" s="1"/>
  <c r="K75" i="1"/>
  <c r="I212" i="1"/>
  <c r="K212" i="1"/>
  <c r="F212" i="1"/>
  <c r="H212" i="1" s="1"/>
  <c r="M212" i="1" a="1"/>
  <c r="M212" i="1" s="1"/>
  <c r="J212" i="1"/>
  <c r="L212" i="1"/>
  <c r="G212" i="1"/>
  <c r="G203" i="1"/>
  <c r="J203" i="1"/>
  <c r="M203" i="1" a="1"/>
  <c r="M203" i="1" s="1"/>
  <c r="L203" i="1"/>
  <c r="I203" i="1"/>
  <c r="K203" i="1"/>
  <c r="F203" i="1"/>
  <c r="H203" i="1" s="1"/>
  <c r="M23" i="1" a="1"/>
  <c r="M23" i="1" s="1"/>
  <c r="F232" i="1"/>
  <c r="H232" i="1" s="1"/>
  <c r="I232" i="1"/>
  <c r="J232" i="1"/>
  <c r="M232" i="1" a="1"/>
  <c r="M232" i="1" s="1"/>
  <c r="L232" i="1"/>
  <c r="G232" i="1"/>
  <c r="K232" i="1"/>
  <c r="M22" i="1" a="1"/>
  <c r="M22" i="1" s="1"/>
  <c r="I80" i="1"/>
  <c r="J80" i="1"/>
  <c r="G80" i="1"/>
  <c r="L80" i="1"/>
  <c r="E80" i="1"/>
  <c r="M80" i="1" a="1"/>
  <c r="M80" i="1" s="1"/>
  <c r="F80" i="1"/>
  <c r="H80" i="1" s="1"/>
  <c r="K80" i="1"/>
  <c r="I233" i="1"/>
  <c r="L233" i="1"/>
  <c r="F233" i="1"/>
  <c r="H233" i="1" s="1"/>
  <c r="G233" i="1"/>
  <c r="K233" i="1"/>
  <c r="M233" i="1" a="1"/>
  <c r="M233" i="1" s="1"/>
  <c r="J233" i="1"/>
  <c r="I174" i="1"/>
  <c r="G174" i="1"/>
  <c r="M174" i="1" a="1"/>
  <c r="M174" i="1" s="1"/>
  <c r="J174" i="1"/>
  <c r="F174" i="1"/>
  <c r="H174" i="1" s="1"/>
  <c r="K174" i="1"/>
  <c r="L174" i="1"/>
  <c r="G197" i="1"/>
  <c r="I197" i="1"/>
  <c r="K197" i="1"/>
  <c r="L197" i="1"/>
  <c r="M197" i="1" a="1"/>
  <c r="M197" i="1" s="1"/>
  <c r="J197" i="1"/>
  <c r="F197" i="1"/>
  <c r="H197" i="1" s="1"/>
  <c r="I123" i="1"/>
  <c r="L123" i="1"/>
  <c r="K123" i="1"/>
  <c r="F123" i="1"/>
  <c r="H123" i="1" s="1"/>
  <c r="J123" i="1"/>
  <c r="M123" i="1" a="1"/>
  <c r="M123" i="1" s="1"/>
  <c r="G123" i="1"/>
  <c r="I135" i="1"/>
  <c r="M135" i="1" a="1"/>
  <c r="M135" i="1" s="1"/>
  <c r="G135" i="1"/>
  <c r="J135" i="1"/>
  <c r="F135" i="1"/>
  <c r="H135" i="1" s="1"/>
  <c r="K135" i="1"/>
  <c r="L135" i="1"/>
  <c r="M29" i="1" a="1"/>
  <c r="M29" i="1" s="1"/>
  <c r="M27" i="1" a="1"/>
  <c r="M27" i="1" s="1"/>
  <c r="M40" i="1" a="1"/>
  <c r="M40" i="1" s="1"/>
  <c r="I33" i="1"/>
  <c r="G33" i="1"/>
  <c r="J33" i="1"/>
  <c r="K33" i="1"/>
  <c r="M33" i="1" a="1"/>
  <c r="M33" i="1" s="1"/>
  <c r="L33" i="1"/>
  <c r="E33" i="1"/>
  <c r="F216" i="1"/>
  <c r="H216" i="1" s="1"/>
  <c r="M216" i="1" a="1"/>
  <c r="M216" i="1" s="1"/>
  <c r="I216" i="1"/>
  <c r="L216" i="1"/>
  <c r="J216" i="1"/>
  <c r="G216" i="1"/>
  <c r="K216" i="1"/>
  <c r="I196" i="1"/>
  <c r="J196" i="1"/>
  <c r="L196" i="1"/>
  <c r="K196" i="1"/>
  <c r="M196" i="1" a="1"/>
  <c r="M196" i="1" s="1"/>
  <c r="F196" i="1"/>
  <c r="H196" i="1" s="1"/>
  <c r="G196" i="1"/>
  <c r="I160" i="1"/>
  <c r="L160" i="1"/>
  <c r="M160" i="1" a="1"/>
  <c r="M160" i="1" s="1"/>
  <c r="F160" i="1"/>
  <c r="H160" i="1" s="1"/>
  <c r="K160" i="1"/>
  <c r="G160" i="1"/>
  <c r="J160" i="1"/>
  <c r="I191" i="1"/>
  <c r="F191" i="1"/>
  <c r="H191" i="1" s="1"/>
  <c r="L191" i="1"/>
  <c r="M191" i="1" a="1"/>
  <c r="M191" i="1" s="1"/>
  <c r="K191" i="1"/>
  <c r="G191" i="1"/>
  <c r="J191" i="1"/>
  <c r="I140" i="1"/>
  <c r="F140" i="1"/>
  <c r="H140" i="1" s="1"/>
  <c r="L140" i="1"/>
  <c r="J140" i="1"/>
  <c r="M140" i="1" a="1"/>
  <c r="M140" i="1" s="1"/>
  <c r="G140" i="1"/>
  <c r="K140" i="1"/>
  <c r="I255" i="1"/>
  <c r="L255" i="1"/>
  <c r="K255" i="1"/>
  <c r="J255" i="1"/>
  <c r="G255" i="1"/>
  <c r="M255" i="1" a="1"/>
  <c r="M255" i="1" s="1"/>
  <c r="F255" i="1"/>
  <c r="H255" i="1" s="1"/>
  <c r="I84" i="1"/>
  <c r="J84" i="1"/>
  <c r="M84" i="1" a="1"/>
  <c r="M84" i="1" s="1"/>
  <c r="G84" i="1"/>
  <c r="L84" i="1"/>
  <c r="E84" i="1"/>
  <c r="K84" i="1"/>
  <c r="F84" i="1"/>
  <c r="H84" i="1" s="1"/>
  <c r="M43" i="1" a="1"/>
  <c r="M43" i="1" s="1"/>
  <c r="G194" i="1"/>
  <c r="F194" i="1"/>
  <c r="H194" i="1" s="1"/>
  <c r="K194" i="1"/>
  <c r="I194" i="1"/>
  <c r="J194" i="1"/>
  <c r="L194" i="1"/>
  <c r="M194" i="1" a="1"/>
  <c r="M194" i="1" s="1"/>
  <c r="I11" i="1"/>
  <c r="K11" i="1"/>
  <c r="L11" i="1"/>
  <c r="M11" i="1" a="1"/>
  <c r="M11" i="1" s="1"/>
  <c r="G11" i="1"/>
  <c r="J11" i="1"/>
  <c r="E11" i="1"/>
  <c r="G213" i="1"/>
  <c r="J213" i="1"/>
  <c r="M213" i="1" a="1"/>
  <c r="M213" i="1" s="1"/>
  <c r="I213" i="1"/>
  <c r="K213" i="1"/>
  <c r="L213" i="1"/>
  <c r="F213" i="1"/>
  <c r="H213" i="1" s="1"/>
  <c r="G239" i="1"/>
  <c r="F239" i="1"/>
  <c r="H239" i="1" s="1"/>
  <c r="M239" i="1" a="1"/>
  <c r="M239" i="1" s="1"/>
  <c r="I239" i="1"/>
  <c r="J239" i="1"/>
  <c r="L239" i="1"/>
  <c r="K239" i="1"/>
  <c r="M38" i="1" a="1"/>
  <c r="M38" i="1" s="1"/>
  <c r="M21" i="1" a="1"/>
  <c r="M21" i="1" s="1"/>
  <c r="I166" i="1"/>
  <c r="G166" i="1"/>
  <c r="M166" i="1" a="1"/>
  <c r="M166" i="1" s="1"/>
  <c r="F166" i="1"/>
  <c r="H166" i="1" s="1"/>
  <c r="L166" i="1"/>
  <c r="K166" i="1"/>
  <c r="J166" i="1"/>
  <c r="M36" i="1" a="1"/>
  <c r="M36" i="1" s="1"/>
  <c r="J225" i="1"/>
  <c r="L225" i="1"/>
  <c r="K225" i="1"/>
  <c r="G225" i="1"/>
  <c r="I225" i="1"/>
  <c r="M225" i="1" a="1"/>
  <c r="M225" i="1" s="1"/>
  <c r="F225" i="1"/>
  <c r="H225" i="1" s="1"/>
  <c r="I172" i="1"/>
  <c r="M172" i="1" a="1"/>
  <c r="M172" i="1" s="1"/>
  <c r="G172" i="1"/>
  <c r="F172" i="1"/>
  <c r="H172" i="1" s="1"/>
  <c r="K172" i="1"/>
  <c r="L172" i="1"/>
  <c r="J172" i="1"/>
  <c r="I98" i="1"/>
  <c r="M98" i="1" a="1"/>
  <c r="M98" i="1" s="1"/>
  <c r="F98" i="1"/>
  <c r="H98" i="1" s="1"/>
  <c r="G98" i="1"/>
  <c r="L98" i="1"/>
  <c r="K98" i="1"/>
  <c r="J98" i="1"/>
  <c r="G247" i="1"/>
  <c r="I247" i="1"/>
  <c r="L247" i="1"/>
  <c r="M247" i="1" a="1"/>
  <c r="M247" i="1" s="1"/>
  <c r="F247" i="1"/>
  <c r="H247" i="1" s="1"/>
  <c r="J247" i="1"/>
  <c r="K247" i="1"/>
  <c r="I99" i="1"/>
  <c r="J99" i="1"/>
  <c r="K99" i="1"/>
  <c r="L99" i="1"/>
  <c r="F99" i="1"/>
  <c r="H99" i="1" s="1"/>
  <c r="G99" i="1"/>
  <c r="M99" i="1" a="1"/>
  <c r="M99" i="1" s="1"/>
  <c r="I139" i="1"/>
  <c r="M139" i="1" a="1"/>
  <c r="M139" i="1" s="1"/>
  <c r="K139" i="1"/>
  <c r="G139" i="1"/>
  <c r="L139" i="1"/>
  <c r="J139" i="1"/>
  <c r="F139" i="1"/>
  <c r="H139" i="1" s="1"/>
  <c r="I148" i="1"/>
  <c r="L148" i="1"/>
  <c r="F148" i="1"/>
  <c r="H148" i="1" s="1"/>
  <c r="G148" i="1"/>
  <c r="K148" i="1"/>
  <c r="M148" i="1" a="1"/>
  <c r="M148" i="1" s="1"/>
  <c r="J148" i="1"/>
  <c r="I156" i="1"/>
  <c r="F156" i="1"/>
  <c r="H156" i="1" s="1"/>
  <c r="M156" i="1" a="1"/>
  <c r="M156" i="1" s="1"/>
  <c r="L156" i="1"/>
  <c r="K156" i="1"/>
  <c r="G156" i="1"/>
  <c r="J156" i="1"/>
  <c r="I181" i="1"/>
  <c r="G181" i="1"/>
  <c r="F181" i="1"/>
  <c r="H181" i="1" s="1"/>
  <c r="L181" i="1"/>
  <c r="K181" i="1"/>
  <c r="M181" i="1" a="1"/>
  <c r="M181" i="1" s="1"/>
  <c r="J181" i="1"/>
  <c r="I79" i="1"/>
  <c r="M79" i="1" a="1"/>
  <c r="M79" i="1" s="1"/>
  <c r="E79" i="1"/>
  <c r="K79" i="1"/>
  <c r="G79" i="1"/>
  <c r="L79" i="1"/>
  <c r="F79" i="1"/>
  <c r="H79" i="1" s="1"/>
  <c r="J79" i="1"/>
  <c r="I167" i="1"/>
  <c r="F167" i="1"/>
  <c r="H167" i="1" s="1"/>
  <c r="L167" i="1"/>
  <c r="G167" i="1"/>
  <c r="J167" i="1"/>
  <c r="K167" i="1"/>
  <c r="M167" i="1" a="1"/>
  <c r="M167" i="1" s="1"/>
  <c r="F246" i="1"/>
  <c r="H246" i="1" s="1"/>
  <c r="J246" i="1"/>
  <c r="I246" i="1"/>
  <c r="G246" i="1"/>
  <c r="K246" i="1"/>
  <c r="M246" i="1" a="1"/>
  <c r="M246" i="1" s="1"/>
  <c r="L246" i="1"/>
  <c r="I130" i="1"/>
  <c r="M130" i="1" a="1"/>
  <c r="M130" i="1" s="1"/>
  <c r="G130" i="1"/>
  <c r="L130" i="1"/>
  <c r="F130" i="1"/>
  <c r="H130" i="1" s="1"/>
  <c r="J130" i="1"/>
  <c r="K130" i="1"/>
  <c r="I134" i="1"/>
  <c r="F134" i="1"/>
  <c r="H134" i="1" s="1"/>
  <c r="M134" i="1" a="1"/>
  <c r="M134" i="1" s="1"/>
  <c r="L134" i="1"/>
  <c r="K134" i="1"/>
  <c r="J134" i="1"/>
  <c r="G134" i="1"/>
  <c r="I169" i="1"/>
  <c r="F169" i="1"/>
  <c r="H169" i="1" s="1"/>
  <c r="K169" i="1"/>
  <c r="G169" i="1"/>
  <c r="M169" i="1" a="1"/>
  <c r="M169" i="1" s="1"/>
  <c r="L169" i="1"/>
  <c r="J169" i="1"/>
  <c r="I177" i="1"/>
  <c r="L177" i="1"/>
  <c r="J177" i="1"/>
  <c r="K177" i="1"/>
  <c r="M177" i="1" a="1"/>
  <c r="M177" i="1" s="1"/>
  <c r="F177" i="1"/>
  <c r="H177" i="1" s="1"/>
  <c r="G177" i="1"/>
  <c r="I142" i="1"/>
  <c r="J142" i="1"/>
  <c r="M142" i="1" a="1"/>
  <c r="M142" i="1" s="1"/>
  <c r="G142" i="1"/>
  <c r="K142" i="1"/>
  <c r="L142" i="1"/>
  <c r="F142" i="1"/>
  <c r="H142" i="1" s="1"/>
  <c r="I257" i="1"/>
  <c r="K257" i="1"/>
  <c r="L257" i="1"/>
  <c r="M257" i="1" a="1"/>
  <c r="M257" i="1" s="1"/>
  <c r="F257" i="1"/>
  <c r="H257" i="1" s="1"/>
  <c r="G257" i="1"/>
  <c r="J257" i="1"/>
  <c r="I178" i="1"/>
  <c r="F178" i="1"/>
  <c r="H178" i="1" s="1"/>
  <c r="J178" i="1"/>
  <c r="L178" i="1"/>
  <c r="G178" i="1"/>
  <c r="K178" i="1"/>
  <c r="M178" i="1" a="1"/>
  <c r="M178" i="1" s="1"/>
  <c r="I95" i="1"/>
  <c r="G95" i="1"/>
  <c r="E95" i="1"/>
  <c r="L95" i="1"/>
  <c r="J95" i="1"/>
  <c r="M95" i="1" a="1"/>
  <c r="M95" i="1" s="1"/>
  <c r="K95" i="1"/>
  <c r="F95" i="1"/>
  <c r="H95" i="1" s="1"/>
  <c r="I164" i="1"/>
  <c r="K164" i="1"/>
  <c r="M164" i="1" a="1"/>
  <c r="M164" i="1" s="1"/>
  <c r="L164" i="1"/>
  <c r="F164" i="1"/>
  <c r="H164" i="1" s="1"/>
  <c r="J164" i="1"/>
  <c r="G164" i="1"/>
  <c r="G226" i="1"/>
  <c r="J226" i="1"/>
  <c r="K226" i="1"/>
  <c r="F226" i="1"/>
  <c r="H226" i="1" s="1"/>
  <c r="M226" i="1" a="1"/>
  <c r="M226" i="1" s="1"/>
  <c r="L226" i="1"/>
  <c r="I226" i="1"/>
  <c r="G215" i="1"/>
  <c r="M215" i="1" a="1"/>
  <c r="M215" i="1" s="1"/>
  <c r="K215" i="1"/>
  <c r="J215" i="1"/>
  <c r="I215" i="1"/>
  <c r="F215" i="1"/>
  <c r="H215" i="1" s="1"/>
  <c r="L215" i="1"/>
  <c r="I214" i="1"/>
  <c r="F214" i="1"/>
  <c r="H214" i="1" s="1"/>
  <c r="J214" i="1"/>
  <c r="K214" i="1"/>
  <c r="L214" i="1"/>
  <c r="M214" i="1" a="1"/>
  <c r="M214" i="1" s="1"/>
  <c r="G214" i="1"/>
  <c r="M24" i="1" a="1"/>
  <c r="M24" i="1" s="1"/>
  <c r="M39" i="1" a="1"/>
  <c r="M39" i="1" s="1"/>
  <c r="L224" i="1"/>
  <c r="F224" i="1"/>
  <c r="H224" i="1" s="1"/>
  <c r="J224" i="1"/>
  <c r="M224" i="1" a="1"/>
  <c r="M224" i="1" s="1"/>
  <c r="K224" i="1"/>
  <c r="G224" i="1"/>
  <c r="I224" i="1"/>
  <c r="I251" i="1"/>
  <c r="K251" i="1"/>
  <c r="L251" i="1"/>
  <c r="J251" i="1"/>
  <c r="M251" i="1" a="1"/>
  <c r="M251" i="1" s="1"/>
  <c r="F251" i="1"/>
  <c r="H251" i="1" s="1"/>
  <c r="G251" i="1"/>
  <c r="I179" i="1"/>
  <c r="F179" i="1"/>
  <c r="H179" i="1" s="1"/>
  <c r="K179" i="1"/>
  <c r="J179" i="1"/>
  <c r="M179" i="1" a="1"/>
  <c r="M179" i="1" s="1"/>
  <c r="G179" i="1"/>
  <c r="L179" i="1"/>
  <c r="I231" i="1"/>
  <c r="F231" i="1"/>
  <c r="H231" i="1" s="1"/>
  <c r="J231" i="1"/>
  <c r="K231" i="1"/>
  <c r="L231" i="1"/>
  <c r="G231" i="1"/>
  <c r="M231" i="1" a="1"/>
  <c r="M231" i="1" s="1"/>
  <c r="I92" i="1"/>
  <c r="J92" i="1"/>
  <c r="E92" i="1"/>
  <c r="K92" i="1"/>
  <c r="L92" i="1"/>
  <c r="F92" i="1"/>
  <c r="H92" i="1" s="1"/>
  <c r="M92" i="1" a="1"/>
  <c r="M92" i="1" s="1"/>
  <c r="G92" i="1"/>
  <c r="J189" i="1"/>
  <c r="L189" i="1"/>
  <c r="I189" i="1"/>
  <c r="F189" i="1"/>
  <c r="H189" i="1" s="1"/>
  <c r="K189" i="1"/>
  <c r="G189" i="1"/>
  <c r="M189" i="1" a="1"/>
  <c r="M189" i="1" s="1"/>
  <c r="I78" i="1"/>
  <c r="K78" i="1"/>
  <c r="G78" i="1"/>
  <c r="J78" i="1"/>
  <c r="L78" i="1"/>
  <c r="F78" i="1"/>
  <c r="H78" i="1" s="1"/>
  <c r="M78" i="1" a="1"/>
  <c r="M78" i="1" s="1"/>
  <c r="E78" i="1"/>
  <c r="G210" i="1"/>
  <c r="F210" i="1"/>
  <c r="H210" i="1" s="1"/>
  <c r="M210" i="1" a="1"/>
  <c r="M210" i="1" s="1"/>
  <c r="I210" i="1"/>
  <c r="L210" i="1"/>
  <c r="K210" i="1"/>
  <c r="J210" i="1"/>
  <c r="I72" i="1"/>
  <c r="F72" i="1"/>
  <c r="H72" i="1" s="1"/>
  <c r="L72" i="1"/>
  <c r="E72" i="1"/>
  <c r="M72" i="1" a="1"/>
  <c r="M72" i="1" s="1"/>
  <c r="J72" i="1"/>
  <c r="K72" i="1"/>
  <c r="G72" i="1"/>
  <c r="I180" i="1"/>
  <c r="M180" i="1" a="1"/>
  <c r="M180" i="1" s="1"/>
  <c r="K180" i="1"/>
  <c r="J180" i="1"/>
  <c r="F180" i="1"/>
  <c r="H180" i="1" s="1"/>
  <c r="L180" i="1"/>
  <c r="G180" i="1"/>
  <c r="I220" i="1"/>
  <c r="L220" i="1"/>
  <c r="F220" i="1"/>
  <c r="H220" i="1" s="1"/>
  <c r="G220" i="1"/>
  <c r="K220" i="1"/>
  <c r="M220" i="1" a="1"/>
  <c r="M220" i="1" s="1"/>
  <c r="J220" i="1"/>
  <c r="I88" i="1"/>
  <c r="K88" i="1"/>
  <c r="L88" i="1"/>
  <c r="E88" i="1"/>
  <c r="J88" i="1"/>
  <c r="G88" i="1"/>
  <c r="M88" i="1" a="1"/>
  <c r="M88" i="1" s="1"/>
  <c r="F88" i="1"/>
  <c r="H88" i="1" s="1"/>
  <c r="I85" i="1"/>
  <c r="J85" i="1"/>
  <c r="M85" i="1" a="1"/>
  <c r="M85" i="1" s="1"/>
  <c r="F85" i="1"/>
  <c r="H85" i="1" s="1"/>
  <c r="K85" i="1"/>
  <c r="E85" i="1"/>
  <c r="G85" i="1"/>
  <c r="L85" i="1"/>
  <c r="I106" i="1"/>
  <c r="G106" i="1"/>
  <c r="M106" i="1" a="1"/>
  <c r="M106" i="1" s="1"/>
  <c r="K106" i="1"/>
  <c r="L106" i="1"/>
  <c r="F106" i="1"/>
  <c r="H106" i="1" s="1"/>
  <c r="J106" i="1"/>
  <c r="M12" i="1" a="1"/>
  <c r="M12" i="1" s="1"/>
  <c r="AF10" i="21" l="1"/>
  <c r="U15" i="21"/>
  <c r="I5" i="28"/>
  <c r="M2" i="1" s="1"/>
  <c r="I7" i="28"/>
  <c r="I8" i="28"/>
  <c r="AF11" i="21"/>
  <c r="Y10" i="21"/>
  <c r="AF12" i="21"/>
  <c r="AC10" i="21"/>
  <c r="AF13" i="21"/>
  <c r="I9" i="28" l="1"/>
  <c r="J9" i="28" s="1"/>
  <c r="M3" i="1" s="1"/>
  <c r="I11" i="28" l="1"/>
  <c r="F20" i="1"/>
  <c r="H20" i="1" s="1"/>
  <c r="I16" i="28" l="1"/>
  <c r="M4" i="1"/>
  <c r="M5" i="1" s="1"/>
  <c r="F11" i="1"/>
  <c r="H11" i="1" s="1"/>
  <c r="F33" i="1"/>
  <c r="H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Thuany</author>
    <author>wagner silva</author>
    <author>Wagner Silva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0 - Urgente
1 - Importante
2 - Normal
</t>
        </r>
      </text>
    </comment>
    <comment ref="F9" authorId="1" shapeId="0" xr:uid="{A57887B8-8894-400B-BC29-DBFFDDC8DDDA}">
      <text>
        <r>
          <rPr>
            <b/>
            <sz val="9"/>
            <color indexed="81"/>
            <rFont val="Segoe UI"/>
            <family val="2"/>
          </rPr>
          <t>wagner silva:</t>
        </r>
        <r>
          <rPr>
            <sz val="9"/>
            <color indexed="81"/>
            <rFont val="Segoe UI"/>
            <family val="2"/>
          </rPr>
          <t xml:space="preserve">
Setor / Sistemas
</t>
        </r>
      </text>
    </comment>
    <comment ref="G9" authorId="1" shapeId="0" xr:uid="{A9F72580-1AFF-477E-938A-1566F7D833EC}">
      <text>
        <r>
          <rPr>
            <b/>
            <sz val="9"/>
            <color indexed="81"/>
            <rFont val="Segoe UI"/>
            <family val="2"/>
          </rPr>
          <t>wagner silva:</t>
        </r>
        <r>
          <rPr>
            <sz val="9"/>
            <color indexed="81"/>
            <rFont val="Segoe UI"/>
            <family val="2"/>
          </rPr>
          <t xml:space="preserve">
Responsáveis</t>
        </r>
      </text>
    </comment>
    <comment ref="H9" authorId="1" shapeId="0" xr:uid="{B476F1E9-1DEB-4751-9236-4961F84F3D3B}">
      <text>
        <r>
          <rPr>
            <b/>
            <sz val="9"/>
            <color indexed="81"/>
            <rFont val="Segoe UI"/>
            <family val="2"/>
          </rPr>
          <t>wagner silva:</t>
        </r>
        <r>
          <rPr>
            <sz val="9"/>
            <color indexed="81"/>
            <rFont val="Segoe UI"/>
            <family val="2"/>
          </rPr>
          <t xml:space="preserve">
Tipo Atividade</t>
        </r>
      </text>
    </comment>
    <comment ref="I9" authorId="1" shapeId="0" xr:uid="{CC9B8153-8C03-4224-9DF6-5D5BC63622AA}">
      <text>
        <r>
          <rPr>
            <b/>
            <sz val="9"/>
            <color indexed="81"/>
            <rFont val="Segoe UI"/>
            <family val="2"/>
          </rPr>
          <t>wagner silva:</t>
        </r>
        <r>
          <rPr>
            <sz val="9"/>
            <color indexed="81"/>
            <rFont val="Segoe UI"/>
            <family val="2"/>
          </rPr>
          <t xml:space="preserve">
Validação</t>
        </r>
      </text>
    </comment>
    <comment ref="L9" authorId="1" shapeId="0" xr:uid="{3883472A-CD95-4C67-85A8-084D2EC26B85}">
      <text>
        <r>
          <rPr>
            <b/>
            <sz val="9"/>
            <color indexed="81"/>
            <rFont val="Segoe UI"/>
            <family val="2"/>
          </rPr>
          <t>wagner silva:</t>
        </r>
        <r>
          <rPr>
            <sz val="9"/>
            <color indexed="81"/>
            <rFont val="Segoe UI"/>
            <family val="2"/>
          </rPr>
          <t xml:space="preserve">
Data entrega</t>
        </r>
      </text>
    </comment>
    <comment ref="D72" authorId="2" shapeId="0" xr:uid="{C927B5FF-F653-415A-A382-BA32AA975D19}">
      <text>
        <r>
          <rPr>
            <b/>
            <sz val="9"/>
            <color indexed="81"/>
            <rFont val="Segoe UI"/>
            <family val="2"/>
          </rPr>
          <t>Wagner Silva:</t>
        </r>
        <r>
          <rPr>
            <sz val="9"/>
            <color indexed="81"/>
            <rFont val="Segoe UI"/>
            <family val="2"/>
          </rPr>
          <t xml:space="preserve">
Definition Partner
</t>
        </r>
      </text>
    </comment>
    <comment ref="D25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ESTOQUE:  </t>
        </r>
        <r>
          <rPr>
            <sz val="9"/>
            <color indexed="81"/>
            <rFont val="Tahoma"/>
            <family val="2"/>
          </rPr>
          <t xml:space="preserve">Dias de Prateleira - Média que o  produto fica na prateleira
Dias de Estoque - Tem estoque para quantos dias
Posição Estoque - Total de estoque por fornecedor 
</t>
        </r>
        <r>
          <rPr>
            <b/>
            <sz val="9"/>
            <color indexed="81"/>
            <rFont val="Tahoma"/>
            <family val="2"/>
          </rPr>
          <t xml:space="preserve">
FINANCEIRO: </t>
        </r>
        <r>
          <rPr>
            <sz val="9"/>
            <color indexed="81"/>
            <rFont val="Tahoma"/>
            <family val="2"/>
          </rPr>
          <t xml:space="preserve">Fluxo de Caixa unificado. 
Balanço patrimonial por tabela de preços. 
</t>
        </r>
        <r>
          <rPr>
            <b/>
            <sz val="9"/>
            <color indexed="81"/>
            <rFont val="Tahoma"/>
            <family val="2"/>
          </rPr>
          <t xml:space="preserve">GERENCIAL: </t>
        </r>
        <r>
          <rPr>
            <sz val="9"/>
            <color indexed="81"/>
            <rFont val="Tahoma"/>
            <family val="2"/>
          </rPr>
          <t xml:space="preserve"> Ranking por produto/ Familia comercial/ Resultado por subconta/ Ranking de cliente (pode filtrar por vendedor)  
</t>
        </r>
        <r>
          <rPr>
            <b/>
            <sz val="9"/>
            <color indexed="81"/>
            <rFont val="Tahoma"/>
            <family val="2"/>
          </rPr>
          <t xml:space="preserve">
VENDAS: </t>
        </r>
        <r>
          <rPr>
            <sz val="9"/>
            <color indexed="81"/>
            <rFont val="Tahoma"/>
            <family val="2"/>
          </rPr>
          <t xml:space="preserve">Rentabilidade atraves do custo atual/ Faturamento mensal, pode filtrar por vendedor / Rentabilidade custo por produto/ Por vendedor/ Por revenda n/a // Meta por cliente, se tiver meta por cliente/ relatorio de comissão / Por titulos pagos. 
</t>
        </r>
        <r>
          <rPr>
            <b/>
            <sz val="9"/>
            <color indexed="81"/>
            <rFont val="Tahoma"/>
            <family val="2"/>
          </rPr>
          <t xml:space="preserve">É POSSÍVEL CUSTOMIZAR RELATÓRIOS AI DENTRO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Wagner Silva</author>
  </authors>
  <commentList>
    <comment ref="F65" authorId="0" shapeId="0" xr:uid="{27716DA0-8E8F-439A-B61E-6A8C37563F25}">
      <text>
        <r>
          <rPr>
            <b/>
            <sz val="9"/>
            <color indexed="81"/>
            <rFont val="Segoe UI"/>
            <family val="2"/>
          </rPr>
          <t>Wagner Silva:</t>
        </r>
        <r>
          <rPr>
            <sz val="9"/>
            <color indexed="81"/>
            <rFont val="Segoe UI"/>
            <family val="2"/>
          </rPr>
          <t xml:space="preserve">
Definition Partner
</t>
        </r>
      </text>
    </comment>
    <comment ref="F70" authorId="0" shapeId="0" xr:uid="{14F7C698-0048-445F-9CF0-CC4489195891}">
      <text>
        <r>
          <rPr>
            <b/>
            <sz val="9"/>
            <color indexed="81"/>
            <rFont val="Segoe UI"/>
            <family val="2"/>
          </rPr>
          <t>Wagner Silva:</t>
        </r>
        <r>
          <rPr>
            <sz val="9"/>
            <color indexed="81"/>
            <rFont val="Segoe UI"/>
            <family val="2"/>
          </rPr>
          <t xml:space="preserve">
Pagamento de importação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Thuany</author>
  </authors>
  <commentList>
    <comment ref="D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1 - Shu
2 - Ra 
3 - Ri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Wagner Francisco da Silva</author>
  </authors>
  <commentList>
    <comment ref="C7" authorId="0" shapeId="0" xr:uid="{14742296-989D-40D6-8286-0A76C41E61E5}">
      <text>
        <r>
          <rPr>
            <sz val="9"/>
            <color indexed="81"/>
            <rFont val="Segoe UI"/>
            <family val="2"/>
          </rPr>
          <t xml:space="preserve">Obs: Calcular dias não uteis com base no calendário da região
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<sst xmlns="http://schemas.openxmlformats.org/spreadsheetml/2006/main" count="3592" uniqueCount="472">
  <si>
    <t>HOJE</t>
  </si>
  <si>
    <t>total jobs</t>
  </si>
  <si>
    <t xml:space="preserve">DIAS </t>
  </si>
  <si>
    <t>GO LIVE</t>
  </si>
  <si>
    <t>Corpus christ</t>
  </si>
  <si>
    <t>Dias Não Úteis</t>
  </si>
  <si>
    <t>Done</t>
  </si>
  <si>
    <t xml:space="preserve">Soldado </t>
  </si>
  <si>
    <t>Dias Úteis</t>
  </si>
  <si>
    <t>n/a</t>
  </si>
  <si>
    <t>RESTANTES</t>
  </si>
  <si>
    <t>independecia</t>
  </si>
  <si>
    <t>Do</t>
  </si>
  <si>
    <t>Nossa senhora</t>
  </si>
  <si>
    <t>DOING</t>
  </si>
  <si>
    <t>Finados</t>
  </si>
  <si>
    <t>TASKS</t>
  </si>
  <si>
    <t>PRIORIDADE</t>
  </si>
  <si>
    <t>ÁREA</t>
  </si>
  <si>
    <t>QUEM</t>
  </si>
  <si>
    <t>O QUE</t>
  </si>
  <si>
    <t>STATUS MODELAGEM</t>
  </si>
  <si>
    <t>DEADLINE MODELAGEM</t>
  </si>
  <si>
    <t>VALIDAÇÃO</t>
  </si>
  <si>
    <t xml:space="preserve">DATA VALIDAÇÃO </t>
  </si>
  <si>
    <t>OBS</t>
  </si>
  <si>
    <t>Coluna1</t>
  </si>
  <si>
    <t>Go live</t>
  </si>
  <si>
    <t>ID</t>
  </si>
  <si>
    <t>Negócios</t>
  </si>
  <si>
    <t>OK</t>
  </si>
  <si>
    <t>Concessão de crédito</t>
  </si>
  <si>
    <t xml:space="preserve"> </t>
  </si>
  <si>
    <t>Suporte de operações</t>
  </si>
  <si>
    <t>Negócios Produtos</t>
  </si>
  <si>
    <t>Desenvolvimento Subprocesso projetos do PROJETOS</t>
  </si>
  <si>
    <t>Jurídico - consultivo e contecioso</t>
  </si>
  <si>
    <t>Tecnologia</t>
  </si>
  <si>
    <t>Compras e logistica</t>
  </si>
  <si>
    <t>Gestão de caixa, tesouraria e captação</t>
  </si>
  <si>
    <t>Gestão contábil e orçamentária</t>
  </si>
  <si>
    <t>Governança e Planejamento estratégico</t>
  </si>
  <si>
    <t>Compliance esupervisão de riscos</t>
  </si>
  <si>
    <t>Recursos Humanos</t>
  </si>
  <si>
    <t>Atendimento ao cliente e ouvidoria</t>
  </si>
  <si>
    <t>ID2</t>
  </si>
  <si>
    <t>ONDE</t>
  </si>
  <si>
    <t>TIPO DESENHO</t>
  </si>
  <si>
    <t>SPRINT</t>
  </si>
  <si>
    <t>STATUS VALIDAÇÃO</t>
  </si>
  <si>
    <t>REVIEW?</t>
  </si>
  <si>
    <t>MAPEADOS REQUISITOS</t>
  </si>
  <si>
    <t>MAPEADOS POP'S</t>
  </si>
  <si>
    <t>DATA</t>
  </si>
  <si>
    <t xml:space="preserve">Status Modelling </t>
  </si>
  <si>
    <t xml:space="preserve">Quantidade </t>
  </si>
  <si>
    <t>Status Validação</t>
  </si>
  <si>
    <t>Quantidade</t>
  </si>
  <si>
    <t>Modelling</t>
  </si>
  <si>
    <t>No</t>
  </si>
  <si>
    <t>-</t>
  </si>
  <si>
    <t>In Progress</t>
  </si>
  <si>
    <t>Blocked</t>
  </si>
  <si>
    <t>To Do</t>
  </si>
  <si>
    <t>Workflow</t>
  </si>
  <si>
    <t>DA</t>
  </si>
  <si>
    <t>Yes</t>
  </si>
  <si>
    <t>MACRO PROCESSOS</t>
  </si>
  <si>
    <t>PROCESSOS</t>
  </si>
  <si>
    <t>SUBPROCESSOS</t>
  </si>
  <si>
    <t>ORDENAÇÃO</t>
  </si>
  <si>
    <t>AREA</t>
  </si>
  <si>
    <t>Especialista</t>
  </si>
  <si>
    <t>DATA ENTREVISTA</t>
  </si>
  <si>
    <t>SIPOC</t>
  </si>
  <si>
    <t>INDICADORES</t>
  </si>
  <si>
    <t>MELHORIAS</t>
  </si>
  <si>
    <t>RISCOS</t>
  </si>
  <si>
    <t>DESCRITIVO DO PROCESSO</t>
  </si>
  <si>
    <t>Processos</t>
  </si>
  <si>
    <t>xxxxxxxx</t>
  </si>
  <si>
    <t>STATUS</t>
  </si>
  <si>
    <t>Total atividades</t>
  </si>
  <si>
    <t>Frente</t>
  </si>
  <si>
    <t>Concluídos</t>
  </si>
  <si>
    <t>Realizar</t>
  </si>
  <si>
    <t>Total Jobs</t>
  </si>
  <si>
    <t>Operacional</t>
  </si>
  <si>
    <t>Experiencia do cliente</t>
  </si>
  <si>
    <t>Backoffice</t>
  </si>
  <si>
    <t>PROCESSO</t>
  </si>
  <si>
    <t>COMO</t>
  </si>
  <si>
    <t>Ação</t>
  </si>
  <si>
    <t>DATA INICIAL</t>
  </si>
  <si>
    <t>DEADLINE</t>
  </si>
  <si>
    <t>GANHO</t>
  </si>
  <si>
    <t>Experiencia Cliente</t>
  </si>
  <si>
    <t xml:space="preserve">Definição de processo de troca </t>
  </si>
  <si>
    <t>Alta</t>
  </si>
  <si>
    <t>Venda</t>
  </si>
  <si>
    <t>Modelar o procedimento de troca via super app e Cegid</t>
  </si>
  <si>
    <t>Realizamos a inserção de mais uma Rua com a compra de 135 novos Bim´s.    A Extrategia e o planejamento para o Proximo Ciclo esta em construção.</t>
  </si>
  <si>
    <t>Não Iniciado</t>
  </si>
  <si>
    <t>Definição do sistema que irá realizar o recebimento do estoque fisico</t>
  </si>
  <si>
    <t>Warehouse</t>
  </si>
  <si>
    <t>Estudo de qual ferramenta deve ser reponsável na operação do recebimento dos produtos acabados</t>
  </si>
  <si>
    <t>Foram solicitados relatorios para a PDA com as informações necessarias para a gestão dos indicadores e tambem a criação do BI dos Dash´s com cada etapa do processo.(Demanda esta com o Fabio TI)</t>
  </si>
  <si>
    <t xml:space="preserve">Gestão integrada de estoque e recebimento, </t>
  </si>
  <si>
    <t>Total Geral</t>
  </si>
  <si>
    <t>Dias úteis</t>
  </si>
  <si>
    <t>Tempo de produção em dias</t>
  </si>
  <si>
    <t>Semana</t>
  </si>
  <si>
    <t>Hoje</t>
  </si>
  <si>
    <t>Sprint</t>
  </si>
  <si>
    <t>To Validate</t>
  </si>
  <si>
    <t>Quantity Tasks</t>
  </si>
  <si>
    <t>Validated</t>
  </si>
  <si>
    <t>Planejando</t>
  </si>
  <si>
    <t>Sprints</t>
  </si>
  <si>
    <t>Data Ínicio</t>
  </si>
  <si>
    <t>Data Fim</t>
  </si>
  <si>
    <t>Quantify Total</t>
  </si>
  <si>
    <t>Quantify Done</t>
  </si>
  <si>
    <t>Quantify To Do</t>
  </si>
  <si>
    <t>Status Tasks</t>
  </si>
  <si>
    <t>Quantity task</t>
  </si>
  <si>
    <t>Total</t>
  </si>
  <si>
    <t>Target</t>
  </si>
  <si>
    <t>RACI</t>
  </si>
  <si>
    <t>Escopo do projeto, com o valor entregue pelo projeto e  suas etapas</t>
  </si>
  <si>
    <t>Investir tempo planejamento e priorização das ações, com uma estrutura de plano de trabalho e comunicação</t>
  </si>
  <si>
    <t>Macro Processo</t>
  </si>
  <si>
    <t>QUANT</t>
  </si>
  <si>
    <t>Unidade</t>
  </si>
  <si>
    <t>MACRO PROCESSO</t>
  </si>
  <si>
    <t>Ordenamento</t>
  </si>
  <si>
    <t>Identificador Macro</t>
  </si>
  <si>
    <t>ID_Processo</t>
  </si>
  <si>
    <t>Reponsável</t>
  </si>
  <si>
    <t>Data entrevista</t>
  </si>
  <si>
    <t>NO</t>
  </si>
  <si>
    <t>CC</t>
  </si>
  <si>
    <t>SO</t>
  </si>
  <si>
    <t>NP</t>
  </si>
  <si>
    <t>JD</t>
  </si>
  <si>
    <t>TIC</t>
  </si>
  <si>
    <t>CL</t>
  </si>
  <si>
    <t>GTC</t>
  </si>
  <si>
    <t>GCT</t>
  </si>
  <si>
    <t>GCO</t>
  </si>
  <si>
    <t>GPE</t>
  </si>
  <si>
    <t>CR</t>
  </si>
  <si>
    <t>RH</t>
  </si>
  <si>
    <t>ACO</t>
  </si>
  <si>
    <t>Responsável</t>
  </si>
  <si>
    <t>21/05/2025</t>
  </si>
  <si>
    <t>22/05/2025</t>
  </si>
  <si>
    <t>Data Validação</t>
  </si>
  <si>
    <t>TIPO</t>
  </si>
  <si>
    <t>Data Atualização Backlog</t>
  </si>
  <si>
    <t>Tempo Médio Replanning</t>
  </si>
  <si>
    <t>Sprint Atual</t>
  </si>
  <si>
    <t>TOTAL ATIVIDADES</t>
  </si>
  <si>
    <t>DONE</t>
  </si>
  <si>
    <t>TO DO</t>
  </si>
  <si>
    <t>Planning of sprints</t>
  </si>
  <si>
    <t>Negócios - 1</t>
  </si>
  <si>
    <t>Negócios - 3</t>
  </si>
  <si>
    <t>Negócios - 4</t>
  </si>
  <si>
    <t>Negócios - 5</t>
  </si>
  <si>
    <t xml:space="preserve">Negócios - 2 </t>
  </si>
  <si>
    <t>Negócios - 6</t>
  </si>
  <si>
    <t>Negócios - 7</t>
  </si>
  <si>
    <t>Negócios - 8</t>
  </si>
  <si>
    <t>Negócios - 9</t>
  </si>
  <si>
    <t>Negócios - 10</t>
  </si>
  <si>
    <t>Negócios - 11</t>
  </si>
  <si>
    <t>Negócios - 12</t>
  </si>
  <si>
    <t>Negócios - 13</t>
  </si>
  <si>
    <t>João</t>
  </si>
  <si>
    <t>Maria</t>
  </si>
  <si>
    <t>COM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</si>
  <si>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</si>
  <si>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</si>
  <si>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</si>
  <si>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</si>
  <si>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</si>
  <si>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</si>
  <si>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</si>
  <si>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</si>
  <si>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</si>
  <si>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</si>
  <si>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</si>
  <si>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</si>
  <si>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Task 13</t>
  </si>
  <si>
    <t>Task 14</t>
  </si>
  <si>
    <t>Task 15</t>
  </si>
  <si>
    <t>Task 16</t>
  </si>
  <si>
    <t>Task 17</t>
  </si>
  <si>
    <t>Task 18</t>
  </si>
  <si>
    <t>Task 19</t>
  </si>
  <si>
    <t>Task 20</t>
  </si>
  <si>
    <t>Task 21</t>
  </si>
  <si>
    <t>Task 22</t>
  </si>
  <si>
    <t>Task 23</t>
  </si>
  <si>
    <t>Task 24</t>
  </si>
  <si>
    <t>Task 25</t>
  </si>
  <si>
    <t>Task 26</t>
  </si>
  <si>
    <t>Task 27</t>
  </si>
  <si>
    <t>Task 28</t>
  </si>
  <si>
    <t>Task 29</t>
  </si>
  <si>
    <t>Task 30</t>
  </si>
  <si>
    <t>Task 31</t>
  </si>
  <si>
    <t>Task 32</t>
  </si>
  <si>
    <t>Task 33</t>
  </si>
  <si>
    <t>Task 34</t>
  </si>
  <si>
    <t>Task 35</t>
  </si>
  <si>
    <t>Task 36</t>
  </si>
  <si>
    <t>Task 37</t>
  </si>
  <si>
    <t>Task 38</t>
  </si>
  <si>
    <t>Task 39</t>
  </si>
  <si>
    <t>Task 40</t>
  </si>
  <si>
    <t>Task 41</t>
  </si>
  <si>
    <t>Task 42</t>
  </si>
  <si>
    <t>Task 43</t>
  </si>
  <si>
    <t>Task 44</t>
  </si>
  <si>
    <t>Task 45</t>
  </si>
  <si>
    <t>Task 46</t>
  </si>
  <si>
    <t>Task 47</t>
  </si>
  <si>
    <t>Task 48</t>
  </si>
  <si>
    <t>Task 49</t>
  </si>
  <si>
    <t>Task 50</t>
  </si>
  <si>
    <t>Task 51</t>
  </si>
  <si>
    <t>Task 52</t>
  </si>
  <si>
    <t>Task 53</t>
  </si>
  <si>
    <t>Task 54</t>
  </si>
  <si>
    <t>Task 55</t>
  </si>
  <si>
    <t>Task 56</t>
  </si>
  <si>
    <t>Task 57</t>
  </si>
  <si>
    <t>Task 58</t>
  </si>
  <si>
    <t>Task 59</t>
  </si>
  <si>
    <t>Task 60</t>
  </si>
  <si>
    <t>Task 61</t>
  </si>
  <si>
    <t>Task 62</t>
  </si>
  <si>
    <t>Task 63</t>
  </si>
  <si>
    <t>Task 64</t>
  </si>
  <si>
    <t>Task 65</t>
  </si>
  <si>
    <t>Task 66</t>
  </si>
  <si>
    <t>Task 67</t>
  </si>
  <si>
    <t>Task 68</t>
  </si>
  <si>
    <t>Task 69</t>
  </si>
  <si>
    <t>Task 70</t>
  </si>
  <si>
    <t>Task 71</t>
  </si>
  <si>
    <t>Task 72</t>
  </si>
  <si>
    <t>Task 73</t>
  </si>
  <si>
    <t>Task 74</t>
  </si>
  <si>
    <t>Task 75</t>
  </si>
  <si>
    <t>Task 76</t>
  </si>
  <si>
    <t>Task 77</t>
  </si>
  <si>
    <t>Task 78</t>
  </si>
  <si>
    <t>Task 79</t>
  </si>
  <si>
    <t>Task 80</t>
  </si>
  <si>
    <t>Task 81</t>
  </si>
  <si>
    <t>Task 82</t>
  </si>
  <si>
    <t>Task 83</t>
  </si>
  <si>
    <t>Task 84</t>
  </si>
  <si>
    <t>Task 85</t>
  </si>
  <si>
    <t>Task 86</t>
  </si>
  <si>
    <t>Task 87</t>
  </si>
  <si>
    <t>Task 88</t>
  </si>
  <si>
    <t>Task 89</t>
  </si>
  <si>
    <t>Task 90</t>
  </si>
  <si>
    <t>Task 91</t>
  </si>
  <si>
    <t>Task 92</t>
  </si>
  <si>
    <t>Task 93</t>
  </si>
  <si>
    <t>Task 94</t>
  </si>
  <si>
    <t>Task 95</t>
  </si>
  <si>
    <t>Task 96</t>
  </si>
  <si>
    <t>Task 97</t>
  </si>
  <si>
    <t>Task 98</t>
  </si>
  <si>
    <t>Task 99</t>
  </si>
  <si>
    <t>Task 100</t>
  </si>
  <si>
    <t>Task 101</t>
  </si>
  <si>
    <t>Task 102</t>
  </si>
  <si>
    <t>Task 103</t>
  </si>
  <si>
    <t>Task 104</t>
  </si>
  <si>
    <t>Task 105</t>
  </si>
  <si>
    <t>Task 106</t>
  </si>
  <si>
    <t>Task 107</t>
  </si>
  <si>
    <t>Task 108</t>
  </si>
  <si>
    <t>Task 109</t>
  </si>
  <si>
    <t>Task 110</t>
  </si>
  <si>
    <t>Task 111</t>
  </si>
  <si>
    <t>Task 112</t>
  </si>
  <si>
    <t>Task 113</t>
  </si>
  <si>
    <t>Task 114</t>
  </si>
  <si>
    <t>Task 115</t>
  </si>
  <si>
    <t>Task 116</t>
  </si>
  <si>
    <t>Task 117</t>
  </si>
  <si>
    <t>Task 118</t>
  </si>
  <si>
    <t>Task 119</t>
  </si>
  <si>
    <t>Task 120</t>
  </si>
  <si>
    <t>Task 121</t>
  </si>
  <si>
    <t>Task 122</t>
  </si>
  <si>
    <t>Task 123</t>
  </si>
  <si>
    <t>Task 124</t>
  </si>
  <si>
    <t>Task 125</t>
  </si>
  <si>
    <t>Task 126</t>
  </si>
  <si>
    <t>Task 127</t>
  </si>
  <si>
    <t>Task 128</t>
  </si>
  <si>
    <t>Task 129</t>
  </si>
  <si>
    <t>Task 130</t>
  </si>
  <si>
    <t>Task 131</t>
  </si>
  <si>
    <t>Task 132</t>
  </si>
  <si>
    <t>Task 133</t>
  </si>
  <si>
    <t>Task 134</t>
  </si>
  <si>
    <t>Task 135</t>
  </si>
  <si>
    <t>Task 136</t>
  </si>
  <si>
    <t>Task 137</t>
  </si>
  <si>
    <t>Task 138</t>
  </si>
  <si>
    <t>Task 139</t>
  </si>
  <si>
    <t>Task 140</t>
  </si>
  <si>
    <t>Task 141</t>
  </si>
  <si>
    <t>Task 142</t>
  </si>
  <si>
    <t>Task 143</t>
  </si>
  <si>
    <t>Task 144</t>
  </si>
  <si>
    <t>Task 145</t>
  </si>
  <si>
    <t>Task 146</t>
  </si>
  <si>
    <t>Task 147</t>
  </si>
  <si>
    <t>Task 148</t>
  </si>
  <si>
    <t>Task 149</t>
  </si>
  <si>
    <t>Task 150</t>
  </si>
  <si>
    <t>Task 151</t>
  </si>
  <si>
    <t>Task 152</t>
  </si>
  <si>
    <t>Task 153</t>
  </si>
  <si>
    <t>Task 154</t>
  </si>
  <si>
    <t>Task 155</t>
  </si>
  <si>
    <t>Task 156</t>
  </si>
  <si>
    <t>Task 157</t>
  </si>
  <si>
    <t>Task 158</t>
  </si>
  <si>
    <t>Task 159</t>
  </si>
  <si>
    <t>Task 160</t>
  </si>
  <si>
    <t>Task 161</t>
  </si>
  <si>
    <t>Task 162</t>
  </si>
  <si>
    <t>Task 163</t>
  </si>
  <si>
    <t>Task 164</t>
  </si>
  <si>
    <t>Task 165</t>
  </si>
  <si>
    <t>Task 166</t>
  </si>
  <si>
    <t>Task 167</t>
  </si>
  <si>
    <t>Task 168</t>
  </si>
  <si>
    <t>Task 169</t>
  </si>
  <si>
    <t>Task 170</t>
  </si>
  <si>
    <t>Task 171</t>
  </si>
  <si>
    <t>Task 172</t>
  </si>
  <si>
    <t>Task 173</t>
  </si>
  <si>
    <t>Task 174</t>
  </si>
  <si>
    <t>Task 175</t>
  </si>
  <si>
    <t>Task 176</t>
  </si>
  <si>
    <t>Task 177</t>
  </si>
  <si>
    <t>Task 178</t>
  </si>
  <si>
    <t>Task 179</t>
  </si>
  <si>
    <t>Task 180</t>
  </si>
  <si>
    <t>Task 181</t>
  </si>
  <si>
    <t>Task 182</t>
  </si>
  <si>
    <t>Task 183</t>
  </si>
  <si>
    <t>Task 184</t>
  </si>
  <si>
    <t>Task 185</t>
  </si>
  <si>
    <t>Task 186</t>
  </si>
  <si>
    <t>Task 187</t>
  </si>
  <si>
    <t>Task 188</t>
  </si>
  <si>
    <t>Task 189</t>
  </si>
  <si>
    <t>Task 190</t>
  </si>
  <si>
    <t>Task 191</t>
  </si>
  <si>
    <t>Task 192</t>
  </si>
  <si>
    <t>Task 193</t>
  </si>
  <si>
    <t>Task 194</t>
  </si>
  <si>
    <t>Task 195</t>
  </si>
  <si>
    <t>Task 196</t>
  </si>
  <si>
    <t>Task 197</t>
  </si>
  <si>
    <t>Task 198</t>
  </si>
  <si>
    <t>Task 199</t>
  </si>
  <si>
    <t>Task 200</t>
  </si>
  <si>
    <t>Task 201</t>
  </si>
  <si>
    <t>Task 202</t>
  </si>
  <si>
    <t>Task 203</t>
  </si>
  <si>
    <t>Task 204</t>
  </si>
  <si>
    <t>Task 205</t>
  </si>
  <si>
    <t>Task 206</t>
  </si>
  <si>
    <t>Task 207</t>
  </si>
  <si>
    <t>Task 208</t>
  </si>
  <si>
    <t>Task 209</t>
  </si>
  <si>
    <t>Task 210</t>
  </si>
  <si>
    <t>Task 211</t>
  </si>
  <si>
    <t>Task 212</t>
  </si>
  <si>
    <t>Task 213</t>
  </si>
  <si>
    <t>Task 214</t>
  </si>
  <si>
    <t>Task 215</t>
  </si>
  <si>
    <t>Task 216</t>
  </si>
  <si>
    <t>Task 217</t>
  </si>
  <si>
    <t>Task 218</t>
  </si>
  <si>
    <t>Task 219</t>
  </si>
  <si>
    <t>Task 220</t>
  </si>
  <si>
    <t>Task 221</t>
  </si>
  <si>
    <t>Task 222</t>
  </si>
  <si>
    <t>Task 223</t>
  </si>
  <si>
    <t>Task 224</t>
  </si>
  <si>
    <t xml:space="preserve">FIN-1 </t>
  </si>
  <si>
    <t>OPE</t>
  </si>
  <si>
    <t>PROD</t>
  </si>
  <si>
    <t>JUR</t>
  </si>
  <si>
    <t>COB</t>
  </si>
  <si>
    <t>ESG</t>
  </si>
  <si>
    <t>PLN</t>
  </si>
  <si>
    <t>GRC</t>
  </si>
  <si>
    <t>CPN</t>
  </si>
  <si>
    <t>PJT</t>
  </si>
  <si>
    <t>MKT</t>
  </si>
  <si>
    <t>QLD</t>
  </si>
  <si>
    <t>G&amp;G</t>
  </si>
  <si>
    <t>TI- Sustentação</t>
  </si>
  <si>
    <t>LOG</t>
  </si>
  <si>
    <t>TES</t>
  </si>
  <si>
    <t>FCT</t>
  </si>
  <si>
    <t>Duração</t>
  </si>
  <si>
    <t xml:space="preserve">Experiencia de troca online para os clientes </t>
  </si>
  <si>
    <t>O que?</t>
  </si>
  <si>
    <t>Onde</t>
  </si>
  <si>
    <t>Medidas Implementadas</t>
  </si>
  <si>
    <t>Não</t>
  </si>
  <si>
    <t>TI - Desenvolvimento</t>
  </si>
  <si>
    <t>TI - Rede</t>
  </si>
  <si>
    <t>Contagem de AREA</t>
  </si>
  <si>
    <t>Contagem de STATUS VALIDAÇÃO</t>
  </si>
  <si>
    <t>PROGRESSO</t>
  </si>
  <si>
    <t>Contagem de SPRINT</t>
  </si>
  <si>
    <t>Data Inicial do Projeto</t>
  </si>
  <si>
    <t>Data final</t>
  </si>
  <si>
    <t>Natal</t>
  </si>
  <si>
    <t>Ano vovo</t>
  </si>
  <si>
    <t>Dias totais</t>
  </si>
  <si>
    <t>Dia Úteis Atuais</t>
  </si>
  <si>
    <t>Sigla</t>
  </si>
  <si>
    <t>COMERCIAL</t>
  </si>
  <si>
    <t>FINANCEIRO - CONTAS A PAGAR</t>
  </si>
  <si>
    <t>FCP</t>
  </si>
  <si>
    <t>PRO</t>
  </si>
  <si>
    <t>PRODUÇÃO</t>
  </si>
  <si>
    <t>OPREÇÃO</t>
  </si>
  <si>
    <t>JURIDICO</t>
  </si>
  <si>
    <t>COBRANÇA</t>
  </si>
  <si>
    <t>PLANEJAMENTO</t>
  </si>
  <si>
    <t>GESTÃO DE RISCO</t>
  </si>
  <si>
    <t>COMPLIANCE</t>
  </si>
  <si>
    <t>FINANCEIRO - CONTAS  A RECEBER</t>
  </si>
  <si>
    <t>MARKETING</t>
  </si>
  <si>
    <t>QUALIDADE</t>
  </si>
  <si>
    <t>GENTE E GESTÃO</t>
  </si>
  <si>
    <t>LOGISTICA</t>
  </si>
  <si>
    <t>TESOURARIA</t>
  </si>
  <si>
    <t>TRIBUTARIA</t>
  </si>
  <si>
    <t>FACILITE</t>
  </si>
  <si>
    <t>PROJETOS</t>
  </si>
  <si>
    <t>GOVERNANÇA</t>
  </si>
  <si>
    <t>FISCAL</t>
  </si>
  <si>
    <t>PRODUTO</t>
  </si>
  <si>
    <t>COMUNICAÇÃO</t>
  </si>
  <si>
    <t>FICR</t>
  </si>
  <si>
    <t>GOV</t>
  </si>
  <si>
    <t>CMC</t>
  </si>
  <si>
    <t>PDT</t>
  </si>
  <si>
    <t>TRT</t>
  </si>
  <si>
    <t>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</si>
</sst>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rgb="FF00B0F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FC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CC6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sz val="9"/>
      <name val="Tahoma"/>
      <family val="2"/>
    </font>
    <font>
      <sz val="9"/>
      <color rgb="FFC00000"/>
      <name val="Tahoma"/>
      <family val="2"/>
    </font>
    <font>
      <sz val="9"/>
      <color theme="1"/>
      <name val="Tahoma"/>
      <family val="2"/>
    </font>
    <font>
      <sz val="9"/>
      <color theme="0" tint="-0.499984740745262"/>
      <name val="Tahoma"/>
      <family val="2"/>
    </font>
    <font>
      <sz val="9"/>
      <color theme="0" tint="-0.249977111117893"/>
      <name val="Tahoma"/>
      <family val="2"/>
    </font>
    <font>
      <sz val="9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rgb="FFFFFF66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1"/>
      <name val="Tahoma"/>
      <family val="2"/>
    </font>
    <font>
      <sz val="12"/>
      <color rgb="FFC00000"/>
      <name val="Tahoma"/>
      <family val="2"/>
    </font>
    <font>
      <sz val="12"/>
      <name val="Tahoma"/>
      <family val="2"/>
    </font>
    <font>
      <b/>
      <sz val="12"/>
      <color theme="9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4"/>
      <color rgb="FFFFC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3" tint="0.59999389629810485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6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0"/>
      <color theme="6"/>
      <name val="Calibri"/>
      <family val="2"/>
      <scheme val="minor"/>
    </font>
    <font>
      <b/>
      <sz val="9"/>
      <color theme="6"/>
      <name val="Calibri"/>
      <family val="2"/>
      <scheme val="minor"/>
    </font>
    <font>
      <sz val="10"/>
      <color rgb="FF272C37"/>
      <name val="Calibri"/>
      <family val="2"/>
      <scheme val="minor"/>
    </font>
    <font>
      <sz val="12"/>
      <color rgb="FF272C37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272C37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C37"/>
        <bgColor theme="1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/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2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6" fillId="0" borderId="6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30" fillId="7" borderId="7" applyNumberFormat="0" applyAlignment="0" applyProtection="0"/>
    <xf numFmtId="0" fontId="31" fillId="8" borderId="8" applyNumberFormat="0" applyAlignment="0" applyProtection="0"/>
    <xf numFmtId="0" fontId="32" fillId="8" borderId="7" applyNumberFormat="0" applyAlignment="0" applyProtection="0"/>
    <xf numFmtId="0" fontId="33" fillId="0" borderId="9" applyNumberFormat="0" applyFill="0" applyAlignment="0" applyProtection="0"/>
    <xf numFmtId="0" fontId="11" fillId="9" borderId="10" applyNumberFormat="0" applyAlignment="0" applyProtection="0"/>
    <xf numFmtId="0" fontId="34" fillId="0" borderId="0" applyNumberFormat="0" applyFill="0" applyBorder="0" applyAlignment="0" applyProtection="0"/>
    <xf numFmtId="0" fontId="7" fillId="10" borderId="11" applyNumberFormat="0" applyFont="0" applyAlignment="0" applyProtection="0"/>
    <xf numFmtId="0" fontId="35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2" fillId="34" borderId="0" applyNumberFormat="0" applyBorder="0" applyAlignment="0" applyProtection="0"/>
    <xf numFmtId="0" fontId="37" fillId="0" borderId="0"/>
    <xf numFmtId="0" fontId="38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7" fillId="0" borderId="25" applyFill="0">
      <alignment horizontal="center" vertical="center"/>
    </xf>
  </cellStyleXfs>
  <cellXfs count="311">
    <xf numFmtId="0" fontId="0" fillId="0" borderId="0" xfId="0"/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5" fillId="3" borderId="2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14" fontId="3" fillId="2" borderId="0" xfId="0" applyNumberFormat="1" applyFont="1" applyFill="1" applyAlignment="1">
      <alignment vertical="center"/>
    </xf>
    <xf numFmtId="14" fontId="2" fillId="2" borderId="0" xfId="0" applyNumberFormat="1" applyFont="1" applyFill="1" applyAlignment="1">
      <alignment vertical="center"/>
    </xf>
    <xf numFmtId="14" fontId="9" fillId="2" borderId="0" xfId="0" applyNumberFormat="1" applyFont="1" applyFill="1" applyAlignment="1">
      <alignment vertical="center"/>
    </xf>
    <xf numFmtId="14" fontId="6" fillId="2" borderId="0" xfId="0" applyNumberFormat="1" applyFont="1" applyFill="1" applyAlignment="1">
      <alignment vertical="center"/>
    </xf>
    <xf numFmtId="14" fontId="8" fillId="2" borderId="0" xfId="0" applyNumberFormat="1" applyFont="1" applyFill="1" applyAlignment="1">
      <alignment vertical="center"/>
    </xf>
    <xf numFmtId="14" fontId="21" fillId="2" borderId="0" xfId="0" applyNumberFormat="1" applyFont="1" applyFill="1" applyAlignment="1">
      <alignment vertical="center"/>
    </xf>
    <xf numFmtId="14" fontId="19" fillId="2" borderId="0" xfId="0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39" fillId="2" borderId="0" xfId="0" applyFont="1" applyFill="1" applyAlignment="1">
      <alignment vertical="center"/>
    </xf>
    <xf numFmtId="0" fontId="40" fillId="3" borderId="0" xfId="0" applyFont="1" applyFill="1" applyAlignment="1">
      <alignment vertical="center" wrapText="1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36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41" fillId="3" borderId="0" xfId="0" applyFont="1" applyFill="1" applyAlignment="1">
      <alignment vertical="center"/>
    </xf>
    <xf numFmtId="0" fontId="41" fillId="3" borderId="0" xfId="0" applyFont="1" applyFill="1" applyAlignment="1">
      <alignment vertical="center" wrapText="1"/>
    </xf>
    <xf numFmtId="0" fontId="18" fillId="3" borderId="15" xfId="0" applyFont="1" applyFill="1" applyBorder="1" applyAlignment="1">
      <alignment horizontal="center" vertical="center"/>
    </xf>
    <xf numFmtId="0" fontId="42" fillId="3" borderId="13" xfId="0" applyFont="1" applyFill="1" applyBorder="1" applyAlignment="1">
      <alignment horizontal="left" vertical="center"/>
    </xf>
    <xf numFmtId="0" fontId="42" fillId="3" borderId="14" xfId="0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/>
    </xf>
    <xf numFmtId="14" fontId="42" fillId="2" borderId="0" xfId="0" applyNumberFormat="1" applyFont="1" applyFill="1" applyAlignment="1">
      <alignment horizontal="left" vertical="center"/>
    </xf>
    <xf numFmtId="0" fontId="45" fillId="3" borderId="13" xfId="0" applyFont="1" applyFill="1" applyBorder="1" applyAlignment="1">
      <alignment horizontal="left" vertical="center"/>
    </xf>
    <xf numFmtId="0" fontId="45" fillId="3" borderId="14" xfId="0" applyFont="1" applyFill="1" applyBorder="1" applyAlignment="1">
      <alignment horizontal="left" vertical="center"/>
    </xf>
    <xf numFmtId="0" fontId="43" fillId="0" borderId="16" xfId="0" applyFont="1" applyBorder="1" applyAlignment="1">
      <alignment horizontal="left" vertical="center" wrapText="1"/>
    </xf>
    <xf numFmtId="0" fontId="42" fillId="3" borderId="0" xfId="0" applyFont="1" applyFill="1" applyAlignment="1">
      <alignment horizontal="left" vertical="center"/>
    </xf>
    <xf numFmtId="0" fontId="43" fillId="0" borderId="16" xfId="0" applyFont="1" applyBorder="1" applyAlignment="1">
      <alignment vertical="center" wrapText="1"/>
    </xf>
    <xf numFmtId="0" fontId="42" fillId="0" borderId="16" xfId="0" applyFont="1" applyBorder="1" applyAlignment="1">
      <alignment horizontal="left" vertical="center"/>
    </xf>
    <xf numFmtId="0" fontId="42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/>
    </xf>
    <xf numFmtId="0" fontId="42" fillId="0" borderId="17" xfId="0" applyFont="1" applyBorder="1" applyAlignment="1">
      <alignment horizontal="center" vertical="center"/>
    </xf>
    <xf numFmtId="0" fontId="44" fillId="3" borderId="0" xfId="0" applyFont="1" applyFill="1" applyAlignment="1">
      <alignment vertical="center"/>
    </xf>
    <xf numFmtId="0" fontId="42" fillId="0" borderId="17" xfId="0" applyFont="1" applyBorder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6" fillId="3" borderId="0" xfId="0" applyFont="1" applyFill="1" applyAlignment="1">
      <alignment vertical="center"/>
    </xf>
    <xf numFmtId="0" fontId="46" fillId="0" borderId="0" xfId="0" applyFont="1" applyAlignment="1">
      <alignment vertical="center"/>
    </xf>
    <xf numFmtId="0" fontId="46" fillId="3" borderId="13" xfId="0" applyFont="1" applyFill="1" applyBorder="1" applyAlignment="1">
      <alignment horizontal="left" vertical="center"/>
    </xf>
    <xf numFmtId="0" fontId="46" fillId="3" borderId="14" xfId="0" applyFont="1" applyFill="1" applyBorder="1" applyAlignment="1">
      <alignment horizontal="left" vertical="center"/>
    </xf>
    <xf numFmtId="0" fontId="44" fillId="3" borderId="13" xfId="0" applyFont="1" applyFill="1" applyBorder="1" applyAlignment="1">
      <alignment horizontal="left" vertical="center"/>
    </xf>
    <xf numFmtId="0" fontId="44" fillId="0" borderId="16" xfId="0" applyFont="1" applyBorder="1" applyAlignment="1">
      <alignment horizontal="center" vertical="center"/>
    </xf>
    <xf numFmtId="0" fontId="44" fillId="3" borderId="14" xfId="0" applyFont="1" applyFill="1" applyBorder="1" applyAlignment="1">
      <alignment horizontal="left" vertical="center"/>
    </xf>
    <xf numFmtId="0" fontId="44" fillId="2" borderId="0" xfId="0" applyFont="1" applyFill="1" applyAlignment="1">
      <alignment horizontal="left" vertical="center"/>
    </xf>
    <xf numFmtId="14" fontId="44" fillId="2" borderId="0" xfId="0" applyNumberFormat="1" applyFont="1" applyFill="1" applyAlignment="1">
      <alignment horizontal="left" vertical="center"/>
    </xf>
    <xf numFmtId="0" fontId="42" fillId="0" borderId="18" xfId="0" applyFont="1" applyBorder="1" applyAlignment="1">
      <alignment horizontal="left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6" xfId="0" applyFont="1" applyBorder="1" applyAlignment="1">
      <alignment horizontal="center" vertical="center"/>
    </xf>
    <xf numFmtId="0" fontId="46" fillId="0" borderId="16" xfId="0" applyFont="1" applyBorder="1" applyAlignment="1">
      <alignment horizontal="left" vertical="center" wrapText="1"/>
    </xf>
    <xf numFmtId="0" fontId="46" fillId="0" borderId="18" xfId="0" applyFont="1" applyBorder="1" applyAlignment="1">
      <alignment horizontal="left" vertical="center"/>
    </xf>
    <xf numFmtId="0" fontId="46" fillId="0" borderId="18" xfId="0" applyFont="1" applyBorder="1" applyAlignment="1">
      <alignment horizontal="center" vertical="center"/>
    </xf>
    <xf numFmtId="0" fontId="46" fillId="0" borderId="18" xfId="0" applyFont="1" applyBorder="1" applyAlignment="1">
      <alignment horizontal="left" vertical="center" wrapText="1"/>
    </xf>
    <xf numFmtId="0" fontId="46" fillId="0" borderId="17" xfId="0" applyFont="1" applyBorder="1" applyAlignment="1">
      <alignment horizontal="left" vertical="center"/>
    </xf>
    <xf numFmtId="0" fontId="46" fillId="0" borderId="17" xfId="0" applyFont="1" applyBorder="1" applyAlignment="1">
      <alignment horizontal="center" vertical="center"/>
    </xf>
    <xf numFmtId="0" fontId="46" fillId="0" borderId="17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6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7" fillId="2" borderId="0" xfId="0" applyFont="1" applyFill="1" applyAlignment="1">
      <alignment horizontal="center" vertical="center"/>
    </xf>
    <xf numFmtId="14" fontId="47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4" fillId="0" borderId="18" xfId="0" applyFon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18" fillId="3" borderId="15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4" fillId="0" borderId="17" xfId="0" applyFont="1" applyBorder="1" applyAlignment="1">
      <alignment vertical="center" wrapText="1"/>
    </xf>
    <xf numFmtId="9" fontId="40" fillId="3" borderId="0" xfId="2" applyFont="1" applyFill="1" applyAlignment="1">
      <alignment vertical="center" wrapText="1"/>
    </xf>
    <xf numFmtId="16" fontId="42" fillId="0" borderId="16" xfId="0" applyNumberFormat="1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16" fontId="46" fillId="0" borderId="16" xfId="0" applyNumberFormat="1" applyFont="1" applyBorder="1" applyAlignment="1">
      <alignment horizontal="left" vertical="center" wrapText="1"/>
    </xf>
    <xf numFmtId="16" fontId="46" fillId="0" borderId="18" xfId="0" applyNumberFormat="1" applyFont="1" applyBorder="1" applyAlignment="1">
      <alignment horizontal="left" vertical="center" wrapText="1"/>
    </xf>
    <xf numFmtId="16" fontId="46" fillId="0" borderId="17" xfId="0" applyNumberFormat="1" applyFont="1" applyBorder="1" applyAlignment="1">
      <alignment horizontal="left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left" vertical="center"/>
    </xf>
    <xf numFmtId="14" fontId="45" fillId="0" borderId="0" xfId="0" applyNumberFormat="1" applyFont="1" applyAlignment="1">
      <alignment horizontal="left" vertical="center"/>
    </xf>
    <xf numFmtId="0" fontId="44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14" fontId="42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/>
    </xf>
    <xf numFmtId="14" fontId="46" fillId="0" borderId="0" xfId="0" applyNumberFormat="1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58" fillId="0" borderId="16" xfId="0" applyFont="1" applyBorder="1" applyAlignment="1">
      <alignment vertical="center" wrapText="1"/>
    </xf>
    <xf numFmtId="0" fontId="58" fillId="0" borderId="16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 wrapText="1"/>
    </xf>
    <xf numFmtId="0" fontId="58" fillId="0" borderId="19" xfId="0" applyFont="1" applyBorder="1" applyAlignment="1">
      <alignment vertical="center" wrapText="1"/>
    </xf>
    <xf numFmtId="0" fontId="58" fillId="0" borderId="16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center" vertical="center"/>
    </xf>
    <xf numFmtId="14" fontId="59" fillId="0" borderId="16" xfId="0" applyNumberFormat="1" applyFont="1" applyBorder="1" applyAlignment="1">
      <alignment vertical="center" wrapText="1"/>
    </xf>
    <xf numFmtId="0" fontId="58" fillId="0" borderId="19" xfId="0" applyFont="1" applyBorder="1" applyAlignment="1">
      <alignment horizontal="left" vertical="center" wrapText="1"/>
    </xf>
    <xf numFmtId="16" fontId="58" fillId="0" borderId="16" xfId="0" applyNumberFormat="1" applyFont="1" applyBorder="1" applyAlignment="1">
      <alignment horizontal="left" vertical="center" wrapText="1"/>
    </xf>
    <xf numFmtId="0" fontId="58" fillId="0" borderId="18" xfId="0" applyFont="1" applyBorder="1" applyAlignment="1">
      <alignment vertical="center" wrapText="1"/>
    </xf>
    <xf numFmtId="0" fontId="58" fillId="0" borderId="18" xfId="0" applyFont="1" applyBorder="1" applyAlignment="1">
      <alignment horizontal="center" vertical="center"/>
    </xf>
    <xf numFmtId="0" fontId="58" fillId="0" borderId="18" xfId="0" applyFont="1" applyBorder="1" applyAlignment="1">
      <alignment horizontal="center" vertical="center" wrapText="1"/>
    </xf>
    <xf numFmtId="14" fontId="59" fillId="0" borderId="18" xfId="0" applyNumberFormat="1" applyFont="1" applyBorder="1" applyAlignment="1">
      <alignment vertical="center" wrapText="1"/>
    </xf>
    <xf numFmtId="0" fontId="58" fillId="2" borderId="16" xfId="0" applyFont="1" applyFill="1" applyBorder="1" applyAlignment="1">
      <alignment horizontal="left" vertical="center" wrapText="1"/>
    </xf>
    <xf numFmtId="0" fontId="60" fillId="2" borderId="0" xfId="0" applyFont="1" applyFill="1" applyAlignment="1">
      <alignment horizontal="left" vertical="center" wrapText="1"/>
    </xf>
    <xf numFmtId="0" fontId="60" fillId="0" borderId="16" xfId="0" applyFont="1" applyBorder="1" applyAlignment="1">
      <alignment horizontal="left" vertical="center"/>
    </xf>
    <xf numFmtId="0" fontId="59" fillId="0" borderId="16" xfId="0" applyFont="1" applyBorder="1" applyAlignment="1">
      <alignment horizontal="center" vertical="center"/>
    </xf>
    <xf numFmtId="0" fontId="60" fillId="0" borderId="0" xfId="0" applyFont="1" applyAlignment="1">
      <alignment horizontal="left" vertical="center" wrapText="1"/>
    </xf>
    <xf numFmtId="16" fontId="59" fillId="0" borderId="16" xfId="0" applyNumberFormat="1" applyFont="1" applyBorder="1" applyAlignment="1">
      <alignment horizontal="left" vertical="center" wrapText="1"/>
    </xf>
    <xf numFmtId="0" fontId="59" fillId="0" borderId="16" xfId="0" applyFont="1" applyBorder="1" applyAlignment="1">
      <alignment horizontal="left" vertical="center" wrapText="1"/>
    </xf>
    <xf numFmtId="0" fontId="58" fillId="35" borderId="20" xfId="0" applyFont="1" applyFill="1" applyBorder="1" applyAlignment="1">
      <alignment horizontal="center" vertical="center"/>
    </xf>
    <xf numFmtId="0" fontId="60" fillId="0" borderId="16" xfId="0" applyFont="1" applyBorder="1" applyAlignment="1">
      <alignment horizontal="center" vertical="center"/>
    </xf>
    <xf numFmtId="0" fontId="60" fillId="0" borderId="16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/>
    </xf>
    <xf numFmtId="0" fontId="58" fillId="0" borderId="0" xfId="0" applyFont="1" applyAlignment="1">
      <alignment horizontal="left" vertical="center" wrapText="1"/>
    </xf>
    <xf numFmtId="0" fontId="58" fillId="0" borderId="17" xfId="0" applyFont="1" applyBorder="1" applyAlignment="1">
      <alignment vertical="center" wrapText="1"/>
    </xf>
    <xf numFmtId="14" fontId="58" fillId="0" borderId="16" xfId="0" applyNumberFormat="1" applyFont="1" applyBorder="1" applyAlignment="1">
      <alignment horizontal="center" vertical="center" wrapText="1"/>
    </xf>
    <xf numFmtId="0" fontId="58" fillId="0" borderId="16" xfId="0" applyFont="1" applyBorder="1" applyAlignment="1">
      <alignment vertical="center"/>
    </xf>
    <xf numFmtId="0" fontId="58" fillId="0" borderId="17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8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0" fillId="36" borderId="16" xfId="0" applyFont="1" applyFill="1" applyBorder="1" applyAlignment="1">
      <alignment horizontal="left" vertical="center"/>
    </xf>
    <xf numFmtId="14" fontId="58" fillId="0" borderId="17" xfId="0" applyNumberFormat="1" applyFont="1" applyBorder="1" applyAlignment="1">
      <alignment vertical="center" wrapText="1"/>
    </xf>
    <xf numFmtId="0" fontId="58" fillId="37" borderId="16" xfId="0" applyFont="1" applyFill="1" applyBorder="1" applyAlignment="1">
      <alignment horizontal="left" vertical="center" wrapText="1"/>
    </xf>
    <xf numFmtId="0" fontId="58" fillId="37" borderId="16" xfId="0" applyFont="1" applyFill="1" applyBorder="1" applyAlignment="1">
      <alignment horizontal="center" vertical="center"/>
    </xf>
    <xf numFmtId="0" fontId="60" fillId="36" borderId="16" xfId="0" applyFont="1" applyFill="1" applyBorder="1" applyAlignment="1">
      <alignment horizontal="left" vertical="center" wrapText="1"/>
    </xf>
    <xf numFmtId="1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9" fillId="37" borderId="0" xfId="0" applyFont="1" applyFill="1" applyAlignment="1">
      <alignment vertical="center"/>
    </xf>
    <xf numFmtId="0" fontId="39" fillId="37" borderId="0" xfId="0" applyFont="1" applyFill="1" applyAlignment="1">
      <alignment vertical="center" wrapText="1"/>
    </xf>
    <xf numFmtId="9" fontId="39" fillId="37" borderId="0" xfId="2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61" fillId="3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4" fontId="39" fillId="2" borderId="0" xfId="1" applyNumberFormat="1" applyFont="1" applyFill="1" applyAlignment="1">
      <alignment vertical="center"/>
    </xf>
    <xf numFmtId="0" fontId="39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10" fontId="39" fillId="2" borderId="0" xfId="2" applyNumberFormat="1" applyFont="1" applyFill="1" applyAlignment="1">
      <alignment horizontal="left" vertical="center"/>
    </xf>
    <xf numFmtId="14" fontId="39" fillId="2" borderId="0" xfId="0" applyNumberFormat="1" applyFont="1" applyFill="1" applyAlignment="1">
      <alignment vertical="center"/>
    </xf>
    <xf numFmtId="0" fontId="0" fillId="0" borderId="0" xfId="0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14" fontId="0" fillId="0" borderId="0" xfId="0" applyNumberFormat="1"/>
    <xf numFmtId="16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2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0" xfId="0" pivotButton="1"/>
    <xf numFmtId="0" fontId="64" fillId="0" borderId="0" xfId="0" applyFont="1" applyAlignment="1">
      <alignment horizontal="center" vertical="center"/>
    </xf>
    <xf numFmtId="1" fontId="0" fillId="0" borderId="0" xfId="0" applyNumberFormat="1"/>
    <xf numFmtId="1" fontId="0" fillId="0" borderId="22" xfId="0" applyNumberFormat="1" applyBorder="1" applyAlignment="1">
      <alignment horizontal="center"/>
    </xf>
    <xf numFmtId="14" fontId="0" fillId="0" borderId="22" xfId="0" applyNumberFormat="1" applyBorder="1"/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9" xfId="0" applyBorder="1" applyAlignment="1">
      <alignment horizontal="center"/>
    </xf>
    <xf numFmtId="16" fontId="47" fillId="2" borderId="0" xfId="0" applyNumberFormat="1" applyFont="1" applyFill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38" borderId="0" xfId="0" applyFont="1" applyFill="1"/>
    <xf numFmtId="0" fontId="0" fillId="0" borderId="28" xfId="0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29" xfId="0" applyBorder="1" applyAlignment="1">
      <alignment horizontal="center" vertical="center" wrapText="1"/>
    </xf>
    <xf numFmtId="0" fontId="0" fillId="0" borderId="31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10" fillId="40" borderId="33" xfId="0" applyFont="1" applyFill="1" applyBorder="1" applyAlignment="1">
      <alignment horizontal="center"/>
    </xf>
    <xf numFmtId="14" fontId="15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14" fontId="2" fillId="2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wrapText="1"/>
    </xf>
    <xf numFmtId="1" fontId="0" fillId="0" borderId="0" xfId="0" applyNumberFormat="1" applyAlignment="1">
      <alignment horizontal="center" vertical="center"/>
    </xf>
    <xf numFmtId="1" fontId="0" fillId="41" borderId="29" xfId="0" applyNumberFormat="1" applyFill="1" applyBorder="1" applyAlignment="1">
      <alignment horizontal="center"/>
    </xf>
    <xf numFmtId="14" fontId="0" fillId="41" borderId="22" xfId="0" applyNumberFormat="1" applyFill="1" applyBorder="1"/>
    <xf numFmtId="1" fontId="0" fillId="39" borderId="29" xfId="0" applyNumberFormat="1" applyFill="1" applyBorder="1" applyAlignment="1">
      <alignment horizontal="center"/>
    </xf>
    <xf numFmtId="14" fontId="0" fillId="39" borderId="22" xfId="0" applyNumberFormat="1" applyFill="1" applyBorder="1"/>
    <xf numFmtId="14" fontId="0" fillId="2" borderId="22" xfId="0" applyNumberFormat="1" applyFill="1" applyBorder="1"/>
    <xf numFmtId="0" fontId="0" fillId="42" borderId="0" xfId="0" applyFill="1"/>
    <xf numFmtId="0" fontId="0" fillId="42" borderId="0" xfId="0" applyFill="1" applyAlignment="1">
      <alignment horizontal="center"/>
    </xf>
    <xf numFmtId="0" fontId="0" fillId="42" borderId="0" xfId="0" applyFill="1" applyAlignment="1">
      <alignment wrapText="1"/>
    </xf>
    <xf numFmtId="2" fontId="0" fillId="42" borderId="0" xfId="0" applyNumberFormat="1" applyFill="1" applyAlignment="1">
      <alignment horizontal="center" wrapText="1"/>
    </xf>
    <xf numFmtId="14" fontId="0" fillId="42" borderId="0" xfId="0" applyNumberFormat="1" applyFill="1" applyAlignment="1">
      <alignment horizontal="center" wrapText="1"/>
    </xf>
    <xf numFmtId="0" fontId="0" fillId="42" borderId="0" xfId="0" applyFill="1" applyAlignment="1">
      <alignment horizontal="center" wrapText="1"/>
    </xf>
    <xf numFmtId="14" fontId="0" fillId="42" borderId="0" xfId="0" applyNumberFormat="1" applyFill="1" applyAlignment="1">
      <alignment horizontal="center" vertical="center" wrapText="1"/>
    </xf>
    <xf numFmtId="0" fontId="0" fillId="42" borderId="0" xfId="0" applyFill="1" applyAlignment="1">
      <alignment horizontal="center" vertical="center"/>
    </xf>
    <xf numFmtId="0" fontId="0" fillId="43" borderId="0" xfId="0" applyFill="1"/>
    <xf numFmtId="0" fontId="0" fillId="43" borderId="0" xfId="0" applyFill="1" applyAlignment="1">
      <alignment horizontal="center"/>
    </xf>
    <xf numFmtId="0" fontId="0" fillId="43" borderId="0" xfId="0" applyFill="1" applyAlignment="1">
      <alignment wrapText="1"/>
    </xf>
    <xf numFmtId="2" fontId="0" fillId="43" borderId="0" xfId="0" applyNumberFormat="1" applyFill="1" applyAlignment="1">
      <alignment horizontal="center" wrapText="1"/>
    </xf>
    <xf numFmtId="14" fontId="0" fillId="43" borderId="0" xfId="0" applyNumberFormat="1" applyFill="1" applyAlignment="1">
      <alignment horizontal="center" wrapText="1"/>
    </xf>
    <xf numFmtId="0" fontId="0" fillId="43" borderId="0" xfId="0" applyFill="1" applyAlignment="1">
      <alignment horizontal="center" wrapText="1"/>
    </xf>
    <xf numFmtId="14" fontId="0" fillId="43" borderId="0" xfId="0" applyNumberFormat="1" applyFill="1" applyAlignment="1">
      <alignment horizontal="center" vertical="center" wrapText="1"/>
    </xf>
    <xf numFmtId="0" fontId="0" fillId="43" borderId="0" xfId="0" applyFill="1" applyAlignment="1">
      <alignment horizontal="center" vertical="center"/>
    </xf>
    <xf numFmtId="14" fontId="0" fillId="43" borderId="0" xfId="0" applyNumberFormat="1" applyFill="1" applyAlignment="1">
      <alignment horizontal="center"/>
    </xf>
    <xf numFmtId="0" fontId="0" fillId="43" borderId="0" xfId="0" applyFill="1" applyAlignment="1">
      <alignment vertical="center"/>
    </xf>
    <xf numFmtId="0" fontId="0" fillId="0" borderId="36" xfId="0" applyBorder="1" applyAlignment="1">
      <alignment horizontal="center" wrapText="1"/>
    </xf>
    <xf numFmtId="0" fontId="2" fillId="42" borderId="2" xfId="0" applyFont="1" applyFill="1" applyBorder="1" applyAlignment="1">
      <alignment vertical="center"/>
    </xf>
    <xf numFmtId="0" fontId="2" fillId="42" borderId="0" xfId="0" applyFont="1" applyFill="1" applyAlignment="1">
      <alignment horizontal="center" vertical="center"/>
    </xf>
    <xf numFmtId="0" fontId="1" fillId="42" borderId="0" xfId="0" applyFont="1" applyFill="1" applyAlignment="1">
      <alignment vertical="center"/>
    </xf>
    <xf numFmtId="0" fontId="2" fillId="42" borderId="0" xfId="0" applyFont="1" applyFill="1" applyAlignment="1">
      <alignment vertical="center" wrapText="1"/>
    </xf>
    <xf numFmtId="0" fontId="2" fillId="42" borderId="0" xfId="0" applyFont="1" applyFill="1" applyAlignment="1">
      <alignment horizontal="center" vertical="center" wrapText="1"/>
    </xf>
    <xf numFmtId="14" fontId="2" fillId="42" borderId="0" xfId="0" applyNumberFormat="1" applyFont="1" applyFill="1" applyAlignment="1">
      <alignment horizontal="center" vertical="center"/>
    </xf>
    <xf numFmtId="0" fontId="5" fillId="42" borderId="0" xfId="0" applyFont="1" applyFill="1" applyAlignment="1">
      <alignment horizontal="center" vertical="center"/>
    </xf>
    <xf numFmtId="0" fontId="12" fillId="42" borderId="1" xfId="0" applyFont="1" applyFill="1" applyBorder="1" applyAlignment="1">
      <alignment horizontal="right" vertical="center"/>
    </xf>
    <xf numFmtId="14" fontId="50" fillId="42" borderId="0" xfId="0" applyNumberFormat="1" applyFont="1" applyFill="1" applyAlignment="1">
      <alignment horizontal="center" vertical="center" wrapText="1"/>
    </xf>
    <xf numFmtId="14" fontId="50" fillId="42" borderId="0" xfId="0" applyNumberFormat="1" applyFont="1" applyFill="1" applyAlignment="1">
      <alignment horizontal="center" vertical="center"/>
    </xf>
    <xf numFmtId="0" fontId="56" fillId="42" borderId="0" xfId="0" applyFont="1" applyFill="1" applyAlignment="1">
      <alignment horizontal="center" vertical="center" wrapText="1"/>
    </xf>
    <xf numFmtId="1" fontId="16" fillId="42" borderId="2" xfId="0" applyNumberFormat="1" applyFont="1" applyFill="1" applyBorder="1" applyAlignment="1">
      <alignment horizontal="right" vertical="center"/>
    </xf>
    <xf numFmtId="14" fontId="54" fillId="42" borderId="0" xfId="0" applyNumberFormat="1" applyFont="1" applyFill="1" applyAlignment="1">
      <alignment horizontal="right" vertical="center" wrapText="1"/>
    </xf>
    <xf numFmtId="14" fontId="54" fillId="42" borderId="0" xfId="0" applyNumberFormat="1" applyFont="1" applyFill="1" applyAlignment="1">
      <alignment horizontal="right" vertical="center"/>
    </xf>
    <xf numFmtId="9" fontId="20" fillId="42" borderId="0" xfId="0" applyNumberFormat="1" applyFont="1" applyFill="1" applyAlignment="1">
      <alignment horizontal="center" vertical="center"/>
    </xf>
    <xf numFmtId="14" fontId="57" fillId="42" borderId="3" xfId="0" applyNumberFormat="1" applyFont="1" applyFill="1" applyBorder="1" applyAlignment="1">
      <alignment horizontal="right" vertical="center"/>
    </xf>
    <xf numFmtId="0" fontId="63" fillId="42" borderId="0" xfId="0" applyFont="1" applyFill="1" applyAlignment="1">
      <alignment horizontal="center" vertical="center" wrapText="1"/>
    </xf>
    <xf numFmtId="0" fontId="65" fillId="42" borderId="0" xfId="0" applyFont="1" applyFill="1" applyAlignment="1">
      <alignment horizontal="center" vertical="center" wrapText="1"/>
    </xf>
    <xf numFmtId="14" fontId="13" fillId="42" borderId="0" xfId="0" applyNumberFormat="1" applyFont="1" applyFill="1" applyAlignment="1">
      <alignment horizontal="right" vertical="center"/>
    </xf>
    <xf numFmtId="9" fontId="11" fillId="42" borderId="0" xfId="0" applyNumberFormat="1" applyFont="1" applyFill="1" applyAlignment="1">
      <alignment horizontal="left" vertical="center" wrapText="1"/>
    </xf>
    <xf numFmtId="14" fontId="2" fillId="42" borderId="0" xfId="0" applyNumberFormat="1" applyFont="1" applyFill="1" applyAlignment="1">
      <alignment horizontal="center" vertical="center" wrapText="1"/>
    </xf>
    <xf numFmtId="14" fontId="55" fillId="42" borderId="0" xfId="0" applyNumberFormat="1" applyFont="1" applyFill="1" applyAlignment="1">
      <alignment horizontal="center" vertical="center"/>
    </xf>
    <xf numFmtId="0" fontId="15" fillId="42" borderId="2" xfId="0" applyFont="1" applyFill="1" applyBorder="1" applyAlignment="1">
      <alignment vertical="center"/>
    </xf>
    <xf numFmtId="0" fontId="15" fillId="42" borderId="13" xfId="0" applyFont="1" applyFill="1" applyBorder="1" applyAlignment="1">
      <alignment horizontal="center" vertical="center"/>
    </xf>
    <xf numFmtId="0" fontId="68" fillId="42" borderId="0" xfId="0" applyFont="1" applyFill="1" applyAlignment="1">
      <alignment horizontal="center" vertical="center"/>
    </xf>
    <xf numFmtId="0" fontId="69" fillId="42" borderId="0" xfId="0" applyFont="1" applyFill="1" applyAlignment="1">
      <alignment vertical="center" wrapText="1"/>
    </xf>
    <xf numFmtId="0" fontId="53" fillId="42" borderId="0" xfId="0" applyFont="1" applyFill="1" applyAlignment="1">
      <alignment horizontal="center" vertical="center"/>
    </xf>
    <xf numFmtId="0" fontId="48" fillId="42" borderId="0" xfId="0" applyFont="1" applyFill="1" applyAlignment="1">
      <alignment horizontal="center" vertical="center" wrapText="1"/>
    </xf>
    <xf numFmtId="0" fontId="49" fillId="42" borderId="0" xfId="0" applyFont="1" applyFill="1" applyAlignment="1">
      <alignment horizontal="center" vertical="center" wrapText="1"/>
    </xf>
    <xf numFmtId="0" fontId="49" fillId="42" borderId="0" xfId="0" applyFont="1" applyFill="1" applyAlignment="1">
      <alignment horizontal="center" vertical="center"/>
    </xf>
    <xf numFmtId="0" fontId="15" fillId="42" borderId="0" xfId="0" applyFont="1" applyFill="1" applyAlignment="1">
      <alignment horizontal="center" vertical="center"/>
    </xf>
    <xf numFmtId="14" fontId="49" fillId="42" borderId="0" xfId="0" applyNumberFormat="1" applyFont="1" applyFill="1" applyAlignment="1">
      <alignment horizontal="center" vertical="center"/>
    </xf>
    <xf numFmtId="0" fontId="1" fillId="42" borderId="0" xfId="0" applyFont="1" applyFill="1" applyAlignment="1">
      <alignment vertical="center" wrapText="1"/>
    </xf>
    <xf numFmtId="0" fontId="72" fillId="42" borderId="0" xfId="0" applyFont="1" applyFill="1" applyAlignment="1">
      <alignment horizontal="center" vertical="center"/>
    </xf>
    <xf numFmtId="14" fontId="73" fillId="42" borderId="0" xfId="0" applyNumberFormat="1" applyFont="1" applyFill="1" applyAlignment="1">
      <alignment horizontal="center" vertical="center"/>
    </xf>
    <xf numFmtId="0" fontId="3" fillId="42" borderId="2" xfId="0" applyFont="1" applyFill="1" applyBorder="1" applyAlignment="1">
      <alignment vertical="center"/>
    </xf>
    <xf numFmtId="0" fontId="1" fillId="42" borderId="2" xfId="0" applyFont="1" applyFill="1" applyBorder="1" applyAlignment="1">
      <alignment vertical="center"/>
    </xf>
    <xf numFmtId="0" fontId="8" fillId="42" borderId="2" xfId="0" applyFont="1" applyFill="1" applyBorder="1" applyAlignment="1">
      <alignment vertical="center"/>
    </xf>
    <xf numFmtId="0" fontId="9" fillId="42" borderId="2" xfId="0" applyFont="1" applyFill="1" applyBorder="1" applyAlignment="1">
      <alignment vertical="center"/>
    </xf>
    <xf numFmtId="0" fontId="21" fillId="42" borderId="2" xfId="0" applyFont="1" applyFill="1" applyBorder="1" applyAlignment="1">
      <alignment vertical="center"/>
    </xf>
    <xf numFmtId="0" fontId="6" fillId="42" borderId="2" xfId="0" applyFont="1" applyFill="1" applyBorder="1" applyAlignment="1">
      <alignment vertical="center"/>
    </xf>
    <xf numFmtId="0" fontId="19" fillId="42" borderId="2" xfId="0" applyFont="1" applyFill="1" applyBorder="1" applyAlignment="1">
      <alignment vertical="center"/>
    </xf>
    <xf numFmtId="0" fontId="3" fillId="42" borderId="22" xfId="0" applyFont="1" applyFill="1" applyBorder="1" applyAlignment="1">
      <alignment horizontal="center" vertical="center"/>
    </xf>
    <xf numFmtId="0" fontId="14" fillId="42" borderId="0" xfId="0" applyFont="1" applyFill="1" applyAlignment="1">
      <alignment horizontal="center" vertical="center"/>
    </xf>
    <xf numFmtId="16" fontId="2" fillId="42" borderId="0" xfId="0" applyNumberFormat="1" applyFont="1" applyFill="1" applyAlignment="1">
      <alignment horizontal="center" vertical="center"/>
    </xf>
    <xf numFmtId="0" fontId="69" fillId="42" borderId="0" xfId="0" applyFont="1" applyFill="1" applyAlignment="1">
      <alignment horizontal="center" vertical="center"/>
    </xf>
    <xf numFmtId="0" fontId="49" fillId="4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2" fillId="42" borderId="0" xfId="0" applyFont="1" applyFill="1" applyAlignment="1">
      <alignment horizontal="center"/>
    </xf>
    <xf numFmtId="0" fontId="11" fillId="44" borderId="21" xfId="0" applyFont="1" applyFill="1" applyBorder="1" applyAlignment="1">
      <alignment wrapText="1"/>
    </xf>
    <xf numFmtId="0" fontId="11" fillId="44" borderId="22" xfId="0" applyFont="1" applyFill="1" applyBorder="1" applyAlignment="1">
      <alignment wrapText="1"/>
    </xf>
    <xf numFmtId="14" fontId="12" fillId="42" borderId="0" xfId="0" applyNumberFormat="1" applyFont="1" applyFill="1" applyAlignment="1">
      <alignment horizontal="center" wrapText="1"/>
    </xf>
    <xf numFmtId="0" fontId="12" fillId="42" borderId="34" xfId="0" applyFont="1" applyFill="1" applyBorder="1" applyAlignment="1">
      <alignment horizontal="center" vertical="center" wrapText="1"/>
    </xf>
    <xf numFmtId="0" fontId="12" fillId="42" borderId="35" xfId="0" applyFont="1" applyFill="1" applyBorder="1" applyAlignment="1">
      <alignment horizontal="center" vertical="center" wrapText="1"/>
    </xf>
    <xf numFmtId="0" fontId="12" fillId="42" borderId="23" xfId="0" applyFont="1" applyFill="1" applyBorder="1" applyAlignment="1">
      <alignment horizontal="center" vertical="center"/>
    </xf>
    <xf numFmtId="0" fontId="12" fillId="42" borderId="24" xfId="0" applyFont="1" applyFill="1" applyBorder="1" applyAlignment="1">
      <alignment horizontal="center" vertical="center"/>
    </xf>
    <xf numFmtId="0" fontId="12" fillId="42" borderId="26" xfId="0" applyFont="1" applyFill="1" applyBorder="1" applyAlignment="1">
      <alignment horizontal="center"/>
    </xf>
    <xf numFmtId="0" fontId="12" fillId="42" borderId="27" xfId="0" applyFont="1" applyFill="1" applyBorder="1" applyAlignment="1">
      <alignment horizontal="center"/>
    </xf>
    <xf numFmtId="0" fontId="12" fillId="42" borderId="28" xfId="0" applyFont="1" applyFill="1" applyBorder="1" applyAlignment="1">
      <alignment horizontal="center"/>
    </xf>
    <xf numFmtId="0" fontId="12" fillId="42" borderId="0" xfId="0" applyFont="1" applyFill="1" applyAlignment="1">
      <alignment horizontal="center" wrapText="1"/>
    </xf>
    <xf numFmtId="14" fontId="0" fillId="43" borderId="0" xfId="0" applyNumberFormat="1" applyFill="1"/>
    <xf numFmtId="14" fontId="0" fillId="43" borderId="0" xfId="0" applyNumberFormat="1" applyFill="1" applyAlignment="1">
      <alignment wrapText="1"/>
    </xf>
    <xf numFmtId="14" fontId="66" fillId="43" borderId="0" xfId="0" applyNumberFormat="1" applyFont="1" applyFill="1" applyAlignment="1">
      <alignment horizontal="center"/>
    </xf>
    <xf numFmtId="1" fontId="0" fillId="43" borderId="0" xfId="0" applyNumberFormat="1" applyFill="1" applyAlignment="1">
      <alignment horizontal="center"/>
    </xf>
    <xf numFmtId="1" fontId="0" fillId="43" borderId="0" xfId="0" applyNumberFormat="1" applyFill="1" applyAlignment="1">
      <alignment wrapText="1"/>
    </xf>
    <xf numFmtId="1" fontId="0" fillId="43" borderId="0" xfId="0" applyNumberFormat="1" applyFill="1"/>
    <xf numFmtId="14" fontId="12" fillId="42" borderId="0" xfId="0" applyNumberFormat="1" applyFont="1" applyFill="1" applyAlignment="1">
      <alignment horizontal="center" vertical="center" wrapText="1"/>
    </xf>
    <xf numFmtId="0" fontId="12" fillId="42" borderId="0" xfId="0" applyFont="1" applyFill="1" applyAlignment="1">
      <alignment horizontal="center" vertical="center"/>
    </xf>
    <xf numFmtId="0" fontId="69" fillId="42" borderId="0" xfId="0" applyFont="1" applyFill="1" applyBorder="1" applyAlignment="1">
      <alignment horizontal="center" vertical="center" wrapText="1"/>
    </xf>
    <xf numFmtId="0" fontId="70" fillId="42" borderId="0" xfId="0" applyFont="1" applyFill="1" applyBorder="1" applyAlignment="1">
      <alignment horizontal="center" vertical="center" wrapText="1"/>
    </xf>
    <xf numFmtId="0" fontId="71" fillId="42" borderId="0" xfId="0" applyFont="1" applyFill="1" applyBorder="1" applyAlignment="1">
      <alignment horizontal="center" vertical="center" wrapText="1"/>
    </xf>
    <xf numFmtId="14" fontId="71" fillId="42" borderId="0" xfId="0" applyNumberFormat="1" applyFont="1" applyFill="1" applyBorder="1" applyAlignment="1">
      <alignment horizontal="center" vertical="center" wrapText="1"/>
    </xf>
    <xf numFmtId="0" fontId="69" fillId="42" borderId="0" xfId="0" applyFont="1" applyFill="1" applyBorder="1" applyAlignment="1">
      <alignment horizontal="left" vertical="center" wrapText="1"/>
    </xf>
    <xf numFmtId="0" fontId="15" fillId="42" borderId="0" xfId="0" applyFont="1" applyFill="1" applyBorder="1" applyAlignment="1">
      <alignment vertical="center"/>
    </xf>
    <xf numFmtId="0" fontId="11" fillId="37" borderId="0" xfId="0" applyFont="1" applyFill="1" applyAlignment="1">
      <alignment horizont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0" fillId="4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/>
    <xf numFmtId="1" fontId="0" fillId="0" borderId="0" xfId="0" applyNumberFormat="1" applyAlignment="1">
      <alignment horizontal="left"/>
    </xf>
  </cellXfs>
  <cellStyles count="64">
    <cellStyle name="20% - Ênfase1" xfId="21" builtinId="30" customBuiltin="1"/>
    <cellStyle name="20% - Ênfase2" xfId="25" builtinId="34" customBuiltin="1"/>
    <cellStyle name="20% - Ênfase3" xfId="29" builtinId="38" customBuiltin="1"/>
    <cellStyle name="20% - Ênfase4" xfId="33" builtinId="42" customBuiltin="1"/>
    <cellStyle name="20% - Ênfase5" xfId="37" builtinId="46" customBuiltin="1"/>
    <cellStyle name="20% - Ênfase6" xfId="41" builtinId="50" customBuiltin="1"/>
    <cellStyle name="40% - Ênfase1" xfId="22" builtinId="31" customBuiltin="1"/>
    <cellStyle name="40% - Ênfase2" xfId="26" builtinId="35" customBuiltin="1"/>
    <cellStyle name="40% - Ênfase3" xfId="30" builtinId="39" customBuiltin="1"/>
    <cellStyle name="40% - Ênfase4" xfId="34" builtinId="43" customBuiltin="1"/>
    <cellStyle name="40% - Ênfase5" xfId="38" builtinId="47" customBuiltin="1"/>
    <cellStyle name="40% - Ênfase6" xfId="42" builtinId="51" customBuiltin="1"/>
    <cellStyle name="60% - Ênfase1" xfId="23" builtinId="32" customBuiltin="1"/>
    <cellStyle name="60% - Ênfase2" xfId="27" builtinId="36" customBuiltin="1"/>
    <cellStyle name="60% - Ênfase3" xfId="31" builtinId="40" customBuiltin="1"/>
    <cellStyle name="60% - Ênfase4" xfId="35" builtinId="44" customBuiltin="1"/>
    <cellStyle name="60% - Ênfase5" xfId="39" builtinId="48" customBuiltin="1"/>
    <cellStyle name="60% - Ênfase6" xfId="43" builtinId="52" customBuiltin="1"/>
    <cellStyle name="Bom" xfId="8" builtinId="26" customBuiltin="1"/>
    <cellStyle name="Cálculo" xfId="13" builtinId="22" customBuiltin="1"/>
    <cellStyle name="Célula de Verificação" xfId="15" builtinId="23" customBuiltin="1"/>
    <cellStyle name="Célula Vinculada" xfId="14" builtinId="24" customBuiltin="1"/>
    <cellStyle name="Ênfase1" xfId="20" builtinId="29" customBuiltin="1"/>
    <cellStyle name="Ênfase2" xfId="24" builtinId="33" customBuiltin="1"/>
    <cellStyle name="Ênfase3" xfId="28" builtinId="37" customBuiltin="1"/>
    <cellStyle name="Ênfase4" xfId="32" builtinId="41" customBuiltin="1"/>
    <cellStyle name="Ênfase5" xfId="36" builtinId="45" customBuiltin="1"/>
    <cellStyle name="Ênfase6" xfId="40" builtinId="49" customBuiltin="1"/>
    <cellStyle name="Entrada" xfId="11" builtinId="20" customBuiltin="1"/>
    <cellStyle name="Hiperlink 2" xfId="45" xr:uid="{00000000-0005-0000-0000-00001D000000}"/>
    <cellStyle name="Moeda [0] 2" xfId="47" xr:uid="{00000000-0005-0000-0000-00001F000000}"/>
    <cellStyle name="Moeda [0] 2 2" xfId="50" xr:uid="{0F891E85-E69D-4204-9C38-6E7D4EA0E62F}"/>
    <cellStyle name="Moeda [0] 3" xfId="46" xr:uid="{00000000-0005-0000-0000-000020000000}"/>
    <cellStyle name="Moeda [0] 3 2" xfId="49" xr:uid="{79FEB525-1E21-4E2B-B36D-F27D9DCDDD5A}"/>
    <cellStyle name="Moeda 2" xfId="47" xr:uid="{00000000-0005-0000-0000-000021000000}"/>
    <cellStyle name="Moeda 2 2" xfId="50" xr:uid="{8455FF89-E195-47EA-9AA4-956188793AC3}"/>
    <cellStyle name="Moeda 3" xfId="46" xr:uid="{00000000-0005-0000-0000-000022000000}"/>
    <cellStyle name="Moeda 3 2" xfId="49" xr:uid="{F31D63F4-6938-41BA-812C-707AE68C67AC}"/>
    <cellStyle name="Neutro" xfId="10" builtinId="28" customBuiltin="1"/>
    <cellStyle name="Nome" xfId="51" xr:uid="{F275B090-F72A-41AF-B508-990D5A4CA7D3}"/>
    <cellStyle name="Normal" xfId="0" builtinId="0"/>
    <cellStyle name="Normal 2" xfId="44" xr:uid="{00000000-0005-0000-0000-000025000000}"/>
    <cellStyle name="Nota" xfId="17" builtinId="10" customBuiltin="1"/>
    <cellStyle name="Porcentagem" xfId="2" builtinId="5"/>
    <cellStyle name="Porcentagem 2" xfId="47" xr:uid="{00000000-0005-0000-0000-000028000000}"/>
    <cellStyle name="Porcentagem 2 2" xfId="50" xr:uid="{1F96F7A2-0C2A-4BC9-A3AA-5857B3C10AA9}"/>
    <cellStyle name="Porcentagem 3" xfId="46" xr:uid="{00000000-0005-0000-0000-000029000000}"/>
    <cellStyle name="Porcentagem 3 2" xfId="49" xr:uid="{75B887BF-BC15-40A6-9DEA-69CC92823C7F}"/>
    <cellStyle name="Ruim" xfId="9" builtinId="27" customBuiltin="1"/>
    <cellStyle name="Saída" xfId="12" builtinId="21" customBuiltin="1"/>
    <cellStyle name="Texto de Aviso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ítulo 4" xfId="7" builtinId="19" customBuiltin="1"/>
    <cellStyle name="Total" xfId="19" builtinId="25" customBuiltin="1"/>
    <cellStyle name="Vírgula" xfId="1" builtinId="3"/>
    <cellStyle name="Vírgula 2" xfId="47" xr:uid="{00000000-0005-0000-0000-000034000000}"/>
    <cellStyle name="Vírgula 2 2" xfId="50" xr:uid="{C65B186B-E655-44B7-8021-A3307FF838CA}"/>
    <cellStyle name="Vírgula 3" xfId="46" xr:uid="{00000000-0005-0000-0000-000035000000}"/>
    <cellStyle name="Vírgula 3 2" xfId="49" xr:uid="{ADB35241-08EF-4B82-A28A-D18DCC765C34}"/>
    <cellStyle name="Vírgula 4" xfId="48" xr:uid="{9CC0FBBD-8E0D-42C0-B57A-0687C88438C7}"/>
  </cellStyles>
  <dxfs count="136">
    <dxf>
      <alignment horizontal="left" vertical="bottom" textRotation="0" wrapText="0" indent="0" justifyLastLine="0" shrinkToFit="0" readingOrder="0"/>
    </dxf>
    <dxf>
      <font>
        <b/>
        <i val="0"/>
      </font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FF66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59996337778862885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 val="0"/>
        <color theme="1"/>
      </font>
      <fill>
        <patternFill patternType="solid">
          <bgColor theme="9" tint="0.79998168889431442"/>
        </patternFill>
      </fill>
    </dxf>
    <dxf>
      <font>
        <b/>
        <i/>
      </font>
      <fill>
        <patternFill>
          <bgColor theme="6" tint="0.59996337778862885"/>
        </patternFill>
      </fill>
    </dxf>
    <dxf>
      <fill>
        <patternFill>
          <bgColor rgb="FFF7F8D8"/>
        </patternFill>
      </fill>
    </dxf>
    <dxf>
      <font>
        <b/>
        <i/>
      </font>
      <fill>
        <patternFill>
          <bgColor theme="6" tint="0.59996337778862885"/>
        </patternFill>
      </fill>
    </dxf>
    <dxf>
      <fill>
        <patternFill>
          <bgColor rgb="FFF7F8D8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 val="0"/>
        <color theme="1"/>
      </font>
      <fill>
        <patternFill patternType="solid">
          <bgColor theme="9" tint="0.79998168889431442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  <color theme="0"/>
      </font>
      <fill>
        <patternFill>
          <bgColor theme="2" tint="-0.499984740745262"/>
        </patternFill>
      </fill>
    </dxf>
    <dxf>
      <font>
        <b/>
        <i/>
      </font>
      <fill>
        <patternFill>
          <bgColor theme="6" tint="0.59996337778862885"/>
        </patternFill>
      </fill>
    </dxf>
    <dxf>
      <numFmt numFmtId="0" formatCode="General"/>
    </dxf>
    <dxf>
      <fill>
        <patternFill>
          <bgColor rgb="FF272C3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rgb="FF272C37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CC66"/>
        <name val="Calibri"/>
        <family val="2"/>
        <scheme val="minor"/>
      </font>
      <fill>
        <patternFill patternType="solid">
          <fgColor indexed="64"/>
          <bgColor rgb="FF272C37"/>
        </patternFill>
      </fill>
      <alignment horizontal="center" vertical="center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bottom" textRotation="0" wrapText="1" indent="0" justifyLastLine="0" shrinkToFit="0" readingOrder="0"/>
    </dxf>
    <dxf>
      <numFmt numFmtId="19" formatCode="dd/mm/yyyy"/>
      <alignment horizontal="center" vertical="center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numFmt numFmtId="19" formatCode="dd/mm/yyyy"/>
      <alignment horizontal="center" vertical="bottom" textRotation="0" wrapText="1" indent="0" justifyLastLine="0" shrinkToFit="0" readingOrder="0"/>
    </dxf>
    <dxf>
      <numFmt numFmtId="19" formatCode="dd/mm/yyyy"/>
      <alignment horizontal="center" vertical="bottom" textRotation="0" wrapText="1" indent="0" justifyLastLine="0" shrinkToFit="0" readingOrder="0"/>
    </dxf>
    <dxf>
      <numFmt numFmtId="19" formatCode="dd/mm/yyyy"/>
      <alignment horizontal="center" vertical="bottom" textRotation="0" wrapText="1" indent="0" justifyLastLine="0" shrinkToFit="0" readingOrder="0"/>
    </dxf>
    <dxf>
      <numFmt numFmtId="19" formatCode="dd/mm/yyyy"/>
      <alignment horizontal="center" vertical="bottom" textRotation="0" wrapText="1" indent="0" justifyLastLine="0" shrinkToFit="0" readingOrder="0"/>
    </dxf>
    <dxf>
      <numFmt numFmtId="19" formatCode="dd/mm/yyyy"/>
      <alignment horizontal="center" vertical="bottom" textRotation="0" wrapText="1" indent="0" justifyLastLine="0" shrinkToFit="0" readingOrder="0"/>
    </dxf>
    <dxf>
      <numFmt numFmtId="164" formatCode="m/d/yyyy"/>
      <alignment horizontal="center" vertical="bottom" textRotation="0" wrapText="1" indent="0" justifyLastLine="0" shrinkToFit="0" readingOrder="0"/>
    </dxf>
    <dxf>
      <numFmt numFmtId="1" formatCode="0"/>
      <alignment horizontal="center" vertical="bottom" textRotation="0" wrapText="1" indent="0" justifyLastLine="0" shrinkToFit="0" readingOrder="0"/>
    </dxf>
    <dxf>
      <numFmt numFmtId="1" formatCode="0"/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 tint="0.249977111117893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72C37"/>
      <color rgb="FFDADADA"/>
      <color rgb="FF17375E"/>
      <color rgb="FF273C37"/>
      <color rgb="FF237C72"/>
      <color rgb="FFAD9A48"/>
      <color rgb="FFF7F8D8"/>
      <color rgb="FFFFFF66"/>
      <color rgb="FFF79646"/>
      <color rgb="FF77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pivotCacheDefinition" Target="pivotCache/pivotCacheDefinition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humanconsulting.com.b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humanconsulting.com.br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humanconsulting.com.br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www.humanconsulting.com.br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s://www.humanconsulting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2</xdr:row>
      <xdr:rowOff>17201</xdr:rowOff>
    </xdr:from>
    <xdr:to>
      <xdr:col>12</xdr:col>
      <xdr:colOff>819150</xdr:colOff>
      <xdr:row>2</xdr:row>
      <xdr:rowOff>313268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29900" y="483926"/>
          <a:ext cx="1485900" cy="296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200" b="1">
              <a:solidFill>
                <a:srgbClr val="00B050"/>
              </a:solidFill>
            </a:rPr>
            <a:t>% Done</a:t>
          </a:r>
        </a:p>
      </xdr:txBody>
    </xdr:sp>
    <xdr:clientData/>
  </xdr:twoCellAnchor>
  <xdr:twoCellAnchor>
    <xdr:from>
      <xdr:col>8</xdr:col>
      <xdr:colOff>34018</xdr:colOff>
      <xdr:row>1</xdr:row>
      <xdr:rowOff>2835</xdr:rowOff>
    </xdr:from>
    <xdr:to>
      <xdr:col>10</xdr:col>
      <xdr:colOff>36852</xdr:colOff>
      <xdr:row>3</xdr:row>
      <xdr:rowOff>221116</xdr:rowOff>
    </xdr:to>
    <xdr:sp macro="" textlink="">
      <xdr:nvSpPr>
        <xdr:cNvPr id="2" name="Retângulo de cantos arredondado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25759" y="201273"/>
          <a:ext cx="1800111" cy="813593"/>
        </a:xfrm>
        <a:prstGeom prst="roundRect">
          <a:avLst/>
        </a:prstGeom>
        <a:noFill/>
        <a:ln w="3175">
          <a:solidFill>
            <a:schemeClr val="bg1"/>
          </a:solidFill>
        </a:ln>
        <a:effectLst>
          <a:glow rad="101600">
            <a:srgbClr val="0070C0">
              <a:alpha val="40000"/>
            </a:srgb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219075</xdr:colOff>
      <xdr:row>1</xdr:row>
      <xdr:rowOff>28575</xdr:rowOff>
    </xdr:from>
    <xdr:to>
      <xdr:col>12</xdr:col>
      <xdr:colOff>809625</xdr:colOff>
      <xdr:row>2</xdr:row>
      <xdr:rowOff>57942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E3CB21BB-0AC3-4A7B-BB2E-AF84CDC30844}"/>
            </a:ext>
          </a:extLst>
        </xdr:cNvPr>
        <xdr:cNvSpPr txBox="1"/>
      </xdr:nvSpPr>
      <xdr:spPr>
        <a:xfrm>
          <a:off x="10620375" y="228600"/>
          <a:ext cx="1485900" cy="296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200" b="1">
              <a:solidFill>
                <a:srgbClr val="00B050"/>
              </a:solidFill>
            </a:rPr>
            <a:t>Total</a:t>
          </a:r>
          <a:r>
            <a:rPr lang="pt-BR" sz="1200" b="1" baseline="0">
              <a:solidFill>
                <a:srgbClr val="00B050"/>
              </a:solidFill>
            </a:rPr>
            <a:t> atividades</a:t>
          </a:r>
          <a:endParaRPr lang="pt-BR" sz="1200" b="1"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233589</xdr:colOff>
      <xdr:row>2</xdr:row>
      <xdr:rowOff>277325</xdr:rowOff>
    </xdr:from>
    <xdr:to>
      <xdr:col>12</xdr:col>
      <xdr:colOff>824139</xdr:colOff>
      <xdr:row>4</xdr:row>
      <xdr:rowOff>46115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D9C10001-A4D9-AFEF-28A2-8B6DB2C4B787}"/>
            </a:ext>
          </a:extLst>
        </xdr:cNvPr>
        <xdr:cNvSpPr txBox="1"/>
      </xdr:nvSpPr>
      <xdr:spPr>
        <a:xfrm>
          <a:off x="8488589" y="742236"/>
          <a:ext cx="1372961" cy="2960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200" b="1">
              <a:solidFill>
                <a:srgbClr val="FFC000"/>
              </a:solidFill>
            </a:rPr>
            <a:t>TO</a:t>
          </a:r>
          <a:r>
            <a:rPr lang="pt-BR" sz="1200" b="1" baseline="0">
              <a:solidFill>
                <a:srgbClr val="FFC000"/>
              </a:solidFill>
            </a:rPr>
            <a:t> DO</a:t>
          </a:r>
          <a:endParaRPr lang="pt-BR" sz="1200" b="1">
            <a:solidFill>
              <a:srgbClr val="FFC000"/>
            </a:solidFill>
          </a:endParaRPr>
        </a:p>
      </xdr:txBody>
    </xdr:sp>
    <xdr:clientData/>
  </xdr:twoCellAnchor>
  <xdr:twoCellAnchor>
    <xdr:from>
      <xdr:col>11</xdr:col>
      <xdr:colOff>256384</xdr:colOff>
      <xdr:row>3</xdr:row>
      <xdr:rowOff>172871</xdr:rowOff>
    </xdr:from>
    <xdr:to>
      <xdr:col>12</xdr:col>
      <xdr:colOff>846934</xdr:colOff>
      <xdr:row>5</xdr:row>
      <xdr:rowOff>70088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0A292CC-AD51-33F2-D5F4-17E6430E1839}"/>
            </a:ext>
          </a:extLst>
        </xdr:cNvPr>
        <xdr:cNvSpPr txBox="1"/>
      </xdr:nvSpPr>
      <xdr:spPr>
        <a:xfrm>
          <a:off x="9342592" y="975540"/>
          <a:ext cx="1371814" cy="368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pt-BR" sz="1200" b="1">
              <a:solidFill>
                <a:schemeClr val="tx2">
                  <a:lumMod val="40000"/>
                  <a:lumOff val="60000"/>
                </a:schemeClr>
              </a:solidFill>
            </a:rPr>
            <a:t>DONE</a:t>
          </a:r>
        </a:p>
      </xdr:txBody>
    </xdr:sp>
    <xdr:clientData/>
  </xdr:twoCellAnchor>
  <xdr:twoCellAnchor>
    <xdr:from>
      <xdr:col>0</xdr:col>
      <xdr:colOff>87616</xdr:colOff>
      <xdr:row>0</xdr:row>
      <xdr:rowOff>88220</xdr:rowOff>
    </xdr:from>
    <xdr:to>
      <xdr:col>7</xdr:col>
      <xdr:colOff>0</xdr:colOff>
      <xdr:row>4</xdr:row>
      <xdr:rowOff>88793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E9840F8E-EFA1-7795-B4A7-BF97BEA7E110}"/>
            </a:ext>
          </a:extLst>
        </xdr:cNvPr>
        <xdr:cNvGrpSpPr/>
      </xdr:nvGrpSpPr>
      <xdr:grpSpPr>
        <a:xfrm>
          <a:off x="84441" y="85045"/>
          <a:ext cx="5202906" cy="1040547"/>
          <a:chOff x="87616" y="88220"/>
          <a:chExt cx="5199731" cy="1040547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  <a:ext uri="{147F2762-F138-4A5C-976F-8EAC2B608ADB}">
                <a16:predDERef xmlns:a16="http://schemas.microsoft.com/office/drawing/2014/main" pred="{00000000-0008-0000-0000-000004000000}"/>
              </a:ext>
            </a:extLst>
          </xdr:cNvPr>
          <xdr:cNvSpPr txBox="1"/>
        </xdr:nvSpPr>
        <xdr:spPr>
          <a:xfrm>
            <a:off x="1983317" y="88220"/>
            <a:ext cx="3304030" cy="1040547"/>
          </a:xfrm>
          <a:prstGeom prst="rect">
            <a:avLst/>
          </a:prstGeom>
          <a:solidFill>
            <a:srgbClr val="272C3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2400" b="1" cap="none" spc="5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accent1">
                    <a:tint val="3000"/>
                    <a:alpha val="95000"/>
                  </a:schemeClr>
                </a:solidFill>
                <a:effectLst>
                  <a:innerShdw blurRad="50900" dist="38500" dir="13500000">
                    <a:srgbClr val="000000">
                      <a:alpha val="60000"/>
                    </a:srgbClr>
                  </a:innerShdw>
                </a:effectLst>
              </a:rPr>
              <a:t>BACKLOG  PROCESSO</a:t>
            </a:r>
            <a:r>
              <a:rPr lang="pt-BR" sz="2400" b="1" cap="none" spc="50" baseline="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accent1">
                    <a:tint val="3000"/>
                    <a:alpha val="95000"/>
                  </a:schemeClr>
                </a:solidFill>
                <a:effectLst>
                  <a:innerShdw blurRad="50900" dist="38500" dir="13500000">
                    <a:srgbClr val="000000">
                      <a:alpha val="60000"/>
                    </a:srgbClr>
                  </a:innerShdw>
                </a:effectLst>
              </a:rPr>
              <a:t>S </a:t>
            </a:r>
            <a:br>
              <a:rPr lang="pt-BR" sz="2400" b="1" cap="none" spc="50" baseline="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accent1">
                    <a:tint val="3000"/>
                    <a:alpha val="95000"/>
                  </a:schemeClr>
                </a:solidFill>
                <a:effectLst>
                  <a:innerShdw blurRad="50900" dist="38500" dir="13500000">
                    <a:srgbClr val="000000">
                      <a:alpha val="60000"/>
                    </a:srgbClr>
                  </a:innerShdw>
                </a:effectLst>
              </a:rPr>
            </a:br>
            <a:r>
              <a:rPr lang="pt-BR" sz="2400" b="1" cap="none" spc="50" baseline="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accent1">
                    <a:tint val="3000"/>
                    <a:alpha val="95000"/>
                  </a:schemeClr>
                </a:solidFill>
                <a:effectLst>
                  <a:innerShdw blurRad="50900" dist="38500" dir="13500000">
                    <a:srgbClr val="000000">
                      <a:alpha val="60000"/>
                    </a:srgbClr>
                  </a:innerShdw>
                </a:effectLst>
              </a:rPr>
              <a:t> </a:t>
            </a:r>
            <a:r>
              <a:rPr lang="pt-BR" sz="2400" b="1" cap="none" spc="5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accent3">
                    <a:alpha val="95000"/>
                  </a:schemeClr>
                </a:solidFill>
                <a:effectLst>
                  <a:innerShdw blurRad="50900" dist="38500" dir="13500000">
                    <a:srgbClr val="000000">
                      <a:alpha val="60000"/>
                    </a:srgbClr>
                  </a:innerShdw>
                </a:effectLst>
              </a:rPr>
              <a:t>FASE I MAPEAMENTO  </a:t>
            </a:r>
          </a:p>
        </xdr:txBody>
      </xdr:sp>
      <xdr:pic>
        <xdr:nvPicPr>
          <xdr:cNvPr id="9" name="Imagem 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2BF5E5ED-718C-AEC0-DE97-0DEABA5D77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7616" y="392394"/>
            <a:ext cx="2234617" cy="43352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675999</xdr:colOff>
      <xdr:row>1</xdr:row>
      <xdr:rowOff>19741</xdr:rowOff>
    </xdr:from>
    <xdr:to>
      <xdr:col>18</xdr:col>
      <xdr:colOff>792093</xdr:colOff>
      <xdr:row>10</xdr:row>
      <xdr:rowOff>67839</xdr:rowOff>
    </xdr:to>
    <xdr:pic>
      <xdr:nvPicPr>
        <xdr:cNvPr id="5" name="Imagem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20C152-CA16-92EA-A2F7-D8998CCD0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3477" y="210241"/>
          <a:ext cx="7769225" cy="15555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221895</xdr:colOff>
      <xdr:row>0</xdr:row>
      <xdr:rowOff>181327</xdr:rowOff>
    </xdr:from>
    <xdr:to>
      <xdr:col>6</xdr:col>
      <xdr:colOff>2857500</xdr:colOff>
      <xdr:row>3</xdr:row>
      <xdr:rowOff>98778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33562" y="181327"/>
          <a:ext cx="10417882" cy="467784"/>
        </a:xfrm>
        <a:prstGeom prst="rect">
          <a:avLst/>
        </a:prstGeom>
        <a:solidFill>
          <a:schemeClr val="tx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28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bg1">
                  <a:alpha val="95000"/>
                </a:schemeClr>
              </a:solidFill>
              <a:effectLst/>
            </a:rPr>
            <a:t>BACKLOG PROJETO </a:t>
          </a:r>
          <a:r>
            <a:rPr lang="pt-BR" sz="28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accent1">
                  <a:tint val="3000"/>
                  <a:alpha val="95000"/>
                </a:schemeClr>
              </a:solidFill>
              <a:effectLst/>
            </a:rPr>
            <a:t>- </a:t>
          </a:r>
          <a:r>
            <a:rPr lang="pt-BR" sz="28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rgbClr val="FFCC66">
                  <a:alpha val="95000"/>
                </a:srgbClr>
              </a:solidFill>
              <a:effectLst/>
            </a:rPr>
            <a:t>FASE II - IMPLEMENTAÇÃO</a:t>
          </a:r>
        </a:p>
      </xdr:txBody>
    </xdr:sp>
    <xdr:clientData/>
  </xdr:twoCellAnchor>
  <xdr:twoCellAnchor>
    <xdr:from>
      <xdr:col>6</xdr:col>
      <xdr:colOff>1940979</xdr:colOff>
      <xdr:row>1</xdr:row>
      <xdr:rowOff>78315</xdr:rowOff>
    </xdr:from>
    <xdr:to>
      <xdr:col>11</xdr:col>
      <xdr:colOff>296333</xdr:colOff>
      <xdr:row>3</xdr:row>
      <xdr:rowOff>120650</xdr:rowOff>
    </xdr:to>
    <xdr:grpSp>
      <xdr:nvGrpSpPr>
        <xdr:cNvPr id="10" name="Agrupar 9">
          <a:extLst>
            <a:ext uri="{FF2B5EF4-FFF2-40B4-BE49-F238E27FC236}">
              <a16:creationId xmlns:a16="http://schemas.microsoft.com/office/drawing/2014/main" id="{D4E630F9-C0BD-B3D0-A6F8-624468666C76}"/>
            </a:ext>
          </a:extLst>
        </xdr:cNvPr>
        <xdr:cNvGrpSpPr/>
      </xdr:nvGrpSpPr>
      <xdr:grpSpPr>
        <a:xfrm>
          <a:off x="9941979" y="258232"/>
          <a:ext cx="4850346" cy="405343"/>
          <a:chOff x="9582146" y="268815"/>
          <a:chExt cx="4578354" cy="423335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2F775288-8DA8-F275-816F-37228B79CCED}"/>
              </a:ext>
            </a:extLst>
          </xdr:cNvPr>
          <xdr:cNvGrpSpPr/>
        </xdr:nvGrpSpPr>
        <xdr:grpSpPr>
          <a:xfrm>
            <a:off x="11927412" y="268815"/>
            <a:ext cx="2233088" cy="423335"/>
            <a:chOff x="11927412" y="264582"/>
            <a:chExt cx="2233088" cy="423335"/>
          </a:xfrm>
        </xdr:grpSpPr>
        <xdr:sp macro="" textlink="$Q$4">
          <xdr:nvSpPr>
            <xdr:cNvPr id="5" name="Retângulo de cantos arredondados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11927412" y="264582"/>
              <a:ext cx="2233088" cy="423335"/>
            </a:xfrm>
            <a:prstGeom prst="roundRect">
              <a:avLst/>
            </a:prstGeom>
            <a:ln>
              <a:solidFill>
                <a:srgbClr val="FFCC66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fld id="{6778E7D7-4A9F-4E35-B5C9-21B542D078A6}" type="TxLink">
                <a:rPr lang="pt-BR" sz="2000" b="1">
                  <a:solidFill>
                    <a:srgbClr val="FF0000"/>
                  </a:solidFill>
                </a:rPr>
                <a:pPr algn="l"/>
                <a:t>0%</a:t>
              </a:fld>
              <a:endParaRPr lang="pt-BR" sz="2000" b="1">
                <a:solidFill>
                  <a:srgbClr val="FF0000"/>
                </a:solidFill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12820427" y="306917"/>
              <a:ext cx="1307473" cy="32808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800" b="1"/>
                <a:t>DONE</a:t>
              </a:r>
            </a:p>
          </xdr:txBody>
        </xdr:sp>
      </xdr:grpSp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4C274D77-7683-14ED-E3A0-55EEDF33ACE9}"/>
              </a:ext>
            </a:extLst>
          </xdr:cNvPr>
          <xdr:cNvGrpSpPr/>
        </xdr:nvGrpSpPr>
        <xdr:grpSpPr>
          <a:xfrm>
            <a:off x="9582146" y="268815"/>
            <a:ext cx="2233088" cy="423335"/>
            <a:chOff x="9582146" y="268815"/>
            <a:chExt cx="2233088" cy="423335"/>
          </a:xfrm>
        </xdr:grpSpPr>
        <xdr:sp macro="" textlink="$Q$2">
          <xdr:nvSpPr>
            <xdr:cNvPr id="2" name="Retângulo de cantos arredondados 4">
              <a:extLst>
                <a:ext uri="{FF2B5EF4-FFF2-40B4-BE49-F238E27FC236}">
                  <a16:creationId xmlns:a16="http://schemas.microsoft.com/office/drawing/2014/main" id="{7F2E86F7-5C44-3266-832D-EF938DFAB65F}"/>
                </a:ext>
              </a:extLst>
            </xdr:cNvPr>
            <xdr:cNvSpPr/>
          </xdr:nvSpPr>
          <xdr:spPr>
            <a:xfrm>
              <a:off x="9582146" y="268815"/>
              <a:ext cx="2233088" cy="423335"/>
            </a:xfrm>
            <a:prstGeom prst="roundRect">
              <a:avLst/>
            </a:prstGeom>
            <a:ln>
              <a:solidFill>
                <a:srgbClr val="FFCC66"/>
              </a:solidFill>
            </a:ln>
          </xdr:spPr>
          <xdr:style>
            <a:lnRef idx="2">
              <a:schemeClr val="accent6"/>
            </a:lnRef>
            <a:fillRef idx="1">
              <a:schemeClr val="lt1"/>
            </a:fillRef>
            <a:effectRef idx="0">
              <a:schemeClr val="accent6"/>
            </a:effectRef>
            <a:fontRef idx="minor">
              <a:schemeClr val="dk1"/>
            </a:fontRef>
          </xdr:style>
          <xdr:txBody>
            <a:bodyPr vertOverflow="clip" horzOverflow="clip" rtlCol="0" anchor="ctr"/>
            <a:lstStyle/>
            <a:p>
              <a:pPr algn="l"/>
              <a:fld id="{66749D62-2D55-4AD1-99F0-6216C24E0480}" type="TxLink">
                <a:rPr lang="en-US" sz="2200" b="1" i="0" u="none" strike="noStrike">
                  <a:solidFill>
                    <a:srgbClr val="000000"/>
                  </a:solidFill>
                  <a:latin typeface="Calibri"/>
                  <a:cs typeface="Calibri"/>
                </a:rPr>
                <a:pPr algn="l"/>
                <a:t>2</a:t>
              </a:fld>
              <a:endParaRPr lang="pt-BR" sz="2200" b="1"/>
            </a:p>
          </xdr:txBody>
        </xdr:sp>
        <xdr:sp macro="" textlink="">
          <xdr:nvSpPr>
            <xdr:cNvPr id="3" name="CaixaDeTexto 2">
              <a:extLst>
                <a:ext uri="{FF2B5EF4-FFF2-40B4-BE49-F238E27FC236}">
                  <a16:creationId xmlns:a16="http://schemas.microsoft.com/office/drawing/2014/main" id="{B157AF24-3014-2C6E-28D1-C820E84AD1B2}"/>
                </a:ext>
              </a:extLst>
            </xdr:cNvPr>
            <xdr:cNvSpPr txBox="1"/>
          </xdr:nvSpPr>
          <xdr:spPr>
            <a:xfrm>
              <a:off x="10401078" y="306917"/>
              <a:ext cx="1399339" cy="328083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pt-BR" sz="1800" b="1"/>
                <a:t>MELHORIAS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30</xdr:row>
      <xdr:rowOff>179705</xdr:rowOff>
    </xdr:from>
    <xdr:to>
      <xdr:col>9</xdr:col>
      <xdr:colOff>125730</xdr:colOff>
      <xdr:row>31</xdr:row>
      <xdr:rowOff>16510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68892F54-10A6-7B8C-7F99-C6BB07A2A698}"/>
            </a:ext>
          </a:extLst>
        </xdr:cNvPr>
        <xdr:cNvCxnSpPr/>
      </xdr:nvCxnSpPr>
      <xdr:spPr>
        <a:xfrm flipV="1">
          <a:off x="840105" y="6390005"/>
          <a:ext cx="7534275" cy="1778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</xdr:row>
      <xdr:rowOff>40852</xdr:rowOff>
    </xdr:from>
    <xdr:to>
      <xdr:col>16</xdr:col>
      <xdr:colOff>619125</xdr:colOff>
      <xdr:row>4</xdr:row>
      <xdr:rowOff>222032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4C2FB04-1F70-79C7-4968-4C6826BB3E0B}"/>
            </a:ext>
          </a:extLst>
        </xdr:cNvPr>
        <xdr:cNvGrpSpPr/>
      </xdr:nvGrpSpPr>
      <xdr:grpSpPr>
        <a:xfrm>
          <a:off x="1343025" y="221827"/>
          <a:ext cx="14570075" cy="1111455"/>
          <a:chOff x="1343025" y="221827"/>
          <a:chExt cx="14573250" cy="1114630"/>
        </a:xfrm>
      </xdr:grpSpPr>
      <xdr:sp macro="" textlink="">
        <xdr:nvSpPr>
          <xdr:cNvPr id="2" name="Retângulo 1">
            <a:extLst>
              <a:ext uri="{FF2B5EF4-FFF2-40B4-BE49-F238E27FC236}">
                <a16:creationId xmlns:a16="http://schemas.microsoft.com/office/drawing/2014/main" id="{5B0CD52E-EEB9-F355-28A1-CA10E69B06C4}"/>
              </a:ext>
            </a:extLst>
          </xdr:cNvPr>
          <xdr:cNvSpPr/>
        </xdr:nvSpPr>
        <xdr:spPr>
          <a:xfrm>
            <a:off x="1343025" y="400050"/>
            <a:ext cx="9712325" cy="571500"/>
          </a:xfrm>
          <a:prstGeom prst="rect">
            <a:avLst/>
          </a:prstGeom>
          <a:solidFill>
            <a:srgbClr val="272C37"/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2400">
                <a:latin typeface="Nirmala UI" panose="020B0502040204020203" pitchFamily="34" charset="0"/>
                <a:ea typeface="Nirmala UI" panose="020B0502040204020203" pitchFamily="34" charset="0"/>
                <a:cs typeface="Nirmala UI" panose="020B0502040204020203" pitchFamily="34" charset="0"/>
              </a:rPr>
              <a:t>PONTO</a:t>
            </a:r>
            <a:r>
              <a:rPr lang="pt-BR" sz="2400" baseline="0">
                <a:latin typeface="Nirmala UI" panose="020B0502040204020203" pitchFamily="34" charset="0"/>
                <a:ea typeface="Nirmala UI" panose="020B0502040204020203" pitchFamily="34" charset="0"/>
                <a:cs typeface="Nirmala UI" panose="020B0502040204020203" pitchFamily="34" charset="0"/>
              </a:rPr>
              <a:t> DE CONTROLE</a:t>
            </a:r>
            <a:endParaRPr lang="pt-BR" sz="2400">
              <a:latin typeface="Nirmala UI" panose="020B0502040204020203" pitchFamily="34" charset="0"/>
              <a:ea typeface="Nirmala UI" panose="020B0502040204020203" pitchFamily="34" charset="0"/>
              <a:cs typeface="Nirmala UI" panose="020B0502040204020203" pitchFamily="34" charset="0"/>
            </a:endParaRPr>
          </a:p>
        </xdr:txBody>
      </xdr:sp>
      <xdr:pic>
        <xdr:nvPicPr>
          <xdr:cNvPr id="5" name="Imagem 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A0D4846-BEC1-D47E-E8E8-42BCF4E3FE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706101" y="221827"/>
            <a:ext cx="5210174" cy="1114630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2</xdr:row>
      <xdr:rowOff>10388</xdr:rowOff>
    </xdr:from>
    <xdr:to>
      <xdr:col>5</xdr:col>
      <xdr:colOff>3752850</xdr:colOff>
      <xdr:row>2</xdr:row>
      <xdr:rowOff>467589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6FDA8B07-E854-F71A-0671-6000C31704D2}"/>
            </a:ext>
          </a:extLst>
        </xdr:cNvPr>
        <xdr:cNvGrpSpPr/>
      </xdr:nvGrpSpPr>
      <xdr:grpSpPr>
        <a:xfrm>
          <a:off x="381000" y="292963"/>
          <a:ext cx="10296525" cy="457201"/>
          <a:chOff x="381000" y="296138"/>
          <a:chExt cx="10296525" cy="457201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5DAC227B-ECC3-40BC-A208-6BD9CE0A3A50}"/>
              </a:ext>
            </a:extLst>
          </xdr:cNvPr>
          <xdr:cNvSpPr txBox="1"/>
        </xdr:nvSpPr>
        <xdr:spPr>
          <a:xfrm>
            <a:off x="381000" y="296138"/>
            <a:ext cx="10296525" cy="457201"/>
          </a:xfrm>
          <a:prstGeom prst="rect">
            <a:avLst/>
          </a:prstGeom>
          <a:solidFill>
            <a:srgbClr val="272C3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2800" b="1" cap="none" spc="5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bg1">
                    <a:alpha val="95000"/>
                  </a:schemeClr>
                </a:solidFill>
                <a:effectLst/>
              </a:rPr>
              <a:t>BACKLOG PROJETO </a:t>
            </a:r>
            <a:r>
              <a:rPr lang="pt-BR" sz="2800" b="1" cap="none" spc="5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accent1">
                    <a:tint val="3000"/>
                    <a:alpha val="95000"/>
                  </a:schemeClr>
                </a:solidFill>
                <a:effectLst/>
              </a:rPr>
              <a:t>- </a:t>
            </a:r>
            <a:r>
              <a:rPr lang="pt-BR" sz="2800" b="1" cap="none" spc="5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bg1">
                    <a:lumMod val="85000"/>
                    <a:alpha val="95000"/>
                  </a:schemeClr>
                </a:solidFill>
                <a:effectLst/>
              </a:rPr>
              <a:t>FASE II - IMPLEMENTAÇÃO</a:t>
            </a:r>
          </a:p>
        </xdr:txBody>
      </xdr:sp>
      <xdr:pic>
        <xdr:nvPicPr>
          <xdr:cNvPr id="3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24D01F1-96C4-458F-820A-035BBC7588A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382000" y="311150"/>
            <a:ext cx="2240967" cy="430352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1168400</xdr:colOff>
      <xdr:row>1</xdr:row>
      <xdr:rowOff>457201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EE29B93-FFFA-45E9-FF73-6A88C40711C9}"/>
            </a:ext>
          </a:extLst>
        </xdr:cNvPr>
        <xdr:cNvGrpSpPr/>
      </xdr:nvGrpSpPr>
      <xdr:grpSpPr>
        <a:xfrm>
          <a:off x="609600" y="180975"/>
          <a:ext cx="10391775" cy="457201"/>
          <a:chOff x="609600" y="180975"/>
          <a:chExt cx="10293350" cy="457201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7A042FB-D3E0-4B63-90D6-D60A83891043}"/>
              </a:ext>
            </a:extLst>
          </xdr:cNvPr>
          <xdr:cNvSpPr txBox="1"/>
        </xdr:nvSpPr>
        <xdr:spPr>
          <a:xfrm>
            <a:off x="609600" y="180975"/>
            <a:ext cx="10293350" cy="457201"/>
          </a:xfrm>
          <a:prstGeom prst="rect">
            <a:avLst/>
          </a:prstGeom>
          <a:solidFill>
            <a:srgbClr val="272C37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2800" b="1" cap="none" spc="5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bg1">
                    <a:alpha val="95000"/>
                  </a:schemeClr>
                </a:solidFill>
                <a:effectLst/>
              </a:rPr>
              <a:t>BACKLOG PROJETO </a:t>
            </a:r>
            <a:r>
              <a:rPr lang="pt-BR" sz="2800" b="1" cap="none" spc="5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accent1">
                    <a:tint val="3000"/>
                    <a:alpha val="95000"/>
                  </a:schemeClr>
                </a:solidFill>
                <a:effectLst/>
              </a:rPr>
              <a:t>- </a:t>
            </a:r>
            <a:r>
              <a:rPr lang="pt-BR" sz="2800" b="1" cap="none" spc="5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bg1">
                    <a:lumMod val="85000"/>
                    <a:alpha val="95000"/>
                  </a:schemeClr>
                </a:solidFill>
                <a:effectLst/>
              </a:rPr>
              <a:t>TABELA</a:t>
            </a:r>
            <a:r>
              <a:rPr lang="pt-BR" sz="2800" b="1" cap="none" spc="50" baseline="0">
                <a:ln w="13500">
                  <a:solidFill>
                    <a:schemeClr val="accent1">
                      <a:shade val="2500"/>
                      <a:alpha val="6500"/>
                    </a:schemeClr>
                  </a:solidFill>
                  <a:prstDash val="solid"/>
                </a:ln>
                <a:solidFill>
                  <a:schemeClr val="bg1">
                    <a:lumMod val="85000"/>
                    <a:alpha val="95000"/>
                  </a:schemeClr>
                </a:solidFill>
                <a:effectLst/>
              </a:rPr>
              <a:t> DE PROCESSOS</a:t>
            </a:r>
            <a:endParaRPr lang="pt-BR" sz="2800" b="1" cap="none" spc="50">
              <a:ln w="13500">
                <a:solidFill>
                  <a:schemeClr val="accent1">
                    <a:shade val="2500"/>
                    <a:alpha val="6500"/>
                  </a:schemeClr>
                </a:solidFill>
                <a:prstDash val="solid"/>
              </a:ln>
              <a:solidFill>
                <a:schemeClr val="bg1">
                  <a:lumMod val="85000"/>
                  <a:alpha val="95000"/>
                </a:schemeClr>
              </a:solidFill>
              <a:effectLst/>
            </a:endParaRPr>
          </a:p>
        </xdr:txBody>
      </xdr:sp>
      <xdr:pic>
        <xdr:nvPicPr>
          <xdr:cNvPr id="4" name="Imagem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A91B689D-56F7-4C3D-A7A0-D48D4DFF12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07425" y="192812"/>
            <a:ext cx="2244142" cy="433527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idadematarazzoemp-my.sharepoint.com/personal/wsilva_cidadematarazzo_com_br/Documents/&#193;rea%20de%20Trabalho/MFashion/Processes/Processes%20MFashion/Processes%20Documentation/Analysis/Schedule/Analise%20cadeia%20de%20Valor%20-%20Arquitetura%20de%20Processos.xlsx" TargetMode="External"/><Relationship Id="rId2" Type="http://schemas.microsoft.com/office/2019/04/relationships/externalLinkLongPath" Target="https://cidadematarazzoemp-my.sharepoint.com/personal/wsilva_cidadematarazzo_com_br/Documents/&#193;rea%20de%20Trabalho/MFashion/Processes/Processes%20MFashion/Processes%20Documentation/Analysis/Schedule/Analise%20cadeia%20de%20Valor%20-%20Arquitetura%20de%20Processos.xlsx?D139F999" TargetMode="External"/><Relationship Id="rId1" Type="http://schemas.openxmlformats.org/officeDocument/2006/relationships/externalLinkPath" Target="file:///\\D139F999\Analise%20cadeia%20de%20Valor%20-%20Arquitetura%20de%20Process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4fcombr-my.sharepoint.com/personal/wagner_francisco_contrato_g4f_com_br/Documents/Gest&#227;o%20Rotina/Identidica&#231;&#227;o%20do%20Processo.xlsx" TargetMode="External"/><Relationship Id="rId1" Type="http://schemas.openxmlformats.org/officeDocument/2006/relationships/externalLinkPath" Target="/personal/wagner_francisco_contrato_g4f_com_br/Documents/Gest&#227;o%20Rotina/Identidica&#231;&#227;o%20do%20Process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INTRODUTION"/>
      <sheetName val="VALUE CHAIN"/>
      <sheetName val="PROCESSES-STRUCTURE"/>
      <sheetName val="ANALYSIS PROCESSES"/>
      <sheetName val="METHODS PROCESS"/>
      <sheetName val="PROCESSES STRUCTURE"/>
      <sheetName val="ANALYSIS PROCESSES (2)"/>
      <sheetName val="SCHEDULE PROCESS"/>
      <sheetName val="Planilha2"/>
      <sheetName val="PROJECTS"/>
      <sheetName val="ANALISE GAN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rientações gerais"/>
      <sheetName val="Macro_Processo"/>
      <sheetName val="Processos"/>
      <sheetName val="Tabela de Processos"/>
      <sheetName val="SIPOC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gner Francisco da Silva" refreshedDate="45863.604007638889" createdVersion="8" refreshedVersion="8" minRefreshableVersion="3" recordCount="224" xr:uid="{D78A4EA2-E55D-48D7-BF09-A56CC26C95F1}">
  <cacheSource type="worksheet">
    <worksheetSource name="Planning6"/>
  </cacheSource>
  <cacheFields count="23">
    <cacheField name="SUBPROCESSOS" numFmtId="0">
      <sharedItems containsNonDate="0" containsString="0" containsBlank="1"/>
    </cacheField>
    <cacheField name="TIPO" numFmtId="0">
      <sharedItems count="1">
        <s v="Processos"/>
      </sharedItems>
    </cacheField>
    <cacheField name="ORDENAÇÃO" numFmtId="0">
      <sharedItems containsSemiMixedTypes="0" containsString="0" containsNumber="1" minValue="1.1000000000000001" maxValue="174"/>
    </cacheField>
    <cacheField name="AREA" numFmtId="0">
      <sharedItems count="5">
        <s v="COM"/>
        <s v="FIN-1 "/>
        <s v="OPE"/>
        <s v="PROD"/>
        <s v="-"/>
      </sharedItems>
    </cacheField>
    <cacheField name="QUEM" numFmtId="0">
      <sharedItems containsMixedTypes="1" containsNumber="1" containsInteger="1" minValue="0" maxValue="0"/>
    </cacheField>
    <cacheField name="TIPO DESENHO" numFmtId="0">
      <sharedItems containsBlank="1"/>
    </cacheField>
    <cacheField name="SPRINT" numFmtId="1">
      <sharedItems containsSemiMixedTypes="0" containsString="0" containsNumber="1" containsInteger="1" minValue="1" maxValue="23" count="23">
        <n v="1"/>
        <n v="2"/>
        <n v="3"/>
        <n v="4"/>
        <n v="5"/>
        <n v="7"/>
        <n v="8"/>
        <n v="6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</sharedItems>
    </cacheField>
    <cacheField name="Especialista" numFmtId="1">
      <sharedItems containsMixedTypes="1" containsNumber="1" containsInteger="1" minValue="0" maxValue="0"/>
    </cacheField>
    <cacheField name="DATA ENTREVISTA" numFmtId="14">
      <sharedItems containsDate="1" containsMixedTypes="1" minDate="1899-12-30T00:00:00" maxDate="2025-07-16T00:00:00"/>
    </cacheField>
    <cacheField name="STATUS MODELAGEM" numFmtId="0">
      <sharedItems/>
    </cacheField>
    <cacheField name="SIPOC" numFmtId="0">
      <sharedItems/>
    </cacheField>
    <cacheField name="INDICADORES" numFmtId="0">
      <sharedItems/>
    </cacheField>
    <cacheField name="MELHORIAS" numFmtId="0">
      <sharedItems/>
    </cacheField>
    <cacheField name="RISCOS" numFmtId="0">
      <sharedItems/>
    </cacheField>
    <cacheField name="RACI" numFmtId="0">
      <sharedItems/>
    </cacheField>
    <cacheField name="DESCRITIVO DO PROCESSO" numFmtId="0">
      <sharedItems/>
    </cacheField>
    <cacheField name="STATUS VALIDAÇÃO" numFmtId="14">
      <sharedItems count="2">
        <s v="Done"/>
        <s v="To Do"/>
      </sharedItems>
    </cacheField>
    <cacheField name="DATA VALIDAÇÃO " numFmtId="14">
      <sharedItems containsDate="1" containsMixedTypes="1" minDate="1899-12-30T00:00:00" maxDate="1899-12-31T00:00:00"/>
    </cacheField>
    <cacheField name="OBS" numFmtId="0">
      <sharedItems containsBlank="1"/>
    </cacheField>
    <cacheField name="REVIEW?" numFmtId="0">
      <sharedItems containsBlank="1"/>
    </cacheField>
    <cacheField name="MAPEADOS REQUISITOS" numFmtId="0">
      <sharedItems containsNonDate="0" containsString="0" containsBlank="1"/>
    </cacheField>
    <cacheField name="MAPEADOS POP'S" numFmtId="0">
      <sharedItems containsNonDate="0" containsString="0" containsBlank="1"/>
    </cacheField>
    <cacheField name="DATA" numFmtId="14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4">
  <r>
    <m/>
    <x v="0"/>
    <n v="1.1000000000000001"/>
    <x v="0"/>
    <s v="João"/>
    <m/>
    <x v="0"/>
    <s v="Maria"/>
    <d v="2025-05-23T00:00:00"/>
    <s v="Done"/>
    <s v="Done"/>
    <s v="Done"/>
    <s v="Done"/>
    <s v="Done"/>
    <s v="Done"/>
    <s v="Done"/>
    <x v="0"/>
    <d v="1899-12-30T00:00:00"/>
    <s v="xxxxxxxx"/>
    <s v="Não"/>
    <m/>
    <m/>
    <m/>
  </r>
  <r>
    <m/>
    <x v="0"/>
    <n v="2.1"/>
    <x v="0"/>
    <s v="João"/>
    <s v="Modelling"/>
    <x v="0"/>
    <s v="João"/>
    <d v="2025-05-29T00:00:00"/>
    <s v="Done"/>
    <s v="Done"/>
    <s v="Done"/>
    <s v="Done"/>
    <s v="Done"/>
    <s v="Done"/>
    <s v="Done"/>
    <x v="0"/>
    <d v="1899-12-30T00:00:00"/>
    <s v="xxxxxxxx"/>
    <s v="No"/>
    <m/>
    <m/>
    <m/>
  </r>
  <r>
    <m/>
    <x v="0"/>
    <n v="1.2"/>
    <x v="0"/>
    <s v="João"/>
    <s v="Modelling"/>
    <x v="0"/>
    <s v="Maria"/>
    <s v="21/05/2025"/>
    <s v="Done"/>
    <s v="Done"/>
    <s v="Done"/>
    <s v="Done"/>
    <s v="Done"/>
    <s v="Done"/>
    <s v="Done"/>
    <x v="0"/>
    <d v="1899-12-30T00:00:00"/>
    <m/>
    <s v="No"/>
    <m/>
    <m/>
    <m/>
  </r>
  <r>
    <m/>
    <x v="0"/>
    <n v="2.2000000000000002"/>
    <x v="0"/>
    <s v="João"/>
    <s v="Modelling"/>
    <x v="0"/>
    <s v="Maria"/>
    <d v="2025-05-21T00:00:00"/>
    <s v="Done"/>
    <s v="Done"/>
    <s v="Done"/>
    <s v="Done"/>
    <s v="Done"/>
    <s v="Done"/>
    <s v="Done"/>
    <x v="0"/>
    <d v="1899-12-30T00:00:00"/>
    <m/>
    <s v="No"/>
    <m/>
    <m/>
    <m/>
  </r>
  <r>
    <m/>
    <x v="0"/>
    <n v="3.1"/>
    <x v="0"/>
    <s v="João"/>
    <s v="Modelling"/>
    <x v="0"/>
    <s v="João"/>
    <s v="21/05/2025"/>
    <s v="Done"/>
    <s v="Done"/>
    <s v="Done"/>
    <s v="Done"/>
    <s v="Done"/>
    <s v="Done"/>
    <s v="Done"/>
    <x v="0"/>
    <d v="1899-12-30T00:00:00"/>
    <m/>
    <s v="No"/>
    <m/>
    <m/>
    <m/>
  </r>
  <r>
    <m/>
    <x v="0"/>
    <n v="5.0999999999999996"/>
    <x v="1"/>
    <s v="João"/>
    <s v="Workflow"/>
    <x v="1"/>
    <s v="João"/>
    <s v="22/05/2025"/>
    <s v="Done"/>
    <s v="Done"/>
    <s v="Done"/>
    <s v="Done"/>
    <s v="Done"/>
    <s v="Done"/>
    <s v="Done"/>
    <x v="0"/>
    <d v="1899-12-30T00:00:00"/>
    <m/>
    <s v="DA"/>
    <m/>
    <m/>
    <m/>
  </r>
  <r>
    <m/>
    <x v="0"/>
    <n v="7.3"/>
    <x v="1"/>
    <s v="João"/>
    <s v="Workflow"/>
    <x v="1"/>
    <s v="João"/>
    <s v="22/05/2025"/>
    <s v="Done"/>
    <s v="Done"/>
    <s v="Done"/>
    <s v="Done"/>
    <s v="Done"/>
    <s v="Done"/>
    <s v="Done"/>
    <x v="0"/>
    <d v="1899-12-30T00:00:00"/>
    <m/>
    <s v="DA"/>
    <m/>
    <m/>
    <m/>
  </r>
  <r>
    <m/>
    <x v="0"/>
    <n v="7.1"/>
    <x v="0"/>
    <s v="João"/>
    <s v="Workflow"/>
    <x v="1"/>
    <s v="João"/>
    <d v="2025-05-22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7.2"/>
    <x v="0"/>
    <s v="João"/>
    <s v="Modelling"/>
    <x v="1"/>
    <s v="João"/>
    <d v="2025-05-22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6.2"/>
    <x v="1"/>
    <s v="João"/>
    <s v="Workflow"/>
    <x v="1"/>
    <s v="Maria"/>
    <d v="2025-05-30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4.3"/>
    <x v="1"/>
    <s v="João"/>
    <s v="Modelling"/>
    <x v="1"/>
    <s v="João"/>
    <d v="2025-05-30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4.2"/>
    <x v="1"/>
    <s v="João"/>
    <s v="Workflow"/>
    <x v="1"/>
    <s v="João"/>
    <d v="2025-05-30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6.3"/>
    <x v="1"/>
    <s v="João"/>
    <s v="Modelling"/>
    <x v="1"/>
    <s v="João"/>
    <d v="2025-06-29T00:00:00"/>
    <s v="Done"/>
    <s v="Done"/>
    <s v="Done"/>
    <s v="Done"/>
    <s v="Done"/>
    <s v="Done"/>
    <s v="Done"/>
    <x v="0"/>
    <d v="1899-12-30T00:00:00"/>
    <m/>
    <s v="Yes"/>
    <m/>
    <m/>
    <m/>
  </r>
  <r>
    <m/>
    <x v="0"/>
    <n v="4.0999999999999996"/>
    <x v="1"/>
    <s v="João"/>
    <s v="Modelling"/>
    <x v="1"/>
    <s v="Maria"/>
    <d v="2025-06-29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6.1"/>
    <x v="1"/>
    <s v="João"/>
    <s v="Modelling"/>
    <x v="1"/>
    <s v="Maria"/>
    <d v="2025-06-29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8.1"/>
    <x v="2"/>
    <s v="João"/>
    <s v="Workflow"/>
    <x v="1"/>
    <s v="Maria"/>
    <d v="2025-07-04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8.1999999999999993"/>
    <x v="2"/>
    <s v="João"/>
    <s v="Modelling"/>
    <x v="1"/>
    <s v="João"/>
    <d v="2025-07-04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8.3000000000000007"/>
    <x v="2"/>
    <s v="João"/>
    <s v="Modelling"/>
    <x v="2"/>
    <s v="João"/>
    <d v="2025-07-03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9"/>
    <x v="2"/>
    <s v="João"/>
    <s v="Modelling"/>
    <x v="2"/>
    <s v="João"/>
    <d v="2025-07-14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10.1"/>
    <x v="2"/>
    <s v="João"/>
    <s v="Modelling"/>
    <x v="2"/>
    <s v="Maria"/>
    <d v="2025-07-04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10.199999999999999"/>
    <x v="2"/>
    <s v="João"/>
    <s v="Modelling"/>
    <x v="2"/>
    <s v="João"/>
    <d v="2025-07-15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11"/>
    <x v="2"/>
    <s v="João"/>
    <s v="Modelling"/>
    <x v="2"/>
    <s v="João"/>
    <d v="2025-07-04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12.1"/>
    <x v="2"/>
    <s v="João"/>
    <s v="Modelling"/>
    <x v="2"/>
    <s v="Maria"/>
    <d v="2025-07-14T00:00:00"/>
    <s v="Done"/>
    <s v="Done"/>
    <s v="Done"/>
    <s v="Done"/>
    <s v="Done"/>
    <s v="Done"/>
    <s v="Done"/>
    <x v="0"/>
    <d v="1899-12-30T00:00:00"/>
    <m/>
    <s v="Yes"/>
    <m/>
    <m/>
    <m/>
  </r>
  <r>
    <m/>
    <x v="0"/>
    <n v="12.2"/>
    <x v="2"/>
    <s v="João"/>
    <s v="Modelling"/>
    <x v="2"/>
    <s v="João"/>
    <d v="2025-07-14T00:00:00"/>
    <s v="Done"/>
    <s v="Done"/>
    <s v="Done"/>
    <s v="Done"/>
    <s v="Done"/>
    <s v="Done"/>
    <s v="Done"/>
    <x v="0"/>
    <d v="1899-12-30T00:00:00"/>
    <m/>
    <s v="Yes"/>
    <m/>
    <m/>
    <m/>
  </r>
  <r>
    <m/>
    <x v="0"/>
    <n v="12.3"/>
    <x v="2"/>
    <s v="João"/>
    <s v="Modelling"/>
    <x v="2"/>
    <s v="João"/>
    <d v="2025-06-30T00:00:00"/>
    <s v="Done"/>
    <s v="Done"/>
    <s v="Done"/>
    <s v="Done"/>
    <s v="Done"/>
    <s v="Done"/>
    <s v="Done"/>
    <x v="0"/>
    <d v="1899-12-30T00:00:00"/>
    <m/>
    <s v="DA"/>
    <m/>
    <m/>
    <m/>
  </r>
  <r>
    <m/>
    <x v="0"/>
    <n v="13"/>
    <x v="2"/>
    <s v="João"/>
    <s v="Modelling"/>
    <x v="2"/>
    <s v="João"/>
    <d v="2025-07-04T00:00:00"/>
    <s v="Done"/>
    <s v="Done"/>
    <s v="Done"/>
    <s v="Done"/>
    <s v="Done"/>
    <s v="Done"/>
    <s v="Done"/>
    <x v="0"/>
    <d v="1899-12-30T00:00:00"/>
    <m/>
    <s v="Yes"/>
    <m/>
    <m/>
    <m/>
  </r>
  <r>
    <m/>
    <x v="0"/>
    <n v="14"/>
    <x v="2"/>
    <s v="João"/>
    <s v="Modelling"/>
    <x v="2"/>
    <s v="João"/>
    <d v="2025-07-14T00:00:00"/>
    <s v="To Do"/>
    <s v="To Do"/>
    <s v="To Do"/>
    <s v="To Do"/>
    <s v="To Do"/>
    <s v="To Do"/>
    <s v="To Do"/>
    <x v="0"/>
    <d v="1899-12-30T00:00:00"/>
    <m/>
    <s v="Yes"/>
    <m/>
    <m/>
    <m/>
  </r>
  <r>
    <m/>
    <x v="0"/>
    <n v="15"/>
    <x v="2"/>
    <s v="João"/>
    <s v="Modelling"/>
    <x v="2"/>
    <s v="João"/>
    <d v="2025-07-04T00:00:00"/>
    <s v="Done"/>
    <s v="Done"/>
    <s v="Done"/>
    <s v="Done"/>
    <s v="Done"/>
    <s v="Done"/>
    <s v="Done"/>
    <x v="0"/>
    <d v="1899-12-30T00:00:00"/>
    <m/>
    <s v="Yes"/>
    <m/>
    <m/>
    <m/>
  </r>
  <r>
    <m/>
    <x v="0"/>
    <n v="16"/>
    <x v="2"/>
    <s v="João"/>
    <s v="Modelling"/>
    <x v="2"/>
    <s v="João"/>
    <d v="2025-07-03T00:00:00"/>
    <s v="Done"/>
    <s v="Done"/>
    <s v="Done"/>
    <s v="Done"/>
    <s v="Done"/>
    <s v="Done"/>
    <s v="Done"/>
    <x v="0"/>
    <d v="1899-12-30T00:00:00"/>
    <m/>
    <s v="Yes"/>
    <m/>
    <m/>
    <m/>
  </r>
  <r>
    <m/>
    <x v="0"/>
    <n v="17.100000000000001"/>
    <x v="3"/>
    <s v="João"/>
    <s v="Modelling"/>
    <x v="3"/>
    <s v="João"/>
    <d v="1899-12-30T00:00:00"/>
    <s v="To Do"/>
    <s v="To Do"/>
    <s v="To Do"/>
    <s v="To Do"/>
    <s v="To Do"/>
    <s v="To Do"/>
    <s v="To Do"/>
    <x v="1"/>
    <s v="-"/>
    <m/>
    <s v="DA"/>
    <m/>
    <m/>
    <m/>
  </r>
  <r>
    <m/>
    <x v="0"/>
    <n v="17.100000000000001"/>
    <x v="3"/>
    <s v="João"/>
    <s v="Modelling"/>
    <x v="3"/>
    <s v="João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17.399999999999999"/>
    <x v="3"/>
    <s v="João"/>
    <s v="Modelling"/>
    <x v="3"/>
    <s v="João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17.5"/>
    <x v="3"/>
    <s v="João"/>
    <s v="Modelling"/>
    <x v="3"/>
    <s v="Maria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17.5"/>
    <x v="3"/>
    <s v="João"/>
    <s v="Modelling"/>
    <x v="3"/>
    <s v="Maria"/>
    <d v="1899-12-30T00:00:00"/>
    <s v="To Do"/>
    <s v="To Do"/>
    <s v="To Do"/>
    <s v="To Do"/>
    <s v="To Do"/>
    <s v="To Do"/>
    <s v="To Do"/>
    <x v="1"/>
    <s v="-"/>
    <m/>
    <s v="DA"/>
    <m/>
    <m/>
    <m/>
  </r>
  <r>
    <m/>
    <x v="0"/>
    <n v="17.5"/>
    <x v="3"/>
    <s v="João"/>
    <s v="Modelling"/>
    <x v="3"/>
    <s v="Maria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17.7"/>
    <x v="3"/>
    <s v="João"/>
    <s v="Modelling"/>
    <x v="3"/>
    <s v="Maria"/>
    <d v="1899-12-30T00:00:00"/>
    <s v="To Do"/>
    <s v="To Do"/>
    <s v="To Do"/>
    <s v="To Do"/>
    <s v="To Do"/>
    <s v="To Do"/>
    <s v="To Do"/>
    <x v="1"/>
    <s v="-"/>
    <m/>
    <s v="DA"/>
    <m/>
    <m/>
    <m/>
  </r>
  <r>
    <m/>
    <x v="0"/>
    <n v="17.8"/>
    <x v="3"/>
    <s v="João"/>
    <s v="Modelling"/>
    <x v="3"/>
    <s v="Maria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18.100000000000001"/>
    <x v="3"/>
    <s v="João"/>
    <s v="Modelling"/>
    <x v="3"/>
    <s v="Maria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19.100000000000001"/>
    <x v="3"/>
    <s v="João"/>
    <s v="Modelling"/>
    <x v="4"/>
    <s v="João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19.2"/>
    <x v="3"/>
    <s v="João"/>
    <s v="Modelling"/>
    <x v="4"/>
    <s v="João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20"/>
    <x v="3"/>
    <s v="João"/>
    <s v="Modelling"/>
    <x v="4"/>
    <s v="João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21"/>
    <x v="3"/>
    <s v="João"/>
    <s v="Modelling"/>
    <x v="4"/>
    <s v="João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22"/>
    <x v="3"/>
    <s v="João"/>
    <s v="Modelling"/>
    <x v="4"/>
    <s v="Maria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23"/>
    <x v="3"/>
    <s v="João"/>
    <s v="Modelling"/>
    <x v="4"/>
    <s v="João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24"/>
    <x v="3"/>
    <s v="João"/>
    <s v="Modelling"/>
    <x v="4"/>
    <s v="João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26"/>
    <x v="3"/>
    <s v="João"/>
    <s v="Modelling"/>
    <x v="4"/>
    <s v="Maria"/>
    <d v="1899-12-30T00:00:00"/>
    <s v="To Do"/>
    <s v="To Do"/>
    <s v="To Do"/>
    <s v="To Do"/>
    <s v="To Do"/>
    <s v="To Do"/>
    <s v="To Do"/>
    <x v="1"/>
    <s v="-"/>
    <m/>
    <s v="DA"/>
    <m/>
    <m/>
    <m/>
  </r>
  <r>
    <m/>
    <x v="0"/>
    <n v="27"/>
    <x v="3"/>
    <s v="João"/>
    <s v="Modelling"/>
    <x v="4"/>
    <s v="Maria"/>
    <d v="1899-12-30T00:00:00"/>
    <s v="To Do"/>
    <s v="To Do"/>
    <s v="To Do"/>
    <s v="To Do"/>
    <s v="To Do"/>
    <s v="To Do"/>
    <s v="To Do"/>
    <x v="1"/>
    <s v="-"/>
    <m/>
    <s v="Yes"/>
    <m/>
    <m/>
    <m/>
  </r>
  <r>
    <m/>
    <x v="0"/>
    <n v="28"/>
    <x v="3"/>
    <s v="João"/>
    <s v="Modelling"/>
    <x v="4"/>
    <s v="Maria"/>
    <d v="1899-12-30T00:00:00"/>
    <s v="To Do"/>
    <s v="To Do"/>
    <s v="To Do"/>
    <s v="To Do"/>
    <s v="To Do"/>
    <s v="To Do"/>
    <s v="To Do"/>
    <x v="1"/>
    <s v="-"/>
    <m/>
    <s v="DA"/>
    <m/>
    <m/>
    <m/>
  </r>
  <r>
    <m/>
    <x v="0"/>
    <n v="29.1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29.2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30"/>
    <x v="4"/>
    <n v="0"/>
    <s v="Workflow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31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32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33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34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35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36.1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37.1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37.200000000000003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DA"/>
    <m/>
    <m/>
    <m/>
  </r>
  <r>
    <m/>
    <x v="0"/>
    <n v="37.299999999999997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No"/>
    <m/>
    <m/>
    <m/>
  </r>
  <r>
    <m/>
    <x v="0"/>
    <n v="37.4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Yes"/>
    <m/>
    <m/>
    <m/>
  </r>
  <r>
    <m/>
    <x v="0"/>
    <n v="38"/>
    <x v="4"/>
    <n v="0"/>
    <s v="Modelling"/>
    <x v="5"/>
    <n v="0"/>
    <s v="-"/>
    <s v="To Do"/>
    <s v="To Do"/>
    <s v="To Do"/>
    <s v="To Do"/>
    <s v="To Do"/>
    <s v="To Do"/>
    <s v="To Do"/>
    <x v="1"/>
    <s v="-"/>
    <m/>
    <s v="Yes"/>
    <m/>
    <m/>
    <m/>
  </r>
  <r>
    <m/>
    <x v="0"/>
    <n v="39"/>
    <x v="4"/>
    <n v="0"/>
    <s v="Modelling"/>
    <x v="6"/>
    <n v="0"/>
    <s v="-"/>
    <s v="To Do"/>
    <s v="To Do"/>
    <s v="To Do"/>
    <s v="To Do"/>
    <s v="To Do"/>
    <s v="To Do"/>
    <s v="To Do"/>
    <x v="1"/>
    <s v="-"/>
    <m/>
    <s v="No"/>
    <m/>
    <m/>
    <m/>
  </r>
  <r>
    <m/>
    <x v="0"/>
    <n v="40"/>
    <x v="4"/>
    <n v="0"/>
    <s v="Modelling"/>
    <x v="6"/>
    <n v="0"/>
    <s v="-"/>
    <s v="To Do"/>
    <s v="To Do"/>
    <s v="To Do"/>
    <s v="To Do"/>
    <s v="To Do"/>
    <s v="To Do"/>
    <s v="To Do"/>
    <x v="1"/>
    <s v="-"/>
    <m/>
    <s v="Yes"/>
    <m/>
    <m/>
    <m/>
  </r>
  <r>
    <m/>
    <x v="0"/>
    <n v="36.200000000000003"/>
    <x v="4"/>
    <n v="0"/>
    <s v="Modelling"/>
    <x v="6"/>
    <n v="0"/>
    <s v="-"/>
    <s v="To Do"/>
    <s v="To Do"/>
    <s v="To Do"/>
    <s v="To Do"/>
    <s v="To Do"/>
    <s v="To Do"/>
    <s v="To Do"/>
    <x v="1"/>
    <s v="-"/>
    <m/>
    <s v="Yes"/>
    <m/>
    <m/>
    <m/>
  </r>
  <r>
    <m/>
    <x v="0"/>
    <n v="29.3"/>
    <x v="4"/>
    <n v="0"/>
    <s v="Modelling"/>
    <x v="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41"/>
    <x v="4"/>
    <n v="0"/>
    <s v="Modelling"/>
    <x v="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42"/>
    <x v="4"/>
    <n v="0"/>
    <s v="Modelling"/>
    <x v="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43"/>
    <x v="4"/>
    <n v="0"/>
    <s v="Modelling"/>
    <x v="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44"/>
    <x v="4"/>
    <n v="0"/>
    <s v="Modelling"/>
    <x v="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45"/>
    <x v="4"/>
    <n v="0"/>
    <s v="Modelling"/>
    <x v="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46"/>
    <x v="4"/>
    <n v="0"/>
    <s v="Modelling"/>
    <x v="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47"/>
    <x v="4"/>
    <n v="0"/>
    <s v="Modelling"/>
    <x v="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48"/>
    <x v="4"/>
    <n v="0"/>
    <s v="Modelling"/>
    <x v="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49"/>
    <x v="4"/>
    <n v="0"/>
    <s v="Modelling"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50"/>
    <x v="4"/>
    <n v="0"/>
    <s v="Modelling"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51"/>
    <x v="4"/>
    <n v="0"/>
    <s v="Modelling"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52"/>
    <x v="4"/>
    <n v="0"/>
    <s v="Modelling"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53"/>
    <x v="4"/>
    <n v="0"/>
    <s v="Modelling"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54"/>
    <x v="4"/>
    <n v="0"/>
    <s v="Modelling"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55"/>
    <x v="4"/>
    <n v="0"/>
    <s v="Modelling"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56"/>
    <x v="4"/>
    <n v="0"/>
    <s v="Modelling"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57"/>
    <x v="4"/>
    <n v="0"/>
    <s v="Modelling"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58"/>
    <x v="4"/>
    <n v="0"/>
    <s v="Modelling"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59"/>
    <x v="4"/>
    <n v="0"/>
    <m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0"/>
    <x v="4"/>
    <n v="0"/>
    <m/>
    <x v="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1.1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2.1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3.1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3.4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3.5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4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5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6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7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8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1.2"/>
    <x v="4"/>
    <n v="0"/>
    <m/>
    <x v="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2.2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3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4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5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6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7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8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9.099999999999994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69.2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70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71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72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73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74"/>
    <x v="4"/>
    <n v="0"/>
    <m/>
    <x v="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78"/>
    <x v="4"/>
    <n v="0"/>
    <m/>
    <x v="1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79"/>
    <x v="4"/>
    <n v="0"/>
    <m/>
    <x v="1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75"/>
    <x v="4"/>
    <n v="0"/>
    <m/>
    <x v="1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76"/>
    <x v="4"/>
    <n v="0"/>
    <m/>
    <x v="1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77"/>
    <x v="4"/>
    <n v="0"/>
    <m/>
    <x v="1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80"/>
    <x v="4"/>
    <n v="0"/>
    <m/>
    <x v="1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81"/>
    <x v="4"/>
    <n v="0"/>
    <m/>
    <x v="1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82"/>
    <x v="4"/>
    <n v="0"/>
    <m/>
    <x v="1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83"/>
    <x v="4"/>
    <n v="0"/>
    <m/>
    <x v="1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84"/>
    <x v="4"/>
    <n v="0"/>
    <m/>
    <x v="1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85"/>
    <x v="4"/>
    <n v="0"/>
    <m/>
    <x v="11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86"/>
    <x v="4"/>
    <n v="0"/>
    <m/>
    <x v="11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87"/>
    <x v="4"/>
    <n v="0"/>
    <m/>
    <x v="11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88"/>
    <x v="4"/>
    <n v="0"/>
    <m/>
    <x v="11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89"/>
    <x v="4"/>
    <n v="0"/>
    <m/>
    <x v="11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90"/>
    <x v="4"/>
    <n v="0"/>
    <m/>
    <x v="11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91"/>
    <x v="4"/>
    <n v="0"/>
    <m/>
    <x v="11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92"/>
    <x v="4"/>
    <n v="0"/>
    <m/>
    <x v="11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93"/>
    <x v="4"/>
    <n v="0"/>
    <m/>
    <x v="11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94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95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96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97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98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99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0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1.1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1.2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2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3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4"/>
    <x v="4"/>
    <n v="0"/>
    <m/>
    <x v="12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1.3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5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6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7.1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7.2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8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09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0.1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0.2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0.3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1"/>
    <x v="4"/>
    <n v="0"/>
    <m/>
    <x v="13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2.1"/>
    <x v="4"/>
    <n v="0"/>
    <m/>
    <x v="14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2.2"/>
    <x v="4"/>
    <n v="0"/>
    <m/>
    <x v="14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2.3"/>
    <x v="4"/>
    <n v="0"/>
    <m/>
    <x v="14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2.4"/>
    <x v="4"/>
    <n v="0"/>
    <m/>
    <x v="14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3"/>
    <x v="4"/>
    <n v="0"/>
    <m/>
    <x v="14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4"/>
    <x v="4"/>
    <n v="0"/>
    <m/>
    <x v="14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5"/>
    <x v="4"/>
    <n v="0"/>
    <m/>
    <x v="14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6"/>
    <x v="4"/>
    <n v="0"/>
    <m/>
    <x v="14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7"/>
    <x v="4"/>
    <n v="0"/>
    <m/>
    <x v="14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8"/>
    <x v="4"/>
    <n v="0"/>
    <m/>
    <x v="14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19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0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1.1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1.2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2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3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4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5.1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5.2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6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7"/>
    <x v="4"/>
    <n v="0"/>
    <m/>
    <x v="15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8"/>
    <x v="4"/>
    <n v="0"/>
    <m/>
    <x v="1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29"/>
    <x v="4"/>
    <n v="0"/>
    <m/>
    <x v="1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30"/>
    <x v="4"/>
    <n v="0"/>
    <m/>
    <x v="1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31"/>
    <x v="4"/>
    <n v="0"/>
    <m/>
    <x v="1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32"/>
    <x v="4"/>
    <n v="0"/>
    <m/>
    <x v="1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33"/>
    <x v="4"/>
    <n v="0"/>
    <m/>
    <x v="1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34"/>
    <x v="4"/>
    <n v="0"/>
    <m/>
    <x v="1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35"/>
    <x v="4"/>
    <n v="0"/>
    <m/>
    <x v="1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36"/>
    <x v="4"/>
    <n v="0"/>
    <m/>
    <x v="16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37"/>
    <x v="4"/>
    <n v="0"/>
    <m/>
    <x v="1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38"/>
    <x v="4"/>
    <n v="0"/>
    <m/>
    <x v="1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39"/>
    <x v="4"/>
    <n v="0"/>
    <m/>
    <x v="1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40"/>
    <x v="4"/>
    <n v="0"/>
    <m/>
    <x v="1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41"/>
    <x v="4"/>
    <n v="0"/>
    <m/>
    <x v="1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42"/>
    <x v="4"/>
    <n v="0"/>
    <m/>
    <x v="1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43"/>
    <x v="4"/>
    <n v="0"/>
    <m/>
    <x v="1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44"/>
    <x v="4"/>
    <n v="0"/>
    <m/>
    <x v="1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45"/>
    <x v="4"/>
    <n v="0"/>
    <m/>
    <x v="17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46"/>
    <x v="4"/>
    <n v="0"/>
    <m/>
    <x v="1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47"/>
    <x v="4"/>
    <n v="0"/>
    <m/>
    <x v="1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48"/>
    <x v="4"/>
    <n v="0"/>
    <m/>
    <x v="1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49"/>
    <x v="4"/>
    <n v="0"/>
    <m/>
    <x v="1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50"/>
    <x v="4"/>
    <n v="0"/>
    <m/>
    <x v="1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51"/>
    <x v="4"/>
    <n v="0"/>
    <m/>
    <x v="1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52"/>
    <x v="4"/>
    <n v="0"/>
    <m/>
    <x v="1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53"/>
    <x v="4"/>
    <n v="0"/>
    <m/>
    <x v="1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54"/>
    <x v="4"/>
    <n v="0"/>
    <m/>
    <x v="1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55"/>
    <x v="4"/>
    <n v="0"/>
    <m/>
    <x v="18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56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57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58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59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0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1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2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3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4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5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6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7"/>
    <x v="4"/>
    <n v="0"/>
    <m/>
    <x v="19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8.1"/>
    <x v="4"/>
    <n v="0"/>
    <m/>
    <x v="2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8.2"/>
    <x v="4"/>
    <n v="0"/>
    <m/>
    <x v="2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8.3"/>
    <x v="4"/>
    <n v="0"/>
    <m/>
    <x v="2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8.4"/>
    <x v="4"/>
    <n v="0"/>
    <m/>
    <x v="2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69"/>
    <x v="4"/>
    <n v="0"/>
    <m/>
    <x v="2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70"/>
    <x v="4"/>
    <n v="0"/>
    <m/>
    <x v="2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71"/>
    <x v="4"/>
    <n v="0"/>
    <m/>
    <x v="2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72"/>
    <x v="4"/>
    <n v="0"/>
    <m/>
    <x v="20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73"/>
    <x v="4"/>
    <n v="0"/>
    <m/>
    <x v="21"/>
    <n v="0"/>
    <s v="-"/>
    <s v="To Do"/>
    <s v="To Do"/>
    <s v="To Do"/>
    <s v="To Do"/>
    <s v="To Do"/>
    <s v="To Do"/>
    <s v="To Do"/>
    <x v="1"/>
    <s v="-"/>
    <m/>
    <m/>
    <m/>
    <m/>
    <m/>
  </r>
  <r>
    <m/>
    <x v="0"/>
    <n v="174"/>
    <x v="4"/>
    <n v="0"/>
    <m/>
    <x v="22"/>
    <n v="0"/>
    <s v="-"/>
    <s v="To Do"/>
    <s v="To Do"/>
    <s v="To Do"/>
    <s v="To Do"/>
    <s v="To Do"/>
    <s v="To Do"/>
    <s v="To Do"/>
    <x v="1"/>
    <s v="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1796F1F-FA09-4A27-B14A-65EAF124F526}" name="Tabela dinâmica3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PROGRESSO">
  <location ref="T5:U8" firstHeaderRow="1" firstDataRow="1" firstDataCol="1"/>
  <pivotFields count="23">
    <pivotField showAll="0"/>
    <pivotField showAll="0"/>
    <pivotField showAll="0"/>
    <pivotField showAll="0">
      <items count="6">
        <item x="4"/>
        <item x="0"/>
        <item x="1"/>
        <item x="2"/>
        <item x="3"/>
        <item t="default"/>
      </items>
    </pivotField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6"/>
  </rowFields>
  <rowItems count="3">
    <i>
      <x/>
    </i>
    <i>
      <x v="1"/>
    </i>
    <i t="grand">
      <x/>
    </i>
  </rowItems>
  <colItems count="1">
    <i/>
  </colItems>
  <dataFields count="1">
    <dataField name="Contagem de STATUS VALIDAÇÃO" fld="1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EC664C-A3AF-49C6-A5F6-425A68624E0F}" name="Tabela dinâmica2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SPRINT">
  <location ref="Q5:R29" firstHeaderRow="1" firstDataRow="1" firstDataCol="1"/>
  <pivotFields count="23">
    <pivotField showAll="0"/>
    <pivotField showAll="0"/>
    <pivotField showAll="0"/>
    <pivotField showAll="0">
      <items count="6">
        <item x="4"/>
        <item x="0"/>
        <item x="1"/>
        <item x="2"/>
        <item x="3"/>
        <item t="default"/>
      </items>
    </pivotField>
    <pivotField showAll="0"/>
    <pivotField showAll="0"/>
    <pivotField axis="axisRow" dataField="1" numFmtId="1" showAll="0">
      <items count="24">
        <item x="0"/>
        <item x="1"/>
        <item x="2"/>
        <item x="3"/>
        <item x="4"/>
        <item x="7"/>
        <item x="5"/>
        <item x="6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Contagem de SPRINT" fld="6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E2DB8B7-C172-4EFA-A69B-337795218003}" name="Tabela dinâmica1" cacheId="7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AREA">
  <location ref="N5:O11" firstHeaderRow="1" firstDataRow="1" firstDataCol="1"/>
  <pivotFields count="23">
    <pivotField showAll="0"/>
    <pivotField showAll="0"/>
    <pivotField showAll="0"/>
    <pivotField axis="axisRow" dataField="1" showAll="0">
      <items count="6">
        <item x="4"/>
        <item x="0"/>
        <item x="1"/>
        <item x="2"/>
        <item x="3"/>
        <item t="default"/>
      </items>
    </pivotField>
    <pivotField showAll="0"/>
    <pivotField showAll="0"/>
    <pivotField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ntagem de AREA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9984CA-88E3-4178-9EAC-0DD5B74EF16E}" name="Tabela1" displayName="Tabela1" ref="D9:N265" totalsRowShown="0" headerRowDxfId="91" dataDxfId="135" tableBorderDxfId="134">
  <autoFilter ref="D9:N265" xr:uid="{DB9984CA-88E3-4178-9EAC-0DD5B74EF16E}"/>
  <tableColumns count="11">
    <tableColumn id="1" xr3:uid="{5D040701-A023-45E6-9CBE-D5E340247DB9}" name="TASKS" dataDxfId="133"/>
    <tableColumn id="2" xr3:uid="{461A8AD7-57B8-43B9-AA3A-1F5B25A7DB72}" name="PRIORIDADE" dataDxfId="132"/>
    <tableColumn id="3" xr3:uid="{8E57763B-54C5-44F5-8137-C68EBC8955BF}" name="ÁREA" dataDxfId="131"/>
    <tableColumn id="4" xr3:uid="{0A4A8428-D67C-46E9-87E2-EF52F835D66B}" name="QUEM" dataDxfId="130"/>
    <tableColumn id="5" xr3:uid="{1BA2AB65-2385-4858-BEE6-E90E8424F0F7}" name="O QUE" dataDxfId="129"/>
    <tableColumn id="6" xr3:uid="{931FDF40-42E3-4258-9804-792241215902}" name="STATUS MODELAGEM" dataDxfId="128"/>
    <tableColumn id="9" xr3:uid="{296FCA6B-2D42-4D21-9FB6-568A7D3D875E}" name="DEADLINE MODELAGEM" dataDxfId="127"/>
    <tableColumn id="10" xr3:uid="{0BC0D76B-7516-45CB-ABCB-B66C95785173}" name="VALIDAÇÃO" dataDxfId="126"/>
    <tableColumn id="7" xr3:uid="{F8B1F4E9-DC68-4AEB-BC62-0AC326789207}" name="DATA VALIDAÇÃO " dataDxfId="125"/>
    <tableColumn id="8" xr3:uid="{AFEF1BEA-8B2E-487B-854A-2099FA061A70}" name="OBS" dataDxfId="90"/>
    <tableColumn id="11" xr3:uid="{3910916C-5CDC-40E7-8554-87A526A1B764}" name="Coluna1" dataDxfId="89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A9D995B-0BAD-4B8F-812F-D2CD87C939FF}" name="Planning6" displayName="Planning6" ref="F12:AB236" totalsRowShown="0" headerRowDxfId="88">
  <autoFilter ref="F12:AB236" xr:uid="{0F6BA893-DBEC-4D03-A091-4B27242B3B96}"/>
  <tableColumns count="23">
    <tableColumn id="1" xr3:uid="{2CF09502-B5C1-4712-9E5F-8817CEC7C3D9}" name="SUBPROCESSOS">
      <calculatedColumnFormula>_xlfn.XLOOKUP(C13,'[1]ANALYSIS PROCESSES'!$P:$P,'[1]ANALYSIS PROCESSES'!$U:$U)</calculatedColumnFormula>
    </tableColumn>
    <tableColumn id="15" xr3:uid="{31B53384-AFFF-4432-ABF8-BAF689808EAC}" name="TIPO" dataDxfId="124"/>
    <tableColumn id="2" xr3:uid="{BEEFB173-4532-4FDF-85EA-1D7AA173B91A}" name="ORDENAÇÃO" dataDxfId="123">
      <calculatedColumnFormula>_xlfn.XLOOKUP(E13,'[2]Orientações gerais'!#REF!,'[2]Orientações gerais'!#REF!)</calculatedColumnFormula>
    </tableColumn>
    <tableColumn id="3" xr3:uid="{78A273F9-FA9A-43C4-8FA8-ACBEADDCA942}" name="AREA" dataDxfId="122">
      <calculatedColumnFormula>_xlfn.XLOOKUP(C13,'Tabela de Processos'!M:M,'Tabela de Processos'!R:R)</calculatedColumnFormula>
    </tableColumn>
    <tableColumn id="4" xr3:uid="{C161F87B-27AA-4766-B2A3-FC6698BB31C4}" name="QUEM" dataDxfId="121">
      <calculatedColumnFormula>_xlfn.XLOOKUP(E13,'[2]Orientações gerais'!#REF!,'[2]Orientações gerais'!#REF!)</calculatedColumnFormula>
    </tableColumn>
    <tableColumn id="14" xr3:uid="{4BD46439-CC4A-4028-B341-FA7ED1FC5F5A}" name="TIPO DESENHO" dataDxfId="120"/>
    <tableColumn id="12" xr3:uid="{7ACDD318-EE7E-4A97-B1CE-CF11AE0611E7}" name="SPRINT" dataDxfId="119">
      <calculatedColumnFormula>_xlfn.XLOOKUP(C13,Tabela4[ID_Processo],Tabela4[Sprints])</calculatedColumnFormula>
    </tableColumn>
    <tableColumn id="6" xr3:uid="{6A98F1F6-4A9C-4DC2-BA4B-B60A2CBEEDD0}" name="Especialista" dataDxfId="118">
      <calculatedColumnFormula>_xlfn.XLOOKUP(E13,'[2]Orientações gerais'!#REF!,'[2]Orientações gerais'!#REF!)</calculatedColumnFormula>
    </tableColumn>
    <tableColumn id="7" xr3:uid="{D36E3F19-761A-43B9-B376-B3924D984DC9}" name="DATA ENTREVISTA" dataDxfId="117">
      <calculatedColumnFormula>_xlfn.XLOOKUP(Planning6[[#This Row],[ORDENAÇÃO]],[2]Processos!$L$63:$L$285,[2]Processos!$O$63:$O$285)</calculatedColumnFormula>
    </tableColumn>
    <tableColumn id="22" xr3:uid="{61B19124-45F7-40AA-9F6F-207BAC8A2799}" name="STATUS MODELAGEM" dataDxfId="116"/>
    <tableColumn id="16" xr3:uid="{2B5F50B7-76CC-47C9-BAFD-EB4475A6A574}" name="SIPOC" dataDxfId="115"/>
    <tableColumn id="17" xr3:uid="{D02F46F6-8D43-4F1C-BA01-FB1814082895}" name="INDICADORES" dataDxfId="114"/>
    <tableColumn id="18" xr3:uid="{2E4AEAD6-0369-4873-AD9A-576D6B9C9A4B}" name="MELHORIAS" dataDxfId="113"/>
    <tableColumn id="20" xr3:uid="{883FFE60-33D3-4267-81EE-D504429C40FC}" name="RISCOS" dataDxfId="112"/>
    <tableColumn id="23" xr3:uid="{6868A0E8-8BFD-4D76-83A8-1129018EF7AF}" name="RACI" dataDxfId="111"/>
    <tableColumn id="21" xr3:uid="{B7B1CC1F-A914-44F0-A6F6-5415B9CEE998}" name="DESCRITIVO DO PROCESSO" dataDxfId="110"/>
    <tableColumn id="8" xr3:uid="{BDF28EC6-2869-49C2-870B-FDEBF3D6087C}" name="STATUS VALIDAÇÃO" dataDxfId="109"/>
    <tableColumn id="9" xr3:uid="{3CE777C8-CA3D-43E3-9871-318F6F6574A4}" name="DATA VALIDAÇÃO " dataDxfId="108"/>
    <tableColumn id="10" xr3:uid="{73BD7776-3E55-4C9E-A930-0E6B4CD7C7F1}" name="OBS"/>
    <tableColumn id="13" xr3:uid="{2FC6C400-74FA-4507-B9BD-D57C9CFA7C79}" name="REVIEW?" dataDxfId="107"/>
    <tableColumn id="5" xr3:uid="{3675C12F-300D-468C-A2B2-E74862838C59}" name="MAPEADOS REQUISITOS" dataDxfId="106"/>
    <tableColumn id="11" xr3:uid="{67DD6771-2868-4C72-B7B5-372A33099874}" name="MAPEADOS POP'S"/>
    <tableColumn id="19" xr3:uid="{C01780CA-D98D-442C-AEDF-2F5E7352D692}" name="DATA" dataDxfId="105">
      <calculatedColumnFormula>IF(Planning6[[#This Row],[REVIEW?]]="Yes",_xlfn.XLOOKUP(#REF!,'Review-Sprints'!D:D,'Review-Sprints'!F:F),"N/A")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25189B-69EA-4E17-B1F8-699DDA278011}" name="Tabela25" displayName="Tabela25" ref="B4:C17" totalsRowShown="0">
  <autoFilter ref="B4:C17" xr:uid="{5E25189B-69EA-4E17-B1F8-699DDA278011}"/>
  <tableColumns count="2">
    <tableColumn id="1" xr3:uid="{7F91AEA6-D0F2-4FC2-9148-229EC0352AE7}" name="Macro Processo"/>
    <tableColumn id="2" xr3:uid="{723B1ABA-26CD-4AFE-8B5E-86240507C5F0}" name="QUANT" dataDxfId="104">
      <calculatedColumnFormula>COUNTIF(I:I,Tabela25[[#This Row],[Macro Processo]])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7D5BE43-6BB6-476F-B6F1-C1D1ACE81160}" name="Tabela3" displayName="Tabela3" ref="E4:G30" totalsRowShown="0" headerRowDxfId="103" dataDxfId="102">
  <autoFilter ref="E4:G30" xr:uid="{A7D5BE43-6BB6-476F-B6F1-C1D1ACE81160}"/>
  <tableColumns count="3">
    <tableColumn id="1" xr3:uid="{093C3928-098B-4FE2-B505-E7CB3621E49C}" name="Unidade" dataDxfId="101"/>
    <tableColumn id="3" xr3:uid="{39971A68-45A3-45D3-A135-A02C558EFDAA}" name="Sigla" dataDxfId="0"/>
    <tableColumn id="2" xr3:uid="{4F0D8DF3-AC61-496C-88A7-4716B8A7442E}" name="Responsável" dataDxfId="100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1EB3296-C99C-40DB-A6D0-77447245CCB6}" name="Tabela4" displayName="Tabela4" ref="I4:S228" totalsRowShown="0">
  <autoFilter ref="I4:S228" xr:uid="{B1EB3296-C99C-40DB-A6D0-77447245CCB6}"/>
  <tableColumns count="11">
    <tableColumn id="1" xr3:uid="{A3B830F8-B7E7-45F2-8A01-B701125F0CEE}" name="MACRO PROCESSO"/>
    <tableColumn id="2" xr3:uid="{6F340557-FF6B-483E-8DA9-0F9E2A7B82DD}" name="PROCESSO" dataDxfId="99"/>
    <tableColumn id="3" xr3:uid="{63D98223-5E8D-4D0A-BBC2-E73B08CC5F77}" name="Ordenamento" dataDxfId="98"/>
    <tableColumn id="4" xr3:uid="{7532128E-CFAB-4DD6-B41C-A3CAF3F9A141}" name="Identificador Macro"/>
    <tableColumn id="5" xr3:uid="{A13E80E4-47FD-4035-A454-A6D67B07E46A}" name="ID_Processo" dataDxfId="97">
      <calculatedColumnFormula>L5 &amp; "." &amp; TEXT(COUNTIF($L$5:L5,L5),"000")</calculatedColumnFormula>
    </tableColumn>
    <tableColumn id="7" xr3:uid="{FE117508-E3C5-4FF6-BE28-5C3B54949E4A}" name="Reponsável" dataDxfId="96"/>
    <tableColumn id="11" xr3:uid="{444C7CEF-B53D-4068-A47C-1DFEC548DE48}" name="Especialista" dataDxfId="92"/>
    <tableColumn id="8" xr3:uid="{CB8E60FD-AD13-45CA-9340-A9FE617EED72}" name="Data entrevista" dataDxfId="95"/>
    <tableColumn id="9" xr3:uid="{B768786F-80F2-4B00-801A-5E0E961E2472}" name="Data Validação" dataDxfId="94"/>
    <tableColumn id="10" xr3:uid="{56883E16-AC3B-44F7-B1BC-DDA828F4C389}" name="Unidade" dataDxfId="93"/>
    <tableColumn id="6" xr3:uid="{C4B906A2-800D-41C1-A030-AA3FFDD9C060}" name="Sprints" dataDxfId="87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34998626667073579"/>
  </sheetPr>
  <dimension ref="A1:AA265"/>
  <sheetViews>
    <sheetView zoomScale="98" zoomScaleNormal="98" workbookViewId="0">
      <pane ySplit="9" topLeftCell="A10" activePane="bottomLeft" state="frozen"/>
      <selection pane="bottomLeft" activeCell="Q4" sqref="Q4"/>
    </sheetView>
  </sheetViews>
  <sheetFormatPr defaultColWidth="9.36328125" defaultRowHeight="22.5" customHeight="1" x14ac:dyDescent="0.35"/>
  <cols>
    <col min="1" max="1" width="1.453125" customWidth="1"/>
    <col min="2" max="2" width="2" customWidth="1"/>
    <col min="3" max="3" width="10.453125" customWidth="1"/>
    <col min="4" max="4" width="38.08984375" customWidth="1"/>
    <col min="5" max="5" width="12" hidden="1" customWidth="1"/>
    <col min="6" max="6" width="11.36328125" customWidth="1"/>
    <col min="7" max="7" width="12.453125" customWidth="1"/>
    <col min="8" max="8" width="25.36328125" hidden="1" customWidth="1"/>
    <col min="9" max="9" width="15.7265625" customWidth="1"/>
    <col min="10" max="10" width="17.1796875" customWidth="1"/>
    <col min="11" max="11" width="11.36328125" customWidth="1"/>
    <col min="12" max="12" width="16.08984375" customWidth="1"/>
    <col min="13" max="13" width="36.54296875" customWidth="1"/>
    <col min="14" max="14" width="1.90625" customWidth="1"/>
    <col min="15" max="15" width="3.36328125" customWidth="1"/>
    <col min="16" max="16" width="9.6328125" customWidth="1"/>
    <col min="17" max="17" width="9.36328125" customWidth="1"/>
    <col min="18" max="18" width="11.6328125" customWidth="1"/>
    <col min="19" max="19" width="15.36328125" customWidth="1"/>
    <col min="20" max="20" width="9.36328125" customWidth="1"/>
    <col min="21" max="21" width="10.54296875" customWidth="1"/>
    <col min="22" max="22" width="9.36328125" customWidth="1"/>
    <col min="23" max="24" width="3.6328125" customWidth="1"/>
    <col min="25" max="25" width="5.54296875" customWidth="1"/>
    <col min="26" max="27" width="9.36328125" customWidth="1"/>
  </cols>
  <sheetData>
    <row r="1" spans="1:27" s="1" customFormat="1" ht="15.5" x14ac:dyDescent="0.35">
      <c r="B1" s="230"/>
      <c r="C1" s="231"/>
      <c r="D1" s="232"/>
      <c r="E1" s="231"/>
      <c r="F1" s="233"/>
      <c r="G1" s="234"/>
      <c r="H1" s="231"/>
      <c r="I1" s="234"/>
      <c r="J1" s="231"/>
      <c r="K1" s="231"/>
      <c r="L1" s="235"/>
      <c r="M1" s="233"/>
      <c r="N1" s="230"/>
    </row>
    <row r="2" spans="1:27" s="1" customFormat="1" ht="21" x14ac:dyDescent="0.35">
      <c r="B2" s="230"/>
      <c r="C2" s="231"/>
      <c r="D2" s="232"/>
      <c r="E2" s="231"/>
      <c r="F2" s="233"/>
      <c r="G2" s="234"/>
      <c r="H2" s="236"/>
      <c r="I2" s="237" t="s">
        <v>2</v>
      </c>
      <c r="J2" s="238" t="s">
        <v>3</v>
      </c>
      <c r="K2" s="239"/>
      <c r="L2" s="235"/>
      <c r="M2" s="240">
        <f>Analises!I5</f>
        <v>224</v>
      </c>
      <c r="N2" s="230"/>
    </row>
    <row r="3" spans="1:27" s="1" customFormat="1" ht="26" x14ac:dyDescent="0.35">
      <c r="B3" s="230"/>
      <c r="C3" s="231"/>
      <c r="D3" s="232"/>
      <c r="E3" s="231"/>
      <c r="F3" s="233"/>
      <c r="G3" s="234"/>
      <c r="H3" s="236"/>
      <c r="I3" s="241">
        <f ca="1">Analises!E7</f>
        <v>178</v>
      </c>
      <c r="J3" s="242">
        <f>Analises!C16</f>
        <v>46082</v>
      </c>
      <c r="K3" s="243"/>
      <c r="L3" s="235"/>
      <c r="M3" s="244">
        <f>Analises!J9</f>
        <v>0.12946428571428573</v>
      </c>
      <c r="N3" s="230"/>
    </row>
    <row r="4" spans="1:27" s="1" customFormat="1" ht="18.5" x14ac:dyDescent="0.35">
      <c r="B4" s="230"/>
      <c r="C4" s="231"/>
      <c r="D4" s="232"/>
      <c r="E4" s="231"/>
      <c r="F4" s="233"/>
      <c r="G4" s="234"/>
      <c r="H4" s="236"/>
      <c r="I4" s="245" t="s">
        <v>10</v>
      </c>
      <c r="J4" s="231"/>
      <c r="K4" s="231"/>
      <c r="L4" s="233"/>
      <c r="M4" s="246">
        <f>Analises!I11</f>
        <v>195</v>
      </c>
      <c r="N4" s="230"/>
    </row>
    <row r="5" spans="1:27" s="1" customFormat="1" ht="18.5" x14ac:dyDescent="0.35">
      <c r="B5" s="230"/>
      <c r="C5" s="231"/>
      <c r="D5" s="232"/>
      <c r="E5" s="231"/>
      <c r="F5" s="233"/>
      <c r="G5" s="234"/>
      <c r="H5" s="236"/>
      <c r="I5" s="234"/>
      <c r="J5" s="231"/>
      <c r="K5" s="231"/>
      <c r="L5" s="235"/>
      <c r="M5" s="247">
        <f>M2-M4</f>
        <v>29</v>
      </c>
      <c r="N5" s="230"/>
    </row>
    <row r="6" spans="1:27" s="1" customFormat="1" ht="8.75" customHeight="1" x14ac:dyDescent="0.35">
      <c r="B6" s="230"/>
      <c r="C6" s="231"/>
      <c r="D6" s="248"/>
      <c r="E6" s="231"/>
      <c r="F6" s="249"/>
      <c r="G6" s="234"/>
      <c r="H6" s="236"/>
      <c r="I6" s="250"/>
      <c r="J6" s="235"/>
      <c r="K6" s="235"/>
      <c r="L6" s="235"/>
      <c r="M6" s="235"/>
      <c r="N6" s="230"/>
    </row>
    <row r="7" spans="1:27" s="1" customFormat="1" ht="4.5" customHeight="1" x14ac:dyDescent="0.35">
      <c r="B7" s="230"/>
      <c r="C7" s="231"/>
      <c r="D7" s="251"/>
      <c r="E7" s="231"/>
      <c r="F7" s="233"/>
      <c r="G7" s="234"/>
      <c r="H7" s="236"/>
      <c r="I7" s="234"/>
      <c r="J7" s="231"/>
      <c r="K7" s="231"/>
      <c r="L7" s="235"/>
      <c r="M7" s="231"/>
      <c r="N7" s="230"/>
    </row>
    <row r="8" spans="1:27" s="1" customFormat="1" ht="5.15" customHeight="1" x14ac:dyDescent="0.35">
      <c r="B8" s="230"/>
      <c r="C8" s="231"/>
      <c r="D8" s="232"/>
      <c r="E8" s="231"/>
      <c r="F8" s="233"/>
      <c r="G8" s="234"/>
      <c r="H8" s="236"/>
      <c r="I8" s="234"/>
      <c r="J8" s="231"/>
      <c r="K8" s="231"/>
      <c r="L8" s="235"/>
      <c r="M8" s="233"/>
      <c r="N8" s="230"/>
    </row>
    <row r="9" spans="1:27" s="3" customFormat="1" ht="28.5" customHeight="1" x14ac:dyDescent="0.35">
      <c r="B9" s="252"/>
      <c r="C9" s="253"/>
      <c r="D9" s="298" t="s">
        <v>16</v>
      </c>
      <c r="E9" s="299" t="s">
        <v>17</v>
      </c>
      <c r="F9" s="298" t="s">
        <v>18</v>
      </c>
      <c r="G9" s="298" t="s">
        <v>19</v>
      </c>
      <c r="H9" s="298" t="s">
        <v>20</v>
      </c>
      <c r="I9" s="300" t="s">
        <v>21</v>
      </c>
      <c r="J9" s="300" t="s">
        <v>22</v>
      </c>
      <c r="K9" s="300" t="s">
        <v>23</v>
      </c>
      <c r="L9" s="301" t="s">
        <v>24</v>
      </c>
      <c r="M9" s="302" t="s">
        <v>25</v>
      </c>
      <c r="N9" s="303" t="s">
        <v>26</v>
      </c>
    </row>
    <row r="10" spans="1:27" s="1" customFormat="1" ht="34.25" customHeight="1" x14ac:dyDescent="0.35">
      <c r="B10" s="230"/>
      <c r="C10" s="254" t="s">
        <v>28</v>
      </c>
      <c r="D10" s="255" t="s">
        <v>29</v>
      </c>
      <c r="E10" s="256"/>
      <c r="F10" s="257"/>
      <c r="G10" s="257"/>
      <c r="H10" s="258"/>
      <c r="I10" s="258"/>
      <c r="J10" s="259"/>
      <c r="K10" s="263">
        <v>0</v>
      </c>
      <c r="L10" s="264" t="s">
        <v>30</v>
      </c>
      <c r="M10" s="262"/>
      <c r="N10" s="230"/>
      <c r="S10" s="14"/>
      <c r="Z10" s="5"/>
    </row>
    <row r="11" spans="1:27" s="8" customFormat="1" ht="22.25" customHeight="1" x14ac:dyDescent="0.35">
      <c r="B11" s="265"/>
      <c r="C11" s="162" t="str">
        <f>Planning!C13</f>
        <v>NO.001</v>
      </c>
      <c r="D11" s="201" t="str">
        <f>_xlfn.XLOOKUP(C11,Planning!C:C,Planning!E:E,0)</f>
        <v>Task 1</v>
      </c>
      <c r="E11" s="78" t="e">
        <f>_xlfn.XLOOKUP(Tabela1[[#This Row],[TASKS]],#REF!,#REF!)</f>
        <v>#REF!</v>
      </c>
      <c r="F11" s="155" t="str">
        <f>_xlfn.XLOOKUP(Tabela1[[#This Row],[TASKS]],Planning!$E:$E,Planning!I:I,0)</f>
        <v>COM</v>
      </c>
      <c r="G11" s="155" t="str">
        <f>_xlfn.XLOOKUP(Tabela1[[#This Row],[TASKS]],Planning!$E:$E,Planning!J:J,0)</f>
        <v>João</v>
      </c>
      <c r="H11" s="155">
        <f>_xlfn.XLOOKUP(Tabela1[[#This Row],[ÁREA]],Planning!$E:$E,Planning!K:K,0)</f>
        <v>0</v>
      </c>
      <c r="I11" s="164" t="str">
        <f>_xlfn.XLOOKUP(Tabela1[[#This Row],[TASKS]],Planning!$E:$E,Planning!O:O,0)</f>
        <v>Done</v>
      </c>
      <c r="J11" s="203">
        <f>_xlfn.XLOOKUP(Tabela1[[#This Row],[TASKS]],Planning!$E:$E,Planning!N:N,0)</f>
        <v>45800</v>
      </c>
      <c r="K11" s="164" t="str">
        <f>_xlfn.XLOOKUP(Tabela1[[#This Row],[TASKS]],Planning!$E:$E,Planning!V:V,0)</f>
        <v>Done</v>
      </c>
      <c r="L11" s="153">
        <f>_xlfn.XLOOKUP(Tabela1[[#This Row],[TASKS]],Planning!$E:$E,Planning!W:W,0)</f>
        <v>0</v>
      </c>
      <c r="M11" s="80" t="str" cm="1">
        <f t="array" ref="M11">_xlfn.XLOOKUP(Tabela1[[#This Row],[TASKS]],Planning!E:E,Planning!X:X,#REF!)</f>
        <v>xxxxxxxx</v>
      </c>
      <c r="N11" s="265"/>
      <c r="S11" s="13"/>
      <c r="Z11" s="10"/>
    </row>
    <row r="12" spans="1:27" s="6" customFormat="1" ht="26" x14ac:dyDescent="0.35">
      <c r="A12" s="103"/>
      <c r="B12" s="266"/>
      <c r="C12" s="162" t="str">
        <f>Planning!C14</f>
        <v>NO.002</v>
      </c>
      <c r="D12" s="201" t="str">
        <f>_xlfn.XLOOKUP(C12,Planning!C:C,Planning!E:E,0)</f>
        <v>Task 2</v>
      </c>
      <c r="E12" s="78" t="e">
        <f>_xlfn.XLOOKUP(Tabela1[[#This Row],[TASKS]],#REF!,#REF!)</f>
        <v>#REF!</v>
      </c>
      <c r="F12" s="155" t="str">
        <f>_xlfn.XLOOKUP(Tabela1[[#This Row],[TASKS]],Planning!$E:$E,Planning!I:I,0)</f>
        <v>COM</v>
      </c>
      <c r="G12" s="155" t="str">
        <f>_xlfn.XLOOKUP(Tabela1[[#This Row],[TASKS]],Planning!$E:$E,Planning!J:J,0)</f>
        <v>João</v>
      </c>
      <c r="H12" s="155">
        <f>_xlfn.XLOOKUP(Tabela1[[#This Row],[ÁREA]],Planning!$E:$E,Planning!K:K,0)</f>
        <v>0</v>
      </c>
      <c r="I12" s="164" t="str">
        <f>_xlfn.XLOOKUP(Tabela1[[#This Row],[TASKS]],Planning!$E:$E,Planning!O:O,0)</f>
        <v>Done</v>
      </c>
      <c r="J12" s="203">
        <f>_xlfn.XLOOKUP(Tabela1[[#This Row],[TASKS]],Planning!$E:$E,Planning!N:N,0)</f>
        <v>45806</v>
      </c>
      <c r="K12" s="164" t="str">
        <f>_xlfn.XLOOKUP(Tabela1[[#This Row],[TASKS]],Planning!$E:$E,Planning!V:V,0)</f>
        <v>Done</v>
      </c>
      <c r="L12" s="153">
        <f>_xlfn.XLOOKUP(Tabela1[[#This Row],[TASKS]],Planning!$E:$E,Planning!W:W,0)</f>
        <v>0</v>
      </c>
      <c r="M12" s="80" t="str" cm="1">
        <f t="array" ref="M12">_xlfn.XLOOKUP(Tabela1[[#This Row],[TASKS]],Planning!E:E,Planning!X:X,#REF!)</f>
        <v>xxxxxxxx</v>
      </c>
      <c r="N12" s="266"/>
      <c r="O12" s="103"/>
      <c r="P12" s="103"/>
      <c r="Q12" s="103"/>
      <c r="R12" s="103"/>
      <c r="S12" s="145"/>
      <c r="T12" s="103"/>
      <c r="U12" s="103"/>
      <c r="V12" s="103"/>
      <c r="W12" s="103"/>
      <c r="X12" s="103"/>
      <c r="Y12" s="103"/>
      <c r="Z12" s="146"/>
      <c r="AA12" s="103"/>
    </row>
    <row r="13" spans="1:27" s="6" customFormat="1" ht="26" x14ac:dyDescent="0.35">
      <c r="A13" s="103"/>
      <c r="B13" s="266"/>
      <c r="C13" s="162" t="str">
        <f>Planning!C15</f>
        <v>NO.003</v>
      </c>
      <c r="D13" s="201" t="str">
        <f>_xlfn.XLOOKUP(C13,Planning!C:C,Planning!E:E,0)</f>
        <v>Task 3</v>
      </c>
      <c r="E13" s="78" t="e">
        <f>_xlfn.XLOOKUP(Tabela1[[#This Row],[TASKS]],#REF!,#REF!)</f>
        <v>#REF!</v>
      </c>
      <c r="F13" s="155" t="str">
        <f>_xlfn.XLOOKUP(Tabela1[[#This Row],[TASKS]],Planning!$E:$E,Planning!I:I,0)</f>
        <v>COM</v>
      </c>
      <c r="G13" s="155" t="str">
        <f>_xlfn.XLOOKUP(Tabela1[[#This Row],[TASKS]],Planning!$E:$E,Planning!J:J,0)</f>
        <v>João</v>
      </c>
      <c r="H13" s="155">
        <f>_xlfn.XLOOKUP(Tabela1[[#This Row],[ÁREA]],Planning!$E:$E,Planning!K:K,0)</f>
        <v>0</v>
      </c>
      <c r="I13" s="164" t="str">
        <f>_xlfn.XLOOKUP(Tabela1[[#This Row],[TASKS]],Planning!$E:$E,Planning!O:O,0)</f>
        <v>Done</v>
      </c>
      <c r="J13" s="203" t="str">
        <f>_xlfn.XLOOKUP(Tabela1[[#This Row],[TASKS]],Planning!$E:$E,Planning!N:N,0)</f>
        <v>21/05/2025</v>
      </c>
      <c r="K13" s="164" t="str">
        <f>_xlfn.XLOOKUP(Tabela1[[#This Row],[TASKS]],Planning!$E:$E,Planning!V:V,0)</f>
        <v>Done</v>
      </c>
      <c r="L13" s="153">
        <f>_xlfn.XLOOKUP(Tabela1[[#This Row],[TASKS]],Planning!$E:$E,Planning!W:W,0)</f>
        <v>0</v>
      </c>
      <c r="M13" s="80" cm="1">
        <f t="array" ref="M13">_xlfn.XLOOKUP(Tabela1[[#This Row],[TASKS]],Planning!E:E,Planning!X:X,#REF!)</f>
        <v>0</v>
      </c>
      <c r="N13" s="230"/>
      <c r="O13" s="103"/>
      <c r="P13" s="103"/>
      <c r="Q13" s="103"/>
      <c r="R13" s="103"/>
      <c r="S13" s="145"/>
      <c r="T13" s="103"/>
      <c r="U13" s="103"/>
      <c r="V13" s="103"/>
      <c r="W13" s="103"/>
      <c r="X13" s="103"/>
      <c r="Y13" s="103"/>
      <c r="Z13" s="146"/>
      <c r="AA13" s="103"/>
    </row>
    <row r="14" spans="1:27" s="6" customFormat="1" ht="15.5" x14ac:dyDescent="0.35">
      <c r="A14" s="103"/>
      <c r="B14" s="266"/>
      <c r="C14" s="162" t="str">
        <f>Planning!C16</f>
        <v>NO.004</v>
      </c>
      <c r="D14" s="201" t="str">
        <f>_xlfn.XLOOKUP(C14,Planning!C:C,Planning!E:E,0)</f>
        <v>Task 4</v>
      </c>
      <c r="E14" s="78" t="e">
        <f>_xlfn.XLOOKUP(Tabela1[[#This Row],[TASKS]],#REF!,#REF!)</f>
        <v>#REF!</v>
      </c>
      <c r="F14" s="155" t="str">
        <f>_xlfn.XLOOKUP(Tabela1[[#This Row],[TASKS]],Planning!$E:$E,Planning!I:I,0)</f>
        <v>COM</v>
      </c>
      <c r="G14" s="155" t="str">
        <f>_xlfn.XLOOKUP(Tabela1[[#This Row],[TASKS]],Planning!$E:$E,Planning!J:J,0)</f>
        <v>João</v>
      </c>
      <c r="H14" s="155">
        <f>_xlfn.XLOOKUP(Tabela1[[#This Row],[ÁREA]],Planning!$E:$E,Planning!K:K,0)</f>
        <v>0</v>
      </c>
      <c r="I14" s="164" t="str">
        <f>_xlfn.XLOOKUP(Tabela1[[#This Row],[TASKS]],Planning!$E:$E,Planning!O:O,0)</f>
        <v>Done</v>
      </c>
      <c r="J14" s="203">
        <f>_xlfn.XLOOKUP(Tabela1[[#This Row],[TASKS]],Planning!$E:$E,Planning!N:N,0)</f>
        <v>45798</v>
      </c>
      <c r="K14" s="164" t="str">
        <f>_xlfn.XLOOKUP(Tabela1[[#This Row],[TASKS]],Planning!$E:$E,Planning!V:V,0)</f>
        <v>Done</v>
      </c>
      <c r="L14" s="153">
        <f>_xlfn.XLOOKUP(Tabela1[[#This Row],[TASKS]],Planning!$E:$E,Planning!W:W,0)</f>
        <v>0</v>
      </c>
      <c r="M14" s="80" cm="1">
        <f t="array" ref="M14">_xlfn.XLOOKUP(Tabela1[[#This Row],[TASKS]],Planning!E:E,Planning!X:X,#REF!)</f>
        <v>0</v>
      </c>
      <c r="N14" s="230"/>
      <c r="O14" s="103"/>
      <c r="P14" s="103"/>
      <c r="Q14" s="103"/>
      <c r="R14" s="103"/>
      <c r="S14" s="145"/>
      <c r="T14" s="103"/>
      <c r="U14" s="103"/>
      <c r="V14" s="103"/>
      <c r="W14" s="103"/>
      <c r="X14" s="103"/>
      <c r="Y14" s="103"/>
      <c r="Z14" s="146"/>
      <c r="AA14" s="103"/>
    </row>
    <row r="15" spans="1:27" s="1" customFormat="1" ht="31.5" customHeight="1" x14ac:dyDescent="0.35">
      <c r="B15" s="230"/>
      <c r="C15" s="162" t="str">
        <f>Planning!C17</f>
        <v>NO.005</v>
      </c>
      <c r="D15" s="201" t="str">
        <f>_xlfn.XLOOKUP(C15,Planning!C:C,Planning!E:E,0)</f>
        <v>Task 5</v>
      </c>
      <c r="E15" s="78" t="e">
        <f>_xlfn.XLOOKUP(Tabela1[[#This Row],[TASKS]],#REF!,#REF!)</f>
        <v>#REF!</v>
      </c>
      <c r="F15" s="155" t="str">
        <f>_xlfn.XLOOKUP(Tabela1[[#This Row],[TASKS]],Planning!$E:$E,Planning!I:I,0)</f>
        <v>COM</v>
      </c>
      <c r="G15" s="155" t="str">
        <f>_xlfn.XLOOKUP(Tabela1[[#This Row],[TASKS]],Planning!$E:$E,Planning!J:J,0)</f>
        <v>João</v>
      </c>
      <c r="H15" s="155">
        <f>_xlfn.XLOOKUP(Tabela1[[#This Row],[ÁREA]],Planning!$E:$E,Planning!K:K,0)</f>
        <v>0</v>
      </c>
      <c r="I15" s="164" t="str">
        <f>_xlfn.XLOOKUP(Tabela1[[#This Row],[TASKS]],Planning!$E:$E,Planning!O:O,0)</f>
        <v>Done</v>
      </c>
      <c r="J15" s="203" t="str">
        <f>_xlfn.XLOOKUP(Tabela1[[#This Row],[TASKS]],Planning!$E:$E,Planning!N:N,0)</f>
        <v>21/05/2025</v>
      </c>
      <c r="K15" s="164" t="str">
        <f>_xlfn.XLOOKUP(Tabela1[[#This Row],[TASKS]],Planning!$E:$E,Planning!V:V,0)</f>
        <v>Done</v>
      </c>
      <c r="L15" s="153">
        <f>_xlfn.XLOOKUP(Tabela1[[#This Row],[TASKS]],Planning!$E:$E,Planning!W:W,0)</f>
        <v>0</v>
      </c>
      <c r="M15" s="80" cm="1">
        <f t="array" ref="M15">_xlfn.XLOOKUP(Tabela1[[#This Row],[TASKS]],Planning!E:E,Planning!X:X,#REF!)</f>
        <v>0</v>
      </c>
      <c r="N15" s="230"/>
      <c r="S15" s="14"/>
      <c r="Z15" s="5"/>
    </row>
    <row r="16" spans="1:27" s="1" customFormat="1" ht="13" x14ac:dyDescent="0.35">
      <c r="B16" s="230"/>
      <c r="C16" s="162"/>
      <c r="D16" s="201"/>
      <c r="E16" s="78"/>
      <c r="F16" s="155"/>
      <c r="G16" s="155"/>
      <c r="H16" s="155"/>
      <c r="I16" s="164"/>
      <c r="J16" s="203"/>
      <c r="K16" s="164">
        <v>0</v>
      </c>
      <c r="L16" s="153"/>
      <c r="M16" s="80"/>
      <c r="N16" s="230"/>
      <c r="S16" s="14"/>
      <c r="Z16" s="5"/>
    </row>
    <row r="17" spans="2:26" s="1" customFormat="1" ht="22.5" customHeight="1" x14ac:dyDescent="0.35">
      <c r="B17" s="230"/>
      <c r="C17" s="162"/>
      <c r="D17" s="201"/>
      <c r="E17" s="78"/>
      <c r="F17" s="155"/>
      <c r="G17" s="155"/>
      <c r="H17" s="155"/>
      <c r="I17" s="164"/>
      <c r="J17" s="203"/>
      <c r="K17" s="164">
        <v>0</v>
      </c>
      <c r="L17" s="153"/>
      <c r="M17" s="80"/>
      <c r="N17" s="230"/>
      <c r="S17" s="14"/>
      <c r="Z17" s="5"/>
    </row>
    <row r="18" spans="2:26" s="1" customFormat="1" ht="3.65" customHeight="1" x14ac:dyDescent="0.35">
      <c r="B18" s="230"/>
      <c r="C18" s="163"/>
      <c r="D18" s="202"/>
      <c r="E18" s="78"/>
      <c r="F18" s="75"/>
      <c r="G18" s="75"/>
      <c r="H18" s="75"/>
      <c r="I18" s="75"/>
      <c r="J18" s="74"/>
      <c r="K18" s="165">
        <v>0</v>
      </c>
      <c r="L18" s="77"/>
      <c r="M18" s="81"/>
      <c r="N18" s="230"/>
      <c r="S18" s="14"/>
      <c r="Z18" s="5"/>
    </row>
    <row r="19" spans="2:26" s="1" customFormat="1" ht="34.25" customHeight="1" x14ac:dyDescent="0.35">
      <c r="B19" s="231"/>
      <c r="C19" s="255"/>
      <c r="D19" s="275" t="s">
        <v>31</v>
      </c>
      <c r="E19" s="257"/>
      <c r="F19" s="257"/>
      <c r="G19" s="258"/>
      <c r="H19" s="258"/>
      <c r="I19" s="259"/>
      <c r="J19" s="260"/>
      <c r="K19" s="276">
        <v>0</v>
      </c>
      <c r="L19" s="262"/>
      <c r="M19" s="230"/>
      <c r="N19" s="231"/>
      <c r="P19" s="1" t="s">
        <v>32</v>
      </c>
      <c r="S19" s="14"/>
      <c r="Z19" s="5"/>
    </row>
    <row r="20" spans="2:26" s="1" customFormat="1" ht="26" x14ac:dyDescent="0.35">
      <c r="B20" s="230"/>
      <c r="C20" s="162" t="str">
        <f>Planning!C18</f>
        <v>CC.001</v>
      </c>
      <c r="D20" s="201" t="str">
        <f>_xlfn.XLOOKUP(C20,Planning!C:C,Planning!E:E,0)</f>
        <v>Task 6</v>
      </c>
      <c r="E20" s="78" t="e">
        <f>_xlfn.XLOOKUP(Tabela1[[#This Row],[TASKS]],#REF!,#REF!)</f>
        <v>#REF!</v>
      </c>
      <c r="F20" s="155" t="str">
        <f>_xlfn.XLOOKUP(Tabela1[[#This Row],[TASKS]],Planning!$E:$E,Planning!I:I,0)</f>
        <v>FCP</v>
      </c>
      <c r="G20" s="155" t="str">
        <f>_xlfn.XLOOKUP(Tabela1[[#This Row],[TASKS]],Planning!$E:$E,Planning!J:J,0)</f>
        <v>João</v>
      </c>
      <c r="H20" s="155">
        <f>_xlfn.XLOOKUP(Tabela1[[#This Row],[ÁREA]],Planning!$E:$E,Planning!K:K,0)</f>
        <v>0</v>
      </c>
      <c r="I20" s="164" t="str">
        <f>_xlfn.XLOOKUP(Tabela1[[#This Row],[TASKS]],Planning!$E:$E,Planning!O:O,0)</f>
        <v>Done</v>
      </c>
      <c r="J20" s="203" t="str">
        <f>_xlfn.XLOOKUP(Tabela1[[#This Row],[TASKS]],Planning!$E:$E,Planning!N:N,0)</f>
        <v>22/05/2025</v>
      </c>
      <c r="K20" s="164" t="str">
        <f>_xlfn.XLOOKUP(Tabela1[[#This Row],[TASKS]],Planning!$E:$E,Planning!V:V,0)</f>
        <v>Done</v>
      </c>
      <c r="L20" s="153">
        <f>_xlfn.XLOOKUP(Tabela1[[#This Row],[TASKS]],Planning!$E:$E,Planning!W:W,0)</f>
        <v>0</v>
      </c>
      <c r="M20" s="80" cm="1">
        <f t="array" ref="M20">_xlfn.XLOOKUP(Tabela1[[#This Row],[TASKS]],Planning!E:E,Planning!X:X,#REF!)</f>
        <v>0</v>
      </c>
      <c r="N20" s="230"/>
      <c r="S20" s="14"/>
      <c r="Z20" s="5"/>
    </row>
    <row r="21" spans="2:26" s="1" customFormat="1" ht="26" x14ac:dyDescent="0.35">
      <c r="B21" s="230"/>
      <c r="C21" s="162" t="str">
        <f>Planning!C19</f>
        <v>CC.002</v>
      </c>
      <c r="D21" s="201" t="str">
        <f>_xlfn.XLOOKUP(C21,Planning!C:C,Planning!E:E,0)</f>
        <v>Task 7</v>
      </c>
      <c r="E21" s="78" t="e">
        <f>_xlfn.XLOOKUP(Tabela1[[#This Row],[TASKS]],#REF!,#REF!)</f>
        <v>#REF!</v>
      </c>
      <c r="F21" s="155" t="str">
        <f>_xlfn.XLOOKUP(Tabela1[[#This Row],[TASKS]],Planning!$E:$E,Planning!I:I,0)</f>
        <v>FCP</v>
      </c>
      <c r="G21" s="155" t="str">
        <f>_xlfn.XLOOKUP(Tabela1[[#This Row],[TASKS]],Planning!$E:$E,Planning!J:J,0)</f>
        <v>João</v>
      </c>
      <c r="H21" s="155">
        <f>_xlfn.XLOOKUP(Tabela1[[#This Row],[ÁREA]],Planning!$E:$E,Planning!K:K,0)</f>
        <v>0</v>
      </c>
      <c r="I21" s="164" t="str">
        <f>_xlfn.XLOOKUP(Tabela1[[#This Row],[TASKS]],Planning!$E:$E,Planning!O:O,0)</f>
        <v>Done</v>
      </c>
      <c r="J21" s="203" t="str">
        <f>_xlfn.XLOOKUP(Tabela1[[#This Row],[TASKS]],Planning!$E:$E,Planning!N:N,0)</f>
        <v>22/05/2025</v>
      </c>
      <c r="K21" s="164" t="str">
        <f>_xlfn.XLOOKUP(Tabela1[[#This Row],[TASKS]],Planning!$E:$E,Planning!V:V,0)</f>
        <v>Done</v>
      </c>
      <c r="L21" s="153">
        <f>_xlfn.XLOOKUP(Tabela1[[#This Row],[TASKS]],Planning!$E:$E,Planning!W:W,0)</f>
        <v>0</v>
      </c>
      <c r="M21" s="80" cm="1">
        <f t="array" ref="M21">_xlfn.XLOOKUP(Tabela1[[#This Row],[TASKS]],Planning!E:E,Planning!X:X,#REF!)</f>
        <v>0</v>
      </c>
      <c r="N21" s="230"/>
      <c r="S21" s="14"/>
      <c r="Z21" s="5"/>
    </row>
    <row r="22" spans="2:26" s="1" customFormat="1" ht="26" x14ac:dyDescent="0.35">
      <c r="B22" s="230"/>
      <c r="C22" s="162" t="str">
        <f>Planning!C20</f>
        <v>CC.003</v>
      </c>
      <c r="D22" s="201" t="str">
        <f>_xlfn.XLOOKUP(C22,Planning!C:C,Planning!E:E,0)</f>
        <v>Task 8</v>
      </c>
      <c r="E22" s="78" t="e">
        <f>_xlfn.XLOOKUP(Tabela1[[#This Row],[TASKS]],#REF!,#REF!)</f>
        <v>#REF!</v>
      </c>
      <c r="F22" s="155" t="str">
        <f>_xlfn.XLOOKUP(Tabela1[[#This Row],[TASKS]],Planning!$E:$E,Planning!I:I,0)</f>
        <v>COM</v>
      </c>
      <c r="G22" s="155" t="str">
        <f>_xlfn.XLOOKUP(Tabela1[[#This Row],[TASKS]],Planning!$E:$E,Planning!J:J,0)</f>
        <v>João</v>
      </c>
      <c r="H22" s="155">
        <f>_xlfn.XLOOKUP(Tabela1[[#This Row],[ÁREA]],Planning!$E:$E,Planning!K:K,0)</f>
        <v>0</v>
      </c>
      <c r="I22" s="164" t="str">
        <f>_xlfn.XLOOKUP(Tabela1[[#This Row],[TASKS]],Planning!$E:$E,Planning!O:O,0)</f>
        <v>Done</v>
      </c>
      <c r="J22" s="203">
        <f>_xlfn.XLOOKUP(Tabela1[[#This Row],[TASKS]],Planning!$E:$E,Planning!N:N,0)</f>
        <v>45799</v>
      </c>
      <c r="K22" s="164" t="str">
        <f>_xlfn.XLOOKUP(Tabela1[[#This Row],[TASKS]],Planning!$E:$E,Planning!V:V,0)</f>
        <v>Done</v>
      </c>
      <c r="L22" s="153">
        <f>_xlfn.XLOOKUP(Tabela1[[#This Row],[TASKS]],Planning!$E:$E,Planning!W:W,0)</f>
        <v>0</v>
      </c>
      <c r="M22" s="80" cm="1">
        <f t="array" ref="M22">_xlfn.XLOOKUP(Tabela1[[#This Row],[TASKS]],Planning!E:E,Planning!X:X,#REF!)</f>
        <v>0</v>
      </c>
      <c r="N22" s="230"/>
      <c r="S22" s="14"/>
      <c r="Z22" s="5"/>
    </row>
    <row r="23" spans="2:26" s="1" customFormat="1" ht="22.5" customHeight="1" x14ac:dyDescent="0.35">
      <c r="B23" s="230"/>
      <c r="C23" s="162" t="str">
        <f>Planning!C21</f>
        <v>CC.004</v>
      </c>
      <c r="D23" s="201" t="str">
        <f>_xlfn.XLOOKUP(C23,Planning!C:C,Planning!E:E,0)</f>
        <v>Task 9</v>
      </c>
      <c r="E23" s="78" t="e">
        <f>_xlfn.XLOOKUP(Tabela1[[#This Row],[TASKS]],#REF!,#REF!)</f>
        <v>#REF!</v>
      </c>
      <c r="F23" s="155" t="str">
        <f>_xlfn.XLOOKUP(Tabela1[[#This Row],[TASKS]],Planning!$E:$E,Planning!I:I,0)</f>
        <v>COM</v>
      </c>
      <c r="G23" s="155" t="str">
        <f>_xlfn.XLOOKUP(Tabela1[[#This Row],[TASKS]],Planning!$E:$E,Planning!J:J,0)</f>
        <v>João</v>
      </c>
      <c r="H23" s="155">
        <f>_xlfn.XLOOKUP(Tabela1[[#This Row],[ÁREA]],Planning!$E:$E,Planning!K:K,0)</f>
        <v>0</v>
      </c>
      <c r="I23" s="164" t="str">
        <f>_xlfn.XLOOKUP(Tabela1[[#This Row],[TASKS]],Planning!$E:$E,Planning!O:O,0)</f>
        <v>Done</v>
      </c>
      <c r="J23" s="203">
        <f>_xlfn.XLOOKUP(Tabela1[[#This Row],[TASKS]],Planning!$E:$E,Planning!N:N,0)</f>
        <v>45799</v>
      </c>
      <c r="K23" s="164" t="str">
        <f>_xlfn.XLOOKUP(Tabela1[[#This Row],[TASKS]],Planning!$E:$E,Planning!V:V,0)</f>
        <v>Done</v>
      </c>
      <c r="L23" s="153">
        <f>_xlfn.XLOOKUP(Tabela1[[#This Row],[TASKS]],Planning!$E:$E,Planning!W:W,0)</f>
        <v>0</v>
      </c>
      <c r="M23" s="80" cm="1">
        <f t="array" ref="M23">_xlfn.XLOOKUP(Tabela1[[#This Row],[TASKS]],Planning!E:E,Planning!X:X,#REF!)</f>
        <v>0</v>
      </c>
      <c r="N23" s="230"/>
      <c r="S23" s="14"/>
      <c r="Z23" s="5"/>
    </row>
    <row r="24" spans="2:26" s="1" customFormat="1" ht="22.5" customHeight="1" x14ac:dyDescent="0.35">
      <c r="B24" s="230"/>
      <c r="C24" s="162" t="str">
        <f>Planning!C22</f>
        <v>CC.005</v>
      </c>
      <c r="D24" s="201" t="str">
        <f>_xlfn.XLOOKUP(C24,Planning!C:C,Planning!E:E,0)</f>
        <v>Task 10</v>
      </c>
      <c r="E24" s="78" t="e">
        <f>_xlfn.XLOOKUP(Tabela1[[#This Row],[TASKS]],#REF!,#REF!)</f>
        <v>#REF!</v>
      </c>
      <c r="F24" s="155" t="str">
        <f>_xlfn.XLOOKUP(Tabela1[[#This Row],[TASKS]],Planning!$E:$E,Planning!I:I,0)</f>
        <v>FCP</v>
      </c>
      <c r="G24" s="155" t="str">
        <f>_xlfn.XLOOKUP(Tabela1[[#This Row],[TASKS]],Planning!$E:$E,Planning!J:J,0)</f>
        <v>João</v>
      </c>
      <c r="H24" s="155">
        <f>_xlfn.XLOOKUP(Tabela1[[#This Row],[ÁREA]],Planning!$E:$E,Planning!K:K,0)</f>
        <v>0</v>
      </c>
      <c r="I24" s="164" t="str">
        <f>_xlfn.XLOOKUP(Tabela1[[#This Row],[TASKS]],Planning!$E:$E,Planning!O:O,0)</f>
        <v>Done</v>
      </c>
      <c r="J24" s="203">
        <f>_xlfn.XLOOKUP(Tabela1[[#This Row],[TASKS]],Planning!$E:$E,Planning!N:N,0)</f>
        <v>45807</v>
      </c>
      <c r="K24" s="164" t="str">
        <f>_xlfn.XLOOKUP(Tabela1[[#This Row],[TASKS]],Planning!$E:$E,Planning!V:V,0)</f>
        <v>Done</v>
      </c>
      <c r="L24" s="153">
        <f>_xlfn.XLOOKUP(Tabela1[[#This Row],[TASKS]],Planning!$E:$E,Planning!W:W,0)</f>
        <v>0</v>
      </c>
      <c r="M24" s="80" cm="1">
        <f t="array" ref="M24">_xlfn.XLOOKUP(Tabela1[[#This Row],[TASKS]],Planning!E:E,Planning!X:X,#REF!)</f>
        <v>0</v>
      </c>
      <c r="N24" s="230"/>
      <c r="S24" s="14"/>
      <c r="Z24" s="5"/>
    </row>
    <row r="25" spans="2:26" s="1" customFormat="1" ht="22.5" customHeight="1" x14ac:dyDescent="0.35">
      <c r="B25" s="230"/>
      <c r="C25" s="162" t="str">
        <f>Planning!C23</f>
        <v>CC.006</v>
      </c>
      <c r="D25" s="201" t="str">
        <f>_xlfn.XLOOKUP(C25,Planning!C:C,Planning!E:E,0)</f>
        <v>Task 11</v>
      </c>
      <c r="E25" s="78" t="e">
        <f>_xlfn.XLOOKUP(Tabela1[[#This Row],[TASKS]],#REF!,#REF!)</f>
        <v>#REF!</v>
      </c>
      <c r="F25" s="155" t="str">
        <f>_xlfn.XLOOKUP(Tabela1[[#This Row],[TASKS]],Planning!$E:$E,Planning!I:I,0)</f>
        <v>FCP</v>
      </c>
      <c r="G25" s="155" t="str">
        <f>_xlfn.XLOOKUP(Tabela1[[#This Row],[TASKS]],Planning!$E:$E,Planning!J:J,0)</f>
        <v>João</v>
      </c>
      <c r="H25" s="155">
        <f>_xlfn.XLOOKUP(Tabela1[[#This Row],[ÁREA]],Planning!$E:$E,Planning!K:K,0)</f>
        <v>0</v>
      </c>
      <c r="I25" s="164" t="str">
        <f>_xlfn.XLOOKUP(Tabela1[[#This Row],[TASKS]],Planning!$E:$E,Planning!O:O,0)</f>
        <v>Done</v>
      </c>
      <c r="J25" s="203">
        <f>_xlfn.XLOOKUP(Tabela1[[#This Row],[TASKS]],Planning!$E:$E,Planning!N:N,0)</f>
        <v>45807</v>
      </c>
      <c r="K25" s="164" t="str">
        <f>_xlfn.XLOOKUP(Tabela1[[#This Row],[TASKS]],Planning!$E:$E,Planning!V:V,0)</f>
        <v>Done</v>
      </c>
      <c r="L25" s="153">
        <f>_xlfn.XLOOKUP(Tabela1[[#This Row],[TASKS]],Planning!$E:$E,Planning!W:W,0)</f>
        <v>0</v>
      </c>
      <c r="M25" s="80" cm="1">
        <f t="array" ref="M25">_xlfn.XLOOKUP(Tabela1[[#This Row],[TASKS]],Planning!E:E,Planning!X:X,#REF!)</f>
        <v>0</v>
      </c>
      <c r="N25" s="230"/>
      <c r="S25" s="14"/>
      <c r="Z25" s="5"/>
    </row>
    <row r="26" spans="2:26" s="1" customFormat="1" ht="22.5" customHeight="1" x14ac:dyDescent="0.35">
      <c r="B26" s="230"/>
      <c r="C26" s="162" t="str">
        <f>Planning!C24</f>
        <v>CC.007</v>
      </c>
      <c r="D26" s="201" t="str">
        <f>_xlfn.XLOOKUP(C26,Planning!C:C,Planning!E:E,0)</f>
        <v>Task 12</v>
      </c>
      <c r="E26" s="78" t="e">
        <f>_xlfn.XLOOKUP(Tabela1[[#This Row],[TASKS]],#REF!,#REF!)</f>
        <v>#REF!</v>
      </c>
      <c r="F26" s="155" t="str">
        <f>_xlfn.XLOOKUP(Tabela1[[#This Row],[TASKS]],Planning!$E:$E,Planning!I:I,0)</f>
        <v>FCP</v>
      </c>
      <c r="G26" s="155" t="str">
        <f>_xlfn.XLOOKUP(Tabela1[[#This Row],[TASKS]],Planning!$E:$E,Planning!J:J,0)</f>
        <v>João</v>
      </c>
      <c r="H26" s="155">
        <f>_xlfn.XLOOKUP(Tabela1[[#This Row],[ÁREA]],Planning!$E:$E,Planning!K:K,0)</f>
        <v>0</v>
      </c>
      <c r="I26" s="164" t="str">
        <f>_xlfn.XLOOKUP(Tabela1[[#This Row],[TASKS]],Planning!$E:$E,Planning!O:O,0)</f>
        <v>Done</v>
      </c>
      <c r="J26" s="203">
        <f>_xlfn.XLOOKUP(Tabela1[[#This Row],[TASKS]],Planning!$E:$E,Planning!N:N,0)</f>
        <v>45807</v>
      </c>
      <c r="K26" s="164" t="str">
        <f>_xlfn.XLOOKUP(Tabela1[[#This Row],[TASKS]],Planning!$E:$E,Planning!V:V,0)</f>
        <v>Done</v>
      </c>
      <c r="L26" s="153">
        <f>_xlfn.XLOOKUP(Tabela1[[#This Row],[TASKS]],Planning!$E:$E,Planning!W:W,0)</f>
        <v>0</v>
      </c>
      <c r="M26" s="80" cm="1">
        <f t="array" ref="M26">_xlfn.XLOOKUP(Tabela1[[#This Row],[TASKS]],Planning!E:E,Planning!X:X,#REF!)</f>
        <v>0</v>
      </c>
      <c r="N26" s="230"/>
      <c r="S26" s="14"/>
      <c r="Z26" s="5"/>
    </row>
    <row r="27" spans="2:26" s="1" customFormat="1" ht="22.5" customHeight="1" x14ac:dyDescent="0.35">
      <c r="B27" s="230"/>
      <c r="C27" s="162" t="str">
        <f>Planning!C25</f>
        <v>CC.008</v>
      </c>
      <c r="D27" s="201" t="str">
        <f>_xlfn.XLOOKUP(C27,Planning!C:C,Planning!E:E,0)</f>
        <v>Task 13</v>
      </c>
      <c r="E27" s="78" t="e">
        <f>_xlfn.XLOOKUP(Tabela1[[#This Row],[TASKS]],#REF!,#REF!)</f>
        <v>#REF!</v>
      </c>
      <c r="F27" s="155" t="str">
        <f>_xlfn.XLOOKUP(Tabela1[[#This Row],[TASKS]],Planning!$E:$E,Planning!I:I,0)</f>
        <v>FCP</v>
      </c>
      <c r="G27" s="155" t="str">
        <f>_xlfn.XLOOKUP(Tabela1[[#This Row],[TASKS]],Planning!$E:$E,Planning!J:J,0)</f>
        <v>João</v>
      </c>
      <c r="H27" s="155">
        <f>_xlfn.XLOOKUP(Tabela1[[#This Row],[ÁREA]],Planning!$E:$E,Planning!K:K,0)</f>
        <v>0</v>
      </c>
      <c r="I27" s="164" t="str">
        <f>_xlfn.XLOOKUP(Tabela1[[#This Row],[TASKS]],Planning!$E:$E,Planning!O:O,0)</f>
        <v>Done</v>
      </c>
      <c r="J27" s="203">
        <f>_xlfn.XLOOKUP(Tabela1[[#This Row],[TASKS]],Planning!$E:$E,Planning!N:N,0)</f>
        <v>45837</v>
      </c>
      <c r="K27" s="164" t="str">
        <f>_xlfn.XLOOKUP(Tabela1[[#This Row],[TASKS]],Planning!$E:$E,Planning!V:V,0)</f>
        <v>Done</v>
      </c>
      <c r="L27" s="153">
        <f>_xlfn.XLOOKUP(Tabela1[[#This Row],[TASKS]],Planning!$E:$E,Planning!W:W,0)</f>
        <v>0</v>
      </c>
      <c r="M27" s="80" cm="1">
        <f t="array" ref="M27">_xlfn.XLOOKUP(Tabela1[[#This Row],[TASKS]],Planning!E:E,Planning!X:X,#REF!)</f>
        <v>0</v>
      </c>
      <c r="N27" s="230"/>
      <c r="S27" s="14"/>
      <c r="Z27" s="5"/>
    </row>
    <row r="28" spans="2:26" s="1" customFormat="1" ht="22.5" customHeight="1" x14ac:dyDescent="0.35">
      <c r="B28" s="230"/>
      <c r="C28" s="162" t="str">
        <f>Planning!C26</f>
        <v>CC.009</v>
      </c>
      <c r="D28" s="201" t="str">
        <f>_xlfn.XLOOKUP(C28,Planning!C:C,Planning!E:E,0)</f>
        <v>Task 14</v>
      </c>
      <c r="E28" s="78" t="e">
        <f>_xlfn.XLOOKUP(Tabela1[[#This Row],[TASKS]],#REF!,#REF!)</f>
        <v>#REF!</v>
      </c>
      <c r="F28" s="155" t="str">
        <f>_xlfn.XLOOKUP(Tabela1[[#This Row],[TASKS]],Planning!$E:$E,Planning!I:I,0)</f>
        <v>FCP</v>
      </c>
      <c r="G28" s="155" t="str">
        <f>_xlfn.XLOOKUP(Tabela1[[#This Row],[TASKS]],Planning!$E:$E,Planning!J:J,0)</f>
        <v>João</v>
      </c>
      <c r="H28" s="155">
        <f>_xlfn.XLOOKUP(Tabela1[[#This Row],[ÁREA]],Planning!$E:$E,Planning!K:K,0)</f>
        <v>0</v>
      </c>
      <c r="I28" s="164" t="str">
        <f>_xlfn.XLOOKUP(Tabela1[[#This Row],[TASKS]],Planning!$E:$E,Planning!O:O,0)</f>
        <v>Done</v>
      </c>
      <c r="J28" s="203">
        <f>_xlfn.XLOOKUP(Tabela1[[#This Row],[TASKS]],Planning!$E:$E,Planning!N:N,0)</f>
        <v>45837</v>
      </c>
      <c r="K28" s="164" t="str">
        <f>_xlfn.XLOOKUP(Tabela1[[#This Row],[TASKS]],Planning!$E:$E,Planning!V:V,0)</f>
        <v>Done</v>
      </c>
      <c r="L28" s="153">
        <f>_xlfn.XLOOKUP(Tabela1[[#This Row],[TASKS]],Planning!$E:$E,Planning!W:W,0)</f>
        <v>0</v>
      </c>
      <c r="M28" s="80" cm="1">
        <f t="array" ref="M28">_xlfn.XLOOKUP(Tabela1[[#This Row],[TASKS]],Planning!E:E,Planning!X:X,#REF!)</f>
        <v>0</v>
      </c>
      <c r="N28" s="230"/>
      <c r="S28" s="14"/>
      <c r="Z28" s="5"/>
    </row>
    <row r="29" spans="2:26" s="1" customFormat="1" ht="22.5" customHeight="1" x14ac:dyDescent="0.35">
      <c r="B29" s="230"/>
      <c r="C29" s="162" t="str">
        <f>Planning!C27</f>
        <v>CC.010</v>
      </c>
      <c r="D29" s="201" t="str">
        <f>_xlfn.XLOOKUP(C29,Planning!C:C,Planning!E:E,0)</f>
        <v>Task 15</v>
      </c>
      <c r="E29" s="78" t="e">
        <f>_xlfn.XLOOKUP(Tabela1[[#This Row],[TASKS]],#REF!,#REF!)</f>
        <v>#REF!</v>
      </c>
      <c r="F29" s="155" t="str">
        <f>_xlfn.XLOOKUP(Tabela1[[#This Row],[TASKS]],Planning!$E:$E,Planning!I:I,0)</f>
        <v>FCP</v>
      </c>
      <c r="G29" s="155" t="str">
        <f>_xlfn.XLOOKUP(Tabela1[[#This Row],[TASKS]],Planning!$E:$E,Planning!J:J,0)</f>
        <v>João</v>
      </c>
      <c r="H29" s="155">
        <f>_xlfn.XLOOKUP(Tabela1[[#This Row],[ÁREA]],Planning!$E:$E,Planning!K:K,0)</f>
        <v>0</v>
      </c>
      <c r="I29" s="164" t="str">
        <f>_xlfn.XLOOKUP(Tabela1[[#This Row],[TASKS]],Planning!$E:$E,Planning!O:O,0)</f>
        <v>Done</v>
      </c>
      <c r="J29" s="203">
        <f>_xlfn.XLOOKUP(Tabela1[[#This Row],[TASKS]],Planning!$E:$E,Planning!N:N,0)</f>
        <v>45837</v>
      </c>
      <c r="K29" s="164" t="str">
        <f>_xlfn.XLOOKUP(Tabela1[[#This Row],[TASKS]],Planning!$E:$E,Planning!V:V,0)</f>
        <v>Done</v>
      </c>
      <c r="L29" s="153">
        <f>_xlfn.XLOOKUP(Tabela1[[#This Row],[TASKS]],Planning!$E:$E,Planning!W:W,0)</f>
        <v>0</v>
      </c>
      <c r="M29" s="80" cm="1">
        <f t="array" ref="M29">_xlfn.XLOOKUP(Tabela1[[#This Row],[TASKS]],Planning!E:E,Planning!X:X,#REF!)</f>
        <v>0</v>
      </c>
      <c r="N29" s="230"/>
      <c r="S29" s="14"/>
      <c r="Z29" s="5"/>
    </row>
    <row r="30" spans="2:26" s="1" customFormat="1" ht="22.5" customHeight="1" x14ac:dyDescent="0.35">
      <c r="B30" s="230"/>
      <c r="C30" s="163"/>
      <c r="D30" s="201"/>
      <c r="E30" s="79"/>
      <c r="F30" s="155"/>
      <c r="G30" s="155"/>
      <c r="H30" s="155"/>
      <c r="I30" s="155"/>
      <c r="J30" s="203"/>
      <c r="K30" s="164">
        <v>0</v>
      </c>
      <c r="L30" s="153"/>
      <c r="M30" s="80"/>
      <c r="N30" s="230"/>
      <c r="S30" s="14"/>
      <c r="Z30" s="5"/>
    </row>
    <row r="31" spans="2:26" s="1" customFormat="1" ht="10.5" customHeight="1" x14ac:dyDescent="0.35">
      <c r="B31" s="230"/>
      <c r="C31" s="163"/>
      <c r="D31" s="202"/>
      <c r="E31" s="79"/>
      <c r="F31" s="155"/>
      <c r="G31" s="155"/>
      <c r="H31" s="155"/>
      <c r="I31" s="155"/>
      <c r="J31" s="152"/>
      <c r="K31" s="164">
        <v>0</v>
      </c>
      <c r="L31" s="153"/>
      <c r="M31" s="80"/>
      <c r="N31" s="230"/>
      <c r="S31" s="14"/>
      <c r="Z31" s="5"/>
    </row>
    <row r="32" spans="2:26" s="1" customFormat="1" ht="34.25" customHeight="1" x14ac:dyDescent="0.35">
      <c r="B32" s="231"/>
      <c r="C32" s="255"/>
      <c r="D32" s="275" t="s">
        <v>33</v>
      </c>
      <c r="E32" s="257"/>
      <c r="F32" s="257"/>
      <c r="G32" s="258"/>
      <c r="H32" s="258"/>
      <c r="I32" s="259"/>
      <c r="J32" s="260"/>
      <c r="K32" s="276">
        <v>0</v>
      </c>
      <c r="L32" s="262"/>
      <c r="M32" s="230"/>
      <c r="N32" s="231"/>
      <c r="S32" s="14"/>
      <c r="Z32" s="5"/>
    </row>
    <row r="33" spans="1:27" s="1" customFormat="1" ht="13" x14ac:dyDescent="0.35">
      <c r="B33" s="230"/>
      <c r="C33" s="162" t="str">
        <f>Planning!C28</f>
        <v>SO.001</v>
      </c>
      <c r="D33" s="201" t="str">
        <f>_xlfn.XLOOKUP(C33,Planning!C:C,Planning!E:E,0)</f>
        <v>Task 16</v>
      </c>
      <c r="E33" s="78" t="e">
        <f>_xlfn.XLOOKUP(Tabela1[[#This Row],[TASKS]],#REF!,#REF!)</f>
        <v>#REF!</v>
      </c>
      <c r="F33" s="155" t="str">
        <f>_xlfn.XLOOKUP(Tabela1[[#This Row],[TASKS]],Planning!$E:$E,Planning!I:I,0)</f>
        <v>OPE</v>
      </c>
      <c r="G33" s="155" t="str">
        <f>_xlfn.XLOOKUP(Tabela1[[#This Row],[TASKS]],Planning!$E:$E,Planning!J:J,0)</f>
        <v>João</v>
      </c>
      <c r="H33" s="155">
        <f>_xlfn.XLOOKUP(Tabela1[[#This Row],[ÁREA]],Planning!$E:$E,Planning!K:K,0)</f>
        <v>0</v>
      </c>
      <c r="I33" s="164" t="str">
        <f>_xlfn.XLOOKUP(Tabela1[[#This Row],[TASKS]],Planning!$E:$E,Planning!O:O,0)</f>
        <v>Done</v>
      </c>
      <c r="J33" s="203">
        <f>_xlfn.XLOOKUP(Tabela1[[#This Row],[TASKS]],Planning!$E:$E,Planning!N:N,0)</f>
        <v>45842</v>
      </c>
      <c r="K33" s="164" t="str">
        <f>_xlfn.XLOOKUP(Tabela1[[#This Row],[TASKS]],Planning!$E:$E,Planning!V:V,0)</f>
        <v>Done</v>
      </c>
      <c r="L33" s="153">
        <f>_xlfn.XLOOKUP(Tabela1[[#This Row],[TASKS]],Planning!$E:$E,Planning!W:W,0)</f>
        <v>0</v>
      </c>
      <c r="M33" s="80" cm="1">
        <f t="array" ref="M33">_xlfn.XLOOKUP(Tabela1[[#This Row],[TASKS]],Planning!E:E,Planning!X:X,#REF!)</f>
        <v>0</v>
      </c>
      <c r="N33" s="230"/>
      <c r="S33" s="14"/>
      <c r="Z33" s="5"/>
    </row>
    <row r="34" spans="1:27" s="1" customFormat="1" ht="22.5" customHeight="1" x14ac:dyDescent="0.35">
      <c r="B34" s="230"/>
      <c r="C34" s="162" t="str">
        <f>Planning!C29</f>
        <v>SO.002</v>
      </c>
      <c r="D34" s="201" t="str">
        <f>_xlfn.XLOOKUP(C34,Planning!C:C,Planning!E:E,0)</f>
        <v>Task 17</v>
      </c>
      <c r="E34" s="78" t="e">
        <f>_xlfn.XLOOKUP(Tabela1[[#This Row],[TASKS]],#REF!,#REF!)</f>
        <v>#REF!</v>
      </c>
      <c r="F34" s="155" t="str">
        <f>_xlfn.XLOOKUP(Tabela1[[#This Row],[TASKS]],Planning!$E:$E,Planning!I:I,0)</f>
        <v>OPE</v>
      </c>
      <c r="G34" s="155" t="str">
        <f>_xlfn.XLOOKUP(Tabela1[[#This Row],[TASKS]],Planning!$E:$E,Planning!J:J,0)</f>
        <v>João</v>
      </c>
      <c r="H34" s="155">
        <f>_xlfn.XLOOKUP(Tabela1[[#This Row],[ÁREA]],Planning!$E:$E,Planning!K:K,0)</f>
        <v>0</v>
      </c>
      <c r="I34" s="164" t="str">
        <f>_xlfn.XLOOKUP(Tabela1[[#This Row],[TASKS]],Planning!$E:$E,Planning!O:O,0)</f>
        <v>Done</v>
      </c>
      <c r="J34" s="203">
        <f>_xlfn.XLOOKUP(Tabela1[[#This Row],[TASKS]],Planning!$E:$E,Planning!N:N,0)</f>
        <v>45842</v>
      </c>
      <c r="K34" s="164" t="str">
        <f>_xlfn.XLOOKUP(Tabela1[[#This Row],[TASKS]],Planning!$E:$E,Planning!V:V,0)</f>
        <v>Done</v>
      </c>
      <c r="L34" s="153">
        <f>_xlfn.XLOOKUP(Tabela1[[#This Row],[TASKS]],Planning!$E:$E,Planning!W:W,0)</f>
        <v>0</v>
      </c>
      <c r="M34" s="80" cm="1">
        <f t="array" ref="M34">_xlfn.XLOOKUP(Tabela1[[#This Row],[TASKS]],Planning!E:E,Planning!X:X,#REF!)</f>
        <v>0</v>
      </c>
      <c r="N34" s="230"/>
      <c r="S34" s="14"/>
      <c r="Z34" s="5"/>
    </row>
    <row r="35" spans="1:27" s="1" customFormat="1" ht="22.5" customHeight="1" x14ac:dyDescent="0.35">
      <c r="B35" s="230"/>
      <c r="C35" s="162" t="str">
        <f>Planning!C30</f>
        <v>SO.003</v>
      </c>
      <c r="D35" s="201" t="str">
        <f>_xlfn.XLOOKUP(C35,Planning!C:C,Planning!E:E,0)</f>
        <v>Task 18</v>
      </c>
      <c r="E35" s="78" t="e">
        <f>_xlfn.XLOOKUP(Tabela1[[#This Row],[TASKS]],#REF!,#REF!)</f>
        <v>#REF!</v>
      </c>
      <c r="F35" s="155" t="str">
        <f>_xlfn.XLOOKUP(Tabela1[[#This Row],[TASKS]],Planning!$E:$E,Planning!I:I,0)</f>
        <v>OPE</v>
      </c>
      <c r="G35" s="155" t="str">
        <f>_xlfn.XLOOKUP(Tabela1[[#This Row],[TASKS]],Planning!$E:$E,Planning!J:J,0)</f>
        <v>João</v>
      </c>
      <c r="H35" s="155">
        <f>_xlfn.XLOOKUP(Tabela1[[#This Row],[ÁREA]],Planning!$E:$E,Planning!K:K,0)</f>
        <v>0</v>
      </c>
      <c r="I35" s="164" t="str">
        <f>_xlfn.XLOOKUP(Tabela1[[#This Row],[TASKS]],Planning!$E:$E,Planning!O:O,0)</f>
        <v>Done</v>
      </c>
      <c r="J35" s="203">
        <f>_xlfn.XLOOKUP(Tabela1[[#This Row],[TASKS]],Planning!$E:$E,Planning!N:N,0)</f>
        <v>45841</v>
      </c>
      <c r="K35" s="164" t="str">
        <f>_xlfn.XLOOKUP(Tabela1[[#This Row],[TASKS]],Planning!$E:$E,Planning!V:V,0)</f>
        <v>Done</v>
      </c>
      <c r="L35" s="153">
        <f>_xlfn.XLOOKUP(Tabela1[[#This Row],[TASKS]],Planning!$E:$E,Planning!W:W,0)</f>
        <v>0</v>
      </c>
      <c r="M35" s="80" cm="1">
        <f t="array" ref="M35">_xlfn.XLOOKUP(Tabela1[[#This Row],[TASKS]],Planning!E:E,Planning!X:X,#REF!)</f>
        <v>0</v>
      </c>
      <c r="N35" s="230"/>
      <c r="S35" s="14"/>
      <c r="Z35" s="5"/>
    </row>
    <row r="36" spans="1:27" s="1" customFormat="1" ht="22.5" customHeight="1" x14ac:dyDescent="0.35">
      <c r="B36" s="230"/>
      <c r="C36" s="162" t="str">
        <f>Planning!C31</f>
        <v>SO.004</v>
      </c>
      <c r="D36" s="201" t="str">
        <f>_xlfn.XLOOKUP(C36,Planning!C:C,Planning!E:E,0)</f>
        <v>Task 19</v>
      </c>
      <c r="E36" s="78" t="e">
        <f>_xlfn.XLOOKUP(Tabela1[[#This Row],[TASKS]],#REF!,#REF!)</f>
        <v>#REF!</v>
      </c>
      <c r="F36" s="155" t="str">
        <f>_xlfn.XLOOKUP(Tabela1[[#This Row],[TASKS]],Planning!$E:$E,Planning!I:I,0)</f>
        <v>OPE</v>
      </c>
      <c r="G36" s="155" t="str">
        <f>_xlfn.XLOOKUP(Tabela1[[#This Row],[TASKS]],Planning!$E:$E,Planning!J:J,0)</f>
        <v>João</v>
      </c>
      <c r="H36" s="155">
        <f>_xlfn.XLOOKUP(Tabela1[[#This Row],[ÁREA]],Planning!$E:$E,Planning!K:K,0)</f>
        <v>0</v>
      </c>
      <c r="I36" s="164" t="str">
        <f>_xlfn.XLOOKUP(Tabela1[[#This Row],[TASKS]],Planning!$E:$E,Planning!O:O,0)</f>
        <v>Done</v>
      </c>
      <c r="J36" s="203">
        <f>_xlfn.XLOOKUP(Tabela1[[#This Row],[TASKS]],Planning!$E:$E,Planning!N:N,0)</f>
        <v>45852</v>
      </c>
      <c r="K36" s="164" t="str">
        <f>_xlfn.XLOOKUP(Tabela1[[#This Row],[TASKS]],Planning!$E:$E,Planning!V:V,0)</f>
        <v>Done</v>
      </c>
      <c r="L36" s="153">
        <f>_xlfn.XLOOKUP(Tabela1[[#This Row],[TASKS]],Planning!$E:$E,Planning!W:W,0)</f>
        <v>0</v>
      </c>
      <c r="M36" s="80" cm="1">
        <f t="array" ref="M36">_xlfn.XLOOKUP(Tabela1[[#This Row],[TASKS]],Planning!E:E,Planning!X:X,#REF!)</f>
        <v>0</v>
      </c>
      <c r="N36" s="230"/>
      <c r="S36" s="14"/>
      <c r="Z36" s="5"/>
    </row>
    <row r="37" spans="1:27" s="1" customFormat="1" ht="22.5" customHeight="1" x14ac:dyDescent="0.35">
      <c r="B37" s="230"/>
      <c r="C37" s="162" t="str">
        <f>Planning!C32</f>
        <v>SO.005</v>
      </c>
      <c r="D37" s="201" t="str">
        <f>_xlfn.XLOOKUP(C37,Planning!C:C,Planning!E:E,0)</f>
        <v>Task 20</v>
      </c>
      <c r="E37" s="78" t="e">
        <f>_xlfn.XLOOKUP(Tabela1[[#This Row],[TASKS]],#REF!,#REF!)</f>
        <v>#REF!</v>
      </c>
      <c r="F37" s="155" t="str">
        <f>_xlfn.XLOOKUP(Tabela1[[#This Row],[TASKS]],Planning!$E:$E,Planning!I:I,0)</f>
        <v>OPE</v>
      </c>
      <c r="G37" s="155" t="str">
        <f>_xlfn.XLOOKUP(Tabela1[[#This Row],[TASKS]],Planning!$E:$E,Planning!J:J,0)</f>
        <v>João</v>
      </c>
      <c r="H37" s="155">
        <f>_xlfn.XLOOKUP(Tabela1[[#This Row],[ÁREA]],Planning!$E:$E,Planning!K:K,0)</f>
        <v>0</v>
      </c>
      <c r="I37" s="164" t="str">
        <f>_xlfn.XLOOKUP(Tabela1[[#This Row],[TASKS]],Planning!$E:$E,Planning!O:O,0)</f>
        <v>Done</v>
      </c>
      <c r="J37" s="203">
        <f>_xlfn.XLOOKUP(Tabela1[[#This Row],[TASKS]],Planning!$E:$E,Planning!N:N,0)</f>
        <v>45842</v>
      </c>
      <c r="K37" s="164" t="str">
        <f>_xlfn.XLOOKUP(Tabela1[[#This Row],[TASKS]],Planning!$E:$E,Planning!V:V,0)</f>
        <v>Done</v>
      </c>
      <c r="L37" s="153">
        <f>_xlfn.XLOOKUP(Tabela1[[#This Row],[TASKS]],Planning!$E:$E,Planning!W:W,0)</f>
        <v>0</v>
      </c>
      <c r="M37" s="80" cm="1">
        <f t="array" ref="M37">_xlfn.XLOOKUP(Tabela1[[#This Row],[TASKS]],Planning!E:E,Planning!X:X,#REF!)</f>
        <v>0</v>
      </c>
      <c r="N37" s="230"/>
      <c r="S37" s="14"/>
      <c r="Z37" s="5"/>
    </row>
    <row r="38" spans="1:27" s="1" customFormat="1" ht="22.5" customHeight="1" x14ac:dyDescent="0.35">
      <c r="B38" s="230"/>
      <c r="C38" s="162" t="str">
        <f>Planning!C33</f>
        <v>SO.006</v>
      </c>
      <c r="D38" s="201" t="str">
        <f>_xlfn.XLOOKUP(C38,Planning!C:C,Planning!E:E,0)</f>
        <v>Task 21</v>
      </c>
      <c r="E38" s="78" t="e">
        <f>_xlfn.XLOOKUP(Tabela1[[#This Row],[TASKS]],#REF!,#REF!)</f>
        <v>#REF!</v>
      </c>
      <c r="F38" s="155" t="str">
        <f>_xlfn.XLOOKUP(Tabela1[[#This Row],[TASKS]],Planning!$E:$E,Planning!I:I,0)</f>
        <v>OPE</v>
      </c>
      <c r="G38" s="155" t="str">
        <f>_xlfn.XLOOKUP(Tabela1[[#This Row],[TASKS]],Planning!$E:$E,Planning!J:J,0)</f>
        <v>João</v>
      </c>
      <c r="H38" s="155">
        <f>_xlfn.XLOOKUP(Tabela1[[#This Row],[ÁREA]],Planning!$E:$E,Planning!K:K,0)</f>
        <v>0</v>
      </c>
      <c r="I38" s="164" t="str">
        <f>_xlfn.XLOOKUP(Tabela1[[#This Row],[TASKS]],Planning!$E:$E,Planning!O:O,0)</f>
        <v>Done</v>
      </c>
      <c r="J38" s="203">
        <f>_xlfn.XLOOKUP(Tabela1[[#This Row],[TASKS]],Planning!$E:$E,Planning!N:N,0)</f>
        <v>45853</v>
      </c>
      <c r="K38" s="164" t="str">
        <f>_xlfn.XLOOKUP(Tabela1[[#This Row],[TASKS]],Planning!$E:$E,Planning!V:V,0)</f>
        <v>Done</v>
      </c>
      <c r="L38" s="153">
        <f>_xlfn.XLOOKUP(Tabela1[[#This Row],[TASKS]],Planning!$E:$E,Planning!W:W,0)</f>
        <v>0</v>
      </c>
      <c r="M38" s="80" cm="1">
        <f t="array" ref="M38">_xlfn.XLOOKUP(Tabela1[[#This Row],[TASKS]],Planning!E:E,Planning!X:X,#REF!)</f>
        <v>0</v>
      </c>
      <c r="N38" s="230"/>
      <c r="S38" s="14"/>
      <c r="Z38" s="5"/>
    </row>
    <row r="39" spans="1:27" s="1" customFormat="1" ht="27" customHeight="1" x14ac:dyDescent="0.35">
      <c r="B39" s="230"/>
      <c r="C39" s="162" t="str">
        <f>Planning!C34</f>
        <v>SO.007</v>
      </c>
      <c r="D39" s="201" t="str">
        <f>_xlfn.XLOOKUP(C39,Planning!C:C,Planning!E:E,0)</f>
        <v>Task 22</v>
      </c>
      <c r="E39" s="78" t="e">
        <f>_xlfn.XLOOKUP(Tabela1[[#This Row],[TASKS]],#REF!,#REF!)</f>
        <v>#REF!</v>
      </c>
      <c r="F39" s="155" t="str">
        <f>_xlfn.XLOOKUP(Tabela1[[#This Row],[TASKS]],Planning!$E:$E,Planning!I:I,0)</f>
        <v>OPE</v>
      </c>
      <c r="G39" s="155" t="str">
        <f>_xlfn.XLOOKUP(Tabela1[[#This Row],[TASKS]],Planning!$E:$E,Planning!J:J,0)</f>
        <v>João</v>
      </c>
      <c r="H39" s="155">
        <f>_xlfn.XLOOKUP(Tabela1[[#This Row],[ÁREA]],Planning!$E:$E,Planning!K:K,0)</f>
        <v>0</v>
      </c>
      <c r="I39" s="164" t="str">
        <f>_xlfn.XLOOKUP(Tabela1[[#This Row],[TASKS]],Planning!$E:$E,Planning!O:O,0)</f>
        <v>Done</v>
      </c>
      <c r="J39" s="203">
        <f>_xlfn.XLOOKUP(Tabela1[[#This Row],[TASKS]],Planning!$E:$E,Planning!N:N,0)</f>
        <v>45842</v>
      </c>
      <c r="K39" s="164" t="str">
        <f>_xlfn.XLOOKUP(Tabela1[[#This Row],[TASKS]],Planning!$E:$E,Planning!V:V,0)</f>
        <v>Done</v>
      </c>
      <c r="L39" s="153">
        <f>_xlfn.XLOOKUP(Tabela1[[#This Row],[TASKS]],Planning!$E:$E,Planning!W:W,0)</f>
        <v>0</v>
      </c>
      <c r="M39" s="80" cm="1">
        <f t="array" ref="M39">_xlfn.XLOOKUP(Tabela1[[#This Row],[TASKS]],Planning!E:E,Planning!X:X,#REF!)</f>
        <v>0</v>
      </c>
      <c r="N39" s="230"/>
      <c r="S39" s="14"/>
      <c r="Z39" s="5"/>
    </row>
    <row r="40" spans="1:27" s="1" customFormat="1" ht="22.5" customHeight="1" x14ac:dyDescent="0.35">
      <c r="B40" s="230"/>
      <c r="C40" s="162" t="str">
        <f>Planning!C35</f>
        <v>SO.008</v>
      </c>
      <c r="D40" s="201" t="str">
        <f>_xlfn.XLOOKUP(C40,Planning!C:C,Planning!E:E,0)</f>
        <v>Task 23</v>
      </c>
      <c r="E40" s="78" t="e">
        <f>_xlfn.XLOOKUP(Tabela1[[#This Row],[TASKS]],#REF!,#REF!)</f>
        <v>#REF!</v>
      </c>
      <c r="F40" s="155" t="str">
        <f>_xlfn.XLOOKUP(Tabela1[[#This Row],[TASKS]],Planning!$E:$E,Planning!I:I,0)</f>
        <v>OPE</v>
      </c>
      <c r="G40" s="155" t="str">
        <f>_xlfn.XLOOKUP(Tabela1[[#This Row],[TASKS]],Planning!$E:$E,Planning!J:J,0)</f>
        <v>João</v>
      </c>
      <c r="H40" s="155">
        <f>_xlfn.XLOOKUP(Tabela1[[#This Row],[ÁREA]],Planning!$E:$E,Planning!K:K,0)</f>
        <v>0</v>
      </c>
      <c r="I40" s="164" t="str">
        <f>_xlfn.XLOOKUP(Tabela1[[#This Row],[TASKS]],Planning!$E:$E,Planning!O:O,0)</f>
        <v>Done</v>
      </c>
      <c r="J40" s="203">
        <f>_xlfn.XLOOKUP(Tabela1[[#This Row],[TASKS]],Planning!$E:$E,Planning!N:N,0)</f>
        <v>45852</v>
      </c>
      <c r="K40" s="164" t="str">
        <f>_xlfn.XLOOKUP(Tabela1[[#This Row],[TASKS]],Planning!$E:$E,Planning!V:V,0)</f>
        <v>Done</v>
      </c>
      <c r="L40" s="153">
        <f>_xlfn.XLOOKUP(Tabela1[[#This Row],[TASKS]],Planning!$E:$E,Planning!W:W,0)</f>
        <v>0</v>
      </c>
      <c r="M40" s="80" cm="1">
        <f t="array" ref="M40">_xlfn.XLOOKUP(Tabela1[[#This Row],[TASKS]],Planning!E:E,Planning!X:X,#REF!)</f>
        <v>0</v>
      </c>
      <c r="N40" s="230"/>
      <c r="S40" s="14"/>
      <c r="Z40" s="5"/>
    </row>
    <row r="41" spans="1:27" s="1" customFormat="1" ht="22.5" customHeight="1" x14ac:dyDescent="0.35">
      <c r="B41" s="230"/>
      <c r="C41" s="162" t="str">
        <f>Planning!C36</f>
        <v>SO.009</v>
      </c>
      <c r="D41" s="201" t="str">
        <f>_xlfn.XLOOKUP(C41,Planning!C:C,Planning!E:E,0)</f>
        <v>Task 24</v>
      </c>
      <c r="E41" s="78" t="e">
        <f>_xlfn.XLOOKUP(Tabela1[[#This Row],[TASKS]],#REF!,#REF!)</f>
        <v>#REF!</v>
      </c>
      <c r="F41" s="155" t="str">
        <f>_xlfn.XLOOKUP(Tabela1[[#This Row],[TASKS]],Planning!$E:$E,Planning!I:I,0)</f>
        <v>OPE</v>
      </c>
      <c r="G41" s="155" t="str">
        <f>_xlfn.XLOOKUP(Tabela1[[#This Row],[TASKS]],Planning!$E:$E,Planning!J:J,0)</f>
        <v>João</v>
      </c>
      <c r="H41" s="155">
        <f>_xlfn.XLOOKUP(Tabela1[[#This Row],[ÁREA]],Planning!$E:$E,Planning!K:K,0)</f>
        <v>0</v>
      </c>
      <c r="I41" s="164" t="str">
        <f>_xlfn.XLOOKUP(Tabela1[[#This Row],[TASKS]],Planning!$E:$E,Planning!O:O,0)</f>
        <v>Done</v>
      </c>
      <c r="J41" s="203">
        <f>_xlfn.XLOOKUP(Tabela1[[#This Row],[TASKS]],Planning!$E:$E,Planning!N:N,0)</f>
        <v>45852</v>
      </c>
      <c r="K41" s="164" t="str">
        <f>_xlfn.XLOOKUP(Tabela1[[#This Row],[TASKS]],Planning!$E:$E,Planning!V:V,0)</f>
        <v>Done</v>
      </c>
      <c r="L41" s="153">
        <f>_xlfn.XLOOKUP(Tabela1[[#This Row],[TASKS]],Planning!$E:$E,Planning!W:W,0)</f>
        <v>0</v>
      </c>
      <c r="M41" s="80" cm="1">
        <f t="array" ref="M41">_xlfn.XLOOKUP(Tabela1[[#This Row],[TASKS]],Planning!E:E,Planning!X:X,#REF!)</f>
        <v>0</v>
      </c>
      <c r="N41" s="230"/>
      <c r="S41" s="14"/>
      <c r="Z41" s="5"/>
    </row>
    <row r="42" spans="1:27" s="1" customFormat="1" ht="22.5" customHeight="1" x14ac:dyDescent="0.35">
      <c r="B42" s="230"/>
      <c r="C42" s="162" t="str">
        <f>Planning!C37</f>
        <v>SO.010</v>
      </c>
      <c r="D42" s="201" t="str">
        <f>_xlfn.XLOOKUP(C42,Planning!C:C,Planning!E:E,0)</f>
        <v>Task 25</v>
      </c>
      <c r="E42" s="78" t="e">
        <f>_xlfn.XLOOKUP(Tabela1[[#This Row],[TASKS]],#REF!,#REF!)</f>
        <v>#REF!</v>
      </c>
      <c r="F42" s="155" t="str">
        <f>_xlfn.XLOOKUP(Tabela1[[#This Row],[TASKS]],Planning!$E:$E,Planning!I:I,0)</f>
        <v>OPE</v>
      </c>
      <c r="G42" s="155" t="str">
        <f>_xlfn.XLOOKUP(Tabela1[[#This Row],[TASKS]],Planning!$E:$E,Planning!J:J,0)</f>
        <v>João</v>
      </c>
      <c r="H42" s="155">
        <f>_xlfn.XLOOKUP(Tabela1[[#This Row],[ÁREA]],Planning!$E:$E,Planning!K:K,0)</f>
        <v>0</v>
      </c>
      <c r="I42" s="164" t="str">
        <f>_xlfn.XLOOKUP(Tabela1[[#This Row],[TASKS]],Planning!$E:$E,Planning!O:O,0)</f>
        <v>Done</v>
      </c>
      <c r="J42" s="203">
        <f>_xlfn.XLOOKUP(Tabela1[[#This Row],[TASKS]],Planning!$E:$E,Planning!N:N,0)</f>
        <v>45838</v>
      </c>
      <c r="K42" s="164" t="str">
        <f>_xlfn.XLOOKUP(Tabela1[[#This Row],[TASKS]],Planning!$E:$E,Planning!V:V,0)</f>
        <v>Done</v>
      </c>
      <c r="L42" s="153">
        <f>_xlfn.XLOOKUP(Tabela1[[#This Row],[TASKS]],Planning!$E:$E,Planning!W:W,0)</f>
        <v>0</v>
      </c>
      <c r="M42" s="80" cm="1">
        <f t="array" ref="M42">_xlfn.XLOOKUP(Tabela1[[#This Row],[TASKS]],Planning!E:E,Planning!X:X,#REF!)</f>
        <v>0</v>
      </c>
      <c r="N42" s="230"/>
      <c r="S42" s="14"/>
      <c r="Z42" s="5"/>
    </row>
    <row r="43" spans="1:27" s="1" customFormat="1" ht="22.5" customHeight="1" x14ac:dyDescent="0.35">
      <c r="B43" s="230"/>
      <c r="C43" s="162" t="str">
        <f>Planning!C38</f>
        <v>SO.011</v>
      </c>
      <c r="D43" s="201" t="str">
        <f>_xlfn.XLOOKUP(C43,Planning!C:C,Planning!E:E,0)</f>
        <v>Task 26</v>
      </c>
      <c r="E43" s="78" t="e">
        <f>_xlfn.XLOOKUP(Tabela1[[#This Row],[TASKS]],#REF!,#REF!)</f>
        <v>#REF!</v>
      </c>
      <c r="F43" s="155" t="str">
        <f>_xlfn.XLOOKUP(Tabela1[[#This Row],[TASKS]],Planning!$E:$E,Planning!I:I,0)</f>
        <v>OPE</v>
      </c>
      <c r="G43" s="155" t="str">
        <f>_xlfn.XLOOKUP(Tabela1[[#This Row],[TASKS]],Planning!$E:$E,Planning!J:J,0)</f>
        <v>João</v>
      </c>
      <c r="H43" s="155">
        <f>_xlfn.XLOOKUP(Tabela1[[#This Row],[ÁREA]],Planning!$E:$E,Planning!K:K,0)</f>
        <v>0</v>
      </c>
      <c r="I43" s="164" t="str">
        <f>_xlfn.XLOOKUP(Tabela1[[#This Row],[TASKS]],Planning!$E:$E,Planning!O:O,0)</f>
        <v>Done</v>
      </c>
      <c r="J43" s="203">
        <f>_xlfn.XLOOKUP(Tabela1[[#This Row],[TASKS]],Planning!$E:$E,Planning!N:N,0)</f>
        <v>45842</v>
      </c>
      <c r="K43" s="164" t="str">
        <f>_xlfn.XLOOKUP(Tabela1[[#This Row],[TASKS]],Planning!$E:$E,Planning!V:V,0)</f>
        <v>Done</v>
      </c>
      <c r="L43" s="153">
        <f>_xlfn.XLOOKUP(Tabela1[[#This Row],[TASKS]],Planning!$E:$E,Planning!W:W,0)</f>
        <v>0</v>
      </c>
      <c r="M43" s="80" cm="1">
        <f t="array" ref="M43">_xlfn.XLOOKUP(Tabela1[[#This Row],[TASKS]],Planning!E:E,Planning!X:X,#REF!)</f>
        <v>0</v>
      </c>
      <c r="N43" s="230"/>
      <c r="S43" s="14"/>
      <c r="Z43" s="5"/>
    </row>
    <row r="44" spans="1:27" s="1" customFormat="1" ht="22.5" customHeight="1" x14ac:dyDescent="0.35">
      <c r="B44" s="230"/>
      <c r="C44" s="162" t="str">
        <f>Planning!C39</f>
        <v>SO.012</v>
      </c>
      <c r="D44" s="201" t="str">
        <f>_xlfn.XLOOKUP(C44,Planning!C:C,Planning!E:E,0)</f>
        <v>Task 27</v>
      </c>
      <c r="E44" s="78" t="e">
        <f>_xlfn.XLOOKUP(Tabela1[[#This Row],[TASKS]],#REF!,#REF!)</f>
        <v>#REF!</v>
      </c>
      <c r="F44" s="155" t="str">
        <f>_xlfn.XLOOKUP(Tabela1[[#This Row],[TASKS]],Planning!$E:$E,Planning!I:I,0)</f>
        <v>OPE</v>
      </c>
      <c r="G44" s="155" t="str">
        <f>_xlfn.XLOOKUP(Tabela1[[#This Row],[TASKS]],Planning!$E:$E,Planning!J:J,0)</f>
        <v>João</v>
      </c>
      <c r="H44" s="155">
        <f>_xlfn.XLOOKUP(Tabela1[[#This Row],[ÁREA]],Planning!$E:$E,Planning!K:K,0)</f>
        <v>0</v>
      </c>
      <c r="I44" s="164" t="str">
        <f>_xlfn.XLOOKUP(Tabela1[[#This Row],[TASKS]],Planning!$E:$E,Planning!O:O,0)</f>
        <v>To Do</v>
      </c>
      <c r="J44" s="203">
        <f>_xlfn.XLOOKUP(Tabela1[[#This Row],[TASKS]],Planning!$E:$E,Planning!N:N,0)</f>
        <v>45852</v>
      </c>
      <c r="K44" s="164" t="str">
        <f>_xlfn.XLOOKUP(Tabela1[[#This Row],[TASKS]],Planning!$E:$E,Planning!V:V,0)</f>
        <v>Done</v>
      </c>
      <c r="L44" s="153">
        <f>_xlfn.XLOOKUP(Tabela1[[#This Row],[TASKS]],Planning!$E:$E,Planning!W:W,0)</f>
        <v>0</v>
      </c>
      <c r="M44" s="80" cm="1">
        <f t="array" ref="M44">_xlfn.XLOOKUP(Tabela1[[#This Row],[TASKS]],Planning!E:E,Planning!X:X,#REF!)</f>
        <v>0</v>
      </c>
      <c r="N44" s="230"/>
      <c r="S44" s="14"/>
      <c r="Z44" s="5"/>
    </row>
    <row r="45" spans="1:27" s="1" customFormat="1" ht="22.5" customHeight="1" x14ac:dyDescent="0.35">
      <c r="B45" s="230"/>
      <c r="C45" s="162" t="str">
        <f>Planning!C40</f>
        <v>SO.013</v>
      </c>
      <c r="D45" s="201" t="str">
        <f>_xlfn.XLOOKUP(C45,Planning!C:C,Planning!E:E,0)</f>
        <v>Task 28</v>
      </c>
      <c r="E45" s="78" t="e">
        <f>_xlfn.XLOOKUP(Tabela1[[#This Row],[TASKS]],#REF!,#REF!)</f>
        <v>#REF!</v>
      </c>
      <c r="F45" s="155" t="str">
        <f>_xlfn.XLOOKUP(Tabela1[[#This Row],[TASKS]],Planning!$E:$E,Planning!I:I,0)</f>
        <v>OPE</v>
      </c>
      <c r="G45" s="155" t="str">
        <f>_xlfn.XLOOKUP(Tabela1[[#This Row],[TASKS]],Planning!$E:$E,Planning!J:J,0)</f>
        <v>João</v>
      </c>
      <c r="H45" s="155">
        <f>_xlfn.XLOOKUP(Tabela1[[#This Row],[ÁREA]],Planning!$E:$E,Planning!K:K,0)</f>
        <v>0</v>
      </c>
      <c r="I45" s="164" t="str">
        <f>_xlfn.XLOOKUP(Tabela1[[#This Row],[TASKS]],Planning!$E:$E,Planning!O:O,0)</f>
        <v>Done</v>
      </c>
      <c r="J45" s="203">
        <f>_xlfn.XLOOKUP(Tabela1[[#This Row],[TASKS]],Planning!$E:$E,Planning!N:N,0)</f>
        <v>45842</v>
      </c>
      <c r="K45" s="164" t="str">
        <f>_xlfn.XLOOKUP(Tabela1[[#This Row],[TASKS]],Planning!$E:$E,Planning!V:V,0)</f>
        <v>Done</v>
      </c>
      <c r="L45" s="153">
        <f>_xlfn.XLOOKUP(Tabela1[[#This Row],[TASKS]],Planning!$E:$E,Planning!W:W,0)</f>
        <v>0</v>
      </c>
      <c r="M45" s="80" cm="1">
        <f t="array" ref="M45">_xlfn.XLOOKUP(Tabela1[[#This Row],[TASKS]],Planning!E:E,Planning!X:X,#REF!)</f>
        <v>0</v>
      </c>
      <c r="N45" s="230"/>
      <c r="S45" s="14"/>
      <c r="Z45" s="5"/>
    </row>
    <row r="46" spans="1:27" s="1" customFormat="1" ht="22.5" customHeight="1" x14ac:dyDescent="0.35">
      <c r="B46" s="230"/>
      <c r="C46" s="162" t="str">
        <f>Planning!C41</f>
        <v>SO.014</v>
      </c>
      <c r="D46" s="201" t="str">
        <f>_xlfn.XLOOKUP(C46,Planning!C:C,Planning!E:E,0)</f>
        <v>Task 29</v>
      </c>
      <c r="E46" s="78" t="e">
        <f>_xlfn.XLOOKUP(Tabela1[[#This Row],[TASKS]],#REF!,#REF!)</f>
        <v>#REF!</v>
      </c>
      <c r="F46" s="155" t="str">
        <f>_xlfn.XLOOKUP(Tabela1[[#This Row],[TASKS]],Planning!$E:$E,Planning!I:I,0)</f>
        <v>OPE</v>
      </c>
      <c r="G46" s="155" t="str">
        <f>_xlfn.XLOOKUP(Tabela1[[#This Row],[TASKS]],Planning!$E:$E,Planning!J:J,0)</f>
        <v>João</v>
      </c>
      <c r="H46" s="155">
        <f>_xlfn.XLOOKUP(Tabela1[[#This Row],[ÁREA]],Planning!$E:$E,Planning!K:K,0)</f>
        <v>0</v>
      </c>
      <c r="I46" s="164" t="str">
        <f>_xlfn.XLOOKUP(Tabela1[[#This Row],[TASKS]],Planning!$E:$E,Planning!O:O,0)</f>
        <v>Done</v>
      </c>
      <c r="J46" s="203">
        <f>_xlfn.XLOOKUP(Tabela1[[#This Row],[TASKS]],Planning!$E:$E,Planning!N:N,0)</f>
        <v>45841</v>
      </c>
      <c r="K46" s="164" t="str">
        <f>_xlfn.XLOOKUP(Tabela1[[#This Row],[TASKS]],Planning!$E:$E,Planning!V:V,0)</f>
        <v>Done</v>
      </c>
      <c r="L46" s="153">
        <f>_xlfn.XLOOKUP(Tabela1[[#This Row],[TASKS]],Planning!$E:$E,Planning!W:W,0)</f>
        <v>0</v>
      </c>
      <c r="M46" s="80"/>
      <c r="N46" s="230"/>
      <c r="S46" s="14"/>
      <c r="Z46" s="5"/>
    </row>
    <row r="47" spans="1:27" s="6" customFormat="1" ht="9" customHeight="1" x14ac:dyDescent="0.35">
      <c r="A47" s="103"/>
      <c r="B47" s="266"/>
      <c r="C47" s="193"/>
      <c r="D47" s="202"/>
      <c r="E47" s="79"/>
      <c r="F47" s="155"/>
      <c r="G47" s="155"/>
      <c r="H47" s="155"/>
      <c r="I47" s="155"/>
      <c r="J47" s="152"/>
      <c r="K47" s="164">
        <v>0</v>
      </c>
      <c r="L47" s="153"/>
      <c r="M47" s="80"/>
      <c r="N47" s="266"/>
      <c r="O47" s="103"/>
      <c r="P47" s="103"/>
      <c r="Q47" s="103"/>
      <c r="R47" s="103"/>
      <c r="S47" s="145"/>
      <c r="T47" s="103"/>
      <c r="U47" s="103"/>
      <c r="V47" s="103"/>
      <c r="W47" s="103"/>
      <c r="X47" s="103"/>
      <c r="Y47" s="103"/>
      <c r="Z47" s="146"/>
      <c r="AA47" s="103"/>
    </row>
    <row r="48" spans="1:27" s="1" customFormat="1" ht="34.25" customHeight="1" x14ac:dyDescent="0.35">
      <c r="B48" s="231"/>
      <c r="C48" s="255"/>
      <c r="D48" s="275" t="s">
        <v>34</v>
      </c>
      <c r="E48" s="257"/>
      <c r="F48" s="257"/>
      <c r="G48" s="258"/>
      <c r="H48" s="258" t="s">
        <v>35</v>
      </c>
      <c r="I48" s="259"/>
      <c r="J48" s="260"/>
      <c r="K48" s="276">
        <v>0</v>
      </c>
      <c r="L48" s="262"/>
      <c r="M48" s="230"/>
      <c r="N48" s="231"/>
      <c r="S48" s="14"/>
      <c r="Z48" s="5"/>
    </row>
    <row r="49" spans="1:27" s="9" customFormat="1" ht="22.5" customHeight="1" x14ac:dyDescent="0.35">
      <c r="B49" s="267"/>
      <c r="C49" s="162" t="str">
        <f>Planning!C42</f>
        <v>NP.001</v>
      </c>
      <c r="D49" s="201" t="str">
        <f>_xlfn.XLOOKUP(C49,Planning!C:C,Planning!E:E,0)</f>
        <v>Task 30</v>
      </c>
      <c r="E49" s="78" t="e">
        <f>_xlfn.XLOOKUP(Tabela1[[#This Row],[TASKS]],#REF!,#REF!)</f>
        <v>#REF!</v>
      </c>
      <c r="F49" s="155" t="str">
        <f>_xlfn.XLOOKUP(Tabela1[[#This Row],[TASKS]],Planning!$E:$E,Planning!I:I,0)</f>
        <v>PROD</v>
      </c>
      <c r="G49" s="155" t="str">
        <f>_xlfn.XLOOKUP(Tabela1[[#This Row],[TASKS]],Planning!$E:$E,Planning!J:J,0)</f>
        <v>João</v>
      </c>
      <c r="H49" s="155">
        <f>_xlfn.XLOOKUP(Tabela1[[#This Row],[ÁREA]],Planning!$E:$E,Planning!K:K,0)</f>
        <v>0</v>
      </c>
      <c r="I49" s="164" t="str">
        <f>_xlfn.XLOOKUP(Tabela1[[#This Row],[TASKS]],Planning!$E:$E,Planning!O:O,0)</f>
        <v>To Do</v>
      </c>
      <c r="J49" s="203">
        <f>_xlfn.XLOOKUP(Tabela1[[#This Row],[TASKS]],Planning!$E:$E,Planning!N:N,0)</f>
        <v>0</v>
      </c>
      <c r="K49" s="164" t="str">
        <f>_xlfn.XLOOKUP(Tabela1[[#This Row],[TASKS]],Planning!$E:$E,Planning!V:V,0)</f>
        <v>To Do</v>
      </c>
      <c r="L49" s="153" t="str">
        <f>_xlfn.XLOOKUP(Tabela1[[#This Row],[TASKS]],Planning!$E:$E,Planning!W:W,0)</f>
        <v>-</v>
      </c>
      <c r="M49" s="80" cm="1">
        <f t="array" ref="M49">_xlfn.XLOOKUP(Tabela1[[#This Row],[TASKS]],Planning!E:E,Planning!X:X,#REF!)</f>
        <v>0</v>
      </c>
      <c r="N49" s="267"/>
      <c r="S49" s="17"/>
      <c r="Z49" s="23"/>
    </row>
    <row r="50" spans="1:27" s="11" customFormat="1" ht="22.5" customHeight="1" x14ac:dyDescent="0.35">
      <c r="B50" s="268"/>
      <c r="C50" s="162" t="str">
        <f>Planning!C43</f>
        <v>NP.002</v>
      </c>
      <c r="D50" s="201" t="str">
        <f>_xlfn.XLOOKUP(C50,Planning!C:C,Planning!E:E,0)</f>
        <v>Task 31</v>
      </c>
      <c r="E50" s="78" t="e">
        <f>_xlfn.XLOOKUP(Tabela1[[#This Row],[TASKS]],#REF!,#REF!)</f>
        <v>#REF!</v>
      </c>
      <c r="F50" s="155" t="str">
        <f>_xlfn.XLOOKUP(Tabela1[[#This Row],[TASKS]],Planning!$E:$E,Planning!I:I,0)</f>
        <v>PROD</v>
      </c>
      <c r="G50" s="155" t="str">
        <f>_xlfn.XLOOKUP(Tabela1[[#This Row],[TASKS]],Planning!$E:$E,Planning!J:J,0)</f>
        <v>João</v>
      </c>
      <c r="H50" s="155">
        <f>_xlfn.XLOOKUP(Tabela1[[#This Row],[ÁREA]],Planning!$E:$E,Planning!K:K,0)</f>
        <v>0</v>
      </c>
      <c r="I50" s="164" t="str">
        <f>_xlfn.XLOOKUP(Tabela1[[#This Row],[TASKS]],Planning!$E:$E,Planning!O:O,0)</f>
        <v>To Do</v>
      </c>
      <c r="J50" s="203">
        <f>_xlfn.XLOOKUP(Tabela1[[#This Row],[TASKS]],Planning!$E:$E,Planning!N:N,0)</f>
        <v>0</v>
      </c>
      <c r="K50" s="164" t="str">
        <f>_xlfn.XLOOKUP(Tabela1[[#This Row],[TASKS]],Planning!$E:$E,Planning!V:V,0)</f>
        <v>To Do</v>
      </c>
      <c r="L50" s="153" t="str">
        <f>_xlfn.XLOOKUP(Tabela1[[#This Row],[TASKS]],Planning!$E:$E,Planning!W:W,0)</f>
        <v>-</v>
      </c>
      <c r="M50" s="80" cm="1">
        <f t="array" ref="M50">_xlfn.XLOOKUP(Tabela1[[#This Row],[TASKS]],Planning!E:E,Planning!X:X,#REF!)</f>
        <v>0</v>
      </c>
      <c r="N50" s="268" t="s">
        <v>32</v>
      </c>
      <c r="S50" s="15"/>
      <c r="Z50" s="21"/>
    </row>
    <row r="51" spans="1:27" s="11" customFormat="1" ht="22.5" customHeight="1" x14ac:dyDescent="0.35">
      <c r="B51" s="268"/>
      <c r="C51" s="162" t="str">
        <f>Planning!C44</f>
        <v>NP.003</v>
      </c>
      <c r="D51" s="201" t="str">
        <f>_xlfn.XLOOKUP(C51,Planning!C:C,Planning!E:E,0)</f>
        <v>Task 32</v>
      </c>
      <c r="E51" s="78" t="e">
        <f>_xlfn.XLOOKUP(Tabela1[[#This Row],[TASKS]],#REF!,#REF!)</f>
        <v>#REF!</v>
      </c>
      <c r="F51" s="155" t="str">
        <f>_xlfn.XLOOKUP(Tabela1[[#This Row],[TASKS]],Planning!$E:$E,Planning!I:I,0)</f>
        <v>PROD</v>
      </c>
      <c r="G51" s="155" t="str">
        <f>_xlfn.XLOOKUP(Tabela1[[#This Row],[TASKS]],Planning!$E:$E,Planning!J:J,0)</f>
        <v>João</v>
      </c>
      <c r="H51" s="155">
        <f>_xlfn.XLOOKUP(Tabela1[[#This Row],[ÁREA]],Planning!$E:$E,Planning!K:K,0)</f>
        <v>0</v>
      </c>
      <c r="I51" s="164" t="str">
        <f>_xlfn.XLOOKUP(Tabela1[[#This Row],[TASKS]],Planning!$E:$E,Planning!O:O,0)</f>
        <v>To Do</v>
      </c>
      <c r="J51" s="203">
        <f>_xlfn.XLOOKUP(Tabela1[[#This Row],[TASKS]],Planning!$E:$E,Planning!N:N,0)</f>
        <v>0</v>
      </c>
      <c r="K51" s="164" t="str">
        <f>_xlfn.XLOOKUP(Tabela1[[#This Row],[TASKS]],Planning!$E:$E,Planning!V:V,0)</f>
        <v>To Do</v>
      </c>
      <c r="L51" s="153" t="str">
        <f>_xlfn.XLOOKUP(Tabela1[[#This Row],[TASKS]],Planning!$E:$E,Planning!W:W,0)</f>
        <v>-</v>
      </c>
      <c r="M51" s="80" cm="1">
        <f t="array" ref="M51">_xlfn.XLOOKUP(Tabela1[[#This Row],[TASKS]],Planning!E:E,Planning!X:X,#REF!)</f>
        <v>0</v>
      </c>
      <c r="N51" s="268"/>
      <c r="S51" s="15"/>
      <c r="Z51" s="21"/>
    </row>
    <row r="52" spans="1:27" s="11" customFormat="1" ht="22.5" customHeight="1" x14ac:dyDescent="0.35">
      <c r="B52" s="268"/>
      <c r="C52" s="162" t="str">
        <f>Planning!C45</f>
        <v>NP.004</v>
      </c>
      <c r="D52" s="201" t="str">
        <f>_xlfn.XLOOKUP(C52,Planning!C:C,Planning!E:E,0)</f>
        <v>Task 33</v>
      </c>
      <c r="E52" s="78" t="e">
        <f>_xlfn.XLOOKUP(Tabela1[[#This Row],[TASKS]],#REF!,#REF!)</f>
        <v>#REF!</v>
      </c>
      <c r="F52" s="155" t="str">
        <f>_xlfn.XLOOKUP(Tabela1[[#This Row],[TASKS]],Planning!$E:$E,Planning!I:I,0)</f>
        <v>PROD</v>
      </c>
      <c r="G52" s="155" t="str">
        <f>_xlfn.XLOOKUP(Tabela1[[#This Row],[TASKS]],Planning!$E:$E,Planning!J:J,0)</f>
        <v>João</v>
      </c>
      <c r="H52" s="155">
        <f>_xlfn.XLOOKUP(Tabela1[[#This Row],[ÁREA]],Planning!$E:$E,Planning!K:K,0)</f>
        <v>0</v>
      </c>
      <c r="I52" s="164" t="str">
        <f>_xlfn.XLOOKUP(Tabela1[[#This Row],[TASKS]],Planning!$E:$E,Planning!O:O,0)</f>
        <v>To Do</v>
      </c>
      <c r="J52" s="203">
        <f>_xlfn.XLOOKUP(Tabela1[[#This Row],[TASKS]],Planning!$E:$E,Planning!N:N,0)</f>
        <v>0</v>
      </c>
      <c r="K52" s="164" t="str">
        <f>_xlfn.XLOOKUP(Tabela1[[#This Row],[TASKS]],Planning!$E:$E,Planning!V:V,0)</f>
        <v>To Do</v>
      </c>
      <c r="L52" s="153" t="str">
        <f>_xlfn.XLOOKUP(Tabela1[[#This Row],[TASKS]],Planning!$E:$E,Planning!W:W,0)</f>
        <v>-</v>
      </c>
      <c r="M52" s="80" cm="1">
        <f t="array" ref="M52">_xlfn.XLOOKUP(Tabela1[[#This Row],[TASKS]],Planning!E:E,Planning!X:X,#REF!)</f>
        <v>0</v>
      </c>
      <c r="N52" s="268"/>
      <c r="S52" s="15"/>
      <c r="Z52" s="21"/>
    </row>
    <row r="53" spans="1:27" s="6" customFormat="1" ht="15.5" x14ac:dyDescent="0.35">
      <c r="A53" s="103"/>
      <c r="B53" s="266"/>
      <c r="C53" s="162" t="str">
        <f>Planning!C46</f>
        <v>NP.005</v>
      </c>
      <c r="D53" s="201" t="str">
        <f>_xlfn.XLOOKUP(C53,Planning!C:C,Planning!E:E,0)</f>
        <v>Task 34</v>
      </c>
      <c r="E53" s="78" t="e">
        <f>_xlfn.XLOOKUP(Tabela1[[#This Row],[TASKS]],#REF!,#REF!)</f>
        <v>#REF!</v>
      </c>
      <c r="F53" s="155" t="str">
        <f>_xlfn.XLOOKUP(Tabela1[[#This Row],[TASKS]],Planning!$E:$E,Planning!I:I,0)</f>
        <v>PROD</v>
      </c>
      <c r="G53" s="155" t="str">
        <f>_xlfn.XLOOKUP(Tabela1[[#This Row],[TASKS]],Planning!$E:$E,Planning!J:J,0)</f>
        <v>João</v>
      </c>
      <c r="H53" s="155">
        <f>_xlfn.XLOOKUP(Tabela1[[#This Row],[ÁREA]],Planning!$E:$E,Planning!K:K,0)</f>
        <v>0</v>
      </c>
      <c r="I53" s="164" t="str">
        <f>_xlfn.XLOOKUP(Tabela1[[#This Row],[TASKS]],Planning!$E:$E,Planning!O:O,0)</f>
        <v>To Do</v>
      </c>
      <c r="J53" s="203">
        <f>_xlfn.XLOOKUP(Tabela1[[#This Row],[TASKS]],Planning!$E:$E,Planning!N:N,0)</f>
        <v>0</v>
      </c>
      <c r="K53" s="164" t="str">
        <f>_xlfn.XLOOKUP(Tabela1[[#This Row],[TASKS]],Planning!$E:$E,Planning!V:V,0)</f>
        <v>To Do</v>
      </c>
      <c r="L53" s="153" t="str">
        <f>_xlfn.XLOOKUP(Tabela1[[#This Row],[TASKS]],Planning!$E:$E,Planning!W:W,0)</f>
        <v>-</v>
      </c>
      <c r="M53" s="80" cm="1">
        <f t="array" ref="M53">_xlfn.XLOOKUP(Tabela1[[#This Row],[TASKS]],Planning!E:E,Planning!X:X,#REF!)</f>
        <v>0</v>
      </c>
      <c r="N53" s="266"/>
      <c r="O53" s="103"/>
      <c r="P53" s="103"/>
      <c r="Q53" s="103"/>
      <c r="R53" s="103"/>
      <c r="S53" s="145"/>
      <c r="T53" s="103"/>
      <c r="U53" s="103"/>
      <c r="V53" s="103"/>
      <c r="W53" s="103"/>
      <c r="X53" s="103"/>
      <c r="Y53" s="103"/>
      <c r="Z53" s="146"/>
      <c r="AA53" s="103"/>
    </row>
    <row r="54" spans="1:27" s="9" customFormat="1" ht="22.5" customHeight="1" x14ac:dyDescent="0.35">
      <c r="B54" s="267"/>
      <c r="C54" s="162" t="str">
        <f>Planning!C47</f>
        <v>NP.006</v>
      </c>
      <c r="D54" s="201" t="str">
        <f>_xlfn.XLOOKUP(C54,Planning!C:C,Planning!E:E,0)</f>
        <v>Task 35</v>
      </c>
      <c r="E54" s="78" t="e">
        <f>_xlfn.XLOOKUP(Tabela1[[#This Row],[TASKS]],#REF!,#REF!)</f>
        <v>#REF!</v>
      </c>
      <c r="F54" s="155" t="str">
        <f>_xlfn.XLOOKUP(Tabela1[[#This Row],[TASKS]],Planning!$E:$E,Planning!I:I,0)</f>
        <v>PROD</v>
      </c>
      <c r="G54" s="155" t="str">
        <f>_xlfn.XLOOKUP(Tabela1[[#This Row],[TASKS]],Planning!$E:$E,Planning!J:J,0)</f>
        <v>João</v>
      </c>
      <c r="H54" s="155">
        <f>_xlfn.XLOOKUP(Tabela1[[#This Row],[ÁREA]],Planning!$E:$E,Planning!K:K,0)</f>
        <v>0</v>
      </c>
      <c r="I54" s="164" t="str">
        <f>_xlfn.XLOOKUP(Tabela1[[#This Row],[TASKS]],Planning!$E:$E,Planning!O:O,0)</f>
        <v>To Do</v>
      </c>
      <c r="J54" s="203">
        <f>_xlfn.XLOOKUP(Tabela1[[#This Row],[TASKS]],Planning!$E:$E,Planning!N:N,0)</f>
        <v>0</v>
      </c>
      <c r="K54" s="164" t="str">
        <f>_xlfn.XLOOKUP(Tabela1[[#This Row],[TASKS]],Planning!$E:$E,Planning!V:V,0)</f>
        <v>To Do</v>
      </c>
      <c r="L54" s="153" t="str">
        <f>_xlfn.XLOOKUP(Tabela1[[#This Row],[TASKS]],Planning!$E:$E,Planning!W:W,0)</f>
        <v>-</v>
      </c>
      <c r="M54" s="80" cm="1">
        <f t="array" ref="M54">_xlfn.XLOOKUP(Tabela1[[#This Row],[TASKS]],Planning!E:E,Planning!X:X,#REF!)</f>
        <v>0</v>
      </c>
      <c r="N54" s="267"/>
      <c r="S54" s="17"/>
      <c r="Z54" s="23"/>
    </row>
    <row r="55" spans="1:27" s="9" customFormat="1" ht="22.5" customHeight="1" x14ac:dyDescent="0.35">
      <c r="B55" s="267"/>
      <c r="C55" s="162" t="str">
        <f>Planning!C48</f>
        <v>NP.007</v>
      </c>
      <c r="D55" s="201" t="str">
        <f>_xlfn.XLOOKUP(C55,Planning!C:C,Planning!E:E,0)</f>
        <v>Task 36</v>
      </c>
      <c r="E55" s="78" t="e">
        <f>_xlfn.XLOOKUP(Tabela1[[#This Row],[TASKS]],#REF!,#REF!)</f>
        <v>#REF!</v>
      </c>
      <c r="F55" s="155" t="str">
        <f>_xlfn.XLOOKUP(Tabela1[[#This Row],[TASKS]],Planning!$E:$E,Planning!I:I,0)</f>
        <v>PROD</v>
      </c>
      <c r="G55" s="155" t="str">
        <f>_xlfn.XLOOKUP(Tabela1[[#This Row],[TASKS]],Planning!$E:$E,Planning!J:J,0)</f>
        <v>João</v>
      </c>
      <c r="H55" s="155">
        <f>_xlfn.XLOOKUP(Tabela1[[#This Row],[ÁREA]],Planning!$E:$E,Planning!K:K,0)</f>
        <v>0</v>
      </c>
      <c r="I55" s="164" t="str">
        <f>_xlfn.XLOOKUP(Tabela1[[#This Row],[TASKS]],Planning!$E:$E,Planning!O:O,0)</f>
        <v>To Do</v>
      </c>
      <c r="J55" s="203">
        <f>_xlfn.XLOOKUP(Tabela1[[#This Row],[TASKS]],Planning!$E:$E,Planning!N:N,0)</f>
        <v>0</v>
      </c>
      <c r="K55" s="164" t="str">
        <f>_xlfn.XLOOKUP(Tabela1[[#This Row],[TASKS]],Planning!$E:$E,Planning!V:V,0)</f>
        <v>To Do</v>
      </c>
      <c r="L55" s="153" t="str">
        <f>_xlfn.XLOOKUP(Tabela1[[#This Row],[TASKS]],Planning!$E:$E,Planning!W:W,0)</f>
        <v>-</v>
      </c>
      <c r="M55" s="80" cm="1">
        <f t="array" ref="M55">_xlfn.XLOOKUP(Tabela1[[#This Row],[TASKS]],Planning!E:E,Planning!X:X,#REF!)</f>
        <v>0</v>
      </c>
      <c r="N55" s="267"/>
      <c r="S55" s="17"/>
      <c r="Z55" s="23"/>
    </row>
    <row r="56" spans="1:27" s="9" customFormat="1" ht="22.5" customHeight="1" x14ac:dyDescent="0.35">
      <c r="B56" s="267"/>
      <c r="C56" s="162" t="str">
        <f>Planning!C49</f>
        <v>NP.008</v>
      </c>
      <c r="D56" s="201" t="str">
        <f>_xlfn.XLOOKUP(C56,Planning!C:C,Planning!E:E,0)</f>
        <v>Task 37</v>
      </c>
      <c r="E56" s="78" t="e">
        <f>_xlfn.XLOOKUP(Tabela1[[#This Row],[TASKS]],#REF!,#REF!)</f>
        <v>#REF!</v>
      </c>
      <c r="F56" s="155" t="str">
        <f>_xlfn.XLOOKUP(Tabela1[[#This Row],[TASKS]],Planning!$E:$E,Planning!I:I,0)</f>
        <v>PROD</v>
      </c>
      <c r="G56" s="155" t="str">
        <f>_xlfn.XLOOKUP(Tabela1[[#This Row],[TASKS]],Planning!$E:$E,Planning!J:J,0)</f>
        <v>João</v>
      </c>
      <c r="H56" s="155">
        <f>_xlfn.XLOOKUP(Tabela1[[#This Row],[ÁREA]],Planning!$E:$E,Planning!K:K,0)</f>
        <v>0</v>
      </c>
      <c r="I56" s="164" t="str">
        <f>_xlfn.XLOOKUP(Tabela1[[#This Row],[TASKS]],Planning!$E:$E,Planning!O:O,0)</f>
        <v>To Do</v>
      </c>
      <c r="J56" s="203">
        <f>_xlfn.XLOOKUP(Tabela1[[#This Row],[TASKS]],Planning!$E:$E,Planning!N:N,0)</f>
        <v>0</v>
      </c>
      <c r="K56" s="164" t="str">
        <f>_xlfn.XLOOKUP(Tabela1[[#This Row],[TASKS]],Planning!$E:$E,Planning!V:V,0)</f>
        <v>To Do</v>
      </c>
      <c r="L56" s="153" t="str">
        <f>_xlfn.XLOOKUP(Tabela1[[#This Row],[TASKS]],Planning!$E:$E,Planning!W:W,0)</f>
        <v>-</v>
      </c>
      <c r="M56" s="80" cm="1">
        <f t="array" ref="M56">_xlfn.XLOOKUP(Tabela1[[#This Row],[TASKS]],Planning!E:E,Planning!X:X,#REF!)</f>
        <v>0</v>
      </c>
      <c r="N56" s="267"/>
      <c r="S56" s="17"/>
      <c r="Z56" s="23"/>
    </row>
    <row r="57" spans="1:27" s="9" customFormat="1" ht="22.5" customHeight="1" x14ac:dyDescent="0.35">
      <c r="B57" s="267"/>
      <c r="C57" s="162" t="str">
        <f>Planning!C50</f>
        <v>NP.009</v>
      </c>
      <c r="D57" s="201" t="str">
        <f>_xlfn.XLOOKUP(C57,Planning!C:C,Planning!E:E,0)</f>
        <v>Task 38</v>
      </c>
      <c r="E57" s="78" t="e">
        <f>_xlfn.XLOOKUP(Tabela1[[#This Row],[TASKS]],#REF!,#REF!)</f>
        <v>#REF!</v>
      </c>
      <c r="F57" s="155" t="str">
        <f>_xlfn.XLOOKUP(Tabela1[[#This Row],[TASKS]],Planning!$E:$E,Planning!I:I,0)</f>
        <v>PROD</v>
      </c>
      <c r="G57" s="155" t="str">
        <f>_xlfn.XLOOKUP(Tabela1[[#This Row],[TASKS]],Planning!$E:$E,Planning!J:J,0)</f>
        <v>João</v>
      </c>
      <c r="H57" s="155">
        <f>_xlfn.XLOOKUP(Tabela1[[#This Row],[ÁREA]],Planning!$E:$E,Planning!K:K,0)</f>
        <v>0</v>
      </c>
      <c r="I57" s="164" t="str">
        <f>_xlfn.XLOOKUP(Tabela1[[#This Row],[TASKS]],Planning!$E:$E,Planning!O:O,0)</f>
        <v>To Do</v>
      </c>
      <c r="J57" s="203">
        <f>_xlfn.XLOOKUP(Tabela1[[#This Row],[TASKS]],Planning!$E:$E,Planning!N:N,0)</f>
        <v>0</v>
      </c>
      <c r="K57" s="164" t="str">
        <f>_xlfn.XLOOKUP(Tabela1[[#This Row],[TASKS]],Planning!$E:$E,Planning!V:V,0)</f>
        <v>To Do</v>
      </c>
      <c r="L57" s="153" t="str">
        <f>_xlfn.XLOOKUP(Tabela1[[#This Row],[TASKS]],Planning!$E:$E,Planning!W:W,0)</f>
        <v>-</v>
      </c>
      <c r="M57" s="80" cm="1">
        <f t="array" ref="M57">_xlfn.XLOOKUP(Tabela1[[#This Row],[TASKS]],Planning!E:E,Planning!X:X,#REF!)</f>
        <v>0</v>
      </c>
      <c r="N57" s="267"/>
      <c r="S57" s="17"/>
      <c r="Z57" s="23"/>
    </row>
    <row r="58" spans="1:27" s="1" customFormat="1" ht="22.5" customHeight="1" x14ac:dyDescent="0.35">
      <c r="B58" s="230"/>
      <c r="C58" s="162" t="str">
        <f>Planning!C51</f>
        <v>NP.010</v>
      </c>
      <c r="D58" s="201" t="str">
        <f>_xlfn.XLOOKUP(C58,Planning!C:C,Planning!E:E,0)</f>
        <v>Task 39</v>
      </c>
      <c r="E58" s="78" t="e">
        <f>_xlfn.XLOOKUP(Tabela1[[#This Row],[TASKS]],#REF!,#REF!)</f>
        <v>#REF!</v>
      </c>
      <c r="F58" s="155" t="str">
        <f>_xlfn.XLOOKUP(Tabela1[[#This Row],[TASKS]],Planning!$E:$E,Planning!I:I,0)</f>
        <v>PROD</v>
      </c>
      <c r="G58" s="155" t="str">
        <f>_xlfn.XLOOKUP(Tabela1[[#This Row],[TASKS]],Planning!$E:$E,Planning!J:J,0)</f>
        <v>João</v>
      </c>
      <c r="H58" s="155">
        <f>_xlfn.XLOOKUP(Tabela1[[#This Row],[ÁREA]],Planning!$E:$E,Planning!K:K,0)</f>
        <v>0</v>
      </c>
      <c r="I58" s="164" t="str">
        <f>_xlfn.XLOOKUP(Tabela1[[#This Row],[TASKS]],Planning!$E:$E,Planning!O:O,0)</f>
        <v>To Do</v>
      </c>
      <c r="J58" s="203">
        <f>_xlfn.XLOOKUP(Tabela1[[#This Row],[TASKS]],Planning!$E:$E,Planning!N:N,0)</f>
        <v>0</v>
      </c>
      <c r="K58" s="164" t="str">
        <f>_xlfn.XLOOKUP(Tabela1[[#This Row],[TASKS]],Planning!$E:$E,Planning!V:V,0)</f>
        <v>To Do</v>
      </c>
      <c r="L58" s="153" t="str">
        <f>_xlfn.XLOOKUP(Tabela1[[#This Row],[TASKS]],Planning!$E:$E,Planning!W:W,0)</f>
        <v>-</v>
      </c>
      <c r="M58" s="80" cm="1">
        <f t="array" ref="M58">_xlfn.XLOOKUP(Tabela1[[#This Row],[TASKS]],Planning!E:E,Planning!X:X,#REF!)</f>
        <v>0</v>
      </c>
      <c r="N58" s="230"/>
      <c r="S58" s="14"/>
      <c r="Z58" s="5"/>
    </row>
    <row r="59" spans="1:27" s="1" customFormat="1" ht="22.5" customHeight="1" x14ac:dyDescent="0.35">
      <c r="B59" s="230"/>
      <c r="C59" s="162" t="str">
        <f>Planning!C52</f>
        <v>NP.011</v>
      </c>
      <c r="D59" s="201" t="str">
        <f>_xlfn.XLOOKUP(C59,Planning!C:C,Planning!E:E,0)</f>
        <v>Task 40</v>
      </c>
      <c r="E59" s="78" t="e">
        <f>_xlfn.XLOOKUP(Tabela1[[#This Row],[TASKS]],#REF!,#REF!)</f>
        <v>#REF!</v>
      </c>
      <c r="F59" s="155" t="str">
        <f>_xlfn.XLOOKUP(Tabela1[[#This Row],[TASKS]],Planning!$E:$E,Planning!I:I,0)</f>
        <v>PROD</v>
      </c>
      <c r="G59" s="155" t="str">
        <f>_xlfn.XLOOKUP(Tabela1[[#This Row],[TASKS]],Planning!$E:$E,Planning!J:J,0)</f>
        <v>João</v>
      </c>
      <c r="H59" s="155">
        <f>_xlfn.XLOOKUP(Tabela1[[#This Row],[ÁREA]],Planning!$E:$E,Planning!K:K,0)</f>
        <v>0</v>
      </c>
      <c r="I59" s="164" t="str">
        <f>_xlfn.XLOOKUP(Tabela1[[#This Row],[TASKS]],Planning!$E:$E,Planning!O:O,0)</f>
        <v>To Do</v>
      </c>
      <c r="J59" s="203">
        <f>_xlfn.XLOOKUP(Tabela1[[#This Row],[TASKS]],Planning!$E:$E,Planning!N:N,0)</f>
        <v>0</v>
      </c>
      <c r="K59" s="164" t="str">
        <f>_xlfn.XLOOKUP(Tabela1[[#This Row],[TASKS]],Planning!$E:$E,Planning!V:V,0)</f>
        <v>To Do</v>
      </c>
      <c r="L59" s="153" t="str">
        <f>_xlfn.XLOOKUP(Tabela1[[#This Row],[TASKS]],Planning!$E:$E,Planning!W:W,0)</f>
        <v>-</v>
      </c>
      <c r="M59" s="80" cm="1">
        <f t="array" ref="M59">_xlfn.XLOOKUP(Tabela1[[#This Row],[TASKS]],Planning!E:E,Planning!X:X,#REF!)</f>
        <v>0</v>
      </c>
      <c r="N59" s="230"/>
      <c r="S59" s="14"/>
      <c r="Z59" s="5"/>
    </row>
    <row r="60" spans="1:27" s="1" customFormat="1" ht="22.5" customHeight="1" x14ac:dyDescent="0.35">
      <c r="B60" s="230"/>
      <c r="C60" s="162" t="str">
        <f>Planning!C53</f>
        <v>NP.012</v>
      </c>
      <c r="D60" s="201" t="str">
        <f>_xlfn.XLOOKUP(C60,Planning!C:C,Planning!E:E,0)</f>
        <v>Task 41</v>
      </c>
      <c r="E60" s="78" t="e">
        <f>_xlfn.XLOOKUP(Tabela1[[#This Row],[TASKS]],#REF!,#REF!)</f>
        <v>#REF!</v>
      </c>
      <c r="F60" s="155" t="str">
        <f>_xlfn.XLOOKUP(Tabela1[[#This Row],[TASKS]],Planning!$E:$E,Planning!I:I,0)</f>
        <v>PROD</v>
      </c>
      <c r="G60" s="155" t="str">
        <f>_xlfn.XLOOKUP(Tabela1[[#This Row],[TASKS]],Planning!$E:$E,Planning!J:J,0)</f>
        <v>João</v>
      </c>
      <c r="H60" s="155">
        <f>_xlfn.XLOOKUP(Tabela1[[#This Row],[ÁREA]],Planning!$E:$E,Planning!K:K,0)</f>
        <v>0</v>
      </c>
      <c r="I60" s="164" t="str">
        <f>_xlfn.XLOOKUP(Tabela1[[#This Row],[TASKS]],Planning!$E:$E,Planning!O:O,0)</f>
        <v>To Do</v>
      </c>
      <c r="J60" s="203">
        <f>_xlfn.XLOOKUP(Tabela1[[#This Row],[TASKS]],Planning!$E:$E,Planning!N:N,0)</f>
        <v>0</v>
      </c>
      <c r="K60" s="164" t="str">
        <f>_xlfn.XLOOKUP(Tabela1[[#This Row],[TASKS]],Planning!$E:$E,Planning!V:V,0)</f>
        <v>To Do</v>
      </c>
      <c r="L60" s="153" t="str">
        <f>_xlfn.XLOOKUP(Tabela1[[#This Row],[TASKS]],Planning!$E:$E,Planning!W:W,0)</f>
        <v>-</v>
      </c>
      <c r="M60" s="80" cm="1">
        <f t="array" ref="M60">_xlfn.XLOOKUP(Tabela1[[#This Row],[TASKS]],Planning!E:E,Planning!X:X,#REF!)</f>
        <v>0</v>
      </c>
      <c r="N60" s="230"/>
      <c r="S60" s="14"/>
      <c r="Z60" s="5"/>
    </row>
    <row r="61" spans="1:27" s="1" customFormat="1" ht="22.5" customHeight="1" x14ac:dyDescent="0.35">
      <c r="B61" s="230"/>
      <c r="C61" s="162" t="str">
        <f>Planning!C54</f>
        <v>NP.013</v>
      </c>
      <c r="D61" s="201" t="str">
        <f>_xlfn.XLOOKUP(C61,Planning!C:C,Planning!E:E,0)</f>
        <v>Task 42</v>
      </c>
      <c r="E61" s="78" t="e">
        <f>_xlfn.XLOOKUP(Tabela1[[#This Row],[TASKS]],#REF!,#REF!)</f>
        <v>#REF!</v>
      </c>
      <c r="F61" s="155" t="str">
        <f>_xlfn.XLOOKUP(Tabela1[[#This Row],[TASKS]],Planning!$E:$E,Planning!I:I,0)</f>
        <v>PROD</v>
      </c>
      <c r="G61" s="155" t="str">
        <f>_xlfn.XLOOKUP(Tabela1[[#This Row],[TASKS]],Planning!$E:$E,Planning!J:J,0)</f>
        <v>João</v>
      </c>
      <c r="H61" s="155">
        <f>_xlfn.XLOOKUP(Tabela1[[#This Row],[ÁREA]],Planning!$E:$E,Planning!K:K,0)</f>
        <v>0</v>
      </c>
      <c r="I61" s="164" t="str">
        <f>_xlfn.XLOOKUP(Tabela1[[#This Row],[TASKS]],Planning!$E:$E,Planning!O:O,0)</f>
        <v>To Do</v>
      </c>
      <c r="J61" s="203">
        <f>_xlfn.XLOOKUP(Tabela1[[#This Row],[TASKS]],Planning!$E:$E,Planning!N:N,0)</f>
        <v>0</v>
      </c>
      <c r="K61" s="164" t="str">
        <f>_xlfn.XLOOKUP(Tabela1[[#This Row],[TASKS]],Planning!$E:$E,Planning!V:V,0)</f>
        <v>To Do</v>
      </c>
      <c r="L61" s="153" t="str">
        <f>_xlfn.XLOOKUP(Tabela1[[#This Row],[TASKS]],Planning!$E:$E,Planning!W:W,0)</f>
        <v>-</v>
      </c>
      <c r="M61" s="80" cm="1">
        <f t="array" ref="M61">_xlfn.XLOOKUP(Tabela1[[#This Row],[TASKS]],Planning!E:E,Planning!X:X,#REF!)</f>
        <v>0</v>
      </c>
      <c r="N61" s="230"/>
      <c r="S61" s="14"/>
      <c r="Z61" s="5"/>
    </row>
    <row r="62" spans="1:27" s="1" customFormat="1" ht="22.5" customHeight="1" x14ac:dyDescent="0.35">
      <c r="B62" s="230"/>
      <c r="C62" s="162" t="str">
        <f>Planning!C55</f>
        <v>NP.014</v>
      </c>
      <c r="D62" s="201" t="str">
        <f>_xlfn.XLOOKUP(C62,Planning!C:C,Planning!E:E,0)</f>
        <v>Task 43</v>
      </c>
      <c r="E62" s="78" t="e">
        <f>_xlfn.XLOOKUP(Tabela1[[#This Row],[TASKS]],#REF!,#REF!)</f>
        <v>#REF!</v>
      </c>
      <c r="F62" s="155" t="str">
        <f>_xlfn.XLOOKUP(Tabela1[[#This Row],[TASKS]],Planning!$E:$E,Planning!I:I,0)</f>
        <v>PROD</v>
      </c>
      <c r="G62" s="155" t="str">
        <f>_xlfn.XLOOKUP(Tabela1[[#This Row],[TASKS]],Planning!$E:$E,Planning!J:J,0)</f>
        <v>João</v>
      </c>
      <c r="H62" s="155">
        <f>_xlfn.XLOOKUP(Tabela1[[#This Row],[ÁREA]],Planning!$E:$E,Planning!K:K,0)</f>
        <v>0</v>
      </c>
      <c r="I62" s="164" t="str">
        <f>_xlfn.XLOOKUP(Tabela1[[#This Row],[TASKS]],Planning!$E:$E,Planning!O:O,0)</f>
        <v>To Do</v>
      </c>
      <c r="J62" s="203">
        <f>_xlfn.XLOOKUP(Tabela1[[#This Row],[TASKS]],Planning!$E:$E,Planning!N:N,0)</f>
        <v>0</v>
      </c>
      <c r="K62" s="164" t="str">
        <f>_xlfn.XLOOKUP(Tabela1[[#This Row],[TASKS]],Planning!$E:$E,Planning!V:V,0)</f>
        <v>To Do</v>
      </c>
      <c r="L62" s="153" t="str">
        <f>_xlfn.XLOOKUP(Tabela1[[#This Row],[TASKS]],Planning!$E:$E,Planning!W:W,0)</f>
        <v>-</v>
      </c>
      <c r="M62" s="80" cm="1">
        <f t="array" ref="M62">_xlfn.XLOOKUP(Tabela1[[#This Row],[TASKS]],Planning!E:E,Planning!X:X,#REF!)</f>
        <v>0</v>
      </c>
      <c r="N62" s="230"/>
      <c r="S62" s="14"/>
      <c r="Z62" s="5"/>
    </row>
    <row r="63" spans="1:27" s="1" customFormat="1" ht="22.5" customHeight="1" x14ac:dyDescent="0.35">
      <c r="B63" s="230"/>
      <c r="C63" s="162" t="str">
        <f>Planning!C56</f>
        <v>NP.015</v>
      </c>
      <c r="D63" s="201" t="str">
        <f>_xlfn.XLOOKUP(C63,Planning!C:C,Planning!E:E,0)</f>
        <v>Task 44</v>
      </c>
      <c r="E63" s="78" t="e">
        <f>_xlfn.XLOOKUP(Tabela1[[#This Row],[TASKS]],#REF!,#REF!)</f>
        <v>#REF!</v>
      </c>
      <c r="F63" s="155" t="str">
        <f>_xlfn.XLOOKUP(Tabela1[[#This Row],[TASKS]],Planning!$E:$E,Planning!I:I,0)</f>
        <v>PROD</v>
      </c>
      <c r="G63" s="155" t="str">
        <f>_xlfn.XLOOKUP(Tabela1[[#This Row],[TASKS]],Planning!$E:$E,Planning!J:J,0)</f>
        <v>João</v>
      </c>
      <c r="H63" s="155">
        <f>_xlfn.XLOOKUP(Tabela1[[#This Row],[ÁREA]],Planning!$E:$E,Planning!K:K,0)</f>
        <v>0</v>
      </c>
      <c r="I63" s="164" t="str">
        <f>_xlfn.XLOOKUP(Tabela1[[#This Row],[TASKS]],Planning!$E:$E,Planning!O:O,0)</f>
        <v>To Do</v>
      </c>
      <c r="J63" s="203">
        <f>_xlfn.XLOOKUP(Tabela1[[#This Row],[TASKS]],Planning!$E:$E,Planning!N:N,0)</f>
        <v>0</v>
      </c>
      <c r="K63" s="164" t="str">
        <f>_xlfn.XLOOKUP(Tabela1[[#This Row],[TASKS]],Planning!$E:$E,Planning!V:V,0)</f>
        <v>To Do</v>
      </c>
      <c r="L63" s="153" t="str">
        <f>_xlfn.XLOOKUP(Tabela1[[#This Row],[TASKS]],Planning!$E:$E,Planning!W:W,0)</f>
        <v>-</v>
      </c>
      <c r="M63" s="80" cm="1">
        <f t="array" ref="M63">_xlfn.XLOOKUP(Tabela1[[#This Row],[TASKS]],Planning!E:E,Planning!X:X,#REF!)</f>
        <v>0</v>
      </c>
      <c r="N63" s="230"/>
      <c r="S63" s="14"/>
      <c r="Z63" s="5"/>
    </row>
    <row r="64" spans="1:27" s="1" customFormat="1" ht="22.5" customHeight="1" x14ac:dyDescent="0.35">
      <c r="B64" s="230"/>
      <c r="C64" s="162" t="str">
        <f>Planning!C57</f>
        <v>NP.016</v>
      </c>
      <c r="D64" s="201" t="str">
        <f>_xlfn.XLOOKUP(C64,Planning!C:C,Planning!E:E,0)</f>
        <v>Task 45</v>
      </c>
      <c r="E64" s="78" t="e">
        <f>_xlfn.XLOOKUP(Tabela1[[#This Row],[TASKS]],#REF!,#REF!)</f>
        <v>#REF!</v>
      </c>
      <c r="F64" s="155" t="str">
        <f>_xlfn.XLOOKUP(Tabela1[[#This Row],[TASKS]],Planning!$E:$E,Planning!I:I,0)</f>
        <v>PROD</v>
      </c>
      <c r="G64" s="155" t="str">
        <f>_xlfn.XLOOKUP(Tabela1[[#This Row],[TASKS]],Planning!$E:$E,Planning!J:J,0)</f>
        <v>João</v>
      </c>
      <c r="H64" s="155">
        <f>_xlfn.XLOOKUP(Tabela1[[#This Row],[ÁREA]],Planning!$E:$E,Planning!K:K,0)</f>
        <v>0</v>
      </c>
      <c r="I64" s="164" t="str">
        <f>_xlfn.XLOOKUP(Tabela1[[#This Row],[TASKS]],Planning!$E:$E,Planning!O:O,0)</f>
        <v>To Do</v>
      </c>
      <c r="J64" s="203">
        <f>_xlfn.XLOOKUP(Tabela1[[#This Row],[TASKS]],Planning!$E:$E,Planning!N:N,0)</f>
        <v>0</v>
      </c>
      <c r="K64" s="164" t="str">
        <f>_xlfn.XLOOKUP(Tabela1[[#This Row],[TASKS]],Planning!$E:$E,Planning!V:V,0)</f>
        <v>To Do</v>
      </c>
      <c r="L64" s="153" t="str">
        <f>_xlfn.XLOOKUP(Tabela1[[#This Row],[TASKS]],Planning!$E:$E,Planning!W:W,0)</f>
        <v>-</v>
      </c>
      <c r="M64" s="80" cm="1">
        <f t="array" ref="M64">_xlfn.XLOOKUP(Tabela1[[#This Row],[TASKS]],Planning!E:E,Planning!X:X,#REF!)</f>
        <v>0</v>
      </c>
      <c r="N64" s="230"/>
      <c r="S64" s="14"/>
      <c r="Z64" s="5"/>
    </row>
    <row r="65" spans="1:27" s="1" customFormat="1" ht="22.5" customHeight="1" x14ac:dyDescent="0.35">
      <c r="B65" s="230"/>
      <c r="C65" s="162" t="str">
        <f>Planning!C58</f>
        <v>NP.017</v>
      </c>
      <c r="D65" s="201" t="str">
        <f>_xlfn.XLOOKUP(C65,Planning!C:C,Planning!E:E,0)</f>
        <v>Task 46</v>
      </c>
      <c r="E65" s="78" t="e">
        <f>_xlfn.XLOOKUP(Tabela1[[#This Row],[TASKS]],#REF!,#REF!)</f>
        <v>#REF!</v>
      </c>
      <c r="F65" s="155" t="str">
        <f>_xlfn.XLOOKUP(Tabela1[[#This Row],[TASKS]],Planning!$E:$E,Planning!I:I,0)</f>
        <v>PROD</v>
      </c>
      <c r="G65" s="155" t="str">
        <f>_xlfn.XLOOKUP(Tabela1[[#This Row],[TASKS]],Planning!$E:$E,Planning!J:J,0)</f>
        <v>João</v>
      </c>
      <c r="H65" s="155">
        <f>_xlfn.XLOOKUP(Tabela1[[#This Row],[ÁREA]],Planning!$E:$E,Planning!K:K,0)</f>
        <v>0</v>
      </c>
      <c r="I65" s="164" t="str">
        <f>_xlfn.XLOOKUP(Tabela1[[#This Row],[TASKS]],Planning!$E:$E,Planning!O:O,0)</f>
        <v>To Do</v>
      </c>
      <c r="J65" s="203">
        <f>_xlfn.XLOOKUP(Tabela1[[#This Row],[TASKS]],Planning!$E:$E,Planning!N:N,0)</f>
        <v>0</v>
      </c>
      <c r="K65" s="164" t="str">
        <f>_xlfn.XLOOKUP(Tabela1[[#This Row],[TASKS]],Planning!$E:$E,Planning!V:V,0)</f>
        <v>To Do</v>
      </c>
      <c r="L65" s="153" t="str">
        <f>_xlfn.XLOOKUP(Tabela1[[#This Row],[TASKS]],Planning!$E:$E,Planning!W:W,0)</f>
        <v>-</v>
      </c>
      <c r="M65" s="80" cm="1">
        <f t="array" ref="M65">_xlfn.XLOOKUP(Tabela1[[#This Row],[TASKS]],Planning!E:E,Planning!X:X,#REF!)</f>
        <v>0</v>
      </c>
      <c r="N65" s="230"/>
      <c r="S65" s="14"/>
      <c r="Z65" s="5"/>
    </row>
    <row r="66" spans="1:27" s="1" customFormat="1" ht="22.5" customHeight="1" x14ac:dyDescent="0.35">
      <c r="B66" s="230"/>
      <c r="C66" s="162" t="str">
        <f>Planning!C59</f>
        <v>NP.018</v>
      </c>
      <c r="D66" s="201" t="str">
        <f>_xlfn.XLOOKUP(C66,Planning!C:C,Planning!E:E,0)</f>
        <v>Task 47</v>
      </c>
      <c r="E66" s="78" t="e">
        <f>_xlfn.XLOOKUP(Tabela1[[#This Row],[TASKS]],#REF!,#REF!)</f>
        <v>#REF!</v>
      </c>
      <c r="F66" s="155" t="str">
        <f>_xlfn.XLOOKUP(Tabela1[[#This Row],[TASKS]],Planning!$E:$E,Planning!I:I,0)</f>
        <v>PROD</v>
      </c>
      <c r="G66" s="155" t="str">
        <f>_xlfn.XLOOKUP(Tabela1[[#This Row],[TASKS]],Planning!$E:$E,Planning!J:J,0)</f>
        <v>João</v>
      </c>
      <c r="H66" s="155">
        <f>_xlfn.XLOOKUP(Tabela1[[#This Row],[ÁREA]],Planning!$E:$E,Planning!K:K,0)</f>
        <v>0</v>
      </c>
      <c r="I66" s="164" t="str">
        <f>_xlfn.XLOOKUP(Tabela1[[#This Row],[TASKS]],Planning!$E:$E,Planning!O:O,0)</f>
        <v>To Do</v>
      </c>
      <c r="J66" s="203">
        <f>_xlfn.XLOOKUP(Tabela1[[#This Row],[TASKS]],Planning!$E:$E,Planning!N:N,0)</f>
        <v>0</v>
      </c>
      <c r="K66" s="164" t="str">
        <f>_xlfn.XLOOKUP(Tabela1[[#This Row],[TASKS]],Planning!$E:$E,Planning!V:V,0)</f>
        <v>To Do</v>
      </c>
      <c r="L66" s="153" t="str">
        <f>_xlfn.XLOOKUP(Tabela1[[#This Row],[TASKS]],Planning!$E:$E,Planning!W:W,0)</f>
        <v>-</v>
      </c>
      <c r="M66" s="80" cm="1">
        <f t="array" ref="M66">_xlfn.XLOOKUP(Tabela1[[#This Row],[TASKS]],Planning!E:E,Planning!X:X,#REF!)</f>
        <v>0</v>
      </c>
      <c r="N66" s="230"/>
      <c r="S66" s="14"/>
      <c r="Z66" s="5"/>
    </row>
    <row r="67" spans="1:27" s="1" customFormat="1" ht="22.5" customHeight="1" x14ac:dyDescent="0.35">
      <c r="B67" s="230"/>
      <c r="C67" s="162" t="str">
        <f>Planning!C60</f>
        <v>NP.019</v>
      </c>
      <c r="D67" s="201" t="str">
        <f>_xlfn.XLOOKUP(C67,Planning!C:C,Planning!E:E,0)</f>
        <v>Task 48</v>
      </c>
      <c r="E67" s="78" t="e">
        <f>_xlfn.XLOOKUP(Tabela1[[#This Row],[TASKS]],#REF!,#REF!)</f>
        <v>#REF!</v>
      </c>
      <c r="F67" s="155" t="str">
        <f>_xlfn.XLOOKUP(Tabela1[[#This Row],[TASKS]],Planning!$E:$E,Planning!I:I,0)</f>
        <v>PROD</v>
      </c>
      <c r="G67" s="155" t="str">
        <f>_xlfn.XLOOKUP(Tabela1[[#This Row],[TASKS]],Planning!$E:$E,Planning!J:J,0)</f>
        <v>João</v>
      </c>
      <c r="H67" s="155">
        <f>_xlfn.XLOOKUP(Tabela1[[#This Row],[ÁREA]],Planning!$E:$E,Planning!K:K,0)</f>
        <v>0</v>
      </c>
      <c r="I67" s="164" t="str">
        <f>_xlfn.XLOOKUP(Tabela1[[#This Row],[TASKS]],Planning!$E:$E,Planning!O:O,0)</f>
        <v>To Do</v>
      </c>
      <c r="J67" s="203">
        <f>_xlfn.XLOOKUP(Tabela1[[#This Row],[TASKS]],Planning!$E:$E,Planning!N:N,0)</f>
        <v>0</v>
      </c>
      <c r="K67" s="164" t="str">
        <f>_xlfn.XLOOKUP(Tabela1[[#This Row],[TASKS]],Planning!$E:$E,Planning!V:V,0)</f>
        <v>To Do</v>
      </c>
      <c r="L67" s="153" t="str">
        <f>_xlfn.XLOOKUP(Tabela1[[#This Row],[TASKS]],Planning!$E:$E,Planning!W:W,0)</f>
        <v>-</v>
      </c>
      <c r="M67" s="80" cm="1">
        <f t="array" ref="M67">_xlfn.XLOOKUP(Tabela1[[#This Row],[TASKS]],Planning!E:E,Planning!X:X,#REF!)</f>
        <v>0</v>
      </c>
      <c r="N67" s="230"/>
      <c r="S67" s="14"/>
      <c r="Z67" s="5"/>
    </row>
    <row r="68" spans="1:27" s="12" customFormat="1" ht="22.5" customHeight="1" x14ac:dyDescent="0.35">
      <c r="B68" s="269"/>
      <c r="C68" s="152"/>
      <c r="D68" s="202"/>
      <c r="E68" s="79"/>
      <c r="F68" s="80"/>
      <c r="G68" s="155"/>
      <c r="H68" s="155"/>
      <c r="I68" s="155"/>
      <c r="J68" s="76"/>
      <c r="K68" s="164">
        <v>0</v>
      </c>
      <c r="L68" s="153"/>
      <c r="M68" s="80"/>
      <c r="N68" s="230"/>
      <c r="S68" s="18"/>
      <c r="Z68" s="24"/>
    </row>
    <row r="69" spans="1:27" s="1" customFormat="1" ht="34.25" customHeight="1" x14ac:dyDescent="0.35">
      <c r="B69" s="231"/>
      <c r="C69" s="255"/>
      <c r="D69" s="275" t="s">
        <v>36</v>
      </c>
      <c r="E69" s="257"/>
      <c r="F69" s="257"/>
      <c r="G69" s="258"/>
      <c r="H69" s="258"/>
      <c r="I69" s="259"/>
      <c r="J69" s="260"/>
      <c r="K69" s="276">
        <v>0</v>
      </c>
      <c r="L69" s="262"/>
      <c r="M69" s="230"/>
      <c r="N69" s="231"/>
      <c r="S69" s="14"/>
      <c r="Z69" s="5"/>
    </row>
    <row r="70" spans="1:27" s="12" customFormat="1" ht="22.5" customHeight="1" x14ac:dyDescent="0.35">
      <c r="B70" s="267"/>
      <c r="C70" s="162" t="str">
        <f>Planning!C61</f>
        <v>JD.001</v>
      </c>
      <c r="D70" s="201" t="str">
        <f>_xlfn.XLOOKUP(C70,Planning!C:C,Planning!E:E,0)</f>
        <v>Task 49</v>
      </c>
      <c r="E70" s="78" t="e">
        <f>_xlfn.XLOOKUP(Tabela1[[#This Row],[TASKS]],Planning6[SUBPROCESSOS],Planning6[ORDENAÇÃO])</f>
        <v>#N/A</v>
      </c>
      <c r="F70" s="155" t="str">
        <f>_xlfn.XLOOKUP(Tabela1[[#This Row],[TASKS]],Planning!$E:$E,Planning!I:I,0)</f>
        <v>-</v>
      </c>
      <c r="G70" s="155">
        <f>_xlfn.XLOOKUP(Tabela1[[#This Row],[TASKS]],Planning!$E:$E,Planning!J:J,0)</f>
        <v>0</v>
      </c>
      <c r="H70" s="155">
        <f>_xlfn.XLOOKUP(Tabela1[[#This Row],[ÁREA]],Planning!$E:$E,Planning!K:K,0)</f>
        <v>0</v>
      </c>
      <c r="I70" s="164" t="str">
        <f>_xlfn.XLOOKUP(Tabela1[[#This Row],[TASKS]],Planning!$E:$E,Planning!O:O,0)</f>
        <v>To Do</v>
      </c>
      <c r="J70" s="203" t="str">
        <f>_xlfn.XLOOKUP(Tabela1[[#This Row],[TASKS]],Planning!$E:$E,Planning!N:N,0)</f>
        <v>-</v>
      </c>
      <c r="K70" s="164" t="str">
        <f>_xlfn.XLOOKUP(Tabela1[[#This Row],[TASKS]],Planning!$E:$E,Planning!V:V,0)</f>
        <v>To Do</v>
      </c>
      <c r="L70" s="153" t="str">
        <f>_xlfn.XLOOKUP(Tabela1[[#This Row],[TASKS]],Planning!$E:$E,Planning!W:W,0)</f>
        <v>-</v>
      </c>
      <c r="M70" s="80" cm="1">
        <f t="array" ref="M70">_xlfn.XLOOKUP(Tabela1[[#This Row],[TASKS]],Planning!E:E,Planning!X:X,#REF!)</f>
        <v>0</v>
      </c>
      <c r="N70" s="267"/>
      <c r="S70" s="18"/>
      <c r="Z70" s="24"/>
    </row>
    <row r="71" spans="1:27" s="12" customFormat="1" ht="22.5" customHeight="1" x14ac:dyDescent="0.35">
      <c r="B71" s="267"/>
      <c r="C71" s="162" t="str">
        <f>Planning!C62</f>
        <v>JD.002</v>
      </c>
      <c r="D71" s="201" t="str">
        <f>_xlfn.XLOOKUP(C71,Planning!C:C,Planning!E:E,0)</f>
        <v>Task 50</v>
      </c>
      <c r="E71" s="78" t="e">
        <f>_xlfn.XLOOKUP(Tabela1[[#This Row],[TASKS]],Planning6[SUBPROCESSOS],Planning6[ORDENAÇÃO])</f>
        <v>#N/A</v>
      </c>
      <c r="F71" s="155" t="str">
        <f>_xlfn.XLOOKUP(Tabela1[[#This Row],[TASKS]],Planning!$E:$E,Planning!I:I,0)</f>
        <v>-</v>
      </c>
      <c r="G71" s="155">
        <f>_xlfn.XLOOKUP(Tabela1[[#This Row],[TASKS]],Planning!$E:$E,Planning!J:J,0)</f>
        <v>0</v>
      </c>
      <c r="H71" s="155">
        <f>_xlfn.XLOOKUP(Tabela1[[#This Row],[ÁREA]],Planning!$E:$E,Planning!K:K,0)</f>
        <v>0</v>
      </c>
      <c r="I71" s="164" t="str">
        <f>_xlfn.XLOOKUP(Tabela1[[#This Row],[TASKS]],Planning!$E:$E,Planning!O:O,0)</f>
        <v>To Do</v>
      </c>
      <c r="J71" s="203" t="str">
        <f>_xlfn.XLOOKUP(Tabela1[[#This Row],[TASKS]],Planning!$E:$E,Planning!N:N,0)</f>
        <v>-</v>
      </c>
      <c r="K71" s="164" t="str">
        <f>_xlfn.XLOOKUP(Tabela1[[#This Row],[TASKS]],Planning!$E:$E,Planning!V:V,0)</f>
        <v>To Do</v>
      </c>
      <c r="L71" s="153" t="str">
        <f>_xlfn.XLOOKUP(Tabela1[[#This Row],[TASKS]],Planning!$E:$E,Planning!W:W,0)</f>
        <v>-</v>
      </c>
      <c r="M71" s="80" cm="1">
        <f t="array" ref="M71">_xlfn.XLOOKUP(Tabela1[[#This Row],[TASKS]],Planning!E:E,Planning!X:X,#REF!)</f>
        <v>0</v>
      </c>
      <c r="N71" s="267"/>
      <c r="S71" s="18"/>
      <c r="Z71" s="24"/>
    </row>
    <row r="72" spans="1:27" s="6" customFormat="1" ht="22.5" customHeight="1" x14ac:dyDescent="0.35">
      <c r="A72" s="103"/>
      <c r="B72" s="230"/>
      <c r="C72" s="162" t="str">
        <f>Planning!C63</f>
        <v>JD.003</v>
      </c>
      <c r="D72" s="201" t="str">
        <f>_xlfn.XLOOKUP(C72,Planning!C:C,Planning!E:E,0)</f>
        <v>Task 51</v>
      </c>
      <c r="E72" s="78" t="e">
        <f>_xlfn.XLOOKUP(Tabela1[[#This Row],[TASKS]],Planning6[SUBPROCESSOS],Planning6[ORDENAÇÃO])</f>
        <v>#N/A</v>
      </c>
      <c r="F72" s="155" t="str">
        <f>_xlfn.XLOOKUP(Tabela1[[#This Row],[TASKS]],Planning!$E:$E,Planning!I:I,0)</f>
        <v>-</v>
      </c>
      <c r="G72" s="155">
        <f>_xlfn.XLOOKUP(Tabela1[[#This Row],[TASKS]],Planning!$E:$E,Planning!J:J,0)</f>
        <v>0</v>
      </c>
      <c r="H72" s="155">
        <f>_xlfn.XLOOKUP(Tabela1[[#This Row],[ÁREA]],Planning!$E:$E,Planning!K:K,0)</f>
        <v>0</v>
      </c>
      <c r="I72" s="164" t="str">
        <f>_xlfn.XLOOKUP(Tabela1[[#This Row],[TASKS]],Planning!$E:$E,Planning!O:O,0)</f>
        <v>To Do</v>
      </c>
      <c r="J72" s="203" t="str">
        <f>_xlfn.XLOOKUP(Tabela1[[#This Row],[TASKS]],Planning!$E:$E,Planning!N:N,0)</f>
        <v>-</v>
      </c>
      <c r="K72" s="164" t="str">
        <f>_xlfn.XLOOKUP(Tabela1[[#This Row],[TASKS]],Planning!$E:$E,Planning!V:V,0)</f>
        <v>To Do</v>
      </c>
      <c r="L72" s="153" t="str">
        <f>_xlfn.XLOOKUP(Tabela1[[#This Row],[TASKS]],Planning!$E:$E,Planning!W:W,0)</f>
        <v>-</v>
      </c>
      <c r="M72" s="80" cm="1">
        <f t="array" ref="M72">_xlfn.XLOOKUP(Tabela1[[#This Row],[TASKS]],Planning!E:E,Planning!X:X,#REF!)</f>
        <v>0</v>
      </c>
      <c r="N72" s="230"/>
      <c r="O72" s="103"/>
      <c r="P72" s="103"/>
      <c r="Q72" s="103"/>
      <c r="R72" s="103"/>
      <c r="S72" s="145"/>
      <c r="T72" s="103"/>
      <c r="U72" s="103"/>
      <c r="V72" s="103"/>
      <c r="W72" s="103"/>
      <c r="X72" s="103"/>
      <c r="Y72" s="103"/>
      <c r="Z72" s="146"/>
      <c r="AA72" s="103"/>
    </row>
    <row r="73" spans="1:27" s="12" customFormat="1" ht="22.5" customHeight="1" x14ac:dyDescent="0.35">
      <c r="B73" s="230"/>
      <c r="C73" s="162" t="str">
        <f>Planning!C64</f>
        <v>JD.004</v>
      </c>
      <c r="D73" s="201" t="str">
        <f>_xlfn.XLOOKUP(C73,Planning!C:C,Planning!E:E,0)</f>
        <v>Task 52</v>
      </c>
      <c r="E73" s="78" t="e">
        <f>_xlfn.XLOOKUP(Tabela1[[#This Row],[TASKS]],Planning6[SUBPROCESSOS],Planning6[ORDENAÇÃO])</f>
        <v>#N/A</v>
      </c>
      <c r="F73" s="155" t="str">
        <f>_xlfn.XLOOKUP(Tabela1[[#This Row],[TASKS]],Planning!$E:$E,Planning!I:I,0)</f>
        <v>-</v>
      </c>
      <c r="G73" s="155">
        <f>_xlfn.XLOOKUP(Tabela1[[#This Row],[TASKS]],Planning!$E:$E,Planning!J:J,0)</f>
        <v>0</v>
      </c>
      <c r="H73" s="155">
        <f>_xlfn.XLOOKUP(Tabela1[[#This Row],[ÁREA]],Planning!$E:$E,Planning!K:K,0)</f>
        <v>0</v>
      </c>
      <c r="I73" s="164" t="str">
        <f>_xlfn.XLOOKUP(Tabela1[[#This Row],[TASKS]],Planning!$E:$E,Planning!O:O,0)</f>
        <v>To Do</v>
      </c>
      <c r="J73" s="203" t="str">
        <f>_xlfn.XLOOKUP(Tabela1[[#This Row],[TASKS]],Planning!$E:$E,Planning!N:N,0)</f>
        <v>-</v>
      </c>
      <c r="K73" s="164" t="str">
        <f>_xlfn.XLOOKUP(Tabela1[[#This Row],[TASKS]],Planning!$E:$E,Planning!V:V,0)</f>
        <v>To Do</v>
      </c>
      <c r="L73" s="153" t="str">
        <f>_xlfn.XLOOKUP(Tabela1[[#This Row],[TASKS]],Planning!$E:$E,Planning!W:W,0)</f>
        <v>-</v>
      </c>
      <c r="M73" s="80" cm="1">
        <f t="array" ref="M73">_xlfn.XLOOKUP(Tabela1[[#This Row],[TASKS]],Planning!E:E,Planning!X:X,#REF!)</f>
        <v>0</v>
      </c>
      <c r="N73" s="230"/>
      <c r="S73" s="18"/>
      <c r="Z73" s="24"/>
    </row>
    <row r="74" spans="1:27" s="12" customFormat="1" ht="22.5" customHeight="1" x14ac:dyDescent="0.35">
      <c r="B74" s="230"/>
      <c r="C74" s="162" t="str">
        <f>Planning!C65</f>
        <v>JD.005</v>
      </c>
      <c r="D74" s="201" t="str">
        <f>_xlfn.XLOOKUP(C74,Planning!C:C,Planning!E:E,0)</f>
        <v>Task 53</v>
      </c>
      <c r="E74" s="78" t="e">
        <f>_xlfn.XLOOKUP(Tabela1[[#This Row],[TASKS]],Planning6[SUBPROCESSOS],Planning6[ORDENAÇÃO])</f>
        <v>#N/A</v>
      </c>
      <c r="F74" s="155" t="str">
        <f>_xlfn.XLOOKUP(Tabela1[[#This Row],[TASKS]],Planning!$E:$E,Planning!I:I,0)</f>
        <v>-</v>
      </c>
      <c r="G74" s="155">
        <f>_xlfn.XLOOKUP(Tabela1[[#This Row],[TASKS]],Planning!$E:$E,Planning!J:J,0)</f>
        <v>0</v>
      </c>
      <c r="H74" s="155">
        <f>_xlfn.XLOOKUP(Tabela1[[#This Row],[ÁREA]],Planning!$E:$E,Planning!K:K,0)</f>
        <v>0</v>
      </c>
      <c r="I74" s="164" t="str">
        <f>_xlfn.XLOOKUP(Tabela1[[#This Row],[TASKS]],Planning!$E:$E,Planning!O:O,0)</f>
        <v>To Do</v>
      </c>
      <c r="J74" s="203" t="str">
        <f>_xlfn.XLOOKUP(Tabela1[[#This Row],[TASKS]],Planning!$E:$E,Planning!N:N,0)</f>
        <v>-</v>
      </c>
      <c r="K74" s="164" t="str">
        <f>_xlfn.XLOOKUP(Tabela1[[#This Row],[TASKS]],Planning!$E:$E,Planning!V:V,0)</f>
        <v>To Do</v>
      </c>
      <c r="L74" s="153" t="str">
        <f>_xlfn.XLOOKUP(Tabela1[[#This Row],[TASKS]],Planning!$E:$E,Planning!W:W,0)</f>
        <v>-</v>
      </c>
      <c r="M74" s="80" cm="1">
        <f t="array" ref="M74">_xlfn.XLOOKUP(Tabela1[[#This Row],[TASKS]],Planning!E:E,Planning!X:X,#REF!)</f>
        <v>0</v>
      </c>
      <c r="N74" s="230"/>
      <c r="S74" s="18"/>
      <c r="Z74" s="24"/>
    </row>
    <row r="75" spans="1:27" s="12" customFormat="1" ht="22.5" customHeight="1" x14ac:dyDescent="0.35">
      <c r="B75" s="230"/>
      <c r="C75" s="162" t="str">
        <f>Planning!C66</f>
        <v>JD.006</v>
      </c>
      <c r="D75" s="201" t="str">
        <f>_xlfn.XLOOKUP(C75,Planning!C:C,Planning!E:E,0)</f>
        <v>Task 54</v>
      </c>
      <c r="E75" s="78" t="e">
        <f>_xlfn.XLOOKUP(Tabela1[[#This Row],[TASKS]],Planning6[SUBPROCESSOS],Planning6[ORDENAÇÃO])</f>
        <v>#N/A</v>
      </c>
      <c r="F75" s="155" t="str">
        <f>_xlfn.XLOOKUP(Tabela1[[#This Row],[TASKS]],Planning!$E:$E,Planning!I:I,0)</f>
        <v>-</v>
      </c>
      <c r="G75" s="155">
        <f>_xlfn.XLOOKUP(Tabela1[[#This Row],[TASKS]],Planning!$E:$E,Planning!J:J,0)</f>
        <v>0</v>
      </c>
      <c r="H75" s="155">
        <f>_xlfn.XLOOKUP(Tabela1[[#This Row],[ÁREA]],Planning!$E:$E,Planning!K:K,0)</f>
        <v>0</v>
      </c>
      <c r="I75" s="164" t="str">
        <f>_xlfn.XLOOKUP(Tabela1[[#This Row],[TASKS]],Planning!$E:$E,Planning!O:O,0)</f>
        <v>To Do</v>
      </c>
      <c r="J75" s="203" t="str">
        <f>_xlfn.XLOOKUP(Tabela1[[#This Row],[TASKS]],Planning!$E:$E,Planning!N:N,0)</f>
        <v>-</v>
      </c>
      <c r="K75" s="164" t="str">
        <f>_xlfn.XLOOKUP(Tabela1[[#This Row],[TASKS]],Planning!$E:$E,Planning!V:V,0)</f>
        <v>To Do</v>
      </c>
      <c r="L75" s="153" t="str">
        <f>_xlfn.XLOOKUP(Tabela1[[#This Row],[TASKS]],Planning!$E:$E,Planning!W:W,0)</f>
        <v>-</v>
      </c>
      <c r="M75" s="80" cm="1">
        <f t="array" ref="M75">_xlfn.XLOOKUP(Tabela1[[#This Row],[TASKS]],Planning!E:E,Planning!X:X,#REF!)</f>
        <v>0</v>
      </c>
      <c r="N75" s="230"/>
      <c r="S75" s="18"/>
      <c r="Z75" s="24"/>
    </row>
    <row r="76" spans="1:27" s="12" customFormat="1" ht="22.5" customHeight="1" x14ac:dyDescent="0.35">
      <c r="B76" s="230"/>
      <c r="C76" s="162" t="str">
        <f>Planning!C67</f>
        <v>JD.007</v>
      </c>
      <c r="D76" s="201" t="str">
        <f>_xlfn.XLOOKUP(C76,Planning!C:C,Planning!E:E,0)</f>
        <v>Task 55</v>
      </c>
      <c r="E76" s="78" t="e">
        <f>_xlfn.XLOOKUP(Tabela1[[#This Row],[TASKS]],Planning6[SUBPROCESSOS],Planning6[ORDENAÇÃO])</f>
        <v>#N/A</v>
      </c>
      <c r="F76" s="155" t="str">
        <f>_xlfn.XLOOKUP(Tabela1[[#This Row],[TASKS]],Planning!$E:$E,Planning!I:I,0)</f>
        <v>-</v>
      </c>
      <c r="G76" s="155">
        <f>_xlfn.XLOOKUP(Tabela1[[#This Row],[TASKS]],Planning!$E:$E,Planning!J:J,0)</f>
        <v>0</v>
      </c>
      <c r="H76" s="155">
        <f>_xlfn.XLOOKUP(Tabela1[[#This Row],[ÁREA]],Planning!$E:$E,Planning!K:K,0)</f>
        <v>0</v>
      </c>
      <c r="I76" s="164" t="str">
        <f>_xlfn.XLOOKUP(Tabela1[[#This Row],[TASKS]],Planning!$E:$E,Planning!O:O,0)</f>
        <v>To Do</v>
      </c>
      <c r="J76" s="203" t="str">
        <f>_xlfn.XLOOKUP(Tabela1[[#This Row],[TASKS]],Planning!$E:$E,Planning!N:N,0)</f>
        <v>-</v>
      </c>
      <c r="K76" s="164" t="str">
        <f>_xlfn.XLOOKUP(Tabela1[[#This Row],[TASKS]],Planning!$E:$E,Planning!V:V,0)</f>
        <v>To Do</v>
      </c>
      <c r="L76" s="153" t="str">
        <f>_xlfn.XLOOKUP(Tabela1[[#This Row],[TASKS]],Planning!$E:$E,Planning!W:W,0)</f>
        <v>-</v>
      </c>
      <c r="M76" s="80" cm="1">
        <f t="array" ref="M76">_xlfn.XLOOKUP(Tabela1[[#This Row],[TASKS]],Planning!E:E,Planning!X:X,#REF!)</f>
        <v>0</v>
      </c>
      <c r="N76" s="230"/>
      <c r="S76" s="18"/>
      <c r="Z76" s="24"/>
    </row>
    <row r="77" spans="1:27" s="12" customFormat="1" ht="20" customHeight="1" x14ac:dyDescent="0.35">
      <c r="B77" s="270"/>
      <c r="C77" s="162" t="str">
        <f>Planning!C68</f>
        <v>JD.008</v>
      </c>
      <c r="D77" s="201" t="str">
        <f>_xlfn.XLOOKUP(C77,Planning!C:C,Planning!E:E,0)</f>
        <v>Task 56</v>
      </c>
      <c r="E77" s="78" t="e">
        <f>_xlfn.XLOOKUP(Tabela1[[#This Row],[TASKS]],Planning6[SUBPROCESSOS],Planning6[ORDENAÇÃO])</f>
        <v>#N/A</v>
      </c>
      <c r="F77" s="155" t="str">
        <f>_xlfn.XLOOKUP(Tabela1[[#This Row],[TASKS]],Planning!$E:$E,Planning!I:I,0)</f>
        <v>-</v>
      </c>
      <c r="G77" s="155">
        <f>_xlfn.XLOOKUP(Tabela1[[#This Row],[TASKS]],Planning!$E:$E,Planning!J:J,0)</f>
        <v>0</v>
      </c>
      <c r="H77" s="155">
        <f>_xlfn.XLOOKUP(Tabela1[[#This Row],[ÁREA]],Planning!$E:$E,Planning!K:K,0)</f>
        <v>0</v>
      </c>
      <c r="I77" s="164" t="str">
        <f>_xlfn.XLOOKUP(Tabela1[[#This Row],[TASKS]],Planning!$E:$E,Planning!O:O,0)</f>
        <v>To Do</v>
      </c>
      <c r="J77" s="203" t="str">
        <f>_xlfn.XLOOKUP(Tabela1[[#This Row],[TASKS]],Planning!$E:$E,Planning!N:N,0)</f>
        <v>-</v>
      </c>
      <c r="K77" s="164" t="str">
        <f>_xlfn.XLOOKUP(Tabela1[[#This Row],[TASKS]],Planning!$E:$E,Planning!V:V,0)</f>
        <v>To Do</v>
      </c>
      <c r="L77" s="153" t="str">
        <f>_xlfn.XLOOKUP(Tabela1[[#This Row],[TASKS]],Planning!$E:$E,Planning!W:W,0)</f>
        <v>-</v>
      </c>
      <c r="M77" s="80" cm="1">
        <f t="array" ref="M77">_xlfn.XLOOKUP(Tabela1[[#This Row],[TASKS]],Planning!E:E,Planning!X:X,#REF!)</f>
        <v>0</v>
      </c>
      <c r="N77" s="270"/>
      <c r="S77" s="18"/>
      <c r="Z77" s="24"/>
    </row>
    <row r="78" spans="1:27" s="1" customFormat="1" ht="22.5" customHeight="1" x14ac:dyDescent="0.35">
      <c r="B78" s="230"/>
      <c r="C78" s="162" t="str">
        <f>Planning!C69</f>
        <v>JD.009</v>
      </c>
      <c r="D78" s="201" t="str">
        <f>_xlfn.XLOOKUP(C78,Planning!C:C,Planning!E:E,0)</f>
        <v>Task 57</v>
      </c>
      <c r="E78" s="78" t="e">
        <f>_xlfn.XLOOKUP(Tabela1[[#This Row],[TASKS]],Planning6[SUBPROCESSOS],Planning6[ORDENAÇÃO])</f>
        <v>#N/A</v>
      </c>
      <c r="F78" s="155" t="str">
        <f>_xlfn.XLOOKUP(Tabela1[[#This Row],[TASKS]],Planning!$E:$E,Planning!I:I,0)</f>
        <v>-</v>
      </c>
      <c r="G78" s="155">
        <f>_xlfn.XLOOKUP(Tabela1[[#This Row],[TASKS]],Planning!$E:$E,Planning!J:J,0)</f>
        <v>0</v>
      </c>
      <c r="H78" s="155">
        <f>_xlfn.XLOOKUP(Tabela1[[#This Row],[ÁREA]],Planning!$E:$E,Planning!K:K,0)</f>
        <v>0</v>
      </c>
      <c r="I78" s="164" t="str">
        <f>_xlfn.XLOOKUP(Tabela1[[#This Row],[TASKS]],Planning!$E:$E,Planning!O:O,0)</f>
        <v>To Do</v>
      </c>
      <c r="J78" s="203" t="str">
        <f>_xlfn.XLOOKUP(Tabela1[[#This Row],[TASKS]],Planning!$E:$E,Planning!N:N,0)</f>
        <v>-</v>
      </c>
      <c r="K78" s="164" t="str">
        <f>_xlfn.XLOOKUP(Tabela1[[#This Row],[TASKS]],Planning!$E:$E,Planning!V:V,0)</f>
        <v>To Do</v>
      </c>
      <c r="L78" s="153" t="str">
        <f>_xlfn.XLOOKUP(Tabela1[[#This Row],[TASKS]],Planning!$E:$E,Planning!W:W,0)</f>
        <v>-</v>
      </c>
      <c r="M78" s="80" cm="1">
        <f t="array" ref="M78">_xlfn.XLOOKUP(Tabela1[[#This Row],[TASKS]],Planning!E:E,Planning!X:X,#REF!)</f>
        <v>0</v>
      </c>
      <c r="N78" s="230"/>
      <c r="S78" s="14"/>
      <c r="Z78" s="5"/>
    </row>
    <row r="79" spans="1:27" s="1" customFormat="1" ht="22.5" customHeight="1" x14ac:dyDescent="0.35">
      <c r="B79" s="230"/>
      <c r="C79" s="162" t="str">
        <f>Planning!C70</f>
        <v>JD.010</v>
      </c>
      <c r="D79" s="201" t="str">
        <f>_xlfn.XLOOKUP(C79,Planning!C:C,Planning!E:E,0)</f>
        <v>Task 58</v>
      </c>
      <c r="E79" s="78" t="e">
        <f>_xlfn.XLOOKUP(Tabela1[[#This Row],[TASKS]],Planning6[SUBPROCESSOS],Planning6[ORDENAÇÃO])</f>
        <v>#N/A</v>
      </c>
      <c r="F79" s="155" t="str">
        <f>_xlfn.XLOOKUP(Tabela1[[#This Row],[TASKS]],Planning!$E:$E,Planning!I:I,0)</f>
        <v>-</v>
      </c>
      <c r="G79" s="155">
        <f>_xlfn.XLOOKUP(Tabela1[[#This Row],[TASKS]],Planning!$E:$E,Planning!J:J,0)</f>
        <v>0</v>
      </c>
      <c r="H79" s="155">
        <f>_xlfn.XLOOKUP(Tabela1[[#This Row],[ÁREA]],Planning!$E:$E,Planning!K:K,0)</f>
        <v>0</v>
      </c>
      <c r="I79" s="164" t="str">
        <f>_xlfn.XLOOKUP(Tabela1[[#This Row],[TASKS]],Planning!$E:$E,Planning!O:O,0)</f>
        <v>To Do</v>
      </c>
      <c r="J79" s="203" t="str">
        <f>_xlfn.XLOOKUP(Tabela1[[#This Row],[TASKS]],Planning!$E:$E,Planning!N:N,0)</f>
        <v>-</v>
      </c>
      <c r="K79" s="164" t="str">
        <f>_xlfn.XLOOKUP(Tabela1[[#This Row],[TASKS]],Planning!$E:$E,Planning!V:V,0)</f>
        <v>To Do</v>
      </c>
      <c r="L79" s="153" t="str">
        <f>_xlfn.XLOOKUP(Tabela1[[#This Row],[TASKS]],Planning!$E:$E,Planning!W:W,0)</f>
        <v>-</v>
      </c>
      <c r="M79" s="80" cm="1">
        <f t="array" ref="M79">_xlfn.XLOOKUP(Tabela1[[#This Row],[TASKS]],Planning!E:E,Planning!X:X,#REF!)</f>
        <v>0</v>
      </c>
      <c r="N79" s="230"/>
      <c r="S79" s="14"/>
      <c r="Z79" s="5"/>
    </row>
    <row r="80" spans="1:27" s="1" customFormat="1" ht="22.5" customHeight="1" x14ac:dyDescent="0.35">
      <c r="B80" s="230"/>
      <c r="C80" s="162" t="str">
        <f>Planning!C71</f>
        <v>JD.011</v>
      </c>
      <c r="D80" s="201" t="str">
        <f>_xlfn.XLOOKUP(C80,Planning!C:C,Planning!E:E,0)</f>
        <v>Task 59</v>
      </c>
      <c r="E80" s="78" t="e">
        <f>_xlfn.XLOOKUP(Tabela1[[#This Row],[TASKS]],Planning6[SUBPROCESSOS],Planning6[ORDENAÇÃO])</f>
        <v>#N/A</v>
      </c>
      <c r="F80" s="155" t="str">
        <f>_xlfn.XLOOKUP(Tabela1[[#This Row],[TASKS]],Planning!$E:$E,Planning!I:I,0)</f>
        <v>-</v>
      </c>
      <c r="G80" s="155">
        <f>_xlfn.XLOOKUP(Tabela1[[#This Row],[TASKS]],Planning!$E:$E,Planning!J:J,0)</f>
        <v>0</v>
      </c>
      <c r="H80" s="155">
        <f>_xlfn.XLOOKUP(Tabela1[[#This Row],[ÁREA]],Planning!$E:$E,Planning!K:K,0)</f>
        <v>0</v>
      </c>
      <c r="I80" s="164" t="str">
        <f>_xlfn.XLOOKUP(Tabela1[[#This Row],[TASKS]],Planning!$E:$E,Planning!O:O,0)</f>
        <v>To Do</v>
      </c>
      <c r="J80" s="203" t="str">
        <f>_xlfn.XLOOKUP(Tabela1[[#This Row],[TASKS]],Planning!$E:$E,Planning!N:N,0)</f>
        <v>-</v>
      </c>
      <c r="K80" s="164" t="str">
        <f>_xlfn.XLOOKUP(Tabela1[[#This Row],[TASKS]],Planning!$E:$E,Planning!V:V,0)</f>
        <v>To Do</v>
      </c>
      <c r="L80" s="153" t="str">
        <f>_xlfn.XLOOKUP(Tabela1[[#This Row],[TASKS]],Planning!$E:$E,Planning!W:W,0)</f>
        <v>-</v>
      </c>
      <c r="M80" s="80" cm="1">
        <f t="array" ref="M80">_xlfn.XLOOKUP(Tabela1[[#This Row],[TASKS]],Planning!E:E,Planning!X:X,#REF!)</f>
        <v>0</v>
      </c>
      <c r="N80" s="230"/>
      <c r="S80" s="14"/>
      <c r="Z80" s="5"/>
    </row>
    <row r="81" spans="2:26" s="1" customFormat="1" ht="22.5" customHeight="1" x14ac:dyDescent="0.35">
      <c r="B81" s="230"/>
      <c r="C81" s="162" t="str">
        <f>Planning!C72</f>
        <v>JD.012</v>
      </c>
      <c r="D81" s="201" t="str">
        <f>_xlfn.XLOOKUP(C81,Planning!C:C,Planning!E:E,0)</f>
        <v>Task 60</v>
      </c>
      <c r="E81" s="78" t="e">
        <f>_xlfn.XLOOKUP(Tabela1[[#This Row],[TASKS]],Planning6[SUBPROCESSOS],Planning6[ORDENAÇÃO])</f>
        <v>#N/A</v>
      </c>
      <c r="F81" s="155" t="str">
        <f>_xlfn.XLOOKUP(Tabela1[[#This Row],[TASKS]],Planning!$E:$E,Planning!I:I,0)</f>
        <v>-</v>
      </c>
      <c r="G81" s="155">
        <f>_xlfn.XLOOKUP(Tabela1[[#This Row],[TASKS]],Planning!$E:$E,Planning!J:J,0)</f>
        <v>0</v>
      </c>
      <c r="H81" s="155">
        <f>_xlfn.XLOOKUP(Tabela1[[#This Row],[ÁREA]],Planning!$E:$E,Planning!K:K,0)</f>
        <v>0</v>
      </c>
      <c r="I81" s="164" t="str">
        <f>_xlfn.XLOOKUP(Tabela1[[#This Row],[TASKS]],Planning!$E:$E,Planning!O:O,0)</f>
        <v>To Do</v>
      </c>
      <c r="J81" s="203" t="str">
        <f>_xlfn.XLOOKUP(Tabela1[[#This Row],[TASKS]],Planning!$E:$E,Planning!N:N,0)</f>
        <v>-</v>
      </c>
      <c r="K81" s="164" t="str">
        <f>_xlfn.XLOOKUP(Tabela1[[#This Row],[TASKS]],Planning!$E:$E,Planning!V:V,0)</f>
        <v>To Do</v>
      </c>
      <c r="L81" s="153" t="str">
        <f>_xlfn.XLOOKUP(Tabela1[[#This Row],[TASKS]],Planning!$E:$E,Planning!W:W,0)</f>
        <v>-</v>
      </c>
      <c r="M81" s="80" cm="1">
        <f t="array" ref="M81">_xlfn.XLOOKUP(Tabela1[[#This Row],[TASKS]],Planning!E:E,Planning!X:X,#REF!)</f>
        <v>0</v>
      </c>
      <c r="N81" s="230"/>
      <c r="S81" s="14"/>
      <c r="Z81" s="5"/>
    </row>
    <row r="82" spans="2:26" s="1" customFormat="1" ht="22.5" customHeight="1" x14ac:dyDescent="0.35">
      <c r="B82" s="230"/>
      <c r="C82" s="162" t="str">
        <f>Planning!C73</f>
        <v>JD.013</v>
      </c>
      <c r="D82" s="201" t="str">
        <f>_xlfn.XLOOKUP(C82,Planning!C:C,Planning!E:E,0)</f>
        <v>Task 61</v>
      </c>
      <c r="E82" s="78" t="e">
        <f>_xlfn.XLOOKUP(Tabela1[[#This Row],[TASKS]],Planning6[SUBPROCESSOS],Planning6[ORDENAÇÃO])</f>
        <v>#N/A</v>
      </c>
      <c r="F82" s="155" t="str">
        <f>_xlfn.XLOOKUP(Tabela1[[#This Row],[TASKS]],Planning!$E:$E,Planning!I:I,0)</f>
        <v>-</v>
      </c>
      <c r="G82" s="155">
        <f>_xlfn.XLOOKUP(Tabela1[[#This Row],[TASKS]],Planning!$E:$E,Planning!J:J,0)</f>
        <v>0</v>
      </c>
      <c r="H82" s="155">
        <f>_xlfn.XLOOKUP(Tabela1[[#This Row],[ÁREA]],Planning!$E:$E,Planning!K:K,0)</f>
        <v>0</v>
      </c>
      <c r="I82" s="164" t="str">
        <f>_xlfn.XLOOKUP(Tabela1[[#This Row],[TASKS]],Planning!$E:$E,Planning!O:O,0)</f>
        <v>To Do</v>
      </c>
      <c r="J82" s="203" t="str">
        <f>_xlfn.XLOOKUP(Tabela1[[#This Row],[TASKS]],Planning!$E:$E,Planning!N:N,0)</f>
        <v>-</v>
      </c>
      <c r="K82" s="164" t="str">
        <f>_xlfn.XLOOKUP(Tabela1[[#This Row],[TASKS]],Planning!$E:$E,Planning!V:V,0)</f>
        <v>To Do</v>
      </c>
      <c r="L82" s="153" t="str">
        <f>_xlfn.XLOOKUP(Tabela1[[#This Row],[TASKS]],Planning!$E:$E,Planning!W:W,0)</f>
        <v>-</v>
      </c>
      <c r="M82" s="80" cm="1">
        <f t="array" ref="M82">_xlfn.XLOOKUP(Tabela1[[#This Row],[TASKS]],Planning!E:E,Planning!X:X,#REF!)</f>
        <v>0</v>
      </c>
      <c r="N82" s="230"/>
      <c r="S82" s="14"/>
      <c r="Z82" s="5"/>
    </row>
    <row r="83" spans="2:26" s="1" customFormat="1" ht="22.5" customHeight="1" x14ac:dyDescent="0.35">
      <c r="B83" s="230"/>
      <c r="C83" s="162" t="str">
        <f>Planning!C74</f>
        <v>JD.014</v>
      </c>
      <c r="D83" s="201" t="str">
        <f>_xlfn.XLOOKUP(C83,Planning!C:C,Planning!E:E,0)</f>
        <v>Task 62</v>
      </c>
      <c r="E83" s="78" t="e">
        <f>_xlfn.XLOOKUP(Tabela1[[#This Row],[TASKS]],Planning6[SUBPROCESSOS],Planning6[ORDENAÇÃO])</f>
        <v>#N/A</v>
      </c>
      <c r="F83" s="155" t="str">
        <f>_xlfn.XLOOKUP(Tabela1[[#This Row],[TASKS]],Planning!$E:$E,Planning!I:I,0)</f>
        <v>-</v>
      </c>
      <c r="G83" s="155">
        <f>_xlfn.XLOOKUP(Tabela1[[#This Row],[TASKS]],Planning!$E:$E,Planning!J:J,0)</f>
        <v>0</v>
      </c>
      <c r="H83" s="155">
        <f>_xlfn.XLOOKUP(Tabela1[[#This Row],[ÁREA]],Planning!$E:$E,Planning!K:K,0)</f>
        <v>0</v>
      </c>
      <c r="I83" s="164" t="str">
        <f>_xlfn.XLOOKUP(Tabela1[[#This Row],[TASKS]],Planning!$E:$E,Planning!O:O,0)</f>
        <v>To Do</v>
      </c>
      <c r="J83" s="203" t="str">
        <f>_xlfn.XLOOKUP(Tabela1[[#This Row],[TASKS]],Planning!$E:$E,Planning!N:N,0)</f>
        <v>-</v>
      </c>
      <c r="K83" s="164" t="str">
        <f>_xlfn.XLOOKUP(Tabela1[[#This Row],[TASKS]],Planning!$E:$E,Planning!V:V,0)</f>
        <v>To Do</v>
      </c>
      <c r="L83" s="153" t="str">
        <f>_xlfn.XLOOKUP(Tabela1[[#This Row],[TASKS]],Planning!$E:$E,Planning!W:W,0)</f>
        <v>-</v>
      </c>
      <c r="M83" s="80" cm="1">
        <f t="array" ref="M83">_xlfn.XLOOKUP(Tabela1[[#This Row],[TASKS]],Planning!E:E,Planning!X:X,#REF!)</f>
        <v>0</v>
      </c>
      <c r="N83" s="230"/>
      <c r="S83" s="14"/>
      <c r="Z83" s="5"/>
    </row>
    <row r="84" spans="2:26" s="1" customFormat="1" ht="22.5" customHeight="1" x14ac:dyDescent="0.35">
      <c r="B84" s="230"/>
      <c r="C84" s="162" t="str">
        <f>Planning!C75</f>
        <v>JD.015</v>
      </c>
      <c r="D84" s="201" t="str">
        <f>_xlfn.XLOOKUP(C84,Planning!C:C,Planning!E:E,0)</f>
        <v>Task 63</v>
      </c>
      <c r="E84" s="78" t="e">
        <f>_xlfn.XLOOKUP(Tabela1[[#This Row],[TASKS]],Planning6[SUBPROCESSOS],Planning6[ORDENAÇÃO])</f>
        <v>#N/A</v>
      </c>
      <c r="F84" s="155" t="str">
        <f>_xlfn.XLOOKUP(Tabela1[[#This Row],[TASKS]],Planning!$E:$E,Planning!I:I,0)</f>
        <v>-</v>
      </c>
      <c r="G84" s="155">
        <f>_xlfn.XLOOKUP(Tabela1[[#This Row],[TASKS]],Planning!$E:$E,Planning!J:J,0)</f>
        <v>0</v>
      </c>
      <c r="H84" s="155">
        <f>_xlfn.XLOOKUP(Tabela1[[#This Row],[ÁREA]],Planning!$E:$E,Planning!K:K,0)</f>
        <v>0</v>
      </c>
      <c r="I84" s="164" t="str">
        <f>_xlfn.XLOOKUP(Tabela1[[#This Row],[TASKS]],Planning!$E:$E,Planning!O:O,0)</f>
        <v>To Do</v>
      </c>
      <c r="J84" s="203" t="str">
        <f>_xlfn.XLOOKUP(Tabela1[[#This Row],[TASKS]],Planning!$E:$E,Planning!N:N,0)</f>
        <v>-</v>
      </c>
      <c r="K84" s="164" t="str">
        <f>_xlfn.XLOOKUP(Tabela1[[#This Row],[TASKS]],Planning!$E:$E,Planning!V:V,0)</f>
        <v>To Do</v>
      </c>
      <c r="L84" s="153" t="str">
        <f>_xlfn.XLOOKUP(Tabela1[[#This Row],[TASKS]],Planning!$E:$E,Planning!W:W,0)</f>
        <v>-</v>
      </c>
      <c r="M84" s="80" cm="1">
        <f t="array" ref="M84">_xlfn.XLOOKUP(Tabela1[[#This Row],[TASKS]],Planning!E:E,Planning!X:X,#REF!)</f>
        <v>0</v>
      </c>
      <c r="N84" s="230"/>
      <c r="S84" s="14"/>
      <c r="Z84" s="5"/>
    </row>
    <row r="85" spans="2:26" s="1" customFormat="1" ht="22.5" customHeight="1" x14ac:dyDescent="0.35">
      <c r="B85" s="271"/>
      <c r="C85" s="162" t="str">
        <f>Planning!C76</f>
        <v>JD.016</v>
      </c>
      <c r="D85" s="201" t="str">
        <f>_xlfn.XLOOKUP(C85,Planning!C:C,Planning!E:E,0)</f>
        <v>Task 64</v>
      </c>
      <c r="E85" s="78" t="e">
        <f>_xlfn.XLOOKUP(Tabela1[[#This Row],[TASKS]],Planning6[SUBPROCESSOS],Planning6[ORDENAÇÃO])</f>
        <v>#N/A</v>
      </c>
      <c r="F85" s="155" t="str">
        <f>_xlfn.XLOOKUP(Tabela1[[#This Row],[TASKS]],Planning!$E:$E,Planning!I:I,0)</f>
        <v>-</v>
      </c>
      <c r="G85" s="155">
        <f>_xlfn.XLOOKUP(Tabela1[[#This Row],[TASKS]],Planning!$E:$E,Planning!J:J,0)</f>
        <v>0</v>
      </c>
      <c r="H85" s="155">
        <f>_xlfn.XLOOKUP(Tabela1[[#This Row],[ÁREA]],Planning!$E:$E,Planning!K:K,0)</f>
        <v>0</v>
      </c>
      <c r="I85" s="164" t="str">
        <f>_xlfn.XLOOKUP(Tabela1[[#This Row],[TASKS]],Planning!$E:$E,Planning!O:O,0)</f>
        <v>To Do</v>
      </c>
      <c r="J85" s="203" t="str">
        <f>_xlfn.XLOOKUP(Tabela1[[#This Row],[TASKS]],Planning!$E:$E,Planning!N:N,0)</f>
        <v>-</v>
      </c>
      <c r="K85" s="164" t="str">
        <f>_xlfn.XLOOKUP(Tabela1[[#This Row],[TASKS]],Planning!$E:$E,Planning!V:V,0)</f>
        <v>To Do</v>
      </c>
      <c r="L85" s="153" t="str">
        <f>_xlfn.XLOOKUP(Tabela1[[#This Row],[TASKS]],Planning!$E:$E,Planning!W:W,0)</f>
        <v>-</v>
      </c>
      <c r="M85" s="80" cm="1">
        <f t="array" ref="M85">_xlfn.XLOOKUP(Tabela1[[#This Row],[TASKS]],Planning!E:E,Planning!X:X,#REF!)</f>
        <v>0</v>
      </c>
      <c r="N85" s="271"/>
      <c r="S85" s="14"/>
      <c r="Z85" s="5"/>
    </row>
    <row r="86" spans="2:26" s="1" customFormat="1" ht="22.5" customHeight="1" x14ac:dyDescent="0.35">
      <c r="B86" s="270"/>
      <c r="C86" s="162" t="str">
        <f>Planning!C77</f>
        <v>JD.017</v>
      </c>
      <c r="D86" s="201" t="str">
        <f>_xlfn.XLOOKUP(C86,Planning!C:C,Planning!E:E,0)</f>
        <v>Task 65</v>
      </c>
      <c r="E86" s="78" t="e">
        <f>_xlfn.XLOOKUP(Tabela1[[#This Row],[TASKS]],Planning6[SUBPROCESSOS],Planning6[ORDENAÇÃO])</f>
        <v>#N/A</v>
      </c>
      <c r="F86" s="155" t="str">
        <f>_xlfn.XLOOKUP(Tabela1[[#This Row],[TASKS]],Planning!$E:$E,Planning!I:I,0)</f>
        <v>-</v>
      </c>
      <c r="G86" s="155">
        <f>_xlfn.XLOOKUP(Tabela1[[#This Row],[TASKS]],Planning!$E:$E,Planning!J:J,0)</f>
        <v>0</v>
      </c>
      <c r="H86" s="155">
        <f>_xlfn.XLOOKUP(Tabela1[[#This Row],[ÁREA]],Planning!$E:$E,Planning!K:K,0)</f>
        <v>0</v>
      </c>
      <c r="I86" s="164" t="str">
        <f>_xlfn.XLOOKUP(Tabela1[[#This Row],[TASKS]],Planning!$E:$E,Planning!O:O,0)</f>
        <v>To Do</v>
      </c>
      <c r="J86" s="203" t="str">
        <f>_xlfn.XLOOKUP(Tabela1[[#This Row],[TASKS]],Planning!$E:$E,Planning!N:N,0)</f>
        <v>-</v>
      </c>
      <c r="K86" s="164" t="str">
        <f>_xlfn.XLOOKUP(Tabela1[[#This Row],[TASKS]],Planning!$E:$E,Planning!V:V,0)</f>
        <v>To Do</v>
      </c>
      <c r="L86" s="153" t="str">
        <f>_xlfn.XLOOKUP(Tabela1[[#This Row],[TASKS]],Planning!$E:$E,Planning!W:W,0)</f>
        <v>-</v>
      </c>
      <c r="M86" s="80" cm="1">
        <f t="array" ref="M86">_xlfn.XLOOKUP(Tabela1[[#This Row],[TASKS]],Planning!E:E,Planning!X:X,#REF!)</f>
        <v>0</v>
      </c>
      <c r="N86" s="270"/>
      <c r="S86" s="14"/>
      <c r="Z86" s="5"/>
    </row>
    <row r="87" spans="2:26" s="1" customFormat="1" ht="22.5" customHeight="1" x14ac:dyDescent="0.35">
      <c r="B87" s="271"/>
      <c r="C87" s="162" t="str">
        <f>Planning!C78</f>
        <v>JD.018</v>
      </c>
      <c r="D87" s="201" t="str">
        <f>_xlfn.XLOOKUP(C87,Planning!C:C,Planning!E:E,0)</f>
        <v>Task 66</v>
      </c>
      <c r="E87" s="78" t="e">
        <f>_xlfn.XLOOKUP(Tabela1[[#This Row],[TASKS]],Planning6[SUBPROCESSOS],Planning6[ORDENAÇÃO])</f>
        <v>#N/A</v>
      </c>
      <c r="F87" s="155" t="str">
        <f>_xlfn.XLOOKUP(Tabela1[[#This Row],[TASKS]],Planning!$E:$E,Planning!I:I,0)</f>
        <v>-</v>
      </c>
      <c r="G87" s="155">
        <f>_xlfn.XLOOKUP(Tabela1[[#This Row],[TASKS]],Planning!$E:$E,Planning!J:J,0)</f>
        <v>0</v>
      </c>
      <c r="H87" s="155">
        <f>_xlfn.XLOOKUP(Tabela1[[#This Row],[ÁREA]],Planning!$E:$E,Planning!K:K,0)</f>
        <v>0</v>
      </c>
      <c r="I87" s="164" t="str">
        <f>_xlfn.XLOOKUP(Tabela1[[#This Row],[TASKS]],Planning!$E:$E,Planning!O:O,0)</f>
        <v>To Do</v>
      </c>
      <c r="J87" s="203" t="str">
        <f>_xlfn.XLOOKUP(Tabela1[[#This Row],[TASKS]],Planning!$E:$E,Planning!N:N,0)</f>
        <v>-</v>
      </c>
      <c r="K87" s="164" t="str">
        <f>_xlfn.XLOOKUP(Tabela1[[#This Row],[TASKS]],Planning!$E:$E,Planning!V:V,0)</f>
        <v>To Do</v>
      </c>
      <c r="L87" s="153" t="str">
        <f>_xlfn.XLOOKUP(Tabela1[[#This Row],[TASKS]],Planning!$E:$E,Planning!W:W,0)</f>
        <v>-</v>
      </c>
      <c r="M87" s="80" cm="1">
        <f t="array" ref="M87">_xlfn.XLOOKUP(Tabela1[[#This Row],[TASKS]],Planning!E:E,Planning!X:X,#REF!)</f>
        <v>0</v>
      </c>
      <c r="N87" s="271"/>
      <c r="S87" s="14"/>
      <c r="Z87" s="5"/>
    </row>
    <row r="88" spans="2:26" s="1" customFormat="1" ht="22.5" customHeight="1" x14ac:dyDescent="0.35">
      <c r="B88" s="230"/>
      <c r="C88" s="162" t="str">
        <f>Planning!C79</f>
        <v>JD.019</v>
      </c>
      <c r="D88" s="201" t="str">
        <f>_xlfn.XLOOKUP(C88,Planning!C:C,Planning!E:E,0)</f>
        <v>Task 67</v>
      </c>
      <c r="E88" s="78" t="e">
        <f>_xlfn.XLOOKUP(Tabela1[[#This Row],[TASKS]],Planning6[SUBPROCESSOS],Planning6[ORDENAÇÃO])</f>
        <v>#N/A</v>
      </c>
      <c r="F88" s="155" t="str">
        <f>_xlfn.XLOOKUP(Tabela1[[#This Row],[TASKS]],Planning!$E:$E,Planning!I:I,0)</f>
        <v>-</v>
      </c>
      <c r="G88" s="155">
        <f>_xlfn.XLOOKUP(Tabela1[[#This Row],[TASKS]],Planning!$E:$E,Planning!J:J,0)</f>
        <v>0</v>
      </c>
      <c r="H88" s="155">
        <f>_xlfn.XLOOKUP(Tabela1[[#This Row],[ÁREA]],Planning!$E:$E,Planning!K:K,0)</f>
        <v>0</v>
      </c>
      <c r="I88" s="164" t="str">
        <f>_xlfn.XLOOKUP(Tabela1[[#This Row],[TASKS]],Planning!$E:$E,Planning!O:O,0)</f>
        <v>To Do</v>
      </c>
      <c r="J88" s="203" t="str">
        <f>_xlfn.XLOOKUP(Tabela1[[#This Row],[TASKS]],Planning!$E:$E,Planning!N:N,0)</f>
        <v>-</v>
      </c>
      <c r="K88" s="164" t="str">
        <f>_xlfn.XLOOKUP(Tabela1[[#This Row],[TASKS]],Planning!$E:$E,Planning!V:V,0)</f>
        <v>To Do</v>
      </c>
      <c r="L88" s="153" t="str">
        <f>_xlfn.XLOOKUP(Tabela1[[#This Row],[TASKS]],Planning!$E:$E,Planning!W:W,0)</f>
        <v>-</v>
      </c>
      <c r="M88" s="80" cm="1">
        <f t="array" ref="M88">_xlfn.XLOOKUP(Tabela1[[#This Row],[TASKS]],Planning!E:E,Planning!X:X,#REF!)</f>
        <v>0</v>
      </c>
      <c r="N88" s="230"/>
      <c r="S88" s="14"/>
      <c r="Z88" s="5"/>
    </row>
    <row r="89" spans="2:26" s="1" customFormat="1" ht="22.5" customHeight="1" x14ac:dyDescent="0.35">
      <c r="B89" s="230"/>
      <c r="C89" s="162" t="str">
        <f>Planning!C80</f>
        <v>JD.020</v>
      </c>
      <c r="D89" s="201" t="str">
        <f>_xlfn.XLOOKUP(C89,Planning!C:C,Planning!E:E,0)</f>
        <v>Task 68</v>
      </c>
      <c r="E89" s="78" t="e">
        <f>_xlfn.XLOOKUP(Tabela1[[#This Row],[TASKS]],Planning6[SUBPROCESSOS],Planning6[ORDENAÇÃO])</f>
        <v>#N/A</v>
      </c>
      <c r="F89" s="155" t="str">
        <f>_xlfn.XLOOKUP(Tabela1[[#This Row],[TASKS]],Planning!$E:$E,Planning!I:I,0)</f>
        <v>-</v>
      </c>
      <c r="G89" s="155">
        <f>_xlfn.XLOOKUP(Tabela1[[#This Row],[TASKS]],Planning!$E:$E,Planning!J:J,0)</f>
        <v>0</v>
      </c>
      <c r="H89" s="155">
        <f>_xlfn.XLOOKUP(Tabela1[[#This Row],[ÁREA]],Planning!$E:$E,Planning!K:K,0)</f>
        <v>0</v>
      </c>
      <c r="I89" s="164" t="str">
        <f>_xlfn.XLOOKUP(Tabela1[[#This Row],[TASKS]],Planning!$E:$E,Planning!O:O,0)</f>
        <v>To Do</v>
      </c>
      <c r="J89" s="203" t="str">
        <f>_xlfn.XLOOKUP(Tabela1[[#This Row],[TASKS]],Planning!$E:$E,Planning!N:N,0)</f>
        <v>-</v>
      </c>
      <c r="K89" s="164" t="str">
        <f>_xlfn.XLOOKUP(Tabela1[[#This Row],[TASKS]],Planning!$E:$E,Planning!V:V,0)</f>
        <v>To Do</v>
      </c>
      <c r="L89" s="153" t="str">
        <f>_xlfn.XLOOKUP(Tabela1[[#This Row],[TASKS]],Planning!$E:$E,Planning!W:W,0)</f>
        <v>-</v>
      </c>
      <c r="M89" s="80" cm="1">
        <f t="array" ref="M89">_xlfn.XLOOKUP(Tabela1[[#This Row],[TASKS]],Planning!E:E,Planning!X:X,#REF!)</f>
        <v>0</v>
      </c>
      <c r="N89" s="230"/>
      <c r="S89" s="14"/>
      <c r="Z89" s="5"/>
    </row>
    <row r="90" spans="2:26" s="1" customFormat="1" ht="22.5" customHeight="1" x14ac:dyDescent="0.35">
      <c r="B90" s="230"/>
      <c r="C90" s="162" t="str">
        <f>Planning!C81</f>
        <v>JD.021</v>
      </c>
      <c r="D90" s="201" t="str">
        <f>_xlfn.XLOOKUP(C90,Planning!C:C,Planning!E:E,0)</f>
        <v>Task 69</v>
      </c>
      <c r="E90" s="78" t="e">
        <f>_xlfn.XLOOKUP(Tabela1[[#This Row],[TASKS]],Planning6[SUBPROCESSOS],Planning6[ORDENAÇÃO])</f>
        <v>#N/A</v>
      </c>
      <c r="F90" s="155" t="str">
        <f>_xlfn.XLOOKUP(Tabela1[[#This Row],[TASKS]],Planning!$E:$E,Planning!I:I,0)</f>
        <v>-</v>
      </c>
      <c r="G90" s="155">
        <f>_xlfn.XLOOKUP(Tabela1[[#This Row],[TASKS]],Planning!$E:$E,Planning!J:J,0)</f>
        <v>0</v>
      </c>
      <c r="H90" s="155">
        <f>_xlfn.XLOOKUP(Tabela1[[#This Row],[ÁREA]],Planning!$E:$E,Planning!K:K,0)</f>
        <v>0</v>
      </c>
      <c r="I90" s="164" t="str">
        <f>_xlfn.XLOOKUP(Tabela1[[#This Row],[TASKS]],Planning!$E:$E,Planning!O:O,0)</f>
        <v>To Do</v>
      </c>
      <c r="J90" s="203" t="str">
        <f>_xlfn.XLOOKUP(Tabela1[[#This Row],[TASKS]],Planning!$E:$E,Planning!N:N,0)</f>
        <v>-</v>
      </c>
      <c r="K90" s="164" t="str">
        <f>_xlfn.XLOOKUP(Tabela1[[#This Row],[TASKS]],Planning!$E:$E,Planning!V:V,0)</f>
        <v>To Do</v>
      </c>
      <c r="L90" s="153" t="str">
        <f>_xlfn.XLOOKUP(Tabela1[[#This Row],[TASKS]],Planning!$E:$E,Planning!W:W,0)</f>
        <v>-</v>
      </c>
      <c r="M90" s="80" cm="1">
        <f t="array" ref="M90">_xlfn.XLOOKUP(Tabela1[[#This Row],[TASKS]],Planning!E:E,Planning!X:X,#REF!)</f>
        <v>0</v>
      </c>
      <c r="N90" s="230"/>
      <c r="S90" s="14"/>
      <c r="Z90" s="5"/>
    </row>
    <row r="91" spans="2:26" s="1" customFormat="1" ht="22.5" customHeight="1" x14ac:dyDescent="0.35">
      <c r="B91" s="230"/>
      <c r="C91" s="162" t="str">
        <f>Planning!C82</f>
        <v>JD.022</v>
      </c>
      <c r="D91" s="201" t="str">
        <f>_xlfn.XLOOKUP(C91,Planning!C:C,Planning!E:E,0)</f>
        <v>Task 70</v>
      </c>
      <c r="E91" s="78" t="e">
        <f>_xlfn.XLOOKUP(Tabela1[[#This Row],[TASKS]],Planning6[SUBPROCESSOS],Planning6[ORDENAÇÃO])</f>
        <v>#N/A</v>
      </c>
      <c r="F91" s="155" t="str">
        <f>_xlfn.XLOOKUP(Tabela1[[#This Row],[TASKS]],Planning!$E:$E,Planning!I:I,0)</f>
        <v>-</v>
      </c>
      <c r="G91" s="155">
        <f>_xlfn.XLOOKUP(Tabela1[[#This Row],[TASKS]],Planning!$E:$E,Planning!J:J,0)</f>
        <v>0</v>
      </c>
      <c r="H91" s="155">
        <f>_xlfn.XLOOKUP(Tabela1[[#This Row],[ÁREA]],Planning!$E:$E,Planning!K:K,0)</f>
        <v>0</v>
      </c>
      <c r="I91" s="164" t="str">
        <f>_xlfn.XLOOKUP(Tabela1[[#This Row],[TASKS]],Planning!$E:$E,Planning!O:O,0)</f>
        <v>To Do</v>
      </c>
      <c r="J91" s="203" t="str">
        <f>_xlfn.XLOOKUP(Tabela1[[#This Row],[TASKS]],Planning!$E:$E,Planning!N:N,0)</f>
        <v>-</v>
      </c>
      <c r="K91" s="164" t="str">
        <f>_xlfn.XLOOKUP(Tabela1[[#This Row],[TASKS]],Planning!$E:$E,Planning!V:V,0)</f>
        <v>To Do</v>
      </c>
      <c r="L91" s="153" t="str">
        <f>_xlfn.XLOOKUP(Tabela1[[#This Row],[TASKS]],Planning!$E:$E,Planning!W:W,0)</f>
        <v>-</v>
      </c>
      <c r="M91" s="80" cm="1">
        <f t="array" ref="M91">_xlfn.XLOOKUP(Tabela1[[#This Row],[TASKS]],Planning!E:E,Planning!X:X,#REF!)</f>
        <v>0</v>
      </c>
      <c r="N91" s="230"/>
      <c r="S91" s="14"/>
      <c r="Z91" s="5"/>
    </row>
    <row r="92" spans="2:26" s="1" customFormat="1" ht="22.5" customHeight="1" x14ac:dyDescent="0.35">
      <c r="B92" s="270"/>
      <c r="C92" s="162" t="str">
        <f>Planning!C83</f>
        <v>JD.023</v>
      </c>
      <c r="D92" s="201" t="str">
        <f>_xlfn.XLOOKUP(C92,Planning!C:C,Planning!E:E,0)</f>
        <v>Task 71</v>
      </c>
      <c r="E92" s="78" t="e">
        <f>_xlfn.XLOOKUP(Tabela1[[#This Row],[TASKS]],Planning6[SUBPROCESSOS],Planning6[ORDENAÇÃO])</f>
        <v>#N/A</v>
      </c>
      <c r="F92" s="155" t="str">
        <f>_xlfn.XLOOKUP(Tabela1[[#This Row],[TASKS]],Planning!$E:$E,Planning!I:I,0)</f>
        <v>-</v>
      </c>
      <c r="G92" s="155">
        <f>_xlfn.XLOOKUP(Tabela1[[#This Row],[TASKS]],Planning!$E:$E,Planning!J:J,0)</f>
        <v>0</v>
      </c>
      <c r="H92" s="155">
        <f>_xlfn.XLOOKUP(Tabela1[[#This Row],[ÁREA]],Planning!$E:$E,Planning!K:K,0)</f>
        <v>0</v>
      </c>
      <c r="I92" s="164" t="str">
        <f>_xlfn.XLOOKUP(Tabela1[[#This Row],[TASKS]],Planning!$E:$E,Planning!O:O,0)</f>
        <v>To Do</v>
      </c>
      <c r="J92" s="203" t="str">
        <f>_xlfn.XLOOKUP(Tabela1[[#This Row],[TASKS]],Planning!$E:$E,Planning!N:N,0)</f>
        <v>-</v>
      </c>
      <c r="K92" s="164" t="str">
        <f>_xlfn.XLOOKUP(Tabela1[[#This Row],[TASKS]],Planning!$E:$E,Planning!V:V,0)</f>
        <v>To Do</v>
      </c>
      <c r="L92" s="153" t="str">
        <f>_xlfn.XLOOKUP(Tabela1[[#This Row],[TASKS]],Planning!$E:$E,Planning!W:W,0)</f>
        <v>-</v>
      </c>
      <c r="M92" s="80" cm="1">
        <f t="array" ref="M92">_xlfn.XLOOKUP(Tabela1[[#This Row],[TASKS]],Planning!E:E,Planning!X:X,#REF!)</f>
        <v>0</v>
      </c>
      <c r="N92" s="270"/>
      <c r="S92" s="14"/>
      <c r="Z92" s="5"/>
    </row>
    <row r="93" spans="2:26" s="1" customFormat="1" ht="22.5" customHeight="1" x14ac:dyDescent="0.35">
      <c r="B93" s="230"/>
      <c r="C93" s="162" t="str">
        <f>Planning!C84</f>
        <v>JD.024</v>
      </c>
      <c r="D93" s="201" t="str">
        <f>_xlfn.XLOOKUP(C93,Planning!C:C,Planning!E:E,0)</f>
        <v>Task 72</v>
      </c>
      <c r="E93" s="78" t="e">
        <f>_xlfn.XLOOKUP(Tabela1[[#This Row],[TASKS]],Planning6[SUBPROCESSOS],Planning6[ORDENAÇÃO])</f>
        <v>#N/A</v>
      </c>
      <c r="F93" s="155" t="str">
        <f>_xlfn.XLOOKUP(Tabela1[[#This Row],[TASKS]],Planning!$E:$E,Planning!I:I,0)</f>
        <v>-</v>
      </c>
      <c r="G93" s="155">
        <f>_xlfn.XLOOKUP(Tabela1[[#This Row],[TASKS]],Planning!$E:$E,Planning!J:J,0)</f>
        <v>0</v>
      </c>
      <c r="H93" s="155">
        <f>_xlfn.XLOOKUP(Tabela1[[#This Row],[ÁREA]],Planning!$E:$E,Planning!K:K,0)</f>
        <v>0</v>
      </c>
      <c r="I93" s="164" t="str">
        <f>_xlfn.XLOOKUP(Tabela1[[#This Row],[TASKS]],Planning!$E:$E,Planning!O:O,0)</f>
        <v>To Do</v>
      </c>
      <c r="J93" s="203" t="str">
        <f>_xlfn.XLOOKUP(Tabela1[[#This Row],[TASKS]],Planning!$E:$E,Planning!N:N,0)</f>
        <v>-</v>
      </c>
      <c r="K93" s="164" t="str">
        <f>_xlfn.XLOOKUP(Tabela1[[#This Row],[TASKS]],Planning!$E:$E,Planning!V:V,0)</f>
        <v>To Do</v>
      </c>
      <c r="L93" s="153" t="str">
        <f>_xlfn.XLOOKUP(Tabela1[[#This Row],[TASKS]],Planning!$E:$E,Planning!W:W,0)</f>
        <v>-</v>
      </c>
      <c r="M93" s="80" cm="1">
        <f t="array" ref="M93">_xlfn.XLOOKUP(Tabela1[[#This Row],[TASKS]],Planning!E:E,Planning!X:X,#REF!)</f>
        <v>0</v>
      </c>
      <c r="N93" s="230"/>
      <c r="S93" s="14"/>
      <c r="Z93" s="5"/>
    </row>
    <row r="94" spans="2:26" s="1" customFormat="1" ht="22.5" customHeight="1" x14ac:dyDescent="0.35">
      <c r="B94" s="268"/>
      <c r="C94" s="162" t="str">
        <f>Planning!C85</f>
        <v>JD.025</v>
      </c>
      <c r="D94" s="201" t="str">
        <f>_xlfn.XLOOKUP(C94,Planning!C:C,Planning!E:E,0)</f>
        <v>Task 73</v>
      </c>
      <c r="E94" s="78" t="e">
        <f>_xlfn.XLOOKUP(Tabela1[[#This Row],[TASKS]],Planning6[SUBPROCESSOS],Planning6[ORDENAÇÃO])</f>
        <v>#N/A</v>
      </c>
      <c r="F94" s="155" t="str">
        <f>_xlfn.XLOOKUP(Tabela1[[#This Row],[TASKS]],Planning!$E:$E,Planning!I:I,0)</f>
        <v>-</v>
      </c>
      <c r="G94" s="155">
        <f>_xlfn.XLOOKUP(Tabela1[[#This Row],[TASKS]],Planning!$E:$E,Planning!J:J,0)</f>
        <v>0</v>
      </c>
      <c r="H94" s="155">
        <f>_xlfn.XLOOKUP(Tabela1[[#This Row],[ÁREA]],Planning!$E:$E,Planning!K:K,0)</f>
        <v>0</v>
      </c>
      <c r="I94" s="164" t="str">
        <f>_xlfn.XLOOKUP(Tabela1[[#This Row],[TASKS]],Planning!$E:$E,Planning!O:O,0)</f>
        <v>To Do</v>
      </c>
      <c r="J94" s="203" t="str">
        <f>_xlfn.XLOOKUP(Tabela1[[#This Row],[TASKS]],Planning!$E:$E,Planning!N:N,0)</f>
        <v>-</v>
      </c>
      <c r="K94" s="164" t="str">
        <f>_xlfn.XLOOKUP(Tabela1[[#This Row],[TASKS]],Planning!$E:$E,Planning!V:V,0)</f>
        <v>To Do</v>
      </c>
      <c r="L94" s="153" t="str">
        <f>_xlfn.XLOOKUP(Tabela1[[#This Row],[TASKS]],Planning!$E:$E,Planning!W:W,0)</f>
        <v>-</v>
      </c>
      <c r="M94" s="80" cm="1">
        <f t="array" ref="M94">_xlfn.XLOOKUP(Tabela1[[#This Row],[TASKS]],Planning!E:E,Planning!X:X,#REF!)</f>
        <v>0</v>
      </c>
      <c r="N94" s="268"/>
      <c r="S94" s="14"/>
      <c r="Z94" s="5"/>
    </row>
    <row r="95" spans="2:26" s="1" customFormat="1" ht="22.5" customHeight="1" x14ac:dyDescent="0.35">
      <c r="B95" s="270"/>
      <c r="C95" s="162" t="str">
        <f>Planning!C86</f>
        <v>JD.026</v>
      </c>
      <c r="D95" s="201" t="str">
        <f>_xlfn.XLOOKUP(C95,Planning!C:C,Planning!E:E,0)</f>
        <v>Task 74</v>
      </c>
      <c r="E95" s="78" t="e">
        <f>_xlfn.XLOOKUP(Tabela1[[#This Row],[TASKS]],Planning6[SUBPROCESSOS],Planning6[ORDENAÇÃO])</f>
        <v>#N/A</v>
      </c>
      <c r="F95" s="155" t="str">
        <f>_xlfn.XLOOKUP(Tabela1[[#This Row],[TASKS]],Planning!$E:$E,Planning!I:I,0)</f>
        <v>-</v>
      </c>
      <c r="G95" s="155">
        <f>_xlfn.XLOOKUP(Tabela1[[#This Row],[TASKS]],Planning!$E:$E,Planning!J:J,0)</f>
        <v>0</v>
      </c>
      <c r="H95" s="155">
        <f>_xlfn.XLOOKUP(Tabela1[[#This Row],[ÁREA]],Planning!$E:$E,Planning!K:K,0)</f>
        <v>0</v>
      </c>
      <c r="I95" s="164" t="str">
        <f>_xlfn.XLOOKUP(Tabela1[[#This Row],[TASKS]],Planning!$E:$E,Planning!O:O,0)</f>
        <v>To Do</v>
      </c>
      <c r="J95" s="203" t="str">
        <f>_xlfn.XLOOKUP(Tabela1[[#This Row],[TASKS]],Planning!$E:$E,Planning!N:N,0)</f>
        <v>-</v>
      </c>
      <c r="K95" s="164" t="str">
        <f>_xlfn.XLOOKUP(Tabela1[[#This Row],[TASKS]],Planning!$E:$E,Planning!V:V,0)</f>
        <v>To Do</v>
      </c>
      <c r="L95" s="153" t="str">
        <f>_xlfn.XLOOKUP(Tabela1[[#This Row],[TASKS]],Planning!$E:$E,Planning!W:W,0)</f>
        <v>-</v>
      </c>
      <c r="M95" s="80" cm="1">
        <f t="array" ref="M95">_xlfn.XLOOKUP(Tabela1[[#This Row],[TASKS]],Planning!E:E,Planning!X:X,#REF!)</f>
        <v>0</v>
      </c>
      <c r="N95" s="270"/>
      <c r="S95" s="14"/>
      <c r="Z95" s="5"/>
    </row>
    <row r="96" spans="2:26" s="1" customFormat="1" ht="22.5" customHeight="1" x14ac:dyDescent="0.35">
      <c r="B96" s="269"/>
      <c r="C96" s="162"/>
      <c r="D96" s="202"/>
      <c r="E96" s="78"/>
      <c r="F96" s="155"/>
      <c r="G96" s="155"/>
      <c r="H96" s="155"/>
      <c r="I96" s="155"/>
      <c r="J96" s="167"/>
      <c r="K96" s="164">
        <v>0</v>
      </c>
      <c r="L96" s="153"/>
      <c r="M96" s="80"/>
      <c r="N96" s="269"/>
      <c r="S96" s="14"/>
      <c r="Z96" s="5"/>
    </row>
    <row r="97" spans="2:26" s="1" customFormat="1" ht="34.25" customHeight="1" x14ac:dyDescent="0.35">
      <c r="B97" s="231"/>
      <c r="C97" s="255"/>
      <c r="D97" s="275" t="s">
        <v>37</v>
      </c>
      <c r="E97" s="257"/>
      <c r="F97" s="257"/>
      <c r="G97" s="258"/>
      <c r="H97" s="258"/>
      <c r="I97" s="259"/>
      <c r="J97" s="260"/>
      <c r="K97" s="276">
        <v>0</v>
      </c>
      <c r="L97" s="262"/>
      <c r="M97" s="230"/>
      <c r="N97" s="231"/>
      <c r="S97" s="14"/>
      <c r="Z97" s="5"/>
    </row>
    <row r="98" spans="2:26" s="12" customFormat="1" ht="22.5" customHeight="1" x14ac:dyDescent="0.35">
      <c r="B98" s="267"/>
      <c r="C98" s="162" t="str">
        <f>Planning!C87</f>
        <v>TIC.001</v>
      </c>
      <c r="D98" s="201" t="str">
        <f>_xlfn.XLOOKUP(C98,Planning!C:C,Planning!E:E,0)</f>
        <v>Task 75</v>
      </c>
      <c r="E98" s="79"/>
      <c r="F98" s="155" t="str">
        <f>_xlfn.XLOOKUP(Tabela1[[#This Row],[TASKS]],Planning!$E:$E,Planning!I:I,0)</f>
        <v>-</v>
      </c>
      <c r="G98" s="155">
        <f>_xlfn.XLOOKUP(Tabela1[[#This Row],[TASKS]],Planning!$E:$E,Planning!J:J,0)</f>
        <v>0</v>
      </c>
      <c r="H98" s="155">
        <f>_xlfn.XLOOKUP(Tabela1[[#This Row],[ÁREA]],Planning!$E:$E,Planning!K:K,0)</f>
        <v>0</v>
      </c>
      <c r="I98" s="164" t="str">
        <f>_xlfn.XLOOKUP(Tabela1[[#This Row],[TASKS]],Planning!$E:$E,Planning!O:O,0)</f>
        <v>To Do</v>
      </c>
      <c r="J98" s="203" t="str">
        <f>_xlfn.XLOOKUP(Tabela1[[#This Row],[TASKS]],Planning!$E:$E,Planning!N:N,0)</f>
        <v>-</v>
      </c>
      <c r="K98" s="164" t="str">
        <f>_xlfn.XLOOKUP(Tabela1[[#This Row],[TASKS]],Planning!$E:$E,Planning!V:V,0)</f>
        <v>To Do</v>
      </c>
      <c r="L98" s="153" t="str">
        <f>_xlfn.XLOOKUP(Tabela1[[#This Row],[TASKS]],Planning!$E:$E,Planning!W:W,0)</f>
        <v>-</v>
      </c>
      <c r="M98" s="80" cm="1">
        <f t="array" ref="M98">_xlfn.XLOOKUP(Tabela1[[#This Row],[TASKS]],Planning!E:E,Planning!X:X,#REF!)</f>
        <v>0</v>
      </c>
      <c r="N98" s="230"/>
      <c r="S98" s="18"/>
      <c r="Z98" s="24"/>
    </row>
    <row r="99" spans="2:26" s="12" customFormat="1" ht="22.5" customHeight="1" x14ac:dyDescent="0.35">
      <c r="B99" s="267"/>
      <c r="C99" s="162" t="str">
        <f>Planning!C88</f>
        <v>TIC.002</v>
      </c>
      <c r="D99" s="201" t="str">
        <f>_xlfn.XLOOKUP(C99,Planning!C:C,Planning!E:E,0)</f>
        <v>Task 76</v>
      </c>
      <c r="E99" s="79"/>
      <c r="F99" s="155" t="str">
        <f>_xlfn.XLOOKUP(Tabela1[[#This Row],[TASKS]],Planning!$E:$E,Planning!I:I,0)</f>
        <v>-</v>
      </c>
      <c r="G99" s="155">
        <f>_xlfn.XLOOKUP(Tabela1[[#This Row],[TASKS]],Planning!$E:$E,Planning!J:J,0)</f>
        <v>0</v>
      </c>
      <c r="H99" s="155">
        <f>_xlfn.XLOOKUP(Tabela1[[#This Row],[ÁREA]],Planning!$E:$E,Planning!K:K,0)</f>
        <v>0</v>
      </c>
      <c r="I99" s="164" t="str">
        <f>_xlfn.XLOOKUP(Tabela1[[#This Row],[TASKS]],Planning!$E:$E,Planning!O:O,0)</f>
        <v>To Do</v>
      </c>
      <c r="J99" s="203" t="str">
        <f>_xlfn.XLOOKUP(Tabela1[[#This Row],[TASKS]],Planning!$E:$E,Planning!N:N,0)</f>
        <v>-</v>
      </c>
      <c r="K99" s="164" t="str">
        <f>_xlfn.XLOOKUP(Tabela1[[#This Row],[TASKS]],Planning!$E:$E,Planning!V:V,0)</f>
        <v>To Do</v>
      </c>
      <c r="L99" s="153" t="str">
        <f>_xlfn.XLOOKUP(Tabela1[[#This Row],[TASKS]],Planning!$E:$E,Planning!W:W,0)</f>
        <v>-</v>
      </c>
      <c r="M99" s="80" cm="1">
        <f t="array" ref="M99">_xlfn.XLOOKUP(Tabela1[[#This Row],[TASKS]],Planning!E:E,Planning!X:X,#REF!)</f>
        <v>0</v>
      </c>
      <c r="N99" s="230"/>
      <c r="S99" s="18"/>
      <c r="Z99" s="24"/>
    </row>
    <row r="100" spans="2:26" s="12" customFormat="1" ht="22.5" customHeight="1" x14ac:dyDescent="0.35">
      <c r="B100" s="267"/>
      <c r="C100" s="162" t="str">
        <f>Planning!C89</f>
        <v>TIC.003</v>
      </c>
      <c r="D100" s="201" t="str">
        <f>_xlfn.XLOOKUP(C100,Planning!C:C,Planning!E:E,0)</f>
        <v>Task 77</v>
      </c>
      <c r="E100" s="79"/>
      <c r="F100" s="155" t="str">
        <f>_xlfn.XLOOKUP(Tabela1[[#This Row],[TASKS]],Planning!$E:$E,Planning!I:I,0)</f>
        <v>-</v>
      </c>
      <c r="G100" s="155">
        <f>_xlfn.XLOOKUP(Tabela1[[#This Row],[TASKS]],Planning!$E:$E,Planning!J:J,0)</f>
        <v>0</v>
      </c>
      <c r="H100" s="155">
        <f>_xlfn.XLOOKUP(Tabela1[[#This Row],[ÁREA]],Planning!$E:$E,Planning!K:K,0)</f>
        <v>0</v>
      </c>
      <c r="I100" s="164" t="str">
        <f>_xlfn.XLOOKUP(Tabela1[[#This Row],[TASKS]],Planning!$E:$E,Planning!O:O,0)</f>
        <v>To Do</v>
      </c>
      <c r="J100" s="203" t="str">
        <f>_xlfn.XLOOKUP(Tabela1[[#This Row],[TASKS]],Planning!$E:$E,Planning!N:N,0)</f>
        <v>-</v>
      </c>
      <c r="K100" s="164" t="str">
        <f>_xlfn.XLOOKUP(Tabela1[[#This Row],[TASKS]],Planning!$E:$E,Planning!V:V,0)</f>
        <v>To Do</v>
      </c>
      <c r="L100" s="153" t="str">
        <f>_xlfn.XLOOKUP(Tabela1[[#This Row],[TASKS]],Planning!$E:$E,Planning!W:W,0)</f>
        <v>-</v>
      </c>
      <c r="M100" s="80" cm="1">
        <f t="array" ref="M100">_xlfn.XLOOKUP(Tabela1[[#This Row],[TASKS]],Planning!E:E,Planning!X:X,#REF!)</f>
        <v>0</v>
      </c>
      <c r="N100" s="230"/>
      <c r="S100" s="18"/>
      <c r="Z100" s="24"/>
    </row>
    <row r="101" spans="2:26" s="12" customFormat="1" ht="22.5" customHeight="1" x14ac:dyDescent="0.35">
      <c r="B101" s="267"/>
      <c r="C101" s="162" t="str">
        <f>Planning!C90</f>
        <v>TIC.004</v>
      </c>
      <c r="D101" s="201" t="str">
        <f>_xlfn.XLOOKUP(C101,Planning!C:C,Planning!E:E,0)</f>
        <v>Task 78</v>
      </c>
      <c r="E101" s="79"/>
      <c r="F101" s="155" t="str">
        <f>_xlfn.XLOOKUP(Tabela1[[#This Row],[TASKS]],Planning!$E:$E,Planning!I:I,0)</f>
        <v>-</v>
      </c>
      <c r="G101" s="155">
        <f>_xlfn.XLOOKUP(Tabela1[[#This Row],[TASKS]],Planning!$E:$E,Planning!J:J,0)</f>
        <v>0</v>
      </c>
      <c r="H101" s="155">
        <f>_xlfn.XLOOKUP(Tabela1[[#This Row],[ÁREA]],Planning!$E:$E,Planning!K:K,0)</f>
        <v>0</v>
      </c>
      <c r="I101" s="164" t="str">
        <f>_xlfn.XLOOKUP(Tabela1[[#This Row],[TASKS]],Planning!$E:$E,Planning!O:O,0)</f>
        <v>To Do</v>
      </c>
      <c r="J101" s="203" t="str">
        <f>_xlfn.XLOOKUP(Tabela1[[#This Row],[TASKS]],Planning!$E:$E,Planning!N:N,0)</f>
        <v>-</v>
      </c>
      <c r="K101" s="164" t="str">
        <f>_xlfn.XLOOKUP(Tabela1[[#This Row],[TASKS]],Planning!$E:$E,Planning!V:V,0)</f>
        <v>To Do</v>
      </c>
      <c r="L101" s="153" t="str">
        <f>_xlfn.XLOOKUP(Tabela1[[#This Row],[TASKS]],Planning!$E:$E,Planning!W:W,0)</f>
        <v>-</v>
      </c>
      <c r="M101" s="80" cm="1">
        <f t="array" ref="M101">_xlfn.XLOOKUP(Tabela1[[#This Row],[TASKS]],Planning!E:E,Planning!X:X,#REF!)</f>
        <v>0</v>
      </c>
      <c r="N101" s="230"/>
      <c r="S101" s="18"/>
      <c r="Z101" s="24"/>
    </row>
    <row r="102" spans="2:26" s="12" customFormat="1" ht="22.5" customHeight="1" x14ac:dyDescent="0.35">
      <c r="B102" s="267"/>
      <c r="C102" s="162" t="str">
        <f>Planning!C91</f>
        <v>TIC.005</v>
      </c>
      <c r="D102" s="201" t="str">
        <f>_xlfn.XLOOKUP(C102,Planning!C:C,Planning!E:E,0)</f>
        <v>Task 79</v>
      </c>
      <c r="E102" s="79"/>
      <c r="F102" s="155" t="str">
        <f>_xlfn.XLOOKUP(Tabela1[[#This Row],[TASKS]],Planning!$E:$E,Planning!I:I,0)</f>
        <v>-</v>
      </c>
      <c r="G102" s="155">
        <f>_xlfn.XLOOKUP(Tabela1[[#This Row],[TASKS]],Planning!$E:$E,Planning!J:J,0)</f>
        <v>0</v>
      </c>
      <c r="H102" s="155">
        <f>_xlfn.XLOOKUP(Tabela1[[#This Row],[ÁREA]],Planning!$E:$E,Planning!K:K,0)</f>
        <v>0</v>
      </c>
      <c r="I102" s="164" t="str">
        <f>_xlfn.XLOOKUP(Tabela1[[#This Row],[TASKS]],Planning!$E:$E,Planning!O:O,0)</f>
        <v>To Do</v>
      </c>
      <c r="J102" s="203" t="str">
        <f>_xlfn.XLOOKUP(Tabela1[[#This Row],[TASKS]],Planning!$E:$E,Planning!N:N,0)</f>
        <v>-</v>
      </c>
      <c r="K102" s="164" t="str">
        <f>_xlfn.XLOOKUP(Tabela1[[#This Row],[TASKS]],Planning!$E:$E,Planning!V:V,0)</f>
        <v>To Do</v>
      </c>
      <c r="L102" s="153" t="str">
        <f>_xlfn.XLOOKUP(Tabela1[[#This Row],[TASKS]],Planning!$E:$E,Planning!W:W,0)</f>
        <v>-</v>
      </c>
      <c r="M102" s="80" cm="1">
        <f t="array" ref="M102">_xlfn.XLOOKUP(Tabela1[[#This Row],[TASKS]],Planning!E:E,Planning!X:X,#REF!)</f>
        <v>0</v>
      </c>
      <c r="N102" s="230"/>
      <c r="S102" s="18"/>
      <c r="Z102" s="24"/>
    </row>
    <row r="103" spans="2:26" s="12" customFormat="1" ht="22.5" customHeight="1" x14ac:dyDescent="0.35">
      <c r="B103" s="267"/>
      <c r="C103" s="162" t="str">
        <f>Planning!C92</f>
        <v>TIC.006</v>
      </c>
      <c r="D103" s="201" t="str">
        <f>_xlfn.XLOOKUP(C103,Planning!C:C,Planning!E:E,0)</f>
        <v>Task 80</v>
      </c>
      <c r="E103" s="79"/>
      <c r="F103" s="155" t="str">
        <f>_xlfn.XLOOKUP(Tabela1[[#This Row],[TASKS]],Planning!$E:$E,Planning!I:I,0)</f>
        <v>-</v>
      </c>
      <c r="G103" s="155">
        <f>_xlfn.XLOOKUP(Tabela1[[#This Row],[TASKS]],Planning!$E:$E,Planning!J:J,0)</f>
        <v>0</v>
      </c>
      <c r="H103" s="155">
        <f>_xlfn.XLOOKUP(Tabela1[[#This Row],[ÁREA]],Planning!$E:$E,Planning!K:K,0)</f>
        <v>0</v>
      </c>
      <c r="I103" s="164" t="str">
        <f>_xlfn.XLOOKUP(Tabela1[[#This Row],[TASKS]],Planning!$E:$E,Planning!O:O,0)</f>
        <v>To Do</v>
      </c>
      <c r="J103" s="203" t="str">
        <f>_xlfn.XLOOKUP(Tabela1[[#This Row],[TASKS]],Planning!$E:$E,Planning!N:N,0)</f>
        <v>-</v>
      </c>
      <c r="K103" s="164" t="str">
        <f>_xlfn.XLOOKUP(Tabela1[[#This Row],[TASKS]],Planning!$E:$E,Planning!V:V,0)</f>
        <v>To Do</v>
      </c>
      <c r="L103" s="153" t="str">
        <f>_xlfn.XLOOKUP(Tabela1[[#This Row],[TASKS]],Planning!$E:$E,Planning!W:W,0)</f>
        <v>-</v>
      </c>
      <c r="M103" s="80" cm="1">
        <f t="array" ref="M103">_xlfn.XLOOKUP(Tabela1[[#This Row],[TASKS]],Planning!E:E,Planning!X:X,#REF!)</f>
        <v>0</v>
      </c>
      <c r="N103" s="230"/>
      <c r="S103" s="18"/>
      <c r="Z103" s="24"/>
    </row>
    <row r="104" spans="2:26" s="12" customFormat="1" ht="22.5" customHeight="1" x14ac:dyDescent="0.35">
      <c r="B104" s="267"/>
      <c r="C104" s="162" t="str">
        <f>Planning!C93</f>
        <v>TIC.007</v>
      </c>
      <c r="D104" s="201" t="str">
        <f>_xlfn.XLOOKUP(C104,Planning!C:C,Planning!E:E,0)</f>
        <v>Task 81</v>
      </c>
      <c r="E104" s="79"/>
      <c r="F104" s="155" t="str">
        <f>_xlfn.XLOOKUP(Tabela1[[#This Row],[TASKS]],Planning!$E:$E,Planning!I:I,0)</f>
        <v>-</v>
      </c>
      <c r="G104" s="155">
        <f>_xlfn.XLOOKUP(Tabela1[[#This Row],[TASKS]],Planning!$E:$E,Planning!J:J,0)</f>
        <v>0</v>
      </c>
      <c r="H104" s="155">
        <f>_xlfn.XLOOKUP(Tabela1[[#This Row],[ÁREA]],Planning!$E:$E,Planning!K:K,0)</f>
        <v>0</v>
      </c>
      <c r="I104" s="164" t="str">
        <f>_xlfn.XLOOKUP(Tabela1[[#This Row],[TASKS]],Planning!$E:$E,Planning!O:O,0)</f>
        <v>To Do</v>
      </c>
      <c r="J104" s="203" t="str">
        <f>_xlfn.XLOOKUP(Tabela1[[#This Row],[TASKS]],Planning!$E:$E,Planning!N:N,0)</f>
        <v>-</v>
      </c>
      <c r="K104" s="164" t="str">
        <f>_xlfn.XLOOKUP(Tabela1[[#This Row],[TASKS]],Planning!$E:$E,Planning!V:V,0)</f>
        <v>To Do</v>
      </c>
      <c r="L104" s="153" t="str">
        <f>_xlfn.XLOOKUP(Tabela1[[#This Row],[TASKS]],Planning!$E:$E,Planning!W:W,0)</f>
        <v>-</v>
      </c>
      <c r="M104" s="80" cm="1">
        <f t="array" ref="M104">_xlfn.XLOOKUP(Tabela1[[#This Row],[TASKS]],Planning!E:E,Planning!X:X,#REF!)</f>
        <v>0</v>
      </c>
      <c r="N104" s="230"/>
      <c r="S104" s="18"/>
      <c r="Z104" s="24"/>
    </row>
    <row r="105" spans="2:26" s="12" customFormat="1" ht="22.5" customHeight="1" x14ac:dyDescent="0.35">
      <c r="B105" s="267"/>
      <c r="C105" s="162" t="str">
        <f>Planning!C94</f>
        <v>TIC.008</v>
      </c>
      <c r="D105" s="201" t="str">
        <f>_xlfn.XLOOKUP(C105,Planning!C:C,Planning!E:E,0)</f>
        <v>Task 82</v>
      </c>
      <c r="E105" s="79"/>
      <c r="F105" s="155" t="str">
        <f>_xlfn.XLOOKUP(Tabela1[[#This Row],[TASKS]],Planning!$E:$E,Planning!I:I,0)</f>
        <v>-</v>
      </c>
      <c r="G105" s="155">
        <f>_xlfn.XLOOKUP(Tabela1[[#This Row],[TASKS]],Planning!$E:$E,Planning!J:J,0)</f>
        <v>0</v>
      </c>
      <c r="H105" s="155">
        <f>_xlfn.XLOOKUP(Tabela1[[#This Row],[ÁREA]],Planning!$E:$E,Planning!K:K,0)</f>
        <v>0</v>
      </c>
      <c r="I105" s="164" t="str">
        <f>_xlfn.XLOOKUP(Tabela1[[#This Row],[TASKS]],Planning!$E:$E,Planning!O:O,0)</f>
        <v>To Do</v>
      </c>
      <c r="J105" s="203" t="str">
        <f>_xlfn.XLOOKUP(Tabela1[[#This Row],[TASKS]],Planning!$E:$E,Planning!N:N,0)</f>
        <v>-</v>
      </c>
      <c r="K105" s="164" t="str">
        <f>_xlfn.XLOOKUP(Tabela1[[#This Row],[TASKS]],Planning!$E:$E,Planning!V:V,0)</f>
        <v>To Do</v>
      </c>
      <c r="L105" s="153" t="str">
        <f>_xlfn.XLOOKUP(Tabela1[[#This Row],[TASKS]],Planning!$E:$E,Planning!W:W,0)</f>
        <v>-</v>
      </c>
      <c r="M105" s="80" cm="1">
        <f t="array" ref="M105">_xlfn.XLOOKUP(Tabela1[[#This Row],[TASKS]],Planning!E:E,Planning!X:X,#REF!)</f>
        <v>0</v>
      </c>
      <c r="N105" s="230"/>
      <c r="S105" s="18"/>
      <c r="Z105" s="24"/>
    </row>
    <row r="106" spans="2:26" s="12" customFormat="1" ht="22.5" customHeight="1" x14ac:dyDescent="0.35">
      <c r="B106" s="267"/>
      <c r="C106" s="162" t="str">
        <f>Planning!C95</f>
        <v>TIC.009</v>
      </c>
      <c r="D106" s="201" t="str">
        <f>_xlfn.XLOOKUP(C106,Planning!C:C,Planning!E:E,0)</f>
        <v>Task 83</v>
      </c>
      <c r="E106" s="79"/>
      <c r="F106" s="155" t="str">
        <f>_xlfn.XLOOKUP(Tabela1[[#This Row],[TASKS]],Planning!$E:$E,Planning!I:I,0)</f>
        <v>-</v>
      </c>
      <c r="G106" s="155">
        <f>_xlfn.XLOOKUP(Tabela1[[#This Row],[TASKS]],Planning!$E:$E,Planning!J:J,0)</f>
        <v>0</v>
      </c>
      <c r="H106" s="155">
        <f>_xlfn.XLOOKUP(Tabela1[[#This Row],[ÁREA]],Planning!$E:$E,Planning!K:K,0)</f>
        <v>0</v>
      </c>
      <c r="I106" s="164" t="str">
        <f>_xlfn.XLOOKUP(Tabela1[[#This Row],[TASKS]],Planning!$E:$E,Planning!O:O,0)</f>
        <v>To Do</v>
      </c>
      <c r="J106" s="203" t="str">
        <f>_xlfn.XLOOKUP(Tabela1[[#This Row],[TASKS]],Planning!$E:$E,Planning!N:N,0)</f>
        <v>-</v>
      </c>
      <c r="K106" s="164" t="str">
        <f>_xlfn.XLOOKUP(Tabela1[[#This Row],[TASKS]],Planning!$E:$E,Planning!V:V,0)</f>
        <v>To Do</v>
      </c>
      <c r="L106" s="153" t="str">
        <f>_xlfn.XLOOKUP(Tabela1[[#This Row],[TASKS]],Planning!$E:$E,Planning!W:W,0)</f>
        <v>-</v>
      </c>
      <c r="M106" s="80" cm="1">
        <f t="array" ref="M106">_xlfn.XLOOKUP(Tabela1[[#This Row],[TASKS]],Planning!E:E,Planning!X:X,#REF!)</f>
        <v>0</v>
      </c>
      <c r="N106" s="230"/>
      <c r="S106" s="18"/>
      <c r="Z106" s="24"/>
    </row>
    <row r="107" spans="2:26" s="12" customFormat="1" ht="22.5" customHeight="1" x14ac:dyDescent="0.35">
      <c r="B107" s="267"/>
      <c r="C107" s="162" t="str">
        <f>Planning!C96</f>
        <v>TIC.010</v>
      </c>
      <c r="D107" s="201" t="str">
        <f>_xlfn.XLOOKUP(C107,Planning!C:C,Planning!E:E,0)</f>
        <v>Task 84</v>
      </c>
      <c r="E107" s="79"/>
      <c r="F107" s="155" t="str">
        <f>_xlfn.XLOOKUP(Tabela1[[#This Row],[TASKS]],Planning!$E:$E,Planning!I:I,0)</f>
        <v>-</v>
      </c>
      <c r="G107" s="155">
        <f>_xlfn.XLOOKUP(Tabela1[[#This Row],[TASKS]],Planning!$E:$E,Planning!J:J,0)</f>
        <v>0</v>
      </c>
      <c r="H107" s="155">
        <f>_xlfn.XLOOKUP(Tabela1[[#This Row],[ÁREA]],Planning!$E:$E,Planning!K:K,0)</f>
        <v>0</v>
      </c>
      <c r="I107" s="164" t="str">
        <f>_xlfn.XLOOKUP(Tabela1[[#This Row],[TASKS]],Planning!$E:$E,Planning!O:O,0)</f>
        <v>To Do</v>
      </c>
      <c r="J107" s="203" t="str">
        <f>_xlfn.XLOOKUP(Tabela1[[#This Row],[TASKS]],Planning!$E:$E,Planning!N:N,0)</f>
        <v>-</v>
      </c>
      <c r="K107" s="164" t="str">
        <f>_xlfn.XLOOKUP(Tabela1[[#This Row],[TASKS]],Planning!$E:$E,Planning!V:V,0)</f>
        <v>To Do</v>
      </c>
      <c r="L107" s="153" t="str">
        <f>_xlfn.XLOOKUP(Tabela1[[#This Row],[TASKS]],Planning!$E:$E,Planning!W:W,0)</f>
        <v>-</v>
      </c>
      <c r="M107" s="80" cm="1">
        <f t="array" ref="M107">_xlfn.XLOOKUP(Tabela1[[#This Row],[TASKS]],Planning!E:E,Planning!X:X,#REF!)</f>
        <v>0</v>
      </c>
      <c r="N107" s="230"/>
      <c r="S107" s="18"/>
      <c r="Z107" s="24"/>
    </row>
    <row r="108" spans="2:26" s="12" customFormat="1" ht="22.5" customHeight="1" x14ac:dyDescent="0.35">
      <c r="B108" s="267"/>
      <c r="C108" s="162" t="str">
        <f>Planning!C97</f>
        <v>TIC.011</v>
      </c>
      <c r="D108" s="201" t="str">
        <f>_xlfn.XLOOKUP(C108,Planning!C:C,Planning!E:E,0)</f>
        <v>Task 85</v>
      </c>
      <c r="E108" s="79"/>
      <c r="F108" s="155" t="str">
        <f>_xlfn.XLOOKUP(Tabela1[[#This Row],[TASKS]],Planning!$E:$E,Planning!I:I,0)</f>
        <v>-</v>
      </c>
      <c r="G108" s="155">
        <f>_xlfn.XLOOKUP(Tabela1[[#This Row],[TASKS]],Planning!$E:$E,Planning!J:J,0)</f>
        <v>0</v>
      </c>
      <c r="H108" s="155">
        <f>_xlfn.XLOOKUP(Tabela1[[#This Row],[ÁREA]],Planning!$E:$E,Planning!K:K,0)</f>
        <v>0</v>
      </c>
      <c r="I108" s="164" t="str">
        <f>_xlfn.XLOOKUP(Tabela1[[#This Row],[TASKS]],Planning!$E:$E,Planning!O:O,0)</f>
        <v>To Do</v>
      </c>
      <c r="J108" s="203" t="str">
        <f>_xlfn.XLOOKUP(Tabela1[[#This Row],[TASKS]],Planning!$E:$E,Planning!N:N,0)</f>
        <v>-</v>
      </c>
      <c r="K108" s="164" t="str">
        <f>_xlfn.XLOOKUP(Tabela1[[#This Row],[TASKS]],Planning!$E:$E,Planning!V:V,0)</f>
        <v>To Do</v>
      </c>
      <c r="L108" s="153" t="str">
        <f>_xlfn.XLOOKUP(Tabela1[[#This Row],[TASKS]],Planning!$E:$E,Planning!W:W,0)</f>
        <v>-</v>
      </c>
      <c r="M108" s="80" cm="1">
        <f t="array" ref="M108">_xlfn.XLOOKUP(Tabela1[[#This Row],[TASKS]],Planning!E:E,Planning!X:X,#REF!)</f>
        <v>0</v>
      </c>
      <c r="N108" s="230"/>
      <c r="S108" s="18"/>
      <c r="Z108" s="24"/>
    </row>
    <row r="109" spans="2:26" s="12" customFormat="1" ht="22.5" customHeight="1" x14ac:dyDescent="0.35">
      <c r="B109" s="267"/>
      <c r="C109" s="162" t="str">
        <f>Planning!C98</f>
        <v>TIC.012</v>
      </c>
      <c r="D109" s="201" t="str">
        <f>_xlfn.XLOOKUP(C109,Planning!C:C,Planning!E:E,0)</f>
        <v>Task 86</v>
      </c>
      <c r="E109" s="79"/>
      <c r="F109" s="155" t="str">
        <f>_xlfn.XLOOKUP(Tabela1[[#This Row],[TASKS]],Planning!$E:$E,Planning!I:I,0)</f>
        <v>-</v>
      </c>
      <c r="G109" s="155">
        <f>_xlfn.XLOOKUP(Tabela1[[#This Row],[TASKS]],Planning!$E:$E,Planning!J:J,0)</f>
        <v>0</v>
      </c>
      <c r="H109" s="155">
        <f>_xlfn.XLOOKUP(Tabela1[[#This Row],[ÁREA]],Planning!$E:$E,Planning!K:K,0)</f>
        <v>0</v>
      </c>
      <c r="I109" s="164" t="str">
        <f>_xlfn.XLOOKUP(Tabela1[[#This Row],[TASKS]],Planning!$E:$E,Planning!O:O,0)</f>
        <v>To Do</v>
      </c>
      <c r="J109" s="203" t="str">
        <f>_xlfn.XLOOKUP(Tabela1[[#This Row],[TASKS]],Planning!$E:$E,Planning!N:N,0)</f>
        <v>-</v>
      </c>
      <c r="K109" s="164" t="str">
        <f>_xlfn.XLOOKUP(Tabela1[[#This Row],[TASKS]],Planning!$E:$E,Planning!V:V,0)</f>
        <v>To Do</v>
      </c>
      <c r="L109" s="153" t="str">
        <f>_xlfn.XLOOKUP(Tabela1[[#This Row],[TASKS]],Planning!$E:$E,Planning!W:W,0)</f>
        <v>-</v>
      </c>
      <c r="M109" s="80" cm="1">
        <f t="array" ref="M109">_xlfn.XLOOKUP(Tabela1[[#This Row],[TASKS]],Planning!E:E,Planning!X:X,#REF!)</f>
        <v>0</v>
      </c>
      <c r="N109" s="230"/>
      <c r="S109" s="18"/>
      <c r="Z109" s="24"/>
    </row>
    <row r="110" spans="2:26" s="12" customFormat="1" ht="22.5" customHeight="1" x14ac:dyDescent="0.35">
      <c r="B110" s="267"/>
      <c r="C110" s="162"/>
      <c r="D110" s="202"/>
      <c r="E110" s="79"/>
      <c r="F110" s="80"/>
      <c r="G110" s="155"/>
      <c r="H110" s="155"/>
      <c r="I110" s="155"/>
      <c r="J110" s="76"/>
      <c r="K110" s="76">
        <v>0</v>
      </c>
      <c r="L110" s="153"/>
      <c r="M110" s="80"/>
      <c r="N110" s="230"/>
      <c r="S110" s="18"/>
      <c r="Z110" s="24"/>
    </row>
    <row r="111" spans="2:26" s="1" customFormat="1" ht="34.25" customHeight="1" x14ac:dyDescent="0.35">
      <c r="B111" s="231"/>
      <c r="C111" s="255"/>
      <c r="D111" s="275" t="s">
        <v>38</v>
      </c>
      <c r="E111" s="257"/>
      <c r="F111" s="257"/>
      <c r="G111" s="258"/>
      <c r="H111" s="258"/>
      <c r="I111" s="259"/>
      <c r="J111" s="260"/>
      <c r="K111" s="276">
        <v>0</v>
      </c>
      <c r="L111" s="262"/>
      <c r="M111" s="230"/>
      <c r="N111" s="231"/>
      <c r="S111" s="14"/>
      <c r="Z111" s="5"/>
    </row>
    <row r="112" spans="2:26" s="1" customFormat="1" ht="22.5" customHeight="1" x14ac:dyDescent="0.35">
      <c r="B112" s="269"/>
      <c r="C112" s="162" t="str">
        <f>Planning!C99</f>
        <v>CL.001</v>
      </c>
      <c r="D112" s="201" t="str">
        <f>_xlfn.XLOOKUP(C112,Planning!C:C,Planning!E:E,0)</f>
        <v>Task 87</v>
      </c>
      <c r="E112" s="78"/>
      <c r="F112" s="155" t="str">
        <f>_xlfn.XLOOKUP(Tabela1[[#This Row],[TASKS]],Planning!$E:$E,Planning!I:I,0)</f>
        <v>-</v>
      </c>
      <c r="G112" s="155">
        <f>_xlfn.XLOOKUP(Tabela1[[#This Row],[TASKS]],Planning!$E:$E,Planning!J:J,0)</f>
        <v>0</v>
      </c>
      <c r="H112" s="155">
        <f>_xlfn.XLOOKUP(Tabela1[[#This Row],[ÁREA]],Planning!$E:$E,Planning!K:K,0)</f>
        <v>0</v>
      </c>
      <c r="I112" s="164" t="str">
        <f>_xlfn.XLOOKUP(Tabela1[[#This Row],[TASKS]],Planning!$E:$E,Planning!O:O,0)</f>
        <v>To Do</v>
      </c>
      <c r="J112" s="203" t="str">
        <f>_xlfn.XLOOKUP(Tabela1[[#This Row],[TASKS]],Planning!$E:$E,Planning!N:N,0)</f>
        <v>-</v>
      </c>
      <c r="K112" s="164" t="str">
        <f>_xlfn.XLOOKUP(Tabela1[[#This Row],[TASKS]],Planning!$E:$E,Planning!V:V,0)</f>
        <v>To Do</v>
      </c>
      <c r="L112" s="153" t="str">
        <f>_xlfn.XLOOKUP(Tabela1[[#This Row],[TASKS]],Planning!$E:$E,Planning!W:W,0)</f>
        <v>-</v>
      </c>
      <c r="M112" s="80" cm="1">
        <f t="array" ref="M112">_xlfn.XLOOKUP(Tabela1[[#This Row],[TASKS]],Planning!E:E,Planning!X:X,#REF!)</f>
        <v>0</v>
      </c>
      <c r="N112" s="269"/>
      <c r="S112" s="14"/>
      <c r="Z112" s="5"/>
    </row>
    <row r="113" spans="2:26" s="1" customFormat="1" ht="22.5" customHeight="1" x14ac:dyDescent="0.35">
      <c r="B113" s="269"/>
      <c r="C113" s="162" t="str">
        <f>Planning!C100</f>
        <v>CL.002</v>
      </c>
      <c r="D113" s="201" t="str">
        <f>_xlfn.XLOOKUP(C113,Planning!C:C,Planning!E:E,0)</f>
        <v>Task 88</v>
      </c>
      <c r="E113" s="78"/>
      <c r="F113" s="155" t="str">
        <f>_xlfn.XLOOKUP(Tabela1[[#This Row],[TASKS]],Planning!$E:$E,Planning!I:I,0)</f>
        <v>-</v>
      </c>
      <c r="G113" s="155">
        <f>_xlfn.XLOOKUP(Tabela1[[#This Row],[TASKS]],Planning!$E:$E,Planning!J:J,0)</f>
        <v>0</v>
      </c>
      <c r="H113" s="155">
        <f>_xlfn.XLOOKUP(Tabela1[[#This Row],[ÁREA]],Planning!$E:$E,Planning!K:K,0)</f>
        <v>0</v>
      </c>
      <c r="I113" s="164" t="str">
        <f>_xlfn.XLOOKUP(Tabela1[[#This Row],[TASKS]],Planning!$E:$E,Planning!O:O,0)</f>
        <v>To Do</v>
      </c>
      <c r="J113" s="203" t="str">
        <f>_xlfn.XLOOKUP(Tabela1[[#This Row],[TASKS]],Planning!$E:$E,Planning!N:N,0)</f>
        <v>-</v>
      </c>
      <c r="K113" s="164" t="str">
        <f>_xlfn.XLOOKUP(Tabela1[[#This Row],[TASKS]],Planning!$E:$E,Planning!V:V,0)</f>
        <v>To Do</v>
      </c>
      <c r="L113" s="153" t="str">
        <f>_xlfn.XLOOKUP(Tabela1[[#This Row],[TASKS]],Planning!$E:$E,Planning!W:W,0)</f>
        <v>-</v>
      </c>
      <c r="M113" s="80" cm="1">
        <f t="array" ref="M113">_xlfn.XLOOKUP(Tabela1[[#This Row],[TASKS]],Planning!E:E,Planning!X:X,#REF!)</f>
        <v>0</v>
      </c>
      <c r="N113" s="269"/>
      <c r="S113" s="14"/>
      <c r="Z113" s="5"/>
    </row>
    <row r="114" spans="2:26" s="1" customFormat="1" ht="22.5" customHeight="1" x14ac:dyDescent="0.35">
      <c r="B114" s="269"/>
      <c r="C114" s="162" t="str">
        <f>Planning!C101</f>
        <v>CL.003</v>
      </c>
      <c r="D114" s="201" t="str">
        <f>_xlfn.XLOOKUP(C114,Planning!C:C,Planning!E:E,0)</f>
        <v>Task 89</v>
      </c>
      <c r="E114" s="78"/>
      <c r="F114" s="155" t="str">
        <f>_xlfn.XLOOKUP(Tabela1[[#This Row],[TASKS]],Planning!$E:$E,Planning!I:I,0)</f>
        <v>-</v>
      </c>
      <c r="G114" s="155">
        <f>_xlfn.XLOOKUP(Tabela1[[#This Row],[TASKS]],Planning!$E:$E,Planning!J:J,0)</f>
        <v>0</v>
      </c>
      <c r="H114" s="155">
        <f>_xlfn.XLOOKUP(Tabela1[[#This Row],[ÁREA]],Planning!$E:$E,Planning!K:K,0)</f>
        <v>0</v>
      </c>
      <c r="I114" s="164" t="str">
        <f>_xlfn.XLOOKUP(Tabela1[[#This Row],[TASKS]],Planning!$E:$E,Planning!O:O,0)</f>
        <v>To Do</v>
      </c>
      <c r="J114" s="203" t="str">
        <f>_xlfn.XLOOKUP(Tabela1[[#This Row],[TASKS]],Planning!$E:$E,Planning!N:N,0)</f>
        <v>-</v>
      </c>
      <c r="K114" s="164" t="str">
        <f>_xlfn.XLOOKUP(Tabela1[[#This Row],[TASKS]],Planning!$E:$E,Planning!V:V,0)</f>
        <v>To Do</v>
      </c>
      <c r="L114" s="153" t="str">
        <f>_xlfn.XLOOKUP(Tabela1[[#This Row],[TASKS]],Planning!$E:$E,Planning!W:W,0)</f>
        <v>-</v>
      </c>
      <c r="M114" s="80" cm="1">
        <f t="array" ref="M114">_xlfn.XLOOKUP(Tabela1[[#This Row],[TASKS]],Planning!E:E,Planning!X:X,#REF!)</f>
        <v>0</v>
      </c>
      <c r="N114" s="269"/>
      <c r="S114" s="14"/>
      <c r="Z114" s="5"/>
    </row>
    <row r="115" spans="2:26" s="1" customFormat="1" ht="22.5" customHeight="1" x14ac:dyDescent="0.35">
      <c r="B115" s="270"/>
      <c r="C115" s="162" t="str">
        <f>Planning!C102</f>
        <v>CL.004</v>
      </c>
      <c r="D115" s="201" t="str">
        <f>_xlfn.XLOOKUP(C115,Planning!C:C,Planning!E:E,0)</f>
        <v>Task 90</v>
      </c>
      <c r="E115" s="78"/>
      <c r="F115" s="155" t="str">
        <f>_xlfn.XLOOKUP(Tabela1[[#This Row],[TASKS]],Planning!$E:$E,Planning!I:I,0)</f>
        <v>-</v>
      </c>
      <c r="G115" s="155">
        <f>_xlfn.XLOOKUP(Tabela1[[#This Row],[TASKS]],Planning!$E:$E,Planning!J:J,0)</f>
        <v>0</v>
      </c>
      <c r="H115" s="155">
        <f>_xlfn.XLOOKUP(Tabela1[[#This Row],[ÁREA]],Planning!$E:$E,Planning!K:K,0)</f>
        <v>0</v>
      </c>
      <c r="I115" s="164" t="str">
        <f>_xlfn.XLOOKUP(Tabela1[[#This Row],[TASKS]],Planning!$E:$E,Planning!O:O,0)</f>
        <v>To Do</v>
      </c>
      <c r="J115" s="203" t="str">
        <f>_xlfn.XLOOKUP(Tabela1[[#This Row],[TASKS]],Planning!$E:$E,Planning!N:N,0)</f>
        <v>-</v>
      </c>
      <c r="K115" s="164" t="str">
        <f>_xlfn.XLOOKUP(Tabela1[[#This Row],[TASKS]],Planning!$E:$E,Planning!V:V,0)</f>
        <v>To Do</v>
      </c>
      <c r="L115" s="153" t="str">
        <f>_xlfn.XLOOKUP(Tabela1[[#This Row],[TASKS]],Planning!$E:$E,Planning!W:W,0)</f>
        <v>-</v>
      </c>
      <c r="M115" s="80" cm="1">
        <f t="array" ref="M115">_xlfn.XLOOKUP(Tabela1[[#This Row],[TASKS]],Planning!E:E,Planning!X:X,#REF!)</f>
        <v>0</v>
      </c>
      <c r="N115" s="270"/>
      <c r="S115" s="14"/>
      <c r="Z115" s="5"/>
    </row>
    <row r="116" spans="2:26" s="1" customFormat="1" ht="22.5" customHeight="1" x14ac:dyDescent="0.35">
      <c r="B116" s="269"/>
      <c r="C116" s="162" t="str">
        <f>Planning!C103</f>
        <v>CL.005</v>
      </c>
      <c r="D116" s="201" t="str">
        <f>_xlfn.XLOOKUP(C116,Planning!C:C,Planning!E:E,0)</f>
        <v>Task 91</v>
      </c>
      <c r="E116" s="78"/>
      <c r="F116" s="155" t="str">
        <f>_xlfn.XLOOKUP(Tabela1[[#This Row],[TASKS]],Planning!$E:$E,Planning!I:I,0)</f>
        <v>-</v>
      </c>
      <c r="G116" s="155">
        <f>_xlfn.XLOOKUP(Tabela1[[#This Row],[TASKS]],Planning!$E:$E,Planning!J:J,0)</f>
        <v>0</v>
      </c>
      <c r="H116" s="155">
        <f>_xlfn.XLOOKUP(Tabela1[[#This Row],[ÁREA]],Planning!$E:$E,Planning!K:K,0)</f>
        <v>0</v>
      </c>
      <c r="I116" s="164" t="str">
        <f>_xlfn.XLOOKUP(Tabela1[[#This Row],[TASKS]],Planning!$E:$E,Planning!O:O,0)</f>
        <v>To Do</v>
      </c>
      <c r="J116" s="203" t="str">
        <f>_xlfn.XLOOKUP(Tabela1[[#This Row],[TASKS]],Planning!$E:$E,Planning!N:N,0)</f>
        <v>-</v>
      </c>
      <c r="K116" s="164" t="str">
        <f>_xlfn.XLOOKUP(Tabela1[[#This Row],[TASKS]],Planning!$E:$E,Planning!V:V,0)</f>
        <v>To Do</v>
      </c>
      <c r="L116" s="153" t="str">
        <f>_xlfn.XLOOKUP(Tabela1[[#This Row],[TASKS]],Planning!$E:$E,Planning!W:W,0)</f>
        <v>-</v>
      </c>
      <c r="M116" s="80" cm="1">
        <f t="array" ref="M116">_xlfn.XLOOKUP(Tabela1[[#This Row],[TASKS]],Planning!E:E,Planning!X:X,#REF!)</f>
        <v>0</v>
      </c>
      <c r="N116" s="269"/>
      <c r="S116" s="14"/>
      <c r="Z116" s="5"/>
    </row>
    <row r="117" spans="2:26" s="1" customFormat="1" ht="22.5" customHeight="1" x14ac:dyDescent="0.35">
      <c r="B117" s="269"/>
      <c r="C117" s="162" t="str">
        <f>Planning!C104</f>
        <v>CL.006</v>
      </c>
      <c r="D117" s="201" t="str">
        <f>_xlfn.XLOOKUP(C117,Planning!C:C,Planning!E:E,0)</f>
        <v>Task 92</v>
      </c>
      <c r="E117" s="78"/>
      <c r="F117" s="155" t="str">
        <f>_xlfn.XLOOKUP(Tabela1[[#This Row],[TASKS]],Planning!$E:$E,Planning!I:I,0)</f>
        <v>-</v>
      </c>
      <c r="G117" s="155">
        <f>_xlfn.XLOOKUP(Tabela1[[#This Row],[TASKS]],Planning!$E:$E,Planning!J:J,0)</f>
        <v>0</v>
      </c>
      <c r="H117" s="155">
        <f>_xlfn.XLOOKUP(Tabela1[[#This Row],[ÁREA]],Planning!$E:$E,Planning!K:K,0)</f>
        <v>0</v>
      </c>
      <c r="I117" s="164" t="str">
        <f>_xlfn.XLOOKUP(Tabela1[[#This Row],[TASKS]],Planning!$E:$E,Planning!O:O,0)</f>
        <v>To Do</v>
      </c>
      <c r="J117" s="203" t="str">
        <f>_xlfn.XLOOKUP(Tabela1[[#This Row],[TASKS]],Planning!$E:$E,Planning!N:N,0)</f>
        <v>-</v>
      </c>
      <c r="K117" s="164" t="str">
        <f>_xlfn.XLOOKUP(Tabela1[[#This Row],[TASKS]],Planning!$E:$E,Planning!V:V,0)</f>
        <v>To Do</v>
      </c>
      <c r="L117" s="153" t="str">
        <f>_xlfn.XLOOKUP(Tabela1[[#This Row],[TASKS]],Planning!$E:$E,Planning!W:W,0)</f>
        <v>-</v>
      </c>
      <c r="M117" s="80" cm="1">
        <f t="array" ref="M117">_xlfn.XLOOKUP(Tabela1[[#This Row],[TASKS]],Planning!E:E,Planning!X:X,#REF!)</f>
        <v>0</v>
      </c>
      <c r="N117" s="269"/>
      <c r="S117" s="14"/>
      <c r="Z117" s="5"/>
    </row>
    <row r="118" spans="2:26" s="1" customFormat="1" ht="22.5" customHeight="1" x14ac:dyDescent="0.35">
      <c r="B118" s="230"/>
      <c r="C118" s="162" t="str">
        <f>Planning!C105</f>
        <v>CL.007</v>
      </c>
      <c r="D118" s="201" t="str">
        <f>_xlfn.XLOOKUP(C118,Planning!C:C,Planning!E:E,0)</f>
        <v>Task 93</v>
      </c>
      <c r="E118" s="78"/>
      <c r="F118" s="155" t="str">
        <f>_xlfn.XLOOKUP(Tabela1[[#This Row],[TASKS]],Planning!$E:$E,Planning!I:I,0)</f>
        <v>-</v>
      </c>
      <c r="G118" s="155">
        <f>_xlfn.XLOOKUP(Tabela1[[#This Row],[TASKS]],Planning!$E:$E,Planning!J:J,0)</f>
        <v>0</v>
      </c>
      <c r="H118" s="155">
        <f>_xlfn.XLOOKUP(Tabela1[[#This Row],[ÁREA]],Planning!$E:$E,Planning!K:K,0)</f>
        <v>0</v>
      </c>
      <c r="I118" s="164" t="str">
        <f>_xlfn.XLOOKUP(Tabela1[[#This Row],[TASKS]],Planning!$E:$E,Planning!O:O,0)</f>
        <v>To Do</v>
      </c>
      <c r="J118" s="203" t="str">
        <f>_xlfn.XLOOKUP(Tabela1[[#This Row],[TASKS]],Planning!$E:$E,Planning!N:N,0)</f>
        <v>-</v>
      </c>
      <c r="K118" s="164" t="str">
        <f>_xlfn.XLOOKUP(Tabela1[[#This Row],[TASKS]],Planning!$E:$E,Planning!V:V,0)</f>
        <v>To Do</v>
      </c>
      <c r="L118" s="153" t="str">
        <f>_xlfn.XLOOKUP(Tabela1[[#This Row],[TASKS]],Planning!$E:$E,Planning!W:W,0)</f>
        <v>-</v>
      </c>
      <c r="M118" s="80" cm="1">
        <f t="array" ref="M118">_xlfn.XLOOKUP(Tabela1[[#This Row],[TASKS]],Planning!E:E,Planning!X:X,#REF!)</f>
        <v>0</v>
      </c>
      <c r="N118" s="230"/>
      <c r="S118" s="14"/>
      <c r="Z118" s="5"/>
    </row>
    <row r="119" spans="2:26" s="1" customFormat="1" ht="22.5" customHeight="1" x14ac:dyDescent="0.35">
      <c r="B119" s="270"/>
      <c r="C119" s="162" t="str">
        <f>Planning!C106</f>
        <v>CL.008</v>
      </c>
      <c r="D119" s="201" t="str">
        <f>_xlfn.XLOOKUP(C119,Planning!C:C,Planning!E:E,0)</f>
        <v>Task 94</v>
      </c>
      <c r="E119" s="78"/>
      <c r="F119" s="155" t="str">
        <f>_xlfn.XLOOKUP(Tabela1[[#This Row],[TASKS]],Planning!$E:$E,Planning!I:I,0)</f>
        <v>-</v>
      </c>
      <c r="G119" s="155">
        <f>_xlfn.XLOOKUP(Tabela1[[#This Row],[TASKS]],Planning!$E:$E,Planning!J:J,0)</f>
        <v>0</v>
      </c>
      <c r="H119" s="155">
        <f>_xlfn.XLOOKUP(Tabela1[[#This Row],[ÁREA]],Planning!$E:$E,Planning!K:K,0)</f>
        <v>0</v>
      </c>
      <c r="I119" s="164" t="str">
        <f>_xlfn.XLOOKUP(Tabela1[[#This Row],[TASKS]],Planning!$E:$E,Planning!O:O,0)</f>
        <v>To Do</v>
      </c>
      <c r="J119" s="203" t="str">
        <f>_xlfn.XLOOKUP(Tabela1[[#This Row],[TASKS]],Planning!$E:$E,Planning!N:N,0)</f>
        <v>-</v>
      </c>
      <c r="K119" s="164" t="str">
        <f>_xlfn.XLOOKUP(Tabela1[[#This Row],[TASKS]],Planning!$E:$E,Planning!V:V,0)</f>
        <v>To Do</v>
      </c>
      <c r="L119" s="153" t="str">
        <f>_xlfn.XLOOKUP(Tabela1[[#This Row],[TASKS]],Planning!$E:$E,Planning!W:W,0)</f>
        <v>-</v>
      </c>
      <c r="M119" s="80" cm="1">
        <f t="array" ref="M119">_xlfn.XLOOKUP(Tabela1[[#This Row],[TASKS]],Planning!E:E,Planning!X:X,#REF!)</f>
        <v>0</v>
      </c>
      <c r="N119" s="270"/>
      <c r="S119" s="14"/>
      <c r="Z119" s="5"/>
    </row>
    <row r="120" spans="2:26" s="1" customFormat="1" ht="22.5" customHeight="1" x14ac:dyDescent="0.35">
      <c r="B120" s="270"/>
      <c r="C120" s="162" t="str">
        <f>Planning!C107</f>
        <v>CL.009</v>
      </c>
      <c r="D120" s="201" t="str">
        <f>_xlfn.XLOOKUP(C120,Planning!C:C,Planning!E:E,0)</f>
        <v>Task 95</v>
      </c>
      <c r="E120" s="78"/>
      <c r="F120" s="155" t="str">
        <f>_xlfn.XLOOKUP(Tabela1[[#This Row],[TASKS]],Planning!$E:$E,Planning!I:I,0)</f>
        <v>-</v>
      </c>
      <c r="G120" s="155">
        <f>_xlfn.XLOOKUP(Tabela1[[#This Row],[TASKS]],Planning!$E:$E,Planning!J:J,0)</f>
        <v>0</v>
      </c>
      <c r="H120" s="155">
        <f>_xlfn.XLOOKUP(Tabela1[[#This Row],[ÁREA]],Planning!$E:$E,Planning!K:K,0)</f>
        <v>0</v>
      </c>
      <c r="I120" s="164" t="str">
        <f>_xlfn.XLOOKUP(Tabela1[[#This Row],[TASKS]],Planning!$E:$E,Planning!O:O,0)</f>
        <v>To Do</v>
      </c>
      <c r="J120" s="203" t="str">
        <f>_xlfn.XLOOKUP(Tabela1[[#This Row],[TASKS]],Planning!$E:$E,Planning!N:N,0)</f>
        <v>-</v>
      </c>
      <c r="K120" s="164" t="str">
        <f>_xlfn.XLOOKUP(Tabela1[[#This Row],[TASKS]],Planning!$E:$E,Planning!V:V,0)</f>
        <v>To Do</v>
      </c>
      <c r="L120" s="153" t="str">
        <f>_xlfn.XLOOKUP(Tabela1[[#This Row],[TASKS]],Planning!$E:$E,Planning!W:W,0)</f>
        <v>-</v>
      </c>
      <c r="M120" s="80" cm="1">
        <f t="array" ref="M120">_xlfn.XLOOKUP(Tabela1[[#This Row],[TASKS]],Planning!E:E,Planning!X:X,#REF!)</f>
        <v>0</v>
      </c>
      <c r="N120" s="270"/>
      <c r="S120" s="14"/>
      <c r="Z120" s="5"/>
    </row>
    <row r="121" spans="2:26" s="1" customFormat="1" ht="22.5" customHeight="1" x14ac:dyDescent="0.35">
      <c r="B121" s="270"/>
      <c r="C121" s="162" t="str">
        <f>Planning!C108</f>
        <v>CL.010</v>
      </c>
      <c r="D121" s="201" t="str">
        <f>_xlfn.XLOOKUP(C121,Planning!C:C,Planning!E:E,0)</f>
        <v>Task 96</v>
      </c>
      <c r="E121" s="78"/>
      <c r="F121" s="155" t="str">
        <f>_xlfn.XLOOKUP(Tabela1[[#This Row],[TASKS]],Planning!$E:$E,Planning!I:I,0)</f>
        <v>-</v>
      </c>
      <c r="G121" s="155">
        <f>_xlfn.XLOOKUP(Tabela1[[#This Row],[TASKS]],Planning!$E:$E,Planning!J:J,0)</f>
        <v>0</v>
      </c>
      <c r="H121" s="155">
        <f>_xlfn.XLOOKUP(Tabela1[[#This Row],[ÁREA]],Planning!$E:$E,Planning!K:K,0)</f>
        <v>0</v>
      </c>
      <c r="I121" s="164" t="str">
        <f>_xlfn.XLOOKUP(Tabela1[[#This Row],[TASKS]],Planning!$E:$E,Planning!O:O,0)</f>
        <v>To Do</v>
      </c>
      <c r="J121" s="203" t="str">
        <f>_xlfn.XLOOKUP(Tabela1[[#This Row],[TASKS]],Planning!$E:$E,Planning!N:N,0)</f>
        <v>-</v>
      </c>
      <c r="K121" s="164" t="str">
        <f>_xlfn.XLOOKUP(Tabela1[[#This Row],[TASKS]],Planning!$E:$E,Planning!V:V,0)</f>
        <v>To Do</v>
      </c>
      <c r="L121" s="153" t="str">
        <f>_xlfn.XLOOKUP(Tabela1[[#This Row],[TASKS]],Planning!$E:$E,Planning!W:W,0)</f>
        <v>-</v>
      </c>
      <c r="M121" s="80" cm="1">
        <f t="array" ref="M121">_xlfn.XLOOKUP(Tabela1[[#This Row],[TASKS]],Planning!E:E,Planning!X:X,#REF!)</f>
        <v>0</v>
      </c>
      <c r="N121" s="270"/>
      <c r="S121" s="14"/>
      <c r="Z121" s="5"/>
    </row>
    <row r="122" spans="2:26" s="1" customFormat="1" ht="22.5" customHeight="1" x14ac:dyDescent="0.35">
      <c r="B122" s="270"/>
      <c r="C122" s="162" t="str">
        <f>Planning!C109</f>
        <v>CL.011</v>
      </c>
      <c r="D122" s="201" t="str">
        <f>_xlfn.XLOOKUP(C122,Planning!C:C,Planning!E:E,0)</f>
        <v>Task 97</v>
      </c>
      <c r="E122" s="78"/>
      <c r="F122" s="155" t="str">
        <f>_xlfn.XLOOKUP(Tabela1[[#This Row],[TASKS]],Planning!$E:$E,Planning!I:I,0)</f>
        <v>-</v>
      </c>
      <c r="G122" s="155">
        <f>_xlfn.XLOOKUP(Tabela1[[#This Row],[TASKS]],Planning!$E:$E,Planning!J:J,0)</f>
        <v>0</v>
      </c>
      <c r="H122" s="155">
        <f>_xlfn.XLOOKUP(Tabela1[[#This Row],[ÁREA]],Planning!$E:$E,Planning!K:K,0)</f>
        <v>0</v>
      </c>
      <c r="I122" s="164" t="str">
        <f>_xlfn.XLOOKUP(Tabela1[[#This Row],[TASKS]],Planning!$E:$E,Planning!O:O,0)</f>
        <v>To Do</v>
      </c>
      <c r="J122" s="203" t="str">
        <f>_xlfn.XLOOKUP(Tabela1[[#This Row],[TASKS]],Planning!$E:$E,Planning!N:N,0)</f>
        <v>-</v>
      </c>
      <c r="K122" s="164" t="str">
        <f>_xlfn.XLOOKUP(Tabela1[[#This Row],[TASKS]],Planning!$E:$E,Planning!V:V,0)</f>
        <v>To Do</v>
      </c>
      <c r="L122" s="153" t="str">
        <f>_xlfn.XLOOKUP(Tabela1[[#This Row],[TASKS]],Planning!$E:$E,Planning!W:W,0)</f>
        <v>-</v>
      </c>
      <c r="M122" s="80" cm="1">
        <f t="array" ref="M122">_xlfn.XLOOKUP(Tabela1[[#This Row],[TASKS]],Planning!E:E,Planning!X:X,#REF!)</f>
        <v>0</v>
      </c>
      <c r="N122" s="270"/>
      <c r="S122" s="14"/>
      <c r="Z122" s="5"/>
    </row>
    <row r="123" spans="2:26" s="1" customFormat="1" ht="22.5" customHeight="1" x14ac:dyDescent="0.35">
      <c r="B123" s="230"/>
      <c r="C123" s="162" t="str">
        <f>Planning!C110</f>
        <v>CL.012</v>
      </c>
      <c r="D123" s="201" t="str">
        <f>_xlfn.XLOOKUP(C123,Planning!C:C,Planning!E:E,0)</f>
        <v>Task 98</v>
      </c>
      <c r="E123" s="78"/>
      <c r="F123" s="155" t="str">
        <f>_xlfn.XLOOKUP(Tabela1[[#This Row],[TASKS]],Planning!$E:$E,Planning!I:I,0)</f>
        <v>-</v>
      </c>
      <c r="G123" s="155">
        <f>_xlfn.XLOOKUP(Tabela1[[#This Row],[TASKS]],Planning!$E:$E,Planning!J:J,0)</f>
        <v>0</v>
      </c>
      <c r="H123" s="155">
        <f>_xlfn.XLOOKUP(Tabela1[[#This Row],[ÁREA]],Planning!$E:$E,Planning!K:K,0)</f>
        <v>0</v>
      </c>
      <c r="I123" s="164" t="str">
        <f>_xlfn.XLOOKUP(Tabela1[[#This Row],[TASKS]],Planning!$E:$E,Planning!O:O,0)</f>
        <v>To Do</v>
      </c>
      <c r="J123" s="203" t="str">
        <f>_xlfn.XLOOKUP(Tabela1[[#This Row],[TASKS]],Planning!$E:$E,Planning!N:N,0)</f>
        <v>-</v>
      </c>
      <c r="K123" s="164" t="str">
        <f>_xlfn.XLOOKUP(Tabela1[[#This Row],[TASKS]],Planning!$E:$E,Planning!V:V,0)</f>
        <v>To Do</v>
      </c>
      <c r="L123" s="153" t="str">
        <f>_xlfn.XLOOKUP(Tabela1[[#This Row],[TASKS]],Planning!$E:$E,Planning!W:W,0)</f>
        <v>-</v>
      </c>
      <c r="M123" s="80" cm="1">
        <f t="array" ref="M123">_xlfn.XLOOKUP(Tabela1[[#This Row],[TASKS]],Planning!E:E,Planning!X:X,#REF!)</f>
        <v>0</v>
      </c>
      <c r="N123" s="230"/>
      <c r="S123" s="14"/>
      <c r="Z123" s="5"/>
    </row>
    <row r="124" spans="2:26" s="7" customFormat="1" ht="22.25" customHeight="1" x14ac:dyDescent="0.35">
      <c r="B124" s="230"/>
      <c r="C124" s="162" t="str">
        <f>Planning!C111</f>
        <v>CL.013</v>
      </c>
      <c r="D124" s="201" t="str">
        <f>_xlfn.XLOOKUP(C124,Planning!C:C,Planning!E:E,0)</f>
        <v>Task 99</v>
      </c>
      <c r="E124" s="78"/>
      <c r="F124" s="155" t="str">
        <f>_xlfn.XLOOKUP(Tabela1[[#This Row],[TASKS]],Planning!$E:$E,Planning!I:I,0)</f>
        <v>-</v>
      </c>
      <c r="G124" s="155">
        <f>_xlfn.XLOOKUP(Tabela1[[#This Row],[TASKS]],Planning!$E:$E,Planning!J:J,0)</f>
        <v>0</v>
      </c>
      <c r="H124" s="155">
        <f>_xlfn.XLOOKUP(Tabela1[[#This Row],[ÁREA]],Planning!$E:$E,Planning!K:K,0)</f>
        <v>0</v>
      </c>
      <c r="I124" s="164" t="str">
        <f>_xlfn.XLOOKUP(Tabela1[[#This Row],[TASKS]],Planning!$E:$E,Planning!O:O,0)</f>
        <v>To Do</v>
      </c>
      <c r="J124" s="203" t="str">
        <f>_xlfn.XLOOKUP(Tabela1[[#This Row],[TASKS]],Planning!$E:$E,Planning!N:N,0)</f>
        <v>-</v>
      </c>
      <c r="K124" s="164" t="str">
        <f>_xlfn.XLOOKUP(Tabela1[[#This Row],[TASKS]],Planning!$E:$E,Planning!V:V,0)</f>
        <v>To Do</v>
      </c>
      <c r="L124" s="153" t="str">
        <f>_xlfn.XLOOKUP(Tabela1[[#This Row],[TASKS]],Planning!$E:$E,Planning!W:W,0)</f>
        <v>-</v>
      </c>
      <c r="M124" s="80" cm="1">
        <f t="array" ref="M124">_xlfn.XLOOKUP(Tabela1[[#This Row],[TASKS]],Planning!E:E,Planning!X:X,#REF!)</f>
        <v>0</v>
      </c>
      <c r="N124" s="230"/>
      <c r="S124" s="19"/>
      <c r="Z124" s="25"/>
    </row>
    <row r="125" spans="2:26" s="2" customFormat="1" ht="22.5" customHeight="1" x14ac:dyDescent="0.35">
      <c r="B125" s="230"/>
      <c r="C125" s="162" t="str">
        <f>Planning!C112</f>
        <v>CL.014</v>
      </c>
      <c r="D125" s="201" t="str">
        <f>_xlfn.XLOOKUP(C125,Planning!C:C,Planning!E:E,0)</f>
        <v>Task 100</v>
      </c>
      <c r="E125" s="78"/>
      <c r="F125" s="155" t="str">
        <f>_xlfn.XLOOKUP(Tabela1[[#This Row],[TASKS]],Planning!$E:$E,Planning!I:I,0)</f>
        <v>-</v>
      </c>
      <c r="G125" s="155">
        <f>_xlfn.XLOOKUP(Tabela1[[#This Row],[TASKS]],Planning!$E:$E,Planning!J:J,0)</f>
        <v>0</v>
      </c>
      <c r="H125" s="155">
        <f>_xlfn.XLOOKUP(Tabela1[[#This Row],[ÁREA]],Planning!$E:$E,Planning!K:K,0)</f>
        <v>0</v>
      </c>
      <c r="I125" s="164" t="str">
        <f>_xlfn.XLOOKUP(Tabela1[[#This Row],[TASKS]],Planning!$E:$E,Planning!O:O,0)</f>
        <v>To Do</v>
      </c>
      <c r="J125" s="203" t="str">
        <f>_xlfn.XLOOKUP(Tabela1[[#This Row],[TASKS]],Planning!$E:$E,Planning!N:N,0)</f>
        <v>-</v>
      </c>
      <c r="K125" s="164" t="str">
        <f>_xlfn.XLOOKUP(Tabela1[[#This Row],[TASKS]],Planning!$E:$E,Planning!V:V,0)</f>
        <v>To Do</v>
      </c>
      <c r="L125" s="153" t="str">
        <f>_xlfn.XLOOKUP(Tabela1[[#This Row],[TASKS]],Planning!$E:$E,Planning!W:W,0)</f>
        <v>-</v>
      </c>
      <c r="M125" s="80" cm="1">
        <f t="array" ref="M125">_xlfn.XLOOKUP(Tabela1[[#This Row],[TASKS]],Planning!E:E,Planning!X:X,#REF!)</f>
        <v>0</v>
      </c>
      <c r="N125" s="230"/>
      <c r="S125" s="16"/>
      <c r="Z125" s="22"/>
    </row>
    <row r="126" spans="2:26" s="7" customFormat="1" ht="22.5" customHeight="1" x14ac:dyDescent="0.35">
      <c r="B126" s="230"/>
      <c r="C126" s="162" t="str">
        <f>Planning!C113</f>
        <v>CL.015</v>
      </c>
      <c r="D126" s="201" t="str">
        <f>_xlfn.XLOOKUP(C126,Planning!C:C,Planning!E:E,0)</f>
        <v>Task 101</v>
      </c>
      <c r="E126" s="78"/>
      <c r="F126" s="155" t="str">
        <f>_xlfn.XLOOKUP(Tabela1[[#This Row],[TASKS]],Planning!$E:$E,Planning!I:I,0)</f>
        <v>-</v>
      </c>
      <c r="G126" s="155">
        <f>_xlfn.XLOOKUP(Tabela1[[#This Row],[TASKS]],Planning!$E:$E,Planning!J:J,0)</f>
        <v>0</v>
      </c>
      <c r="H126" s="155">
        <f>_xlfn.XLOOKUP(Tabela1[[#This Row],[ÁREA]],Planning!$E:$E,Planning!K:K,0)</f>
        <v>0</v>
      </c>
      <c r="I126" s="164" t="str">
        <f>_xlfn.XLOOKUP(Tabela1[[#This Row],[TASKS]],Planning!$E:$E,Planning!O:O,0)</f>
        <v>To Do</v>
      </c>
      <c r="J126" s="203" t="str">
        <f>_xlfn.XLOOKUP(Tabela1[[#This Row],[TASKS]],Planning!$E:$E,Planning!N:N,0)</f>
        <v>-</v>
      </c>
      <c r="K126" s="164" t="str">
        <f>_xlfn.XLOOKUP(Tabela1[[#This Row],[TASKS]],Planning!$E:$E,Planning!V:V,0)</f>
        <v>To Do</v>
      </c>
      <c r="L126" s="153" t="str">
        <f>_xlfn.XLOOKUP(Tabela1[[#This Row],[TASKS]],Planning!$E:$E,Planning!W:W,0)</f>
        <v>-</v>
      </c>
      <c r="M126" s="80" cm="1">
        <f t="array" ref="M126">_xlfn.XLOOKUP(Tabela1[[#This Row],[TASKS]],Planning!E:E,Planning!X:X,#REF!)</f>
        <v>0</v>
      </c>
      <c r="N126" s="230"/>
      <c r="S126" s="19"/>
      <c r="Z126" s="25"/>
    </row>
    <row r="127" spans="2:26" s="2" customFormat="1" ht="22.5" customHeight="1" x14ac:dyDescent="0.35">
      <c r="B127" s="230"/>
      <c r="C127" s="162" t="str">
        <f>Planning!C114</f>
        <v>CL.016</v>
      </c>
      <c r="D127" s="201" t="str">
        <f>_xlfn.XLOOKUP(C127,Planning!C:C,Planning!E:E,0)</f>
        <v>Task 102</v>
      </c>
      <c r="E127" s="78"/>
      <c r="F127" s="155" t="str">
        <f>_xlfn.XLOOKUP(Tabela1[[#This Row],[TASKS]],Planning!$E:$E,Planning!I:I,0)</f>
        <v>-</v>
      </c>
      <c r="G127" s="155">
        <f>_xlfn.XLOOKUP(Tabela1[[#This Row],[TASKS]],Planning!$E:$E,Planning!J:J,0)</f>
        <v>0</v>
      </c>
      <c r="H127" s="155">
        <f>_xlfn.XLOOKUP(Tabela1[[#This Row],[ÁREA]],Planning!$E:$E,Planning!K:K,0)</f>
        <v>0</v>
      </c>
      <c r="I127" s="164" t="str">
        <f>_xlfn.XLOOKUP(Tabela1[[#This Row],[TASKS]],Planning!$E:$E,Planning!O:O,0)</f>
        <v>To Do</v>
      </c>
      <c r="J127" s="203" t="str">
        <f>_xlfn.XLOOKUP(Tabela1[[#This Row],[TASKS]],Planning!$E:$E,Planning!N:N,0)</f>
        <v>-</v>
      </c>
      <c r="K127" s="164" t="str">
        <f>_xlfn.XLOOKUP(Tabela1[[#This Row],[TASKS]],Planning!$E:$E,Planning!V:V,0)</f>
        <v>To Do</v>
      </c>
      <c r="L127" s="153" t="str">
        <f>_xlfn.XLOOKUP(Tabela1[[#This Row],[TASKS]],Planning!$E:$E,Planning!W:W,0)</f>
        <v>-</v>
      </c>
      <c r="M127" s="80" cm="1">
        <f t="array" ref="M127">_xlfn.XLOOKUP(Tabela1[[#This Row],[TASKS]],Planning!E:E,Planning!X:X,#REF!)</f>
        <v>0</v>
      </c>
      <c r="N127" s="230"/>
      <c r="S127" s="16"/>
      <c r="Z127" s="22"/>
    </row>
    <row r="128" spans="2:26" s="7" customFormat="1" ht="22.5" customHeight="1" x14ac:dyDescent="0.35">
      <c r="B128" s="230"/>
      <c r="C128" s="162" t="str">
        <f>Planning!C115</f>
        <v>CL.017</v>
      </c>
      <c r="D128" s="201" t="str">
        <f>_xlfn.XLOOKUP(C128,Planning!C:C,Planning!E:E,0)</f>
        <v>Task 103</v>
      </c>
      <c r="E128" s="78"/>
      <c r="F128" s="155" t="str">
        <f>_xlfn.XLOOKUP(Tabela1[[#This Row],[TASKS]],Planning!$E:$E,Planning!I:I,0)</f>
        <v>-</v>
      </c>
      <c r="G128" s="155">
        <f>_xlfn.XLOOKUP(Tabela1[[#This Row],[TASKS]],Planning!$E:$E,Planning!J:J,0)</f>
        <v>0</v>
      </c>
      <c r="H128" s="155">
        <f>_xlfn.XLOOKUP(Tabela1[[#This Row],[ÁREA]],Planning!$E:$E,Planning!K:K,0)</f>
        <v>0</v>
      </c>
      <c r="I128" s="164" t="str">
        <f>_xlfn.XLOOKUP(Tabela1[[#This Row],[TASKS]],Planning!$E:$E,Planning!O:O,0)</f>
        <v>To Do</v>
      </c>
      <c r="J128" s="203" t="str">
        <f>_xlfn.XLOOKUP(Tabela1[[#This Row],[TASKS]],Planning!$E:$E,Planning!N:N,0)</f>
        <v>-</v>
      </c>
      <c r="K128" s="164" t="str">
        <f>_xlfn.XLOOKUP(Tabela1[[#This Row],[TASKS]],Planning!$E:$E,Planning!V:V,0)</f>
        <v>To Do</v>
      </c>
      <c r="L128" s="153" t="str">
        <f>_xlfn.XLOOKUP(Tabela1[[#This Row],[TASKS]],Planning!$E:$E,Planning!W:W,0)</f>
        <v>-</v>
      </c>
      <c r="M128" s="80" cm="1">
        <f t="array" ref="M128">_xlfn.XLOOKUP(Tabela1[[#This Row],[TASKS]],Planning!E:E,Planning!X:X,#REF!)</f>
        <v>0</v>
      </c>
      <c r="N128" s="230"/>
      <c r="S128" s="19"/>
      <c r="Z128" s="25"/>
    </row>
    <row r="129" spans="2:26" s="7" customFormat="1" ht="22.5" customHeight="1" x14ac:dyDescent="0.35">
      <c r="B129" s="230"/>
      <c r="C129" s="162" t="str">
        <f>Planning!C116</f>
        <v>CL.018</v>
      </c>
      <c r="D129" s="201" t="str">
        <f>_xlfn.XLOOKUP(C129,Planning!C:C,Planning!E:E,0)</f>
        <v>Task 104</v>
      </c>
      <c r="E129" s="79"/>
      <c r="F129" s="155" t="str">
        <f>_xlfn.XLOOKUP(Tabela1[[#This Row],[TASKS]],Planning!$E:$E,Planning!I:I,0)</f>
        <v>-</v>
      </c>
      <c r="G129" s="155">
        <f>_xlfn.XLOOKUP(Tabela1[[#This Row],[TASKS]],Planning!$E:$E,Planning!J:J,0)</f>
        <v>0</v>
      </c>
      <c r="H129" s="155">
        <f>_xlfn.XLOOKUP(Tabela1[[#This Row],[ÁREA]],Planning!$E:$E,Planning!K:K,0)</f>
        <v>0</v>
      </c>
      <c r="I129" s="164" t="str">
        <f>_xlfn.XLOOKUP(Tabela1[[#This Row],[TASKS]],Planning!$E:$E,Planning!O:O,0)</f>
        <v>To Do</v>
      </c>
      <c r="J129" s="203" t="str">
        <f>_xlfn.XLOOKUP(Tabela1[[#This Row],[TASKS]],Planning!$E:$E,Planning!N:N,0)</f>
        <v>-</v>
      </c>
      <c r="K129" s="164" t="str">
        <f>_xlfn.XLOOKUP(Tabela1[[#This Row],[TASKS]],Planning!$E:$E,Planning!V:V,0)</f>
        <v>To Do</v>
      </c>
      <c r="L129" s="153" t="str">
        <f>_xlfn.XLOOKUP(Tabela1[[#This Row],[TASKS]],Planning!$E:$E,Planning!W:W,0)</f>
        <v>-</v>
      </c>
      <c r="M129" s="80" cm="1">
        <f t="array" ref="M129">_xlfn.XLOOKUP(Tabela1[[#This Row],[TASKS]],Planning!E:E,Planning!X:X,#REF!)</f>
        <v>0</v>
      </c>
      <c r="N129" s="230"/>
      <c r="S129" s="19"/>
      <c r="Z129" s="25"/>
    </row>
    <row r="130" spans="2:26" s="7" customFormat="1" ht="22.5" customHeight="1" x14ac:dyDescent="0.35">
      <c r="B130" s="230"/>
      <c r="C130" s="162" t="str">
        <f>Planning!C117</f>
        <v>CL.019</v>
      </c>
      <c r="D130" s="201" t="str">
        <f>_xlfn.XLOOKUP(C130,Planning!C:C,Planning!E:E,0)</f>
        <v>Task 105</v>
      </c>
      <c r="E130" s="79"/>
      <c r="F130" s="155" t="str">
        <f>_xlfn.XLOOKUP(Tabela1[[#This Row],[TASKS]],Planning!$E:$E,Planning!I:I,0)</f>
        <v>-</v>
      </c>
      <c r="G130" s="155">
        <f>_xlfn.XLOOKUP(Tabela1[[#This Row],[TASKS]],Planning!$E:$E,Planning!J:J,0)</f>
        <v>0</v>
      </c>
      <c r="H130" s="155">
        <f>_xlfn.XLOOKUP(Tabela1[[#This Row],[ÁREA]],Planning!$E:$E,Planning!K:K,0)</f>
        <v>0</v>
      </c>
      <c r="I130" s="164" t="str">
        <f>_xlfn.XLOOKUP(Tabela1[[#This Row],[TASKS]],Planning!$E:$E,Planning!O:O,0)</f>
        <v>To Do</v>
      </c>
      <c r="J130" s="203" t="str">
        <f>_xlfn.XLOOKUP(Tabela1[[#This Row],[TASKS]],Planning!$E:$E,Planning!N:N,0)</f>
        <v>-</v>
      </c>
      <c r="K130" s="164" t="str">
        <f>_xlfn.XLOOKUP(Tabela1[[#This Row],[TASKS]],Planning!$E:$E,Planning!V:V,0)</f>
        <v>To Do</v>
      </c>
      <c r="L130" s="153" t="str">
        <f>_xlfn.XLOOKUP(Tabela1[[#This Row],[TASKS]],Planning!$E:$E,Planning!W:W,0)</f>
        <v>-</v>
      </c>
      <c r="M130" s="80" cm="1">
        <f t="array" ref="M130">_xlfn.XLOOKUP(Tabela1[[#This Row],[TASKS]],Planning!E:E,Planning!X:X,#REF!)</f>
        <v>0</v>
      </c>
      <c r="N130" s="230"/>
      <c r="S130" s="19"/>
      <c r="Z130" s="25"/>
    </row>
    <row r="131" spans="2:26" s="7" customFormat="1" ht="22.5" customHeight="1" x14ac:dyDescent="0.35">
      <c r="B131" s="230"/>
      <c r="C131" s="162" t="str">
        <f>Planning!C118</f>
        <v>CL.020</v>
      </c>
      <c r="D131" s="201" t="str">
        <f>_xlfn.XLOOKUP(C131,Planning!C:C,Planning!E:E,0)</f>
        <v>Task 106</v>
      </c>
      <c r="E131" s="79"/>
      <c r="F131" s="155" t="str">
        <f>_xlfn.XLOOKUP(Tabela1[[#This Row],[TASKS]],Planning!$E:$E,Planning!I:I,0)</f>
        <v>-</v>
      </c>
      <c r="G131" s="155">
        <f>_xlfn.XLOOKUP(Tabela1[[#This Row],[TASKS]],Planning!$E:$E,Planning!J:J,0)</f>
        <v>0</v>
      </c>
      <c r="H131" s="155">
        <f>_xlfn.XLOOKUP(Tabela1[[#This Row],[ÁREA]],Planning!$E:$E,Planning!K:K,0)</f>
        <v>0</v>
      </c>
      <c r="I131" s="164" t="str">
        <f>_xlfn.XLOOKUP(Tabela1[[#This Row],[TASKS]],Planning!$E:$E,Planning!O:O,0)</f>
        <v>To Do</v>
      </c>
      <c r="J131" s="203" t="str">
        <f>_xlfn.XLOOKUP(Tabela1[[#This Row],[TASKS]],Planning!$E:$E,Planning!N:N,0)</f>
        <v>-</v>
      </c>
      <c r="K131" s="164" t="str">
        <f>_xlfn.XLOOKUP(Tabela1[[#This Row],[TASKS]],Planning!$E:$E,Planning!V:V,0)</f>
        <v>To Do</v>
      </c>
      <c r="L131" s="153" t="str">
        <f>_xlfn.XLOOKUP(Tabela1[[#This Row],[TASKS]],Planning!$E:$E,Planning!W:W,0)</f>
        <v>-</v>
      </c>
      <c r="M131" s="80" cm="1">
        <f t="array" ref="M131">_xlfn.XLOOKUP(Tabela1[[#This Row],[TASKS]],Planning!E:E,Planning!X:X,#REF!)</f>
        <v>0</v>
      </c>
      <c r="N131" s="230"/>
      <c r="S131" s="19"/>
      <c r="Z131" s="25"/>
    </row>
    <row r="132" spans="2:26" s="7" customFormat="1" ht="22.5" customHeight="1" x14ac:dyDescent="0.35">
      <c r="B132" s="230"/>
      <c r="C132" s="162" t="str">
        <f>Planning!C119</f>
        <v>CL.021</v>
      </c>
      <c r="D132" s="201" t="str">
        <f>_xlfn.XLOOKUP(C132,Planning!C:C,Planning!E:E,0)</f>
        <v>Task 107</v>
      </c>
      <c r="E132" s="79"/>
      <c r="F132" s="155" t="str">
        <f>_xlfn.XLOOKUP(Tabela1[[#This Row],[TASKS]],Planning!$E:$E,Planning!I:I,0)</f>
        <v>-</v>
      </c>
      <c r="G132" s="155">
        <f>_xlfn.XLOOKUP(Tabela1[[#This Row],[TASKS]],Planning!$E:$E,Planning!J:J,0)</f>
        <v>0</v>
      </c>
      <c r="H132" s="155">
        <f>_xlfn.XLOOKUP(Tabela1[[#This Row],[ÁREA]],Planning!$E:$E,Planning!K:K,0)</f>
        <v>0</v>
      </c>
      <c r="I132" s="164" t="str">
        <f>_xlfn.XLOOKUP(Tabela1[[#This Row],[TASKS]],Planning!$E:$E,Planning!O:O,0)</f>
        <v>To Do</v>
      </c>
      <c r="J132" s="203" t="str">
        <f>_xlfn.XLOOKUP(Tabela1[[#This Row],[TASKS]],Planning!$E:$E,Planning!N:N,0)</f>
        <v>-</v>
      </c>
      <c r="K132" s="164" t="str">
        <f>_xlfn.XLOOKUP(Tabela1[[#This Row],[TASKS]],Planning!$E:$E,Planning!V:V,0)</f>
        <v>To Do</v>
      </c>
      <c r="L132" s="153" t="str">
        <f>_xlfn.XLOOKUP(Tabela1[[#This Row],[TASKS]],Planning!$E:$E,Planning!W:W,0)</f>
        <v>-</v>
      </c>
      <c r="M132" s="80" cm="1">
        <f t="array" ref="M132">_xlfn.XLOOKUP(Tabela1[[#This Row],[TASKS]],Planning!E:E,Planning!X:X,#REF!)</f>
        <v>0</v>
      </c>
      <c r="N132" s="230"/>
      <c r="S132" s="19"/>
      <c r="Z132" s="25"/>
    </row>
    <row r="133" spans="2:26" s="7" customFormat="1" ht="22.5" customHeight="1" x14ac:dyDescent="0.35">
      <c r="B133" s="230"/>
      <c r="C133" s="162" t="str">
        <f>Planning!C120</f>
        <v>CL.022</v>
      </c>
      <c r="D133" s="201" t="str">
        <f>_xlfn.XLOOKUP(C133,Planning!C:C,Planning!E:E,0)</f>
        <v>Task 108</v>
      </c>
      <c r="E133" s="79"/>
      <c r="F133" s="155" t="str">
        <f>_xlfn.XLOOKUP(Tabela1[[#This Row],[TASKS]],Planning!$E:$E,Planning!I:I,0)</f>
        <v>-</v>
      </c>
      <c r="G133" s="155">
        <f>_xlfn.XLOOKUP(Tabela1[[#This Row],[TASKS]],Planning!$E:$E,Planning!J:J,0)</f>
        <v>0</v>
      </c>
      <c r="H133" s="155">
        <f>_xlfn.XLOOKUP(Tabela1[[#This Row],[ÁREA]],Planning!$E:$E,Planning!K:K,0)</f>
        <v>0</v>
      </c>
      <c r="I133" s="164" t="str">
        <f>_xlfn.XLOOKUP(Tabela1[[#This Row],[TASKS]],Planning!$E:$E,Planning!O:O,0)</f>
        <v>To Do</v>
      </c>
      <c r="J133" s="203" t="str">
        <f>_xlfn.XLOOKUP(Tabela1[[#This Row],[TASKS]],Planning!$E:$E,Planning!N:N,0)</f>
        <v>-</v>
      </c>
      <c r="K133" s="164" t="str">
        <f>_xlfn.XLOOKUP(Tabela1[[#This Row],[TASKS]],Planning!$E:$E,Planning!V:V,0)</f>
        <v>To Do</v>
      </c>
      <c r="L133" s="153" t="str">
        <f>_xlfn.XLOOKUP(Tabela1[[#This Row],[TASKS]],Planning!$E:$E,Planning!W:W,0)</f>
        <v>-</v>
      </c>
      <c r="M133" s="80" cm="1">
        <f t="array" ref="M133">_xlfn.XLOOKUP(Tabela1[[#This Row],[TASKS]],Planning!E:E,Planning!X:X,#REF!)</f>
        <v>0</v>
      </c>
      <c r="N133" s="230"/>
      <c r="S133" s="19"/>
      <c r="Z133" s="25"/>
    </row>
    <row r="134" spans="2:26" s="7" customFormat="1" ht="22.5" customHeight="1" x14ac:dyDescent="0.35">
      <c r="B134" s="230"/>
      <c r="C134" s="162" t="str">
        <f>Planning!C121</f>
        <v>CL.023</v>
      </c>
      <c r="D134" s="201" t="str">
        <f>_xlfn.XLOOKUP(C134,Planning!C:C,Planning!E:E,0)</f>
        <v>Task 109</v>
      </c>
      <c r="E134" s="79"/>
      <c r="F134" s="155" t="str">
        <f>_xlfn.XLOOKUP(Tabela1[[#This Row],[TASKS]],Planning!$E:$E,Planning!I:I,0)</f>
        <v>-</v>
      </c>
      <c r="G134" s="155">
        <f>_xlfn.XLOOKUP(Tabela1[[#This Row],[TASKS]],Planning!$E:$E,Planning!J:J,0)</f>
        <v>0</v>
      </c>
      <c r="H134" s="155">
        <f>_xlfn.XLOOKUP(Tabela1[[#This Row],[ÁREA]],Planning!$E:$E,Planning!K:K,0)</f>
        <v>0</v>
      </c>
      <c r="I134" s="164" t="str">
        <f>_xlfn.XLOOKUP(Tabela1[[#This Row],[TASKS]],Planning!$E:$E,Planning!O:O,0)</f>
        <v>To Do</v>
      </c>
      <c r="J134" s="203" t="str">
        <f>_xlfn.XLOOKUP(Tabela1[[#This Row],[TASKS]],Planning!$E:$E,Planning!N:N,0)</f>
        <v>-</v>
      </c>
      <c r="K134" s="164" t="str">
        <f>_xlfn.XLOOKUP(Tabela1[[#This Row],[TASKS]],Planning!$E:$E,Planning!V:V,0)</f>
        <v>To Do</v>
      </c>
      <c r="L134" s="153" t="str">
        <f>_xlfn.XLOOKUP(Tabela1[[#This Row],[TASKS]],Planning!$E:$E,Planning!W:W,0)</f>
        <v>-</v>
      </c>
      <c r="M134" s="80" cm="1">
        <f t="array" ref="M134">_xlfn.XLOOKUP(Tabela1[[#This Row],[TASKS]],Planning!E:E,Planning!X:X,#REF!)</f>
        <v>0</v>
      </c>
      <c r="N134" s="230"/>
      <c r="S134" s="19"/>
      <c r="Z134" s="25"/>
    </row>
    <row r="135" spans="2:26" s="7" customFormat="1" ht="22.5" customHeight="1" x14ac:dyDescent="0.35">
      <c r="B135" s="230"/>
      <c r="C135" s="162" t="str">
        <f>Planning!C122</f>
        <v>CL.024</v>
      </c>
      <c r="D135" s="201" t="str">
        <f>_xlfn.XLOOKUP(C135,Planning!C:C,Planning!E:E,0)</f>
        <v>Task 110</v>
      </c>
      <c r="E135" s="79"/>
      <c r="F135" s="155" t="str">
        <f>_xlfn.XLOOKUP(Tabela1[[#This Row],[TASKS]],Planning!$E:$E,Planning!I:I,0)</f>
        <v>-</v>
      </c>
      <c r="G135" s="155">
        <f>_xlfn.XLOOKUP(Tabela1[[#This Row],[TASKS]],Planning!$E:$E,Planning!J:J,0)</f>
        <v>0</v>
      </c>
      <c r="H135" s="155">
        <f>_xlfn.XLOOKUP(Tabela1[[#This Row],[ÁREA]],Planning!$E:$E,Planning!K:K,0)</f>
        <v>0</v>
      </c>
      <c r="I135" s="164" t="str">
        <f>_xlfn.XLOOKUP(Tabela1[[#This Row],[TASKS]],Planning!$E:$E,Planning!O:O,0)</f>
        <v>To Do</v>
      </c>
      <c r="J135" s="203" t="str">
        <f>_xlfn.XLOOKUP(Tabela1[[#This Row],[TASKS]],Planning!$E:$E,Planning!N:N,0)</f>
        <v>-</v>
      </c>
      <c r="K135" s="164" t="str">
        <f>_xlfn.XLOOKUP(Tabela1[[#This Row],[TASKS]],Planning!$E:$E,Planning!V:V,0)</f>
        <v>To Do</v>
      </c>
      <c r="L135" s="153" t="str">
        <f>_xlfn.XLOOKUP(Tabela1[[#This Row],[TASKS]],Planning!$E:$E,Planning!W:W,0)</f>
        <v>-</v>
      </c>
      <c r="M135" s="80" cm="1">
        <f t="array" ref="M135">_xlfn.XLOOKUP(Tabela1[[#This Row],[TASKS]],Planning!E:E,Planning!X:X,#REF!)</f>
        <v>0</v>
      </c>
      <c r="N135" s="230"/>
      <c r="S135" s="19"/>
      <c r="Z135" s="25"/>
    </row>
    <row r="136" spans="2:26" s="7" customFormat="1" ht="22.5" customHeight="1" x14ac:dyDescent="0.35">
      <c r="B136" s="230"/>
      <c r="C136" s="162" t="str">
        <f>Planning!C123</f>
        <v>CL.025</v>
      </c>
      <c r="D136" s="201" t="str">
        <f>_xlfn.XLOOKUP(C136,Planning!C:C,Planning!E:E,0)</f>
        <v>Task 111</v>
      </c>
      <c r="E136" s="79"/>
      <c r="F136" s="155" t="str">
        <f>_xlfn.XLOOKUP(Tabela1[[#This Row],[TASKS]],Planning!$E:$E,Planning!I:I,0)</f>
        <v>-</v>
      </c>
      <c r="G136" s="155">
        <f>_xlfn.XLOOKUP(Tabela1[[#This Row],[TASKS]],Planning!$E:$E,Planning!J:J,0)</f>
        <v>0</v>
      </c>
      <c r="H136" s="155">
        <f>_xlfn.XLOOKUP(Tabela1[[#This Row],[ÁREA]],Planning!$E:$E,Planning!K:K,0)</f>
        <v>0</v>
      </c>
      <c r="I136" s="164" t="str">
        <f>_xlfn.XLOOKUP(Tabela1[[#This Row],[TASKS]],Planning!$E:$E,Planning!O:O,0)</f>
        <v>To Do</v>
      </c>
      <c r="J136" s="203" t="str">
        <f>_xlfn.XLOOKUP(Tabela1[[#This Row],[TASKS]],Planning!$E:$E,Planning!N:N,0)</f>
        <v>-</v>
      </c>
      <c r="K136" s="164" t="str">
        <f>_xlfn.XLOOKUP(Tabela1[[#This Row],[TASKS]],Planning!$E:$E,Planning!V:V,0)</f>
        <v>To Do</v>
      </c>
      <c r="L136" s="153" t="str">
        <f>_xlfn.XLOOKUP(Tabela1[[#This Row],[TASKS]],Planning!$E:$E,Planning!W:W,0)</f>
        <v>-</v>
      </c>
      <c r="M136" s="80" cm="1">
        <f t="array" ref="M136">_xlfn.XLOOKUP(Tabela1[[#This Row],[TASKS]],Planning!E:E,Planning!X:X,#REF!)</f>
        <v>0</v>
      </c>
      <c r="N136" s="230"/>
      <c r="S136" s="19"/>
      <c r="Z136" s="25"/>
    </row>
    <row r="137" spans="2:26" s="2" customFormat="1" ht="22.5" customHeight="1" x14ac:dyDescent="0.35">
      <c r="B137" s="230"/>
      <c r="C137" s="162"/>
      <c r="D137" s="202"/>
      <c r="E137" s="78"/>
      <c r="F137" s="155"/>
      <c r="G137" s="155"/>
      <c r="H137" s="155"/>
      <c r="I137" s="155"/>
      <c r="J137" s="167"/>
      <c r="K137" s="164">
        <v>0</v>
      </c>
      <c r="L137" s="153"/>
      <c r="M137" s="80"/>
      <c r="N137" s="230"/>
      <c r="S137" s="16"/>
      <c r="Z137" s="22"/>
    </row>
    <row r="138" spans="2:26" s="1" customFormat="1" ht="34.25" customHeight="1" x14ac:dyDescent="0.35">
      <c r="B138" s="231"/>
      <c r="C138" s="255"/>
      <c r="D138" s="275" t="s">
        <v>39</v>
      </c>
      <c r="E138" s="257"/>
      <c r="F138" s="257"/>
      <c r="G138" s="258"/>
      <c r="H138" s="258"/>
      <c r="I138" s="259"/>
      <c r="J138" s="260"/>
      <c r="K138" s="276">
        <v>0</v>
      </c>
      <c r="L138" s="262"/>
      <c r="M138" s="230"/>
      <c r="N138" s="231"/>
      <c r="S138" s="14"/>
      <c r="Z138" s="5"/>
    </row>
    <row r="139" spans="2:26" s="7" customFormat="1" ht="22.25" customHeight="1" x14ac:dyDescent="0.35">
      <c r="B139" s="230"/>
      <c r="C139" s="162" t="str">
        <f>Planning!C124</f>
        <v>GTC.001</v>
      </c>
      <c r="D139" s="201" t="str">
        <f>_xlfn.XLOOKUP(C139,Planning!C:C,Planning!E:E,0)</f>
        <v>Task 112</v>
      </c>
      <c r="E139" s="78"/>
      <c r="F139" s="155" t="str">
        <f>_xlfn.XLOOKUP(Tabela1[[#This Row],[TASKS]],Planning!$E:$E,Planning!I:I,0)</f>
        <v>-</v>
      </c>
      <c r="G139" s="155">
        <f>_xlfn.XLOOKUP(Tabela1[[#This Row],[TASKS]],Planning!$E:$E,Planning!J:J,0)</f>
        <v>0</v>
      </c>
      <c r="H139" s="155">
        <f>_xlfn.XLOOKUP(Tabela1[[#This Row],[ÁREA]],Planning!$E:$E,Planning!K:K,0)</f>
        <v>0</v>
      </c>
      <c r="I139" s="164" t="str">
        <f>_xlfn.XLOOKUP(Tabela1[[#This Row],[TASKS]],Planning!$E:$E,Planning!O:O,0)</f>
        <v>To Do</v>
      </c>
      <c r="J139" s="203" t="str">
        <f>_xlfn.XLOOKUP(Tabela1[[#This Row],[TASKS]],Planning!$E:$E,Planning!N:N,0)</f>
        <v>-</v>
      </c>
      <c r="K139" s="164" t="str">
        <f>_xlfn.XLOOKUP(Tabela1[[#This Row],[TASKS]],Planning!$E:$E,Planning!V:V,0)</f>
        <v>To Do</v>
      </c>
      <c r="L139" s="153" t="str">
        <f>_xlfn.XLOOKUP(Tabela1[[#This Row],[TASKS]],Planning!$E:$E,Planning!W:W,0)</f>
        <v>-</v>
      </c>
      <c r="M139" s="80" cm="1">
        <f t="array" ref="M139">_xlfn.XLOOKUP(Tabela1[[#This Row],[TASKS]],Planning!E:E,Planning!X:X,#REF!)</f>
        <v>0</v>
      </c>
      <c r="N139" s="230"/>
      <c r="S139" s="19"/>
      <c r="Z139" s="25"/>
    </row>
    <row r="140" spans="2:26" s="2" customFormat="1" ht="22.5" customHeight="1" x14ac:dyDescent="0.35">
      <c r="B140" s="230"/>
      <c r="C140" s="162" t="str">
        <f>Planning!C125</f>
        <v>GTC.002</v>
      </c>
      <c r="D140" s="201" t="str">
        <f>_xlfn.XLOOKUP(C140,Planning!C:C,Planning!E:E,0)</f>
        <v>Task 113</v>
      </c>
      <c r="E140" s="78"/>
      <c r="F140" s="155" t="str">
        <f>_xlfn.XLOOKUP(Tabela1[[#This Row],[TASKS]],Planning!$E:$E,Planning!I:I,0)</f>
        <v>-</v>
      </c>
      <c r="G140" s="155">
        <f>_xlfn.XLOOKUP(Tabela1[[#This Row],[TASKS]],Planning!$E:$E,Planning!J:J,0)</f>
        <v>0</v>
      </c>
      <c r="H140" s="155">
        <f>_xlfn.XLOOKUP(Tabela1[[#This Row],[ÁREA]],Planning!$E:$E,Planning!K:K,0)</f>
        <v>0</v>
      </c>
      <c r="I140" s="164" t="str">
        <f>_xlfn.XLOOKUP(Tabela1[[#This Row],[TASKS]],Planning!$E:$E,Planning!O:O,0)</f>
        <v>To Do</v>
      </c>
      <c r="J140" s="203" t="str">
        <f>_xlfn.XLOOKUP(Tabela1[[#This Row],[TASKS]],Planning!$E:$E,Planning!N:N,0)</f>
        <v>-</v>
      </c>
      <c r="K140" s="164" t="str">
        <f>_xlfn.XLOOKUP(Tabela1[[#This Row],[TASKS]],Planning!$E:$E,Planning!V:V,0)</f>
        <v>To Do</v>
      </c>
      <c r="L140" s="153" t="str">
        <f>_xlfn.XLOOKUP(Tabela1[[#This Row],[TASKS]],Planning!$E:$E,Planning!W:W,0)</f>
        <v>-</v>
      </c>
      <c r="M140" s="80" cm="1">
        <f t="array" ref="M140">_xlfn.XLOOKUP(Tabela1[[#This Row],[TASKS]],Planning!E:E,Planning!X:X,#REF!)</f>
        <v>0</v>
      </c>
      <c r="N140" s="230"/>
      <c r="S140" s="16"/>
      <c r="Z140" s="22"/>
    </row>
    <row r="141" spans="2:26" s="7" customFormat="1" ht="22.5" customHeight="1" x14ac:dyDescent="0.35">
      <c r="B141" s="230"/>
      <c r="C141" s="162" t="str">
        <f>Planning!C126</f>
        <v>GTC.003</v>
      </c>
      <c r="D141" s="201" t="str">
        <f>_xlfn.XLOOKUP(C141,Planning!C:C,Planning!E:E,0)</f>
        <v>Task 114</v>
      </c>
      <c r="E141" s="78"/>
      <c r="F141" s="155" t="str">
        <f>_xlfn.XLOOKUP(Tabela1[[#This Row],[TASKS]],Planning!$E:$E,Planning!I:I,0)</f>
        <v>-</v>
      </c>
      <c r="G141" s="155">
        <f>_xlfn.XLOOKUP(Tabela1[[#This Row],[TASKS]],Planning!$E:$E,Planning!J:J,0)</f>
        <v>0</v>
      </c>
      <c r="H141" s="155">
        <f>_xlfn.XLOOKUP(Tabela1[[#This Row],[ÁREA]],Planning!$E:$E,Planning!K:K,0)</f>
        <v>0</v>
      </c>
      <c r="I141" s="164" t="str">
        <f>_xlfn.XLOOKUP(Tabela1[[#This Row],[TASKS]],Planning!$E:$E,Planning!O:O,0)</f>
        <v>To Do</v>
      </c>
      <c r="J141" s="203" t="str">
        <f>_xlfn.XLOOKUP(Tabela1[[#This Row],[TASKS]],Planning!$E:$E,Planning!N:N,0)</f>
        <v>-</v>
      </c>
      <c r="K141" s="164" t="str">
        <f>_xlfn.XLOOKUP(Tabela1[[#This Row],[TASKS]],Planning!$E:$E,Planning!V:V,0)</f>
        <v>To Do</v>
      </c>
      <c r="L141" s="153" t="str">
        <f>_xlfn.XLOOKUP(Tabela1[[#This Row],[TASKS]],Planning!$E:$E,Planning!W:W,0)</f>
        <v>-</v>
      </c>
      <c r="M141" s="80" cm="1">
        <f t="array" ref="M141">_xlfn.XLOOKUP(Tabela1[[#This Row],[TASKS]],Planning!E:E,Planning!X:X,#REF!)</f>
        <v>0</v>
      </c>
      <c r="N141" s="230"/>
      <c r="S141" s="19"/>
      <c r="Z141" s="25"/>
    </row>
    <row r="142" spans="2:26" s="2" customFormat="1" ht="22.5" customHeight="1" x14ac:dyDescent="0.35">
      <c r="B142" s="230"/>
      <c r="C142" s="162" t="str">
        <f>Planning!C127</f>
        <v>GTC.004</v>
      </c>
      <c r="D142" s="201" t="str">
        <f>_xlfn.XLOOKUP(C142,Planning!C:C,Planning!E:E,0)</f>
        <v>Task 115</v>
      </c>
      <c r="E142" s="78"/>
      <c r="F142" s="155" t="str">
        <f>_xlfn.XLOOKUP(Tabela1[[#This Row],[TASKS]],Planning!$E:$E,Planning!I:I,0)</f>
        <v>-</v>
      </c>
      <c r="G142" s="155">
        <f>_xlfn.XLOOKUP(Tabela1[[#This Row],[TASKS]],Planning!$E:$E,Planning!J:J,0)</f>
        <v>0</v>
      </c>
      <c r="H142" s="155">
        <f>_xlfn.XLOOKUP(Tabela1[[#This Row],[ÁREA]],Planning!$E:$E,Planning!K:K,0)</f>
        <v>0</v>
      </c>
      <c r="I142" s="164" t="str">
        <f>_xlfn.XLOOKUP(Tabela1[[#This Row],[TASKS]],Planning!$E:$E,Planning!O:O,0)</f>
        <v>To Do</v>
      </c>
      <c r="J142" s="203" t="str">
        <f>_xlfn.XLOOKUP(Tabela1[[#This Row],[TASKS]],Planning!$E:$E,Planning!N:N,0)</f>
        <v>-</v>
      </c>
      <c r="K142" s="164" t="str">
        <f>_xlfn.XLOOKUP(Tabela1[[#This Row],[TASKS]],Planning!$E:$E,Planning!V:V,0)</f>
        <v>To Do</v>
      </c>
      <c r="L142" s="153" t="str">
        <f>_xlfn.XLOOKUP(Tabela1[[#This Row],[TASKS]],Planning!$E:$E,Planning!W:W,0)</f>
        <v>-</v>
      </c>
      <c r="M142" s="80" cm="1">
        <f t="array" ref="M142">_xlfn.XLOOKUP(Tabela1[[#This Row],[TASKS]],Planning!E:E,Planning!X:X,#REF!)</f>
        <v>0</v>
      </c>
      <c r="N142" s="230"/>
      <c r="S142" s="16"/>
      <c r="Z142" s="22"/>
    </row>
    <row r="143" spans="2:26" s="7" customFormat="1" ht="22.5" customHeight="1" x14ac:dyDescent="0.35">
      <c r="B143" s="230"/>
      <c r="C143" s="162" t="str">
        <f>Planning!C128</f>
        <v>GTC.005</v>
      </c>
      <c r="D143" s="201" t="str">
        <f>_xlfn.XLOOKUP(C143,Planning!C:C,Planning!E:E,0)</f>
        <v>Task 116</v>
      </c>
      <c r="E143" s="78"/>
      <c r="F143" s="155" t="str">
        <f>_xlfn.XLOOKUP(Tabela1[[#This Row],[TASKS]],Planning!$E:$E,Planning!I:I,0)</f>
        <v>-</v>
      </c>
      <c r="G143" s="155">
        <f>_xlfn.XLOOKUP(Tabela1[[#This Row],[TASKS]],Planning!$E:$E,Planning!J:J,0)</f>
        <v>0</v>
      </c>
      <c r="H143" s="155">
        <f>_xlfn.XLOOKUP(Tabela1[[#This Row],[ÁREA]],Planning!$E:$E,Planning!K:K,0)</f>
        <v>0</v>
      </c>
      <c r="I143" s="164" t="str">
        <f>_xlfn.XLOOKUP(Tabela1[[#This Row],[TASKS]],Planning!$E:$E,Planning!O:O,0)</f>
        <v>To Do</v>
      </c>
      <c r="J143" s="203" t="str">
        <f>_xlfn.XLOOKUP(Tabela1[[#This Row],[TASKS]],Planning!$E:$E,Planning!N:N,0)</f>
        <v>-</v>
      </c>
      <c r="K143" s="164" t="str">
        <f>_xlfn.XLOOKUP(Tabela1[[#This Row],[TASKS]],Planning!$E:$E,Planning!V:V,0)</f>
        <v>To Do</v>
      </c>
      <c r="L143" s="153" t="str">
        <f>_xlfn.XLOOKUP(Tabela1[[#This Row],[TASKS]],Planning!$E:$E,Planning!W:W,0)</f>
        <v>-</v>
      </c>
      <c r="M143" s="80" cm="1">
        <f t="array" ref="M143">_xlfn.XLOOKUP(Tabela1[[#This Row],[TASKS]],Planning!E:E,Planning!X:X,#REF!)</f>
        <v>0</v>
      </c>
      <c r="N143" s="230"/>
      <c r="S143" s="19"/>
      <c r="Z143" s="25"/>
    </row>
    <row r="144" spans="2:26" s="7" customFormat="1" ht="22.25" customHeight="1" x14ac:dyDescent="0.35">
      <c r="B144" s="230"/>
      <c r="C144" s="162" t="str">
        <f>Planning!C129</f>
        <v>GTC.006</v>
      </c>
      <c r="D144" s="201" t="str">
        <f>_xlfn.XLOOKUP(C144,Planning!C:C,Planning!E:E,0)</f>
        <v>Task 117</v>
      </c>
      <c r="E144" s="78"/>
      <c r="F144" s="155" t="str">
        <f>_xlfn.XLOOKUP(Tabela1[[#This Row],[TASKS]],Planning!$E:$E,Planning!I:I,0)</f>
        <v>-</v>
      </c>
      <c r="G144" s="155">
        <f>_xlfn.XLOOKUP(Tabela1[[#This Row],[TASKS]],Planning!$E:$E,Planning!J:J,0)</f>
        <v>0</v>
      </c>
      <c r="H144" s="155">
        <f>_xlfn.XLOOKUP(Tabela1[[#This Row],[ÁREA]],Planning!$E:$E,Planning!K:K,0)</f>
        <v>0</v>
      </c>
      <c r="I144" s="164" t="str">
        <f>_xlfn.XLOOKUP(Tabela1[[#This Row],[TASKS]],Planning!$E:$E,Planning!O:O,0)</f>
        <v>To Do</v>
      </c>
      <c r="J144" s="203" t="str">
        <f>_xlfn.XLOOKUP(Tabela1[[#This Row],[TASKS]],Planning!$E:$E,Planning!N:N,0)</f>
        <v>-</v>
      </c>
      <c r="K144" s="164" t="str">
        <f>_xlfn.XLOOKUP(Tabela1[[#This Row],[TASKS]],Planning!$E:$E,Planning!V:V,0)</f>
        <v>To Do</v>
      </c>
      <c r="L144" s="153" t="str">
        <f>_xlfn.XLOOKUP(Tabela1[[#This Row],[TASKS]],Planning!$E:$E,Planning!W:W,0)</f>
        <v>-</v>
      </c>
      <c r="M144" s="80" cm="1">
        <f t="array" ref="M144">_xlfn.XLOOKUP(Tabela1[[#This Row],[TASKS]],Planning!E:E,Planning!X:X,#REF!)</f>
        <v>0</v>
      </c>
      <c r="N144" s="230"/>
      <c r="S144" s="19"/>
      <c r="Z144" s="25"/>
    </row>
    <row r="145" spans="2:26" s="2" customFormat="1" ht="22.5" customHeight="1" x14ac:dyDescent="0.35">
      <c r="B145" s="230"/>
      <c r="C145" s="162" t="str">
        <f>Planning!C130</f>
        <v>GTC.007</v>
      </c>
      <c r="D145" s="201" t="str">
        <f>_xlfn.XLOOKUP(C145,Planning!C:C,Planning!E:E,0)</f>
        <v>Task 118</v>
      </c>
      <c r="E145" s="78"/>
      <c r="F145" s="155" t="str">
        <f>_xlfn.XLOOKUP(Tabela1[[#This Row],[TASKS]],Planning!$E:$E,Planning!I:I,0)</f>
        <v>-</v>
      </c>
      <c r="G145" s="155">
        <f>_xlfn.XLOOKUP(Tabela1[[#This Row],[TASKS]],Planning!$E:$E,Planning!J:J,0)</f>
        <v>0</v>
      </c>
      <c r="H145" s="155">
        <f>_xlfn.XLOOKUP(Tabela1[[#This Row],[ÁREA]],Planning!$E:$E,Planning!K:K,0)</f>
        <v>0</v>
      </c>
      <c r="I145" s="164" t="str">
        <f>_xlfn.XLOOKUP(Tabela1[[#This Row],[TASKS]],Planning!$E:$E,Planning!O:O,0)</f>
        <v>To Do</v>
      </c>
      <c r="J145" s="203" t="str">
        <f>_xlfn.XLOOKUP(Tabela1[[#This Row],[TASKS]],Planning!$E:$E,Planning!N:N,0)</f>
        <v>-</v>
      </c>
      <c r="K145" s="164" t="str">
        <f>_xlfn.XLOOKUP(Tabela1[[#This Row],[TASKS]],Planning!$E:$E,Planning!V:V,0)</f>
        <v>To Do</v>
      </c>
      <c r="L145" s="153" t="str">
        <f>_xlfn.XLOOKUP(Tabela1[[#This Row],[TASKS]],Planning!$E:$E,Planning!W:W,0)</f>
        <v>-</v>
      </c>
      <c r="M145" s="80" cm="1">
        <f t="array" ref="M145">_xlfn.XLOOKUP(Tabela1[[#This Row],[TASKS]],Planning!E:E,Planning!X:X,#REF!)</f>
        <v>0</v>
      </c>
      <c r="N145" s="230"/>
      <c r="S145" s="16"/>
      <c r="Z145" s="22"/>
    </row>
    <row r="146" spans="2:26" s="7" customFormat="1" ht="22.5" customHeight="1" x14ac:dyDescent="0.35">
      <c r="B146" s="230"/>
      <c r="C146" s="162" t="str">
        <f>Planning!C131</f>
        <v>GTC.008</v>
      </c>
      <c r="D146" s="201" t="str">
        <f>_xlfn.XLOOKUP(C146,Planning!C:C,Planning!E:E,0)</f>
        <v>Task 119</v>
      </c>
      <c r="E146" s="78"/>
      <c r="F146" s="155" t="str">
        <f>_xlfn.XLOOKUP(Tabela1[[#This Row],[TASKS]],Planning!$E:$E,Planning!I:I,0)</f>
        <v>-</v>
      </c>
      <c r="G146" s="155">
        <f>_xlfn.XLOOKUP(Tabela1[[#This Row],[TASKS]],Planning!$E:$E,Planning!J:J,0)</f>
        <v>0</v>
      </c>
      <c r="H146" s="155">
        <f>_xlfn.XLOOKUP(Tabela1[[#This Row],[ÁREA]],Planning!$E:$E,Planning!K:K,0)</f>
        <v>0</v>
      </c>
      <c r="I146" s="164" t="str">
        <f>_xlfn.XLOOKUP(Tabela1[[#This Row],[TASKS]],Planning!$E:$E,Planning!O:O,0)</f>
        <v>To Do</v>
      </c>
      <c r="J146" s="203" t="str">
        <f>_xlfn.XLOOKUP(Tabela1[[#This Row],[TASKS]],Planning!$E:$E,Planning!N:N,0)</f>
        <v>-</v>
      </c>
      <c r="K146" s="164" t="str">
        <f>_xlfn.XLOOKUP(Tabela1[[#This Row],[TASKS]],Planning!$E:$E,Planning!V:V,0)</f>
        <v>To Do</v>
      </c>
      <c r="L146" s="153" t="str">
        <f>_xlfn.XLOOKUP(Tabela1[[#This Row],[TASKS]],Planning!$E:$E,Planning!W:W,0)</f>
        <v>-</v>
      </c>
      <c r="M146" s="80" cm="1">
        <f t="array" ref="M146">_xlfn.XLOOKUP(Tabela1[[#This Row],[TASKS]],Planning!E:E,Planning!X:X,#REF!)</f>
        <v>0</v>
      </c>
      <c r="N146" s="230"/>
      <c r="S146" s="19"/>
      <c r="Z146" s="25"/>
    </row>
    <row r="147" spans="2:26" s="2" customFormat="1" ht="22.5" customHeight="1" x14ac:dyDescent="0.35">
      <c r="B147" s="230"/>
      <c r="C147" s="162" t="str">
        <f>Planning!C132</f>
        <v>GTC.009</v>
      </c>
      <c r="D147" s="201" t="str">
        <f>_xlfn.XLOOKUP(C147,Planning!C:C,Planning!E:E,0)</f>
        <v>Task 120</v>
      </c>
      <c r="E147" s="78"/>
      <c r="F147" s="155" t="str">
        <f>_xlfn.XLOOKUP(Tabela1[[#This Row],[TASKS]],Planning!$E:$E,Planning!I:I,0)</f>
        <v>-</v>
      </c>
      <c r="G147" s="155">
        <f>_xlfn.XLOOKUP(Tabela1[[#This Row],[TASKS]],Planning!$E:$E,Planning!J:J,0)</f>
        <v>0</v>
      </c>
      <c r="H147" s="155">
        <f>_xlfn.XLOOKUP(Tabela1[[#This Row],[ÁREA]],Planning!$E:$E,Planning!K:K,0)</f>
        <v>0</v>
      </c>
      <c r="I147" s="164" t="str">
        <f>_xlfn.XLOOKUP(Tabela1[[#This Row],[TASKS]],Planning!$E:$E,Planning!O:O,0)</f>
        <v>To Do</v>
      </c>
      <c r="J147" s="203" t="str">
        <f>_xlfn.XLOOKUP(Tabela1[[#This Row],[TASKS]],Planning!$E:$E,Planning!N:N,0)</f>
        <v>-</v>
      </c>
      <c r="K147" s="164" t="str">
        <f>_xlfn.XLOOKUP(Tabela1[[#This Row],[TASKS]],Planning!$E:$E,Planning!V:V,0)</f>
        <v>To Do</v>
      </c>
      <c r="L147" s="153" t="str">
        <f>_xlfn.XLOOKUP(Tabela1[[#This Row],[TASKS]],Planning!$E:$E,Planning!W:W,0)</f>
        <v>-</v>
      </c>
      <c r="M147" s="80" cm="1">
        <f t="array" ref="M147">_xlfn.XLOOKUP(Tabela1[[#This Row],[TASKS]],Planning!E:E,Planning!X:X,#REF!)</f>
        <v>0</v>
      </c>
      <c r="N147" s="230"/>
      <c r="S147" s="16"/>
      <c r="Z147" s="22"/>
    </row>
    <row r="148" spans="2:26" s="7" customFormat="1" ht="26.4" customHeight="1" x14ac:dyDescent="0.35">
      <c r="B148" s="230"/>
      <c r="C148" s="162" t="str">
        <f>Planning!C133</f>
        <v>GTC.010</v>
      </c>
      <c r="D148" s="201" t="str">
        <f>_xlfn.XLOOKUP(C148,Planning!C:C,Planning!E:E,0)</f>
        <v>Task 121</v>
      </c>
      <c r="E148" s="78"/>
      <c r="F148" s="155" t="str">
        <f>_xlfn.XLOOKUP(Tabela1[[#This Row],[TASKS]],Planning!$E:$E,Planning!I:I,0)</f>
        <v>-</v>
      </c>
      <c r="G148" s="155">
        <f>_xlfn.XLOOKUP(Tabela1[[#This Row],[TASKS]],Planning!$E:$E,Planning!J:J,0)</f>
        <v>0</v>
      </c>
      <c r="H148" s="155">
        <f>_xlfn.XLOOKUP(Tabela1[[#This Row],[ÁREA]],Planning!$E:$E,Planning!K:K,0)</f>
        <v>0</v>
      </c>
      <c r="I148" s="164" t="str">
        <f>_xlfn.XLOOKUP(Tabela1[[#This Row],[TASKS]],Planning!$E:$E,Planning!O:O,0)</f>
        <v>To Do</v>
      </c>
      <c r="J148" s="203" t="str">
        <f>_xlfn.XLOOKUP(Tabela1[[#This Row],[TASKS]],Planning!$E:$E,Planning!N:N,0)</f>
        <v>-</v>
      </c>
      <c r="K148" s="164" t="str">
        <f>_xlfn.XLOOKUP(Tabela1[[#This Row],[TASKS]],Planning!$E:$E,Planning!V:V,0)</f>
        <v>To Do</v>
      </c>
      <c r="L148" s="153" t="str">
        <f>_xlfn.XLOOKUP(Tabela1[[#This Row],[TASKS]],Planning!$E:$E,Planning!W:W,0)</f>
        <v>-</v>
      </c>
      <c r="M148" s="80" cm="1">
        <f t="array" ref="M148">_xlfn.XLOOKUP(Tabela1[[#This Row],[TASKS]],Planning!E:E,Planning!X:X,#REF!)</f>
        <v>0</v>
      </c>
      <c r="N148" s="230"/>
      <c r="S148" s="19"/>
      <c r="Z148" s="25"/>
    </row>
    <row r="149" spans="2:26" s="2" customFormat="1" ht="22.5" customHeight="1" x14ac:dyDescent="0.35">
      <c r="B149" s="230"/>
      <c r="C149" s="162" t="str">
        <f>Planning!C134</f>
        <v>GTC.011</v>
      </c>
      <c r="D149" s="201" t="str">
        <f>_xlfn.XLOOKUP(C149,Planning!C:C,Planning!E:E,0)</f>
        <v>Task 122</v>
      </c>
      <c r="E149" s="78"/>
      <c r="F149" s="155" t="str">
        <f>_xlfn.XLOOKUP(Tabela1[[#This Row],[TASKS]],Planning!$E:$E,Planning!I:I,0)</f>
        <v>-</v>
      </c>
      <c r="G149" s="155">
        <f>_xlfn.XLOOKUP(Tabela1[[#This Row],[TASKS]],Planning!$E:$E,Planning!J:J,0)</f>
        <v>0</v>
      </c>
      <c r="H149" s="155">
        <f>_xlfn.XLOOKUP(Tabela1[[#This Row],[ÁREA]],Planning!$E:$E,Planning!K:K,0)</f>
        <v>0</v>
      </c>
      <c r="I149" s="164" t="str">
        <f>_xlfn.XLOOKUP(Tabela1[[#This Row],[TASKS]],Planning!$E:$E,Planning!O:O,0)</f>
        <v>To Do</v>
      </c>
      <c r="J149" s="203" t="str">
        <f>_xlfn.XLOOKUP(Tabela1[[#This Row],[TASKS]],Planning!$E:$E,Planning!N:N,0)</f>
        <v>-</v>
      </c>
      <c r="K149" s="164" t="str">
        <f>_xlfn.XLOOKUP(Tabela1[[#This Row],[TASKS]],Planning!$E:$E,Planning!V:V,0)</f>
        <v>To Do</v>
      </c>
      <c r="L149" s="153" t="str">
        <f>_xlfn.XLOOKUP(Tabela1[[#This Row],[TASKS]],Planning!$E:$E,Planning!W:W,0)</f>
        <v>-</v>
      </c>
      <c r="M149" s="80" cm="1">
        <f t="array" ref="M149">_xlfn.XLOOKUP(Tabela1[[#This Row],[TASKS]],Planning!E:E,Planning!X:X,#REF!)</f>
        <v>0</v>
      </c>
      <c r="N149" s="230"/>
      <c r="S149" s="16"/>
      <c r="Z149" s="22"/>
    </row>
    <row r="150" spans="2:26" s="7" customFormat="1" ht="22.5" customHeight="1" x14ac:dyDescent="0.35">
      <c r="B150" s="230"/>
      <c r="C150" s="162" t="str">
        <f>Planning!C135</f>
        <v>GTC.012</v>
      </c>
      <c r="D150" s="201" t="str">
        <f>_xlfn.XLOOKUP(C150,Planning!C:C,Planning!E:E,0)</f>
        <v>Task 123</v>
      </c>
      <c r="E150" s="78"/>
      <c r="F150" s="155" t="str">
        <f>_xlfn.XLOOKUP(Tabela1[[#This Row],[TASKS]],Planning!$E:$E,Planning!I:I,0)</f>
        <v>-</v>
      </c>
      <c r="G150" s="155">
        <f>_xlfn.XLOOKUP(Tabela1[[#This Row],[TASKS]],Planning!$E:$E,Planning!J:J,0)</f>
        <v>0</v>
      </c>
      <c r="H150" s="155">
        <f>_xlfn.XLOOKUP(Tabela1[[#This Row],[ÁREA]],Planning!$E:$E,Planning!K:K,0)</f>
        <v>0</v>
      </c>
      <c r="I150" s="164" t="str">
        <f>_xlfn.XLOOKUP(Tabela1[[#This Row],[TASKS]],Planning!$E:$E,Planning!O:O,0)</f>
        <v>To Do</v>
      </c>
      <c r="J150" s="203" t="str">
        <f>_xlfn.XLOOKUP(Tabela1[[#This Row],[TASKS]],Planning!$E:$E,Planning!N:N,0)</f>
        <v>-</v>
      </c>
      <c r="K150" s="164" t="str">
        <f>_xlfn.XLOOKUP(Tabela1[[#This Row],[TASKS]],Planning!$E:$E,Planning!V:V,0)</f>
        <v>To Do</v>
      </c>
      <c r="L150" s="153" t="str">
        <f>_xlfn.XLOOKUP(Tabela1[[#This Row],[TASKS]],Planning!$E:$E,Planning!W:W,0)</f>
        <v>-</v>
      </c>
      <c r="M150" s="80" cm="1">
        <f t="array" ref="M150">_xlfn.XLOOKUP(Tabela1[[#This Row],[TASKS]],Planning!E:E,Planning!X:X,#REF!)</f>
        <v>0</v>
      </c>
      <c r="N150" s="230"/>
      <c r="S150" s="19"/>
      <c r="Z150" s="25"/>
    </row>
    <row r="151" spans="2:26" s="7" customFormat="1" ht="22.5" customHeight="1" x14ac:dyDescent="0.35">
      <c r="B151" s="230"/>
      <c r="C151" s="162" t="str">
        <f>Planning!C136</f>
        <v>GTC.013</v>
      </c>
      <c r="D151" s="201" t="str">
        <f>_xlfn.XLOOKUP(C151,Planning!C:C,Planning!E:E,0)</f>
        <v>Task 124</v>
      </c>
      <c r="E151" s="79"/>
      <c r="F151" s="155" t="str">
        <f>_xlfn.XLOOKUP(Tabela1[[#This Row],[TASKS]],Planning!$E:$E,Planning!I:I,0)</f>
        <v>-</v>
      </c>
      <c r="G151" s="155">
        <f>_xlfn.XLOOKUP(Tabela1[[#This Row],[TASKS]],Planning!$E:$E,Planning!J:J,0)</f>
        <v>0</v>
      </c>
      <c r="H151" s="155">
        <f>_xlfn.XLOOKUP(Tabela1[[#This Row],[ÁREA]],Planning!$E:$E,Planning!K:K,0)</f>
        <v>0</v>
      </c>
      <c r="I151" s="164" t="str">
        <f>_xlfn.XLOOKUP(Tabela1[[#This Row],[TASKS]],Planning!$E:$E,Planning!O:O,0)</f>
        <v>To Do</v>
      </c>
      <c r="J151" s="203" t="str">
        <f>_xlfn.XLOOKUP(Tabela1[[#This Row],[TASKS]],Planning!$E:$E,Planning!N:N,0)</f>
        <v>-</v>
      </c>
      <c r="K151" s="164" t="str">
        <f>_xlfn.XLOOKUP(Tabela1[[#This Row],[TASKS]],Planning!$E:$E,Planning!V:V,0)</f>
        <v>To Do</v>
      </c>
      <c r="L151" s="153" t="str">
        <f>_xlfn.XLOOKUP(Tabela1[[#This Row],[TASKS]],Planning!$E:$E,Planning!W:W,0)</f>
        <v>-</v>
      </c>
      <c r="M151" s="80" cm="1">
        <f t="array" ref="M151">_xlfn.XLOOKUP(Tabela1[[#This Row],[TASKS]],Planning!E:E,Planning!X:X,#REF!)</f>
        <v>0</v>
      </c>
      <c r="N151" s="230"/>
      <c r="S151" s="19"/>
      <c r="Z151" s="25"/>
    </row>
    <row r="152" spans="2:26" s="7" customFormat="1" ht="22.5" customHeight="1" x14ac:dyDescent="0.35">
      <c r="B152" s="230"/>
      <c r="C152" s="162" t="str">
        <f>Planning!C137</f>
        <v>GTC.014</v>
      </c>
      <c r="D152" s="201" t="str">
        <f>_xlfn.XLOOKUP(C152,Planning!C:C,Planning!E:E,0)</f>
        <v>Task 125</v>
      </c>
      <c r="E152" s="79"/>
      <c r="F152" s="155" t="str">
        <f>_xlfn.XLOOKUP(Tabela1[[#This Row],[TASKS]],Planning!$E:$E,Planning!I:I,0)</f>
        <v>-</v>
      </c>
      <c r="G152" s="155">
        <f>_xlfn.XLOOKUP(Tabela1[[#This Row],[TASKS]],Planning!$E:$E,Planning!J:J,0)</f>
        <v>0</v>
      </c>
      <c r="H152" s="155">
        <f>_xlfn.XLOOKUP(Tabela1[[#This Row],[ÁREA]],Planning!$E:$E,Planning!K:K,0)</f>
        <v>0</v>
      </c>
      <c r="I152" s="164" t="str">
        <f>_xlfn.XLOOKUP(Tabela1[[#This Row],[TASKS]],Planning!$E:$E,Planning!O:O,0)</f>
        <v>To Do</v>
      </c>
      <c r="J152" s="203" t="str">
        <f>_xlfn.XLOOKUP(Tabela1[[#This Row],[TASKS]],Planning!$E:$E,Planning!N:N,0)</f>
        <v>-</v>
      </c>
      <c r="K152" s="164" t="str">
        <f>_xlfn.XLOOKUP(Tabela1[[#This Row],[TASKS]],Planning!$E:$E,Planning!V:V,0)</f>
        <v>To Do</v>
      </c>
      <c r="L152" s="153" t="str">
        <f>_xlfn.XLOOKUP(Tabela1[[#This Row],[TASKS]],Planning!$E:$E,Planning!W:W,0)</f>
        <v>-</v>
      </c>
      <c r="M152" s="80" cm="1">
        <f t="array" ref="M152">_xlfn.XLOOKUP(Tabela1[[#This Row],[TASKS]],Planning!E:E,Planning!X:X,#REF!)</f>
        <v>0</v>
      </c>
      <c r="N152" s="230"/>
      <c r="S152" s="19"/>
      <c r="Z152" s="25"/>
    </row>
    <row r="153" spans="2:26" s="7" customFormat="1" ht="22.5" customHeight="1" x14ac:dyDescent="0.35">
      <c r="B153" s="230"/>
      <c r="C153" s="162" t="str">
        <f>Planning!C138</f>
        <v>GTC.015</v>
      </c>
      <c r="D153" s="201" t="str">
        <f>_xlfn.XLOOKUP(C153,Planning!C:C,Planning!E:E,0)</f>
        <v>Task 126</v>
      </c>
      <c r="E153" s="79"/>
      <c r="F153" s="155" t="str">
        <f>_xlfn.XLOOKUP(Tabela1[[#This Row],[TASKS]],Planning!$E:$E,Planning!I:I,0)</f>
        <v>-</v>
      </c>
      <c r="G153" s="155">
        <f>_xlfn.XLOOKUP(Tabela1[[#This Row],[TASKS]],Planning!$E:$E,Planning!J:J,0)</f>
        <v>0</v>
      </c>
      <c r="H153" s="155">
        <f>_xlfn.XLOOKUP(Tabela1[[#This Row],[ÁREA]],Planning!$E:$E,Planning!K:K,0)</f>
        <v>0</v>
      </c>
      <c r="I153" s="164" t="str">
        <f>_xlfn.XLOOKUP(Tabela1[[#This Row],[TASKS]],Planning!$E:$E,Planning!O:O,0)</f>
        <v>To Do</v>
      </c>
      <c r="J153" s="203" t="str">
        <f>_xlfn.XLOOKUP(Tabela1[[#This Row],[TASKS]],Planning!$E:$E,Planning!N:N,0)</f>
        <v>-</v>
      </c>
      <c r="K153" s="164" t="str">
        <f>_xlfn.XLOOKUP(Tabela1[[#This Row],[TASKS]],Planning!$E:$E,Planning!V:V,0)</f>
        <v>To Do</v>
      </c>
      <c r="L153" s="153" t="str">
        <f>_xlfn.XLOOKUP(Tabela1[[#This Row],[TASKS]],Planning!$E:$E,Planning!W:W,0)</f>
        <v>-</v>
      </c>
      <c r="M153" s="80" cm="1">
        <f t="array" ref="M153">_xlfn.XLOOKUP(Tabela1[[#This Row],[TASKS]],Planning!E:E,Planning!X:X,#REF!)</f>
        <v>0</v>
      </c>
      <c r="N153" s="230"/>
      <c r="S153" s="19"/>
      <c r="Z153" s="25"/>
    </row>
    <row r="154" spans="2:26" s="2" customFormat="1" ht="22.5" customHeight="1" x14ac:dyDescent="0.35">
      <c r="B154" s="230"/>
      <c r="C154" s="162" t="str">
        <f>Planning!C139</f>
        <v>GTC.016</v>
      </c>
      <c r="D154" s="201" t="str">
        <f>_xlfn.XLOOKUP(C154,Planning!C:C,Planning!E:E,0)</f>
        <v>Task 127</v>
      </c>
      <c r="E154" s="78"/>
      <c r="F154" s="155" t="str">
        <f>_xlfn.XLOOKUP(Tabela1[[#This Row],[TASKS]],Planning!$E:$E,Planning!I:I,0)</f>
        <v>-</v>
      </c>
      <c r="G154" s="155">
        <f>_xlfn.XLOOKUP(Tabela1[[#This Row],[TASKS]],Planning!$E:$E,Planning!J:J,0)</f>
        <v>0</v>
      </c>
      <c r="H154" s="155">
        <f>_xlfn.XLOOKUP(Tabela1[[#This Row],[ÁREA]],Planning!$E:$E,Planning!K:K,0)</f>
        <v>0</v>
      </c>
      <c r="I154" s="164" t="str">
        <f>_xlfn.XLOOKUP(Tabela1[[#This Row],[TASKS]],Planning!$E:$E,Planning!O:O,0)</f>
        <v>To Do</v>
      </c>
      <c r="J154" s="203" t="str">
        <f>_xlfn.XLOOKUP(Tabela1[[#This Row],[TASKS]],Planning!$E:$E,Planning!N:N,0)</f>
        <v>-</v>
      </c>
      <c r="K154" s="164" t="str">
        <f>_xlfn.XLOOKUP(Tabela1[[#This Row],[TASKS]],Planning!$E:$E,Planning!V:V,0)</f>
        <v>To Do</v>
      </c>
      <c r="L154" s="153" t="str">
        <f>_xlfn.XLOOKUP(Tabela1[[#This Row],[TASKS]],Planning!$E:$E,Planning!W:W,0)</f>
        <v>-</v>
      </c>
      <c r="M154" s="80" cm="1">
        <f t="array" ref="M154">_xlfn.XLOOKUP(Tabela1[[#This Row],[TASKS]],Planning!E:E,Planning!X:X,#REF!)</f>
        <v>0</v>
      </c>
      <c r="N154" s="230"/>
      <c r="S154" s="16"/>
      <c r="Z154" s="22"/>
    </row>
    <row r="155" spans="2:26" s="7" customFormat="1" ht="22.5" customHeight="1" x14ac:dyDescent="0.35">
      <c r="B155" s="230"/>
      <c r="C155" s="162" t="str">
        <f>Planning!C140</f>
        <v>GTC.017</v>
      </c>
      <c r="D155" s="201" t="str">
        <f>_xlfn.XLOOKUP(C155,Planning!C:C,Planning!E:E,0)</f>
        <v>Task 128</v>
      </c>
      <c r="E155" s="78"/>
      <c r="F155" s="155" t="str">
        <f>_xlfn.XLOOKUP(Tabela1[[#This Row],[TASKS]],Planning!$E:$E,Planning!I:I,0)</f>
        <v>-</v>
      </c>
      <c r="G155" s="155">
        <f>_xlfn.XLOOKUP(Tabela1[[#This Row],[TASKS]],Planning!$E:$E,Planning!J:J,0)</f>
        <v>0</v>
      </c>
      <c r="H155" s="155">
        <f>_xlfn.XLOOKUP(Tabela1[[#This Row],[ÁREA]],Planning!$E:$E,Planning!K:K,0)</f>
        <v>0</v>
      </c>
      <c r="I155" s="164" t="str">
        <f>_xlfn.XLOOKUP(Tabela1[[#This Row],[TASKS]],Planning!$E:$E,Planning!O:O,0)</f>
        <v>To Do</v>
      </c>
      <c r="J155" s="203" t="str">
        <f>_xlfn.XLOOKUP(Tabela1[[#This Row],[TASKS]],Planning!$E:$E,Planning!N:N,0)</f>
        <v>-</v>
      </c>
      <c r="K155" s="164" t="str">
        <f>_xlfn.XLOOKUP(Tabela1[[#This Row],[TASKS]],Planning!$E:$E,Planning!V:V,0)</f>
        <v>To Do</v>
      </c>
      <c r="L155" s="153" t="str">
        <f>_xlfn.XLOOKUP(Tabela1[[#This Row],[TASKS]],Planning!$E:$E,Planning!W:W,0)</f>
        <v>-</v>
      </c>
      <c r="M155" s="80" cm="1">
        <f t="array" ref="M155">_xlfn.XLOOKUP(Tabela1[[#This Row],[TASKS]],Planning!E:E,Planning!X:X,#REF!)</f>
        <v>0</v>
      </c>
      <c r="N155" s="230"/>
      <c r="S155" s="19"/>
      <c r="Z155" s="25"/>
    </row>
    <row r="156" spans="2:26" s="2" customFormat="1" ht="22.5" customHeight="1" x14ac:dyDescent="0.35">
      <c r="B156" s="230"/>
      <c r="C156" s="162" t="str">
        <f>Planning!C141</f>
        <v>GTC.018</v>
      </c>
      <c r="D156" s="201" t="str">
        <f>_xlfn.XLOOKUP(C156,Planning!C:C,Planning!E:E,0)</f>
        <v>Task 129</v>
      </c>
      <c r="E156" s="78"/>
      <c r="F156" s="155" t="str">
        <f>_xlfn.XLOOKUP(Tabela1[[#This Row],[TASKS]],Planning!$E:$E,Planning!I:I,0)</f>
        <v>-</v>
      </c>
      <c r="G156" s="155">
        <f>_xlfn.XLOOKUP(Tabela1[[#This Row],[TASKS]],Planning!$E:$E,Planning!J:J,0)</f>
        <v>0</v>
      </c>
      <c r="H156" s="155">
        <f>_xlfn.XLOOKUP(Tabela1[[#This Row],[ÁREA]],Planning!$E:$E,Planning!K:K,0)</f>
        <v>0</v>
      </c>
      <c r="I156" s="164" t="str">
        <f>_xlfn.XLOOKUP(Tabela1[[#This Row],[TASKS]],Planning!$E:$E,Planning!O:O,0)</f>
        <v>To Do</v>
      </c>
      <c r="J156" s="203" t="str">
        <f>_xlfn.XLOOKUP(Tabela1[[#This Row],[TASKS]],Planning!$E:$E,Planning!N:N,0)</f>
        <v>-</v>
      </c>
      <c r="K156" s="164" t="str">
        <f>_xlfn.XLOOKUP(Tabela1[[#This Row],[TASKS]],Planning!$E:$E,Planning!V:V,0)</f>
        <v>To Do</v>
      </c>
      <c r="L156" s="153" t="str">
        <f>_xlfn.XLOOKUP(Tabela1[[#This Row],[TASKS]],Planning!$E:$E,Planning!W:W,0)</f>
        <v>-</v>
      </c>
      <c r="M156" s="80" cm="1">
        <f t="array" ref="M156">_xlfn.XLOOKUP(Tabela1[[#This Row],[TASKS]],Planning!E:E,Planning!X:X,#REF!)</f>
        <v>0</v>
      </c>
      <c r="N156" s="230"/>
      <c r="S156" s="16"/>
      <c r="Z156" s="22"/>
    </row>
    <row r="157" spans="2:26" s="7" customFormat="1" ht="22.5" customHeight="1" x14ac:dyDescent="0.35">
      <c r="B157" s="230"/>
      <c r="C157" s="162"/>
      <c r="D157" s="201"/>
      <c r="E157" s="78"/>
      <c r="F157" s="155"/>
      <c r="G157" s="155"/>
      <c r="H157" s="155"/>
      <c r="I157" s="164"/>
      <c r="J157" s="203"/>
      <c r="K157" s="164">
        <f>_xlfn.XLOOKUP(Tabela1[[#This Row],[TASKS]],Planning!$E:$E,Planning!V:V,0)</f>
        <v>0</v>
      </c>
      <c r="L157" s="153"/>
      <c r="M157" s="80"/>
      <c r="N157" s="230"/>
      <c r="S157" s="19"/>
      <c r="Z157" s="25"/>
    </row>
    <row r="158" spans="2:26" s="7" customFormat="1" ht="22.5" customHeight="1" x14ac:dyDescent="0.35">
      <c r="B158" s="230"/>
      <c r="C158" s="162"/>
      <c r="D158" s="202"/>
      <c r="E158" s="78"/>
      <c r="F158" s="155"/>
      <c r="G158" s="155"/>
      <c r="H158" s="155"/>
      <c r="I158" s="155"/>
      <c r="J158" s="167"/>
      <c r="K158" s="164">
        <v>0</v>
      </c>
      <c r="L158" s="153"/>
      <c r="M158" s="80"/>
      <c r="N158" s="230"/>
      <c r="S158" s="19"/>
      <c r="Z158" s="25"/>
    </row>
    <row r="159" spans="2:26" s="1" customFormat="1" ht="34.25" customHeight="1" x14ac:dyDescent="0.35">
      <c r="B159" s="231"/>
      <c r="C159" s="255"/>
      <c r="D159" s="275" t="s">
        <v>40</v>
      </c>
      <c r="E159" s="257"/>
      <c r="F159" s="257"/>
      <c r="G159" s="258"/>
      <c r="H159" s="258"/>
      <c r="I159" s="259"/>
      <c r="J159" s="260"/>
      <c r="K159" s="276">
        <v>0</v>
      </c>
      <c r="L159" s="262"/>
      <c r="M159" s="230"/>
      <c r="N159" s="231"/>
      <c r="S159" s="14"/>
      <c r="Z159" s="5"/>
    </row>
    <row r="160" spans="2:26" s="2" customFormat="1" ht="22.5" customHeight="1" x14ac:dyDescent="0.35">
      <c r="B160" s="230"/>
      <c r="C160" s="162" t="str">
        <f>Planning!C142</f>
        <v>GCT.001</v>
      </c>
      <c r="D160" s="201" t="str">
        <f>_xlfn.XLOOKUP(C160,Planning!C:C,Planning!E:E,0)</f>
        <v>Task 130</v>
      </c>
      <c r="E160" s="78"/>
      <c r="F160" s="155" t="str">
        <f>_xlfn.XLOOKUP(Tabela1[[#This Row],[TASKS]],Planning!$E:$E,Planning!I:I,0)</f>
        <v>-</v>
      </c>
      <c r="G160" s="155">
        <f>_xlfn.XLOOKUP(Tabela1[[#This Row],[TASKS]],Planning!$E:$E,Planning!J:J,0)</f>
        <v>0</v>
      </c>
      <c r="H160" s="155">
        <f>_xlfn.XLOOKUP(Tabela1[[#This Row],[ÁREA]],Planning!$E:$E,Planning!K:K,0)</f>
        <v>0</v>
      </c>
      <c r="I160" s="164" t="str">
        <f>_xlfn.XLOOKUP(Tabela1[[#This Row],[TASKS]],Planning!$E:$E,Planning!O:O,0)</f>
        <v>To Do</v>
      </c>
      <c r="J160" s="203" t="str">
        <f>_xlfn.XLOOKUP(Tabela1[[#This Row],[TASKS]],Planning!$E:$E,Planning!N:N,0)</f>
        <v>-</v>
      </c>
      <c r="K160" s="164" t="str">
        <f>_xlfn.XLOOKUP(Tabela1[[#This Row],[TASKS]],Planning!$E:$E,Planning!V:V,0)</f>
        <v>To Do</v>
      </c>
      <c r="L160" s="153" t="str">
        <f>_xlfn.XLOOKUP(Tabela1[[#This Row],[TASKS]],Planning!$E:$E,Planning!W:W,0)</f>
        <v>-</v>
      </c>
      <c r="M160" s="80" cm="1">
        <f t="array" ref="M160">_xlfn.XLOOKUP(Tabela1[[#This Row],[TASKS]],Planning!E:E,Planning!X:X,#REF!)</f>
        <v>0</v>
      </c>
      <c r="N160" s="230"/>
      <c r="S160" s="16"/>
      <c r="Z160" s="22"/>
    </row>
    <row r="161" spans="2:26" s="2" customFormat="1" ht="22.5" customHeight="1" x14ac:dyDescent="0.35">
      <c r="B161" s="230"/>
      <c r="C161" s="162" t="str">
        <f>Planning!C143</f>
        <v>GCO.001</v>
      </c>
      <c r="D161" s="201" t="str">
        <f>_xlfn.XLOOKUP(C161,Planning!C:C,Planning!E:E,0)</f>
        <v>Task 131</v>
      </c>
      <c r="E161" s="78"/>
      <c r="F161" s="155" t="str">
        <f>_xlfn.XLOOKUP(Tabela1[[#This Row],[TASKS]],Planning!$E:$E,Planning!I:I,0)</f>
        <v>-</v>
      </c>
      <c r="G161" s="155">
        <f>_xlfn.XLOOKUP(Tabela1[[#This Row],[TASKS]],Planning!$E:$E,Planning!J:J,0)</f>
        <v>0</v>
      </c>
      <c r="H161" s="155">
        <f>_xlfn.XLOOKUP(Tabela1[[#This Row],[ÁREA]],Planning!$E:$E,Planning!K:K,0)</f>
        <v>0</v>
      </c>
      <c r="I161" s="164" t="str">
        <f>_xlfn.XLOOKUP(Tabela1[[#This Row],[TASKS]],Planning!$E:$E,Planning!O:O,0)</f>
        <v>To Do</v>
      </c>
      <c r="J161" s="203" t="str">
        <f>_xlfn.XLOOKUP(Tabela1[[#This Row],[TASKS]],Planning!$E:$E,Planning!N:N,0)</f>
        <v>-</v>
      </c>
      <c r="K161" s="164" t="str">
        <f>_xlfn.XLOOKUP(Tabela1[[#This Row],[TASKS]],Planning!$E:$E,Planning!V:V,0)</f>
        <v>To Do</v>
      </c>
      <c r="L161" s="153" t="str">
        <f>_xlfn.XLOOKUP(Tabela1[[#This Row],[TASKS]],Planning!$E:$E,Planning!W:W,0)</f>
        <v>-</v>
      </c>
      <c r="M161" s="80" cm="1">
        <f t="array" ref="M161">_xlfn.XLOOKUP(Tabela1[[#This Row],[TASKS]],Planning!E:E,Planning!X:X,#REF!)</f>
        <v>0</v>
      </c>
      <c r="N161" s="230"/>
      <c r="S161" s="16"/>
      <c r="Z161" s="22"/>
    </row>
    <row r="162" spans="2:26" s="2" customFormat="1" ht="22.5" customHeight="1" x14ac:dyDescent="0.35">
      <c r="B162" s="230"/>
      <c r="C162" s="162" t="str">
        <f>Planning!C144</f>
        <v>GCO.002</v>
      </c>
      <c r="D162" s="201" t="str">
        <f>_xlfn.XLOOKUP(C162,Planning!C:C,Planning!E:E,0)</f>
        <v>Task 132</v>
      </c>
      <c r="E162" s="78"/>
      <c r="F162" s="155" t="str">
        <f>_xlfn.XLOOKUP(Tabela1[[#This Row],[TASKS]],Planning!$E:$E,Planning!I:I,0)</f>
        <v>-</v>
      </c>
      <c r="G162" s="155">
        <f>_xlfn.XLOOKUP(Tabela1[[#This Row],[TASKS]],Planning!$E:$E,Planning!J:J,0)</f>
        <v>0</v>
      </c>
      <c r="H162" s="155">
        <f>_xlfn.XLOOKUP(Tabela1[[#This Row],[ÁREA]],Planning!$E:$E,Planning!K:K,0)</f>
        <v>0</v>
      </c>
      <c r="I162" s="164" t="str">
        <f>_xlfn.XLOOKUP(Tabela1[[#This Row],[TASKS]],Planning!$E:$E,Planning!O:O,0)</f>
        <v>To Do</v>
      </c>
      <c r="J162" s="203" t="str">
        <f>_xlfn.XLOOKUP(Tabela1[[#This Row],[TASKS]],Planning!$E:$E,Planning!N:N,0)</f>
        <v>-</v>
      </c>
      <c r="K162" s="164" t="str">
        <f>_xlfn.XLOOKUP(Tabela1[[#This Row],[TASKS]],Planning!$E:$E,Planning!V:V,0)</f>
        <v>To Do</v>
      </c>
      <c r="L162" s="153" t="str">
        <f>_xlfn.XLOOKUP(Tabela1[[#This Row],[TASKS]],Planning!$E:$E,Planning!W:W,0)</f>
        <v>-</v>
      </c>
      <c r="M162" s="80" cm="1">
        <f t="array" ref="M162">_xlfn.XLOOKUP(Tabela1[[#This Row],[TASKS]],Planning!E:E,Planning!X:X,#REF!)</f>
        <v>0</v>
      </c>
      <c r="N162" s="230"/>
      <c r="S162" s="16"/>
      <c r="Z162" s="22"/>
    </row>
    <row r="163" spans="2:26" s="2" customFormat="1" ht="22.5" customHeight="1" x14ac:dyDescent="0.35">
      <c r="B163" s="230"/>
      <c r="C163" s="162" t="str">
        <f>Planning!C145</f>
        <v>GCO.003</v>
      </c>
      <c r="D163" s="201" t="str">
        <f>_xlfn.XLOOKUP(C163,Planning!C:C,Planning!E:E,0)</f>
        <v>Task 133</v>
      </c>
      <c r="E163" s="78"/>
      <c r="F163" s="155" t="str">
        <f>_xlfn.XLOOKUP(Tabela1[[#This Row],[TASKS]],Planning!$E:$E,Planning!I:I,0)</f>
        <v>-</v>
      </c>
      <c r="G163" s="155">
        <f>_xlfn.XLOOKUP(Tabela1[[#This Row],[TASKS]],Planning!$E:$E,Planning!J:J,0)</f>
        <v>0</v>
      </c>
      <c r="H163" s="155">
        <f>_xlfn.XLOOKUP(Tabela1[[#This Row],[ÁREA]],Planning!$E:$E,Planning!K:K,0)</f>
        <v>0</v>
      </c>
      <c r="I163" s="164" t="str">
        <f>_xlfn.XLOOKUP(Tabela1[[#This Row],[TASKS]],Planning!$E:$E,Planning!O:O,0)</f>
        <v>To Do</v>
      </c>
      <c r="J163" s="203" t="str">
        <f>_xlfn.XLOOKUP(Tabela1[[#This Row],[TASKS]],Planning!$E:$E,Planning!N:N,0)</f>
        <v>-</v>
      </c>
      <c r="K163" s="164" t="str">
        <f>_xlfn.XLOOKUP(Tabela1[[#This Row],[TASKS]],Planning!$E:$E,Planning!V:V,0)</f>
        <v>To Do</v>
      </c>
      <c r="L163" s="153" t="str">
        <f>_xlfn.XLOOKUP(Tabela1[[#This Row],[TASKS]],Planning!$E:$E,Planning!W:W,0)</f>
        <v>-</v>
      </c>
      <c r="M163" s="80" cm="1">
        <f t="array" ref="M163">_xlfn.XLOOKUP(Tabela1[[#This Row],[TASKS]],Planning!E:E,Planning!X:X,#REF!)</f>
        <v>0</v>
      </c>
      <c r="N163" s="230"/>
      <c r="S163" s="16"/>
      <c r="Z163" s="22"/>
    </row>
    <row r="164" spans="2:26" s="2" customFormat="1" ht="22.5" customHeight="1" x14ac:dyDescent="0.35">
      <c r="B164" s="230"/>
      <c r="C164" s="162" t="str">
        <f>Planning!C146</f>
        <v>GCO.004</v>
      </c>
      <c r="D164" s="201" t="str">
        <f>_xlfn.XLOOKUP(C164,Planning!C:C,Planning!E:E,0)</f>
        <v>Task 134</v>
      </c>
      <c r="E164" s="78"/>
      <c r="F164" s="155" t="str">
        <f>_xlfn.XLOOKUP(Tabela1[[#This Row],[TASKS]],Planning!$E:$E,Planning!I:I,0)</f>
        <v>-</v>
      </c>
      <c r="G164" s="155">
        <f>_xlfn.XLOOKUP(Tabela1[[#This Row],[TASKS]],Planning!$E:$E,Planning!J:J,0)</f>
        <v>0</v>
      </c>
      <c r="H164" s="155">
        <f>_xlfn.XLOOKUP(Tabela1[[#This Row],[ÁREA]],Planning!$E:$E,Planning!K:K,0)</f>
        <v>0</v>
      </c>
      <c r="I164" s="164" t="str">
        <f>_xlfn.XLOOKUP(Tabela1[[#This Row],[TASKS]],Planning!$E:$E,Planning!O:O,0)</f>
        <v>To Do</v>
      </c>
      <c r="J164" s="203" t="str">
        <f>_xlfn.XLOOKUP(Tabela1[[#This Row],[TASKS]],Planning!$E:$E,Planning!N:N,0)</f>
        <v>-</v>
      </c>
      <c r="K164" s="164" t="str">
        <f>_xlfn.XLOOKUP(Tabela1[[#This Row],[TASKS]],Planning!$E:$E,Planning!V:V,0)</f>
        <v>To Do</v>
      </c>
      <c r="L164" s="153" t="str">
        <f>_xlfn.XLOOKUP(Tabela1[[#This Row],[TASKS]],Planning!$E:$E,Planning!W:W,0)</f>
        <v>-</v>
      </c>
      <c r="M164" s="80" cm="1">
        <f t="array" ref="M164">_xlfn.XLOOKUP(Tabela1[[#This Row],[TASKS]],Planning!E:E,Planning!X:X,#REF!)</f>
        <v>0</v>
      </c>
      <c r="N164" s="230"/>
      <c r="S164" s="16"/>
      <c r="Z164" s="22"/>
    </row>
    <row r="165" spans="2:26" s="2" customFormat="1" ht="22.5" customHeight="1" x14ac:dyDescent="0.35">
      <c r="B165" s="230"/>
      <c r="C165" s="162" t="str">
        <f>Planning!C147</f>
        <v>GCO.005</v>
      </c>
      <c r="D165" s="201" t="str">
        <f>_xlfn.XLOOKUP(C165,Planning!C:C,Planning!E:E,0)</f>
        <v>Task 135</v>
      </c>
      <c r="E165" s="78"/>
      <c r="F165" s="155" t="str">
        <f>_xlfn.XLOOKUP(Tabela1[[#This Row],[TASKS]],Planning!$E:$E,Planning!I:I,0)</f>
        <v>-</v>
      </c>
      <c r="G165" s="155">
        <f>_xlfn.XLOOKUP(Tabela1[[#This Row],[TASKS]],Planning!$E:$E,Planning!J:J,0)</f>
        <v>0</v>
      </c>
      <c r="H165" s="155">
        <f>_xlfn.XLOOKUP(Tabela1[[#This Row],[ÁREA]],Planning!$E:$E,Planning!K:K,0)</f>
        <v>0</v>
      </c>
      <c r="I165" s="164" t="str">
        <f>_xlfn.XLOOKUP(Tabela1[[#This Row],[TASKS]],Planning!$E:$E,Planning!O:O,0)</f>
        <v>To Do</v>
      </c>
      <c r="J165" s="203" t="str">
        <f>_xlfn.XLOOKUP(Tabela1[[#This Row],[TASKS]],Planning!$E:$E,Planning!N:N,0)</f>
        <v>-</v>
      </c>
      <c r="K165" s="164" t="str">
        <f>_xlfn.XLOOKUP(Tabela1[[#This Row],[TASKS]],Planning!$E:$E,Planning!V:V,0)</f>
        <v>To Do</v>
      </c>
      <c r="L165" s="153" t="str">
        <f>_xlfn.XLOOKUP(Tabela1[[#This Row],[TASKS]],Planning!$E:$E,Planning!W:W,0)</f>
        <v>-</v>
      </c>
      <c r="M165" s="80" cm="1">
        <f t="array" ref="M165">_xlfn.XLOOKUP(Tabela1[[#This Row],[TASKS]],Planning!E:E,Planning!X:X,#REF!)</f>
        <v>0</v>
      </c>
      <c r="N165" s="230"/>
      <c r="S165" s="16"/>
      <c r="Z165" s="22"/>
    </row>
    <row r="166" spans="2:26" s="2" customFormat="1" ht="22.5" customHeight="1" x14ac:dyDescent="0.35">
      <c r="B166" s="230"/>
      <c r="C166" s="162" t="str">
        <f>Planning!C148</f>
        <v>GCO.006</v>
      </c>
      <c r="D166" s="201" t="str">
        <f>_xlfn.XLOOKUP(C166,Planning!C:C,Planning!E:E,0)</f>
        <v>Task 136</v>
      </c>
      <c r="E166" s="78"/>
      <c r="F166" s="155" t="str">
        <f>_xlfn.XLOOKUP(Tabela1[[#This Row],[TASKS]],Planning!$E:$E,Planning!I:I,0)</f>
        <v>-</v>
      </c>
      <c r="G166" s="155">
        <f>_xlfn.XLOOKUP(Tabela1[[#This Row],[TASKS]],Planning!$E:$E,Planning!J:J,0)</f>
        <v>0</v>
      </c>
      <c r="H166" s="155">
        <f>_xlfn.XLOOKUP(Tabela1[[#This Row],[ÁREA]],Planning!$E:$E,Planning!K:K,0)</f>
        <v>0</v>
      </c>
      <c r="I166" s="164" t="str">
        <f>_xlfn.XLOOKUP(Tabela1[[#This Row],[TASKS]],Planning!$E:$E,Planning!O:O,0)</f>
        <v>To Do</v>
      </c>
      <c r="J166" s="203" t="str">
        <f>_xlfn.XLOOKUP(Tabela1[[#This Row],[TASKS]],Planning!$E:$E,Planning!N:N,0)</f>
        <v>-</v>
      </c>
      <c r="K166" s="164" t="str">
        <f>_xlfn.XLOOKUP(Tabela1[[#This Row],[TASKS]],Planning!$E:$E,Planning!V:V,0)</f>
        <v>To Do</v>
      </c>
      <c r="L166" s="153" t="str">
        <f>_xlfn.XLOOKUP(Tabela1[[#This Row],[TASKS]],Planning!$E:$E,Planning!W:W,0)</f>
        <v>-</v>
      </c>
      <c r="M166" s="80" cm="1">
        <f t="array" ref="M166">_xlfn.XLOOKUP(Tabela1[[#This Row],[TASKS]],Planning!E:E,Planning!X:X,#REF!)</f>
        <v>0</v>
      </c>
      <c r="N166" s="230"/>
      <c r="S166" s="16"/>
      <c r="Z166" s="22"/>
    </row>
    <row r="167" spans="2:26" s="2" customFormat="1" ht="22.5" customHeight="1" x14ac:dyDescent="0.35">
      <c r="B167" s="230"/>
      <c r="C167" s="162" t="str">
        <f>Planning!C149</f>
        <v>GCO.007</v>
      </c>
      <c r="D167" s="201" t="str">
        <f>_xlfn.XLOOKUP(C167,Planning!C:C,Planning!E:E,0)</f>
        <v>Task 137</v>
      </c>
      <c r="E167" s="78"/>
      <c r="F167" s="155" t="str">
        <f>_xlfn.XLOOKUP(Tabela1[[#This Row],[TASKS]],Planning!$E:$E,Planning!I:I,0)</f>
        <v>-</v>
      </c>
      <c r="G167" s="155">
        <f>_xlfn.XLOOKUP(Tabela1[[#This Row],[TASKS]],Planning!$E:$E,Planning!J:J,0)</f>
        <v>0</v>
      </c>
      <c r="H167" s="155">
        <f>_xlfn.XLOOKUP(Tabela1[[#This Row],[ÁREA]],Planning!$E:$E,Planning!K:K,0)</f>
        <v>0</v>
      </c>
      <c r="I167" s="164" t="str">
        <f>_xlfn.XLOOKUP(Tabela1[[#This Row],[TASKS]],Planning!$E:$E,Planning!O:O,0)</f>
        <v>To Do</v>
      </c>
      <c r="J167" s="203" t="str">
        <f>_xlfn.XLOOKUP(Tabela1[[#This Row],[TASKS]],Planning!$E:$E,Planning!N:N,0)</f>
        <v>-</v>
      </c>
      <c r="K167" s="164" t="str">
        <f>_xlfn.XLOOKUP(Tabela1[[#This Row],[TASKS]],Planning!$E:$E,Planning!V:V,0)</f>
        <v>To Do</v>
      </c>
      <c r="L167" s="153" t="str">
        <f>_xlfn.XLOOKUP(Tabela1[[#This Row],[TASKS]],Planning!$E:$E,Planning!W:W,0)</f>
        <v>-</v>
      </c>
      <c r="M167" s="80" cm="1">
        <f t="array" ref="M167">_xlfn.XLOOKUP(Tabela1[[#This Row],[TASKS]],Planning!E:E,Planning!X:X,#REF!)</f>
        <v>0</v>
      </c>
      <c r="N167" s="230"/>
      <c r="S167" s="16"/>
      <c r="Z167" s="22"/>
    </row>
    <row r="168" spans="2:26" s="2" customFormat="1" ht="22.5" customHeight="1" x14ac:dyDescent="0.35">
      <c r="B168" s="230"/>
      <c r="C168" s="162" t="str">
        <f>Planning!C150</f>
        <v>GCO.008</v>
      </c>
      <c r="D168" s="201" t="str">
        <f>_xlfn.XLOOKUP(C168,Planning!C:C,Planning!E:E,0)</f>
        <v>Task 138</v>
      </c>
      <c r="E168" s="78"/>
      <c r="F168" s="155" t="str">
        <f>_xlfn.XLOOKUP(Tabela1[[#This Row],[TASKS]],Planning!$E:$E,Planning!I:I,0)</f>
        <v>-</v>
      </c>
      <c r="G168" s="155">
        <f>_xlfn.XLOOKUP(Tabela1[[#This Row],[TASKS]],Planning!$E:$E,Planning!J:J,0)</f>
        <v>0</v>
      </c>
      <c r="H168" s="155">
        <f>_xlfn.XLOOKUP(Tabela1[[#This Row],[ÁREA]],Planning!$E:$E,Planning!K:K,0)</f>
        <v>0</v>
      </c>
      <c r="I168" s="164" t="str">
        <f>_xlfn.XLOOKUP(Tabela1[[#This Row],[TASKS]],Planning!$E:$E,Planning!O:O,0)</f>
        <v>To Do</v>
      </c>
      <c r="J168" s="203" t="str">
        <f>_xlfn.XLOOKUP(Tabela1[[#This Row],[TASKS]],Planning!$E:$E,Planning!N:N,0)</f>
        <v>-</v>
      </c>
      <c r="K168" s="164" t="str">
        <f>_xlfn.XLOOKUP(Tabela1[[#This Row],[TASKS]],Planning!$E:$E,Planning!V:V,0)</f>
        <v>To Do</v>
      </c>
      <c r="L168" s="153" t="str">
        <f>_xlfn.XLOOKUP(Tabela1[[#This Row],[TASKS]],Planning!$E:$E,Planning!W:W,0)</f>
        <v>-</v>
      </c>
      <c r="M168" s="80" cm="1">
        <f t="array" ref="M168">_xlfn.XLOOKUP(Tabela1[[#This Row],[TASKS]],Planning!E:E,Planning!X:X,#REF!)</f>
        <v>0</v>
      </c>
      <c r="N168" s="230"/>
      <c r="S168" s="16"/>
      <c r="Z168" s="22"/>
    </row>
    <row r="169" spans="2:26" s="2" customFormat="1" ht="22.5" customHeight="1" x14ac:dyDescent="0.35">
      <c r="B169" s="230"/>
      <c r="C169" s="162" t="str">
        <f>Planning!C151</f>
        <v>GCO.009</v>
      </c>
      <c r="D169" s="201" t="str">
        <f>_xlfn.XLOOKUP(C169,Planning!C:C,Planning!E:E,0)</f>
        <v>Task 139</v>
      </c>
      <c r="E169" s="78"/>
      <c r="F169" s="155" t="str">
        <f>_xlfn.XLOOKUP(Tabela1[[#This Row],[TASKS]],Planning!$E:$E,Planning!I:I,0)</f>
        <v>-</v>
      </c>
      <c r="G169" s="155">
        <f>_xlfn.XLOOKUP(Tabela1[[#This Row],[TASKS]],Planning!$E:$E,Planning!J:J,0)</f>
        <v>0</v>
      </c>
      <c r="H169" s="155">
        <f>_xlfn.XLOOKUP(Tabela1[[#This Row],[ÁREA]],Planning!$E:$E,Planning!K:K,0)</f>
        <v>0</v>
      </c>
      <c r="I169" s="164" t="str">
        <f>_xlfn.XLOOKUP(Tabela1[[#This Row],[TASKS]],Planning!$E:$E,Planning!O:O,0)</f>
        <v>To Do</v>
      </c>
      <c r="J169" s="203" t="str">
        <f>_xlfn.XLOOKUP(Tabela1[[#This Row],[TASKS]],Planning!$E:$E,Planning!N:N,0)</f>
        <v>-</v>
      </c>
      <c r="K169" s="164" t="str">
        <f>_xlfn.XLOOKUP(Tabela1[[#This Row],[TASKS]],Planning!$E:$E,Planning!V:V,0)</f>
        <v>To Do</v>
      </c>
      <c r="L169" s="153" t="str">
        <f>_xlfn.XLOOKUP(Tabela1[[#This Row],[TASKS]],Planning!$E:$E,Planning!W:W,0)</f>
        <v>-</v>
      </c>
      <c r="M169" s="80" cm="1">
        <f t="array" ref="M169">_xlfn.XLOOKUP(Tabela1[[#This Row],[TASKS]],Planning!E:E,Planning!X:X,#REF!)</f>
        <v>0</v>
      </c>
      <c r="N169" s="230"/>
      <c r="S169" s="16"/>
      <c r="Z169" s="22"/>
    </row>
    <row r="170" spans="2:26" s="2" customFormat="1" ht="22.5" customHeight="1" x14ac:dyDescent="0.35">
      <c r="B170" s="230"/>
      <c r="C170" s="162" t="str">
        <f>Planning!C152</f>
        <v>GCO.010</v>
      </c>
      <c r="D170" s="201" t="str">
        <f>_xlfn.XLOOKUP(C170,Planning!C:C,Planning!E:E,0)</f>
        <v>Task 140</v>
      </c>
      <c r="E170" s="78"/>
      <c r="F170" s="155" t="str">
        <f>_xlfn.XLOOKUP(Tabela1[[#This Row],[TASKS]],Planning!$E:$E,Planning!I:I,0)</f>
        <v>-</v>
      </c>
      <c r="G170" s="155">
        <f>_xlfn.XLOOKUP(Tabela1[[#This Row],[TASKS]],Planning!$E:$E,Planning!J:J,0)</f>
        <v>0</v>
      </c>
      <c r="H170" s="155">
        <f>_xlfn.XLOOKUP(Tabela1[[#This Row],[ÁREA]],Planning!$E:$E,Planning!K:K,0)</f>
        <v>0</v>
      </c>
      <c r="I170" s="164" t="str">
        <f>_xlfn.XLOOKUP(Tabela1[[#This Row],[TASKS]],Planning!$E:$E,Planning!O:O,0)</f>
        <v>To Do</v>
      </c>
      <c r="J170" s="203" t="str">
        <f>_xlfn.XLOOKUP(Tabela1[[#This Row],[TASKS]],Planning!$E:$E,Planning!N:N,0)</f>
        <v>-</v>
      </c>
      <c r="K170" s="164" t="str">
        <f>_xlfn.XLOOKUP(Tabela1[[#This Row],[TASKS]],Planning!$E:$E,Planning!V:V,0)</f>
        <v>To Do</v>
      </c>
      <c r="L170" s="153" t="str">
        <f>_xlfn.XLOOKUP(Tabela1[[#This Row],[TASKS]],Planning!$E:$E,Planning!W:W,0)</f>
        <v>-</v>
      </c>
      <c r="M170" s="80" cm="1">
        <f t="array" ref="M170">_xlfn.XLOOKUP(Tabela1[[#This Row],[TASKS]],Planning!E:E,Planning!X:X,#REF!)</f>
        <v>0</v>
      </c>
      <c r="N170" s="230"/>
      <c r="S170" s="16"/>
      <c r="Z170" s="22"/>
    </row>
    <row r="171" spans="2:26" s="2" customFormat="1" ht="22.5" customHeight="1" x14ac:dyDescent="0.35">
      <c r="B171" s="230"/>
      <c r="C171" s="162" t="str">
        <f>Planning!C153</f>
        <v>GCO.011</v>
      </c>
      <c r="D171" s="201" t="str">
        <f>_xlfn.XLOOKUP(C171,Planning!C:C,Planning!E:E,0)</f>
        <v>Task 141</v>
      </c>
      <c r="E171" s="78"/>
      <c r="F171" s="155" t="str">
        <f>_xlfn.XLOOKUP(Tabela1[[#This Row],[TASKS]],Planning!$E:$E,Planning!I:I,0)</f>
        <v>-</v>
      </c>
      <c r="G171" s="155">
        <f>_xlfn.XLOOKUP(Tabela1[[#This Row],[TASKS]],Planning!$E:$E,Planning!J:J,0)</f>
        <v>0</v>
      </c>
      <c r="H171" s="155">
        <f>_xlfn.XLOOKUP(Tabela1[[#This Row],[ÁREA]],Planning!$E:$E,Planning!K:K,0)</f>
        <v>0</v>
      </c>
      <c r="I171" s="164" t="str">
        <f>_xlfn.XLOOKUP(Tabela1[[#This Row],[TASKS]],Planning!$E:$E,Planning!O:O,0)</f>
        <v>To Do</v>
      </c>
      <c r="J171" s="203" t="str">
        <f>_xlfn.XLOOKUP(Tabela1[[#This Row],[TASKS]],Planning!$E:$E,Planning!N:N,0)</f>
        <v>-</v>
      </c>
      <c r="K171" s="164" t="str">
        <f>_xlfn.XLOOKUP(Tabela1[[#This Row],[TASKS]],Planning!$E:$E,Planning!V:V,0)</f>
        <v>To Do</v>
      </c>
      <c r="L171" s="153" t="str">
        <f>_xlfn.XLOOKUP(Tabela1[[#This Row],[TASKS]],Planning!$E:$E,Planning!W:W,0)</f>
        <v>-</v>
      </c>
      <c r="M171" s="80" cm="1">
        <f t="array" ref="M171">_xlfn.XLOOKUP(Tabela1[[#This Row],[TASKS]],Planning!E:E,Planning!X:X,#REF!)</f>
        <v>0</v>
      </c>
      <c r="N171" s="230"/>
      <c r="S171" s="16"/>
      <c r="Z171" s="22"/>
    </row>
    <row r="172" spans="2:26" s="2" customFormat="1" ht="22.5" customHeight="1" x14ac:dyDescent="0.35">
      <c r="B172" s="230"/>
      <c r="C172" s="162" t="str">
        <f>Planning!C154</f>
        <v>GCO.012</v>
      </c>
      <c r="D172" s="201" t="str">
        <f>_xlfn.XLOOKUP(C172,Planning!C:C,Planning!E:E,0)</f>
        <v>Task 142</v>
      </c>
      <c r="E172" s="78"/>
      <c r="F172" s="155" t="str">
        <f>_xlfn.XLOOKUP(Tabela1[[#This Row],[TASKS]],Planning!$E:$E,Planning!I:I,0)</f>
        <v>-</v>
      </c>
      <c r="G172" s="155">
        <f>_xlfn.XLOOKUP(Tabela1[[#This Row],[TASKS]],Planning!$E:$E,Planning!J:J,0)</f>
        <v>0</v>
      </c>
      <c r="H172" s="155">
        <f>_xlfn.XLOOKUP(Tabela1[[#This Row],[ÁREA]],Planning!$E:$E,Planning!K:K,0)</f>
        <v>0</v>
      </c>
      <c r="I172" s="164" t="str">
        <f>_xlfn.XLOOKUP(Tabela1[[#This Row],[TASKS]],Planning!$E:$E,Planning!O:O,0)</f>
        <v>To Do</v>
      </c>
      <c r="J172" s="203" t="str">
        <f>_xlfn.XLOOKUP(Tabela1[[#This Row],[TASKS]],Planning!$E:$E,Planning!N:N,0)</f>
        <v>-</v>
      </c>
      <c r="K172" s="164" t="str">
        <f>_xlfn.XLOOKUP(Tabela1[[#This Row],[TASKS]],Planning!$E:$E,Planning!V:V,0)</f>
        <v>To Do</v>
      </c>
      <c r="L172" s="153" t="str">
        <f>_xlfn.XLOOKUP(Tabela1[[#This Row],[TASKS]],Planning!$E:$E,Planning!W:W,0)</f>
        <v>-</v>
      </c>
      <c r="M172" s="80" cm="1">
        <f t="array" ref="M172">_xlfn.XLOOKUP(Tabela1[[#This Row],[TASKS]],Planning!E:E,Planning!X:X,#REF!)</f>
        <v>0</v>
      </c>
      <c r="N172" s="230"/>
      <c r="S172" s="16"/>
      <c r="Z172" s="22"/>
    </row>
    <row r="173" spans="2:26" s="2" customFormat="1" ht="22.5" customHeight="1" x14ac:dyDescent="0.35">
      <c r="B173" s="230"/>
      <c r="C173" s="162" t="str">
        <f>Planning!C155</f>
        <v>GCO.013</v>
      </c>
      <c r="D173" s="201" t="str">
        <f>_xlfn.XLOOKUP(C173,Planning!C:C,Planning!E:E,0)</f>
        <v>Task 143</v>
      </c>
      <c r="E173" s="79"/>
      <c r="F173" s="155" t="str">
        <f>_xlfn.XLOOKUP(Tabela1[[#This Row],[TASKS]],Planning!$E:$E,Planning!I:I,0)</f>
        <v>-</v>
      </c>
      <c r="G173" s="155">
        <f>_xlfn.XLOOKUP(Tabela1[[#This Row],[TASKS]],Planning!$E:$E,Planning!J:J,0)</f>
        <v>0</v>
      </c>
      <c r="H173" s="155">
        <f>_xlfn.XLOOKUP(Tabela1[[#This Row],[ÁREA]],Planning!$E:$E,Planning!K:K,0)</f>
        <v>0</v>
      </c>
      <c r="I173" s="164" t="str">
        <f>_xlfn.XLOOKUP(Tabela1[[#This Row],[TASKS]],Planning!$E:$E,Planning!O:O,0)</f>
        <v>To Do</v>
      </c>
      <c r="J173" s="203" t="str">
        <f>_xlfn.XLOOKUP(Tabela1[[#This Row],[TASKS]],Planning!$E:$E,Planning!N:N,0)</f>
        <v>-</v>
      </c>
      <c r="K173" s="164" t="str">
        <f>_xlfn.XLOOKUP(Tabela1[[#This Row],[TASKS]],Planning!$E:$E,Planning!V:V,0)</f>
        <v>To Do</v>
      </c>
      <c r="L173" s="153" t="str">
        <f>_xlfn.XLOOKUP(Tabela1[[#This Row],[TASKS]],Planning!$E:$E,Planning!W:W,0)</f>
        <v>-</v>
      </c>
      <c r="M173" s="80" cm="1">
        <f t="array" ref="M173">_xlfn.XLOOKUP(Tabela1[[#This Row],[TASKS]],Planning!E:E,Planning!X:X,#REF!)</f>
        <v>0</v>
      </c>
      <c r="N173" s="230"/>
      <c r="S173" s="16"/>
      <c r="Z173" s="22"/>
    </row>
    <row r="174" spans="2:26" s="2" customFormat="1" ht="22.5" customHeight="1" x14ac:dyDescent="0.35">
      <c r="B174" s="230"/>
      <c r="C174" s="162" t="str">
        <f>Planning!C156</f>
        <v>GCO.014</v>
      </c>
      <c r="D174" s="201" t="str">
        <f>_xlfn.XLOOKUP(C174,Planning!C:C,Planning!E:E,0)</f>
        <v>Task 144</v>
      </c>
      <c r="E174" s="79"/>
      <c r="F174" s="155" t="str">
        <f>_xlfn.XLOOKUP(Tabela1[[#This Row],[TASKS]],Planning!$E:$E,Planning!I:I,0)</f>
        <v>-</v>
      </c>
      <c r="G174" s="155">
        <f>_xlfn.XLOOKUP(Tabela1[[#This Row],[TASKS]],Planning!$E:$E,Planning!J:J,0)</f>
        <v>0</v>
      </c>
      <c r="H174" s="155">
        <f>_xlfn.XLOOKUP(Tabela1[[#This Row],[ÁREA]],Planning!$E:$E,Planning!K:K,0)</f>
        <v>0</v>
      </c>
      <c r="I174" s="164" t="str">
        <f>_xlfn.XLOOKUP(Tabela1[[#This Row],[TASKS]],Planning!$E:$E,Planning!O:O,0)</f>
        <v>To Do</v>
      </c>
      <c r="J174" s="203" t="str">
        <f>_xlfn.XLOOKUP(Tabela1[[#This Row],[TASKS]],Planning!$E:$E,Planning!N:N,0)</f>
        <v>-</v>
      </c>
      <c r="K174" s="164" t="str">
        <f>_xlfn.XLOOKUP(Tabela1[[#This Row],[TASKS]],Planning!$E:$E,Planning!V:V,0)</f>
        <v>To Do</v>
      </c>
      <c r="L174" s="153" t="str">
        <f>_xlfn.XLOOKUP(Tabela1[[#This Row],[TASKS]],Planning!$E:$E,Planning!W:W,0)</f>
        <v>-</v>
      </c>
      <c r="M174" s="80" cm="1">
        <f t="array" ref="M174">_xlfn.XLOOKUP(Tabela1[[#This Row],[TASKS]],Planning!E:E,Planning!X:X,#REF!)</f>
        <v>0</v>
      </c>
      <c r="N174" s="230"/>
      <c r="S174" s="16"/>
      <c r="Z174" s="22"/>
    </row>
    <row r="175" spans="2:26" s="2" customFormat="1" ht="22.5" customHeight="1" x14ac:dyDescent="0.35">
      <c r="B175" s="230"/>
      <c r="C175" s="162" t="str">
        <f>Planning!C157</f>
        <v>GCO.015</v>
      </c>
      <c r="D175" s="201" t="str">
        <f>_xlfn.XLOOKUP(C175,Planning!C:C,Planning!E:E,0)</f>
        <v>Task 145</v>
      </c>
      <c r="E175" s="79"/>
      <c r="F175" s="155" t="str">
        <f>_xlfn.XLOOKUP(Tabela1[[#This Row],[TASKS]],Planning!$E:$E,Planning!I:I,0)</f>
        <v>-</v>
      </c>
      <c r="G175" s="155">
        <f>_xlfn.XLOOKUP(Tabela1[[#This Row],[TASKS]],Planning!$E:$E,Planning!J:J,0)</f>
        <v>0</v>
      </c>
      <c r="H175" s="155">
        <f>_xlfn.XLOOKUP(Tabela1[[#This Row],[ÁREA]],Planning!$E:$E,Planning!K:K,0)</f>
        <v>0</v>
      </c>
      <c r="I175" s="164" t="str">
        <f>_xlfn.XLOOKUP(Tabela1[[#This Row],[TASKS]],Planning!$E:$E,Planning!O:O,0)</f>
        <v>To Do</v>
      </c>
      <c r="J175" s="203" t="str">
        <f>_xlfn.XLOOKUP(Tabela1[[#This Row],[TASKS]],Planning!$E:$E,Planning!N:N,0)</f>
        <v>-</v>
      </c>
      <c r="K175" s="164" t="str">
        <f>_xlfn.XLOOKUP(Tabela1[[#This Row],[TASKS]],Planning!$E:$E,Planning!V:V,0)</f>
        <v>To Do</v>
      </c>
      <c r="L175" s="153" t="str">
        <f>_xlfn.XLOOKUP(Tabela1[[#This Row],[TASKS]],Planning!$E:$E,Planning!W:W,0)</f>
        <v>-</v>
      </c>
      <c r="M175" s="80" cm="1">
        <f t="array" ref="M175">_xlfn.XLOOKUP(Tabela1[[#This Row],[TASKS]],Planning!E:E,Planning!X:X,#REF!)</f>
        <v>0</v>
      </c>
      <c r="N175" s="230"/>
      <c r="S175" s="16"/>
      <c r="Z175" s="22"/>
    </row>
    <row r="176" spans="2:26" s="2" customFormat="1" ht="22.5" customHeight="1" x14ac:dyDescent="0.35">
      <c r="B176" s="230"/>
      <c r="C176" s="162" t="str">
        <f>Planning!C158</f>
        <v>GCO.016</v>
      </c>
      <c r="D176" s="201" t="str">
        <f>_xlfn.XLOOKUP(C176,Planning!C:C,Planning!E:E,0)</f>
        <v>Task 146</v>
      </c>
      <c r="E176" s="79"/>
      <c r="F176" s="155" t="str">
        <f>_xlfn.XLOOKUP(Tabela1[[#This Row],[TASKS]],Planning!$E:$E,Planning!I:I,0)</f>
        <v>-</v>
      </c>
      <c r="G176" s="155">
        <f>_xlfn.XLOOKUP(Tabela1[[#This Row],[TASKS]],Planning!$E:$E,Planning!J:J,0)</f>
        <v>0</v>
      </c>
      <c r="H176" s="155">
        <f>_xlfn.XLOOKUP(Tabela1[[#This Row],[ÁREA]],Planning!$E:$E,Planning!K:K,0)</f>
        <v>0</v>
      </c>
      <c r="I176" s="164" t="str">
        <f>_xlfn.XLOOKUP(Tabela1[[#This Row],[TASKS]],Planning!$E:$E,Planning!O:O,0)</f>
        <v>To Do</v>
      </c>
      <c r="J176" s="203" t="str">
        <f>_xlfn.XLOOKUP(Tabela1[[#This Row],[TASKS]],Planning!$E:$E,Planning!N:N,0)</f>
        <v>-</v>
      </c>
      <c r="K176" s="164" t="str">
        <f>_xlfn.XLOOKUP(Tabela1[[#This Row],[TASKS]],Planning!$E:$E,Planning!V:V,0)</f>
        <v>To Do</v>
      </c>
      <c r="L176" s="153" t="str">
        <f>_xlfn.XLOOKUP(Tabela1[[#This Row],[TASKS]],Planning!$E:$E,Planning!W:W,0)</f>
        <v>-</v>
      </c>
      <c r="M176" s="80" cm="1">
        <f t="array" ref="M176">_xlfn.XLOOKUP(Tabela1[[#This Row],[TASKS]],Planning!E:E,Planning!X:X,#REF!)</f>
        <v>0</v>
      </c>
      <c r="N176" s="230"/>
      <c r="S176" s="16"/>
      <c r="Z176" s="22"/>
    </row>
    <row r="177" spans="1:26" s="2" customFormat="1" ht="22.5" customHeight="1" x14ac:dyDescent="0.35">
      <c r="B177" s="230"/>
      <c r="C177" s="162" t="str">
        <f>Planning!C159</f>
        <v>GCO.017</v>
      </c>
      <c r="D177" s="201" t="str">
        <f>_xlfn.XLOOKUP(C177,Planning!C:C,Planning!E:E,0)</f>
        <v>Task 147</v>
      </c>
      <c r="E177" s="79"/>
      <c r="F177" s="155" t="str">
        <f>_xlfn.XLOOKUP(Tabela1[[#This Row],[TASKS]],Planning!$E:$E,Planning!I:I,0)</f>
        <v>-</v>
      </c>
      <c r="G177" s="155">
        <f>_xlfn.XLOOKUP(Tabela1[[#This Row],[TASKS]],Planning!$E:$E,Planning!J:J,0)</f>
        <v>0</v>
      </c>
      <c r="H177" s="155">
        <f>_xlfn.XLOOKUP(Tabela1[[#This Row],[ÁREA]],Planning!$E:$E,Planning!K:K,0)</f>
        <v>0</v>
      </c>
      <c r="I177" s="164" t="str">
        <f>_xlfn.XLOOKUP(Tabela1[[#This Row],[TASKS]],Planning!$E:$E,Planning!O:O,0)</f>
        <v>To Do</v>
      </c>
      <c r="J177" s="203" t="str">
        <f>_xlfn.XLOOKUP(Tabela1[[#This Row],[TASKS]],Planning!$E:$E,Planning!N:N,0)</f>
        <v>-</v>
      </c>
      <c r="K177" s="164" t="str">
        <f>_xlfn.XLOOKUP(Tabela1[[#This Row],[TASKS]],Planning!$E:$E,Planning!V:V,0)</f>
        <v>To Do</v>
      </c>
      <c r="L177" s="153" t="str">
        <f>_xlfn.XLOOKUP(Tabela1[[#This Row],[TASKS]],Planning!$E:$E,Planning!W:W,0)</f>
        <v>-</v>
      </c>
      <c r="M177" s="80" cm="1">
        <f t="array" ref="M177">_xlfn.XLOOKUP(Tabela1[[#This Row],[TASKS]],Planning!E:E,Planning!X:X,#REF!)</f>
        <v>0</v>
      </c>
      <c r="N177" s="230"/>
      <c r="S177" s="16"/>
      <c r="Z177" s="22"/>
    </row>
    <row r="178" spans="1:26" s="2" customFormat="1" ht="22.5" customHeight="1" x14ac:dyDescent="0.35">
      <c r="B178" s="230"/>
      <c r="C178" s="162" t="str">
        <f>Planning!C160</f>
        <v>GCO.018</v>
      </c>
      <c r="D178" s="201" t="str">
        <f>_xlfn.XLOOKUP(C178,Planning!C:C,Planning!E:E,0)</f>
        <v>Task 148</v>
      </c>
      <c r="E178" s="79"/>
      <c r="F178" s="155" t="str">
        <f>_xlfn.XLOOKUP(Tabela1[[#This Row],[TASKS]],Planning!$E:$E,Planning!I:I,0)</f>
        <v>-</v>
      </c>
      <c r="G178" s="155">
        <f>_xlfn.XLOOKUP(Tabela1[[#This Row],[TASKS]],Planning!$E:$E,Planning!J:J,0)</f>
        <v>0</v>
      </c>
      <c r="H178" s="155">
        <f>_xlfn.XLOOKUP(Tabela1[[#This Row],[ÁREA]],Planning!$E:$E,Planning!K:K,0)</f>
        <v>0</v>
      </c>
      <c r="I178" s="164" t="str">
        <f>_xlfn.XLOOKUP(Tabela1[[#This Row],[TASKS]],Planning!$E:$E,Planning!O:O,0)</f>
        <v>To Do</v>
      </c>
      <c r="J178" s="203" t="str">
        <f>_xlfn.XLOOKUP(Tabela1[[#This Row],[TASKS]],Planning!$E:$E,Planning!N:N,0)</f>
        <v>-</v>
      </c>
      <c r="K178" s="164" t="str">
        <f>_xlfn.XLOOKUP(Tabela1[[#This Row],[TASKS]],Planning!$E:$E,Planning!V:V,0)</f>
        <v>To Do</v>
      </c>
      <c r="L178" s="153" t="str">
        <f>_xlfn.XLOOKUP(Tabela1[[#This Row],[TASKS]],Planning!$E:$E,Planning!W:W,0)</f>
        <v>-</v>
      </c>
      <c r="M178" s="80" cm="1">
        <f t="array" ref="M178">_xlfn.XLOOKUP(Tabela1[[#This Row],[TASKS]],Planning!E:E,Planning!X:X,#REF!)</f>
        <v>0</v>
      </c>
      <c r="N178" s="230"/>
      <c r="S178" s="16"/>
      <c r="Z178" s="22"/>
    </row>
    <row r="179" spans="1:26" s="2" customFormat="1" ht="22.5" customHeight="1" x14ac:dyDescent="0.35">
      <c r="B179" s="230"/>
      <c r="C179" s="162" t="str">
        <f>Planning!C161</f>
        <v>GCO.019</v>
      </c>
      <c r="D179" s="201" t="str">
        <f>_xlfn.XLOOKUP(C179,Planning!C:C,Planning!E:E,0)</f>
        <v>Task 149</v>
      </c>
      <c r="E179" s="79"/>
      <c r="F179" s="155" t="str">
        <f>_xlfn.XLOOKUP(Tabela1[[#This Row],[TASKS]],Planning!$E:$E,Planning!I:I,0)</f>
        <v>-</v>
      </c>
      <c r="G179" s="155">
        <f>_xlfn.XLOOKUP(Tabela1[[#This Row],[TASKS]],Planning!$E:$E,Planning!J:J,0)</f>
        <v>0</v>
      </c>
      <c r="H179" s="155">
        <f>_xlfn.XLOOKUP(Tabela1[[#This Row],[ÁREA]],Planning!$E:$E,Planning!K:K,0)</f>
        <v>0</v>
      </c>
      <c r="I179" s="164" t="str">
        <f>_xlfn.XLOOKUP(Tabela1[[#This Row],[TASKS]],Planning!$E:$E,Planning!O:O,0)</f>
        <v>To Do</v>
      </c>
      <c r="J179" s="203" t="str">
        <f>_xlfn.XLOOKUP(Tabela1[[#This Row],[TASKS]],Planning!$E:$E,Planning!N:N,0)</f>
        <v>-</v>
      </c>
      <c r="K179" s="164" t="str">
        <f>_xlfn.XLOOKUP(Tabela1[[#This Row],[TASKS]],Planning!$E:$E,Planning!V:V,0)</f>
        <v>To Do</v>
      </c>
      <c r="L179" s="153" t="str">
        <f>_xlfn.XLOOKUP(Tabela1[[#This Row],[TASKS]],Planning!$E:$E,Planning!W:W,0)</f>
        <v>-</v>
      </c>
      <c r="M179" s="80" cm="1">
        <f t="array" ref="M179">_xlfn.XLOOKUP(Tabela1[[#This Row],[TASKS]],Planning!E:E,Planning!X:X,#REF!)</f>
        <v>0</v>
      </c>
      <c r="N179" s="230"/>
      <c r="S179" s="16"/>
      <c r="Z179" s="22"/>
    </row>
    <row r="180" spans="1:26" s="2" customFormat="1" ht="22.5" customHeight="1" x14ac:dyDescent="0.35">
      <c r="B180" s="230"/>
      <c r="C180" s="162" t="str">
        <f>Planning!C162</f>
        <v>GCO.020</v>
      </c>
      <c r="D180" s="201" t="str">
        <f>_xlfn.XLOOKUP(C180,Planning!C:C,Planning!E:E,0)</f>
        <v>Task 150</v>
      </c>
      <c r="E180" s="79"/>
      <c r="F180" s="155" t="str">
        <f>_xlfn.XLOOKUP(Tabela1[[#This Row],[TASKS]],Planning!$E:$E,Planning!I:I,0)</f>
        <v>-</v>
      </c>
      <c r="G180" s="155">
        <f>_xlfn.XLOOKUP(Tabela1[[#This Row],[TASKS]],Planning!$E:$E,Planning!J:J,0)</f>
        <v>0</v>
      </c>
      <c r="H180" s="155">
        <f>_xlfn.XLOOKUP(Tabela1[[#This Row],[ÁREA]],Planning!$E:$E,Planning!K:K,0)</f>
        <v>0</v>
      </c>
      <c r="I180" s="164" t="str">
        <f>_xlfn.XLOOKUP(Tabela1[[#This Row],[TASKS]],Planning!$E:$E,Planning!O:O,0)</f>
        <v>To Do</v>
      </c>
      <c r="J180" s="203" t="str">
        <f>_xlfn.XLOOKUP(Tabela1[[#This Row],[TASKS]],Planning!$E:$E,Planning!N:N,0)</f>
        <v>-</v>
      </c>
      <c r="K180" s="164" t="str">
        <f>_xlfn.XLOOKUP(Tabela1[[#This Row],[TASKS]],Planning!$E:$E,Planning!V:V,0)</f>
        <v>To Do</v>
      </c>
      <c r="L180" s="153" t="str">
        <f>_xlfn.XLOOKUP(Tabela1[[#This Row],[TASKS]],Planning!$E:$E,Planning!W:W,0)</f>
        <v>-</v>
      </c>
      <c r="M180" s="80" cm="1">
        <f t="array" ref="M180">_xlfn.XLOOKUP(Tabela1[[#This Row],[TASKS]],Planning!E:E,Planning!X:X,#REF!)</f>
        <v>0</v>
      </c>
      <c r="N180" s="230"/>
      <c r="S180" s="16"/>
      <c r="Z180" s="22"/>
    </row>
    <row r="181" spans="1:26" s="2" customFormat="1" ht="22.5" customHeight="1" x14ac:dyDescent="0.35">
      <c r="B181" s="230"/>
      <c r="C181" s="162" t="str">
        <f>Planning!C163</f>
        <v>GCO.021</v>
      </c>
      <c r="D181" s="201" t="str">
        <f>_xlfn.XLOOKUP(C181,Planning!C:C,Planning!E:E,0)</f>
        <v>Task 151</v>
      </c>
      <c r="E181" s="79"/>
      <c r="F181" s="155" t="str">
        <f>_xlfn.XLOOKUP(Tabela1[[#This Row],[TASKS]],Planning!$E:$E,Planning!I:I,0)</f>
        <v>-</v>
      </c>
      <c r="G181" s="155">
        <f>_xlfn.XLOOKUP(Tabela1[[#This Row],[TASKS]],Planning!$E:$E,Planning!J:J,0)</f>
        <v>0</v>
      </c>
      <c r="H181" s="155">
        <f>_xlfn.XLOOKUP(Tabela1[[#This Row],[ÁREA]],Planning!$E:$E,Planning!K:K,0)</f>
        <v>0</v>
      </c>
      <c r="I181" s="164" t="str">
        <f>_xlfn.XLOOKUP(Tabela1[[#This Row],[TASKS]],Planning!$E:$E,Planning!O:O,0)</f>
        <v>To Do</v>
      </c>
      <c r="J181" s="203" t="str">
        <f>_xlfn.XLOOKUP(Tabela1[[#This Row],[TASKS]],Planning!$E:$E,Planning!N:N,0)</f>
        <v>-</v>
      </c>
      <c r="K181" s="164" t="str">
        <f>_xlfn.XLOOKUP(Tabela1[[#This Row],[TASKS]],Planning!$E:$E,Planning!V:V,0)</f>
        <v>To Do</v>
      </c>
      <c r="L181" s="153" t="str">
        <f>_xlfn.XLOOKUP(Tabela1[[#This Row],[TASKS]],Planning!$E:$E,Planning!W:W,0)</f>
        <v>-</v>
      </c>
      <c r="M181" s="80" cm="1">
        <f t="array" ref="M181">_xlfn.XLOOKUP(Tabela1[[#This Row],[TASKS]],Planning!E:E,Planning!X:X,#REF!)</f>
        <v>0</v>
      </c>
      <c r="N181" s="230"/>
      <c r="S181" s="16"/>
      <c r="Z181" s="22"/>
    </row>
    <row r="182" spans="1:26" ht="22.5" customHeight="1" x14ac:dyDescent="0.35">
      <c r="A182" s="2"/>
      <c r="B182" s="230"/>
      <c r="C182" s="162" t="str">
        <f>Planning!C164</f>
        <v>GCO.022</v>
      </c>
      <c r="D182" s="201" t="str">
        <f>_xlfn.XLOOKUP(C182,Planning!C:C,Planning!E:E,0)</f>
        <v>Task 152</v>
      </c>
      <c r="E182" s="78"/>
      <c r="F182" s="155" t="str">
        <f>_xlfn.XLOOKUP(Tabela1[[#This Row],[TASKS]],Planning!$E:$E,Planning!I:I,0)</f>
        <v>-</v>
      </c>
      <c r="G182" s="155">
        <f>_xlfn.XLOOKUP(Tabela1[[#This Row],[TASKS]],Planning!$E:$E,Planning!J:J,0)</f>
        <v>0</v>
      </c>
      <c r="H182" s="155">
        <f>_xlfn.XLOOKUP(Tabela1[[#This Row],[ÁREA]],Planning!$E:$E,Planning!K:K,0)</f>
        <v>0</v>
      </c>
      <c r="I182" s="164" t="str">
        <f>_xlfn.XLOOKUP(Tabela1[[#This Row],[TASKS]],Planning!$E:$E,Planning!O:O,0)</f>
        <v>To Do</v>
      </c>
      <c r="J182" s="203" t="str">
        <f>_xlfn.XLOOKUP(Tabela1[[#This Row],[TASKS]],Planning!$E:$E,Planning!N:N,0)</f>
        <v>-</v>
      </c>
      <c r="K182" s="164" t="str">
        <f>_xlfn.XLOOKUP(Tabela1[[#This Row],[TASKS]],Planning!$E:$E,Planning!V:V,0)</f>
        <v>To Do</v>
      </c>
      <c r="L182" s="153" t="str">
        <f>_xlfn.XLOOKUP(Tabela1[[#This Row],[TASKS]],Planning!$E:$E,Planning!W:W,0)</f>
        <v>-</v>
      </c>
      <c r="M182" s="80" cm="1">
        <f t="array" ref="M182">_xlfn.XLOOKUP(Tabela1[[#This Row],[TASKS]],Planning!E:E,Planning!X:X,#REF!)</f>
        <v>0</v>
      </c>
      <c r="N182" s="230"/>
    </row>
    <row r="183" spans="1:26" ht="22.5" customHeight="1" x14ac:dyDescent="0.35">
      <c r="A183" s="2"/>
      <c r="B183" s="230"/>
      <c r="C183" s="162" t="str">
        <f>Planning!C165</f>
        <v>GCO.023</v>
      </c>
      <c r="D183" s="201" t="str">
        <f>_xlfn.XLOOKUP(C183,Planning!C:C,Planning!E:E,0)</f>
        <v>Task 153</v>
      </c>
      <c r="E183" s="78"/>
      <c r="F183" s="155" t="str">
        <f>_xlfn.XLOOKUP(Tabela1[[#This Row],[TASKS]],Planning!$E:$E,Planning!I:I,0)</f>
        <v>-</v>
      </c>
      <c r="G183" s="155">
        <f>_xlfn.XLOOKUP(Tabela1[[#This Row],[TASKS]],Planning!$E:$E,Planning!J:J,0)</f>
        <v>0</v>
      </c>
      <c r="H183" s="155">
        <f>_xlfn.XLOOKUP(Tabela1[[#This Row],[ÁREA]],Planning!$E:$E,Planning!K:K,0)</f>
        <v>0</v>
      </c>
      <c r="I183" s="164" t="str">
        <f>_xlfn.XLOOKUP(Tabela1[[#This Row],[TASKS]],Planning!$E:$E,Planning!O:O,0)</f>
        <v>To Do</v>
      </c>
      <c r="J183" s="203" t="str">
        <f>_xlfn.XLOOKUP(Tabela1[[#This Row],[TASKS]],Planning!$E:$E,Planning!N:N,0)</f>
        <v>-</v>
      </c>
      <c r="K183" s="164" t="str">
        <f>_xlfn.XLOOKUP(Tabela1[[#This Row],[TASKS]],Planning!$E:$E,Planning!V:V,0)</f>
        <v>To Do</v>
      </c>
      <c r="L183" s="153" t="str">
        <f>_xlfn.XLOOKUP(Tabela1[[#This Row],[TASKS]],Planning!$E:$E,Planning!W:W,0)</f>
        <v>-</v>
      </c>
      <c r="M183" s="80" cm="1">
        <f t="array" ref="M183">_xlfn.XLOOKUP(Tabela1[[#This Row],[TASKS]],Planning!E:E,Planning!X:X,#REF!)</f>
        <v>0</v>
      </c>
      <c r="N183" s="230"/>
    </row>
    <row r="184" spans="1:26" ht="22.5" customHeight="1" x14ac:dyDescent="0.35">
      <c r="A184" s="2"/>
      <c r="B184" s="230"/>
      <c r="C184" s="162"/>
      <c r="D184" s="201"/>
      <c r="E184" s="78"/>
      <c r="F184" s="155"/>
      <c r="G184" s="155"/>
      <c r="H184" s="155"/>
      <c r="I184" s="164"/>
      <c r="J184" s="203"/>
      <c r="K184" s="164">
        <f>_xlfn.XLOOKUP(Tabela1[[#This Row],[TASKS]],Planning!$E:$E,Planning!V:V,0)</f>
        <v>0</v>
      </c>
      <c r="L184" s="153"/>
      <c r="M184" s="80"/>
      <c r="N184" s="230"/>
    </row>
    <row r="185" spans="1:26" ht="22.5" customHeight="1" x14ac:dyDescent="0.35">
      <c r="A185" s="2"/>
      <c r="B185" s="230"/>
      <c r="D185" s="202"/>
      <c r="E185" s="78"/>
      <c r="F185" s="155"/>
      <c r="G185" s="155"/>
      <c r="H185" s="155"/>
      <c r="I185" s="155"/>
      <c r="J185" s="167"/>
      <c r="K185" s="164">
        <v>0</v>
      </c>
      <c r="L185" s="153"/>
      <c r="M185" s="80"/>
      <c r="N185" s="230"/>
    </row>
    <row r="186" spans="1:26" s="1" customFormat="1" ht="34.25" customHeight="1" x14ac:dyDescent="0.35">
      <c r="B186" s="231"/>
      <c r="C186" s="255"/>
      <c r="D186" s="275" t="s">
        <v>41</v>
      </c>
      <c r="E186" s="257"/>
      <c r="F186" s="257"/>
      <c r="G186" s="258"/>
      <c r="H186" s="258"/>
      <c r="I186" s="259"/>
      <c r="J186" s="260"/>
      <c r="K186" s="276">
        <v>0</v>
      </c>
      <c r="L186" s="262"/>
      <c r="M186" s="230"/>
      <c r="N186" s="231"/>
      <c r="S186" s="14"/>
      <c r="Z186" s="5"/>
    </row>
    <row r="187" spans="1:26" ht="22.5" customHeight="1" x14ac:dyDescent="0.35">
      <c r="A187" s="2"/>
      <c r="B187" s="230"/>
      <c r="C187" s="162" t="str">
        <f>Planning!C166</f>
        <v>GPE.001</v>
      </c>
      <c r="D187" s="201" t="str">
        <f>_xlfn.XLOOKUP(C187,Planning!C:C,Planning!E:E,0)</f>
        <v>Task 154</v>
      </c>
      <c r="E187" s="78"/>
      <c r="F187" s="155" t="str">
        <f>_xlfn.XLOOKUP(Tabela1[[#This Row],[TASKS]],Planning!$E:$E,Planning!I:I,0)</f>
        <v>-</v>
      </c>
      <c r="G187" s="155">
        <f>_xlfn.XLOOKUP(Tabela1[[#This Row],[TASKS]],Planning!$E:$E,Planning!J:J,0)</f>
        <v>0</v>
      </c>
      <c r="H187" s="155">
        <f>_xlfn.XLOOKUP(Tabela1[[#This Row],[ÁREA]],Planning!$E:$E,Planning!K:K,0)</f>
        <v>0</v>
      </c>
      <c r="I187" s="164" t="str">
        <f>_xlfn.XLOOKUP(Tabela1[[#This Row],[TASKS]],Planning!$E:$E,Planning!O:O,0)</f>
        <v>To Do</v>
      </c>
      <c r="J187" s="203" t="str">
        <f>_xlfn.XLOOKUP(Tabela1[[#This Row],[TASKS]],Planning!$E:$E,Planning!N:N,0)</f>
        <v>-</v>
      </c>
      <c r="K187" s="164" t="str">
        <f>_xlfn.XLOOKUP(Tabela1[[#This Row],[TASKS]],Planning!$E:$E,Planning!V:V,0)</f>
        <v>To Do</v>
      </c>
      <c r="L187" s="153" t="str">
        <f>_xlfn.XLOOKUP(Tabela1[[#This Row],[TASKS]],Planning!$E:$E,Planning!W:W,0)</f>
        <v>-</v>
      </c>
      <c r="M187" s="80" cm="1">
        <f t="array" ref="M187">_xlfn.XLOOKUP(Tabela1[[#This Row],[TASKS]],Planning!E:E,Planning!X:X,#REF!)</f>
        <v>0</v>
      </c>
      <c r="N187" s="230"/>
    </row>
    <row r="188" spans="1:26" ht="22.5" customHeight="1" x14ac:dyDescent="0.35">
      <c r="A188" s="2"/>
      <c r="B188" s="230"/>
      <c r="C188" s="162" t="str">
        <f>Planning!C167</f>
        <v>GPE.002</v>
      </c>
      <c r="D188" s="201" t="str">
        <f>_xlfn.XLOOKUP(C188,Planning!C:C,Planning!E:E,0)</f>
        <v>Task 155</v>
      </c>
      <c r="E188" s="78"/>
      <c r="F188" s="155" t="str">
        <f>_xlfn.XLOOKUP(Tabela1[[#This Row],[TASKS]],Planning!$E:$E,Planning!I:I,0)</f>
        <v>-</v>
      </c>
      <c r="G188" s="155">
        <f>_xlfn.XLOOKUP(Tabela1[[#This Row],[TASKS]],Planning!$E:$E,Planning!J:J,0)</f>
        <v>0</v>
      </c>
      <c r="H188" s="155">
        <f>_xlfn.XLOOKUP(Tabela1[[#This Row],[ÁREA]],Planning!$E:$E,Planning!K:K,0)</f>
        <v>0</v>
      </c>
      <c r="I188" s="164" t="str">
        <f>_xlfn.XLOOKUP(Tabela1[[#This Row],[TASKS]],Planning!$E:$E,Planning!O:O,0)</f>
        <v>To Do</v>
      </c>
      <c r="J188" s="203" t="str">
        <f>_xlfn.XLOOKUP(Tabela1[[#This Row],[TASKS]],Planning!$E:$E,Planning!N:N,0)</f>
        <v>-</v>
      </c>
      <c r="K188" s="164" t="str">
        <f>_xlfn.XLOOKUP(Tabela1[[#This Row],[TASKS]],Planning!$E:$E,Planning!V:V,0)</f>
        <v>To Do</v>
      </c>
      <c r="L188" s="153" t="str">
        <f>_xlfn.XLOOKUP(Tabela1[[#This Row],[TASKS]],Planning!$E:$E,Planning!W:W,0)</f>
        <v>-</v>
      </c>
      <c r="M188" s="80" cm="1">
        <f t="array" ref="M188">_xlfn.XLOOKUP(Tabela1[[#This Row],[TASKS]],Planning!E:E,Planning!X:X,#REF!)</f>
        <v>0</v>
      </c>
      <c r="N188" s="230"/>
    </row>
    <row r="189" spans="1:26" ht="22.5" customHeight="1" x14ac:dyDescent="0.35">
      <c r="A189" s="2"/>
      <c r="B189" s="230"/>
      <c r="C189" s="162" t="str">
        <f>Planning!C168</f>
        <v>GPE.003</v>
      </c>
      <c r="D189" s="201" t="str">
        <f>_xlfn.XLOOKUP(C189,Planning!C:C,Planning!E:E,0)</f>
        <v>Task 156</v>
      </c>
      <c r="E189" s="78"/>
      <c r="F189" s="155" t="str">
        <f>_xlfn.XLOOKUP(Tabela1[[#This Row],[TASKS]],Planning!$E:$E,Planning!I:I,0)</f>
        <v>-</v>
      </c>
      <c r="G189" s="155">
        <f>_xlfn.XLOOKUP(Tabela1[[#This Row],[TASKS]],Planning!$E:$E,Planning!J:J,0)</f>
        <v>0</v>
      </c>
      <c r="H189" s="155">
        <f>_xlfn.XLOOKUP(Tabela1[[#This Row],[ÁREA]],Planning!$E:$E,Planning!K:K,0)</f>
        <v>0</v>
      </c>
      <c r="I189" s="164" t="str">
        <f>_xlfn.XLOOKUP(Tabela1[[#This Row],[TASKS]],Planning!$E:$E,Planning!O:O,0)</f>
        <v>To Do</v>
      </c>
      <c r="J189" s="203" t="str">
        <f>_xlfn.XLOOKUP(Tabela1[[#This Row],[TASKS]],Planning!$E:$E,Planning!N:N,0)</f>
        <v>-</v>
      </c>
      <c r="K189" s="164" t="str">
        <f>_xlfn.XLOOKUP(Tabela1[[#This Row],[TASKS]],Planning!$E:$E,Planning!V:V,0)</f>
        <v>To Do</v>
      </c>
      <c r="L189" s="153" t="str">
        <f>_xlfn.XLOOKUP(Tabela1[[#This Row],[TASKS]],Planning!$E:$E,Planning!W:W,0)</f>
        <v>-</v>
      </c>
      <c r="M189" s="80" cm="1">
        <f t="array" ref="M189">_xlfn.XLOOKUP(Tabela1[[#This Row],[TASKS]],Planning!E:E,Planning!X:X,#REF!)</f>
        <v>0</v>
      </c>
      <c r="N189" s="230"/>
    </row>
    <row r="190" spans="1:26" ht="22.5" customHeight="1" x14ac:dyDescent="0.35">
      <c r="A190" s="2"/>
      <c r="B190" s="230"/>
      <c r="C190" s="162" t="str">
        <f>Planning!C169</f>
        <v>GPE.004</v>
      </c>
      <c r="D190" s="201" t="str">
        <f>_xlfn.XLOOKUP(C190,Planning!C:C,Planning!E:E,0)</f>
        <v>Task 157</v>
      </c>
      <c r="E190" s="78"/>
      <c r="F190" s="155" t="str">
        <f>_xlfn.XLOOKUP(Tabela1[[#This Row],[TASKS]],Planning!$E:$E,Planning!I:I,0)</f>
        <v>-</v>
      </c>
      <c r="G190" s="155">
        <f>_xlfn.XLOOKUP(Tabela1[[#This Row],[TASKS]],Planning!$E:$E,Planning!J:J,0)</f>
        <v>0</v>
      </c>
      <c r="H190" s="155">
        <f>_xlfn.XLOOKUP(Tabela1[[#This Row],[ÁREA]],Planning!$E:$E,Planning!K:K,0)</f>
        <v>0</v>
      </c>
      <c r="I190" s="164" t="str">
        <f>_xlfn.XLOOKUP(Tabela1[[#This Row],[TASKS]],Planning!$E:$E,Planning!O:O,0)</f>
        <v>To Do</v>
      </c>
      <c r="J190" s="203" t="str">
        <f>_xlfn.XLOOKUP(Tabela1[[#This Row],[TASKS]],Planning!$E:$E,Planning!N:N,0)</f>
        <v>-</v>
      </c>
      <c r="K190" s="164" t="str">
        <f>_xlfn.XLOOKUP(Tabela1[[#This Row],[TASKS]],Planning!$E:$E,Planning!V:V,0)</f>
        <v>To Do</v>
      </c>
      <c r="L190" s="153" t="str">
        <f>_xlfn.XLOOKUP(Tabela1[[#This Row],[TASKS]],Planning!$E:$E,Planning!W:W,0)</f>
        <v>-</v>
      </c>
      <c r="M190" s="80" cm="1">
        <f t="array" ref="M190">_xlfn.XLOOKUP(Tabela1[[#This Row],[TASKS]],Planning!E:E,Planning!X:X,#REF!)</f>
        <v>0</v>
      </c>
      <c r="N190" s="230"/>
    </row>
    <row r="191" spans="1:26" ht="22.5" customHeight="1" x14ac:dyDescent="0.35">
      <c r="A191" s="2"/>
      <c r="B191" s="230"/>
      <c r="C191" s="162" t="str">
        <f>Planning!C170</f>
        <v>GPE.005</v>
      </c>
      <c r="D191" s="201" t="str">
        <f>_xlfn.XLOOKUP(C191,Planning!C:C,Planning!E:E,0)</f>
        <v>Task 158</v>
      </c>
      <c r="E191" s="78"/>
      <c r="F191" s="155" t="str">
        <f>_xlfn.XLOOKUP(Tabela1[[#This Row],[TASKS]],Planning!$E:$E,Planning!I:I,0)</f>
        <v>-</v>
      </c>
      <c r="G191" s="155">
        <f>_xlfn.XLOOKUP(Tabela1[[#This Row],[TASKS]],Planning!$E:$E,Planning!J:J,0)</f>
        <v>0</v>
      </c>
      <c r="H191" s="155">
        <f>_xlfn.XLOOKUP(Tabela1[[#This Row],[ÁREA]],Planning!$E:$E,Planning!K:K,0)</f>
        <v>0</v>
      </c>
      <c r="I191" s="164" t="str">
        <f>_xlfn.XLOOKUP(Tabela1[[#This Row],[TASKS]],Planning!$E:$E,Planning!O:O,0)</f>
        <v>To Do</v>
      </c>
      <c r="J191" s="203" t="str">
        <f>_xlfn.XLOOKUP(Tabela1[[#This Row],[TASKS]],Planning!$E:$E,Planning!N:N,0)</f>
        <v>-</v>
      </c>
      <c r="K191" s="164" t="str">
        <f>_xlfn.XLOOKUP(Tabela1[[#This Row],[TASKS]],Planning!$E:$E,Planning!V:V,0)</f>
        <v>To Do</v>
      </c>
      <c r="L191" s="153" t="str">
        <f>_xlfn.XLOOKUP(Tabela1[[#This Row],[TASKS]],Planning!$E:$E,Planning!W:W,0)</f>
        <v>-</v>
      </c>
      <c r="M191" s="80" cm="1">
        <f t="array" ref="M191">_xlfn.XLOOKUP(Tabela1[[#This Row],[TASKS]],Planning!E:E,Planning!X:X,#REF!)</f>
        <v>0</v>
      </c>
      <c r="N191" s="230"/>
    </row>
    <row r="192" spans="1:26" ht="22.5" customHeight="1" x14ac:dyDescent="0.35">
      <c r="A192" s="2"/>
      <c r="B192" s="230"/>
      <c r="C192" s="162" t="str">
        <f>Planning!C171</f>
        <v>GPE.006</v>
      </c>
      <c r="D192" s="201" t="str">
        <f>_xlfn.XLOOKUP(C192,Planning!C:C,Planning!E:E,0)</f>
        <v>Task 159</v>
      </c>
      <c r="E192" s="78"/>
      <c r="F192" s="155" t="str">
        <f>_xlfn.XLOOKUP(Tabela1[[#This Row],[TASKS]],Planning!$E:$E,Planning!I:I,0)</f>
        <v>-</v>
      </c>
      <c r="G192" s="155">
        <f>_xlfn.XLOOKUP(Tabela1[[#This Row],[TASKS]],Planning!$E:$E,Planning!J:J,0)</f>
        <v>0</v>
      </c>
      <c r="H192" s="155">
        <f>_xlfn.XLOOKUP(Tabela1[[#This Row],[ÁREA]],Planning!$E:$E,Planning!K:K,0)</f>
        <v>0</v>
      </c>
      <c r="I192" s="164" t="str">
        <f>_xlfn.XLOOKUP(Tabela1[[#This Row],[TASKS]],Planning!$E:$E,Planning!O:O,0)</f>
        <v>To Do</v>
      </c>
      <c r="J192" s="203" t="str">
        <f>_xlfn.XLOOKUP(Tabela1[[#This Row],[TASKS]],Planning!$E:$E,Planning!N:N,0)</f>
        <v>-</v>
      </c>
      <c r="K192" s="164" t="str">
        <f>_xlfn.XLOOKUP(Tabela1[[#This Row],[TASKS]],Planning!$E:$E,Planning!V:V,0)</f>
        <v>To Do</v>
      </c>
      <c r="L192" s="153" t="str">
        <f>_xlfn.XLOOKUP(Tabela1[[#This Row],[TASKS]],Planning!$E:$E,Planning!W:W,0)</f>
        <v>-</v>
      </c>
      <c r="M192" s="80" cm="1">
        <f t="array" ref="M192">_xlfn.XLOOKUP(Tabela1[[#This Row],[TASKS]],Planning!E:E,Planning!X:X,#REF!)</f>
        <v>0</v>
      </c>
      <c r="N192" s="230"/>
    </row>
    <row r="193" spans="1:14" ht="22.5" customHeight="1" x14ac:dyDescent="0.35">
      <c r="A193" s="2"/>
      <c r="B193" s="230"/>
      <c r="C193" s="162" t="str">
        <f>Planning!C172</f>
        <v>GPE.007</v>
      </c>
      <c r="D193" s="201" t="str">
        <f>_xlfn.XLOOKUP(C193,Planning!C:C,Planning!E:E,0)</f>
        <v>Task 160</v>
      </c>
      <c r="E193" s="78"/>
      <c r="F193" s="155" t="str">
        <f>_xlfn.XLOOKUP(Tabela1[[#This Row],[TASKS]],Planning!$E:$E,Planning!I:I,0)</f>
        <v>-</v>
      </c>
      <c r="G193" s="155">
        <f>_xlfn.XLOOKUP(Tabela1[[#This Row],[TASKS]],Planning!$E:$E,Planning!J:J,0)</f>
        <v>0</v>
      </c>
      <c r="H193" s="155">
        <f>_xlfn.XLOOKUP(Tabela1[[#This Row],[ÁREA]],Planning!$E:$E,Planning!K:K,0)</f>
        <v>0</v>
      </c>
      <c r="I193" s="164" t="str">
        <f>_xlfn.XLOOKUP(Tabela1[[#This Row],[TASKS]],Planning!$E:$E,Planning!O:O,0)</f>
        <v>To Do</v>
      </c>
      <c r="J193" s="203" t="str">
        <f>_xlfn.XLOOKUP(Tabela1[[#This Row],[TASKS]],Planning!$E:$E,Planning!N:N,0)</f>
        <v>-</v>
      </c>
      <c r="K193" s="164" t="str">
        <f>_xlfn.XLOOKUP(Tabela1[[#This Row],[TASKS]],Planning!$E:$E,Planning!V:V,0)</f>
        <v>To Do</v>
      </c>
      <c r="L193" s="153" t="str">
        <f>_xlfn.XLOOKUP(Tabela1[[#This Row],[TASKS]],Planning!$E:$E,Planning!W:W,0)</f>
        <v>-</v>
      </c>
      <c r="M193" s="80" cm="1">
        <f t="array" ref="M193">_xlfn.XLOOKUP(Tabela1[[#This Row],[TASKS]],Planning!E:E,Planning!X:X,#REF!)</f>
        <v>0</v>
      </c>
      <c r="N193" s="230"/>
    </row>
    <row r="194" spans="1:14" ht="22.5" customHeight="1" x14ac:dyDescent="0.35">
      <c r="A194" s="2"/>
      <c r="B194" s="230"/>
      <c r="C194" s="162" t="str">
        <f>Planning!C173</f>
        <v>GPE.008</v>
      </c>
      <c r="D194" s="201" t="str">
        <f>_xlfn.XLOOKUP(C194,Planning!C:C,Planning!E:E,0)</f>
        <v>Task 161</v>
      </c>
      <c r="E194" s="78"/>
      <c r="F194" s="155" t="str">
        <f>_xlfn.XLOOKUP(Tabela1[[#This Row],[TASKS]],Planning!$E:$E,Planning!I:I,0)</f>
        <v>-</v>
      </c>
      <c r="G194" s="155">
        <f>_xlfn.XLOOKUP(Tabela1[[#This Row],[TASKS]],Planning!$E:$E,Planning!J:J,0)</f>
        <v>0</v>
      </c>
      <c r="H194" s="155">
        <f>_xlfn.XLOOKUP(Tabela1[[#This Row],[ÁREA]],Planning!$E:$E,Planning!K:K,0)</f>
        <v>0</v>
      </c>
      <c r="I194" s="164" t="str">
        <f>_xlfn.XLOOKUP(Tabela1[[#This Row],[TASKS]],Planning!$E:$E,Planning!O:O,0)</f>
        <v>To Do</v>
      </c>
      <c r="J194" s="203" t="str">
        <f>_xlfn.XLOOKUP(Tabela1[[#This Row],[TASKS]],Planning!$E:$E,Planning!N:N,0)</f>
        <v>-</v>
      </c>
      <c r="K194" s="164" t="str">
        <f>_xlfn.XLOOKUP(Tabela1[[#This Row],[TASKS]],Planning!$E:$E,Planning!V:V,0)</f>
        <v>To Do</v>
      </c>
      <c r="L194" s="153" t="str">
        <f>_xlfn.XLOOKUP(Tabela1[[#This Row],[TASKS]],Planning!$E:$E,Planning!W:W,0)</f>
        <v>-</v>
      </c>
      <c r="M194" s="80" cm="1">
        <f t="array" ref="M194">_xlfn.XLOOKUP(Tabela1[[#This Row],[TASKS]],Planning!E:E,Planning!X:X,#REF!)</f>
        <v>0</v>
      </c>
      <c r="N194" s="230"/>
    </row>
    <row r="195" spans="1:14" ht="22.5" customHeight="1" x14ac:dyDescent="0.35">
      <c r="A195" s="2"/>
      <c r="B195" s="230"/>
      <c r="C195" s="162" t="str">
        <f>Planning!C174</f>
        <v>GPE.009</v>
      </c>
      <c r="D195" s="201" t="str">
        <f>_xlfn.XLOOKUP(C195,Planning!C:C,Planning!E:E,0)</f>
        <v>Task 162</v>
      </c>
      <c r="E195" s="78"/>
      <c r="F195" s="155" t="str">
        <f>_xlfn.XLOOKUP(Tabela1[[#This Row],[TASKS]],Planning!$E:$E,Planning!I:I,0)</f>
        <v>-</v>
      </c>
      <c r="G195" s="155">
        <f>_xlfn.XLOOKUP(Tabela1[[#This Row],[TASKS]],Planning!$E:$E,Planning!J:J,0)</f>
        <v>0</v>
      </c>
      <c r="H195" s="155">
        <f>_xlfn.XLOOKUP(Tabela1[[#This Row],[ÁREA]],Planning!$E:$E,Planning!K:K,0)</f>
        <v>0</v>
      </c>
      <c r="I195" s="164" t="str">
        <f>_xlfn.XLOOKUP(Tabela1[[#This Row],[TASKS]],Planning!$E:$E,Planning!O:O,0)</f>
        <v>To Do</v>
      </c>
      <c r="J195" s="203" t="str">
        <f>_xlfn.XLOOKUP(Tabela1[[#This Row],[TASKS]],Planning!$E:$E,Planning!N:N,0)</f>
        <v>-</v>
      </c>
      <c r="K195" s="164" t="str">
        <f>_xlfn.XLOOKUP(Tabela1[[#This Row],[TASKS]],Planning!$E:$E,Planning!V:V,0)</f>
        <v>To Do</v>
      </c>
      <c r="L195" s="153" t="str">
        <f>_xlfn.XLOOKUP(Tabela1[[#This Row],[TASKS]],Planning!$E:$E,Planning!W:W,0)</f>
        <v>-</v>
      </c>
      <c r="M195" s="80" cm="1">
        <f t="array" ref="M195">_xlfn.XLOOKUP(Tabela1[[#This Row],[TASKS]],Planning!E:E,Planning!X:X,#REF!)</f>
        <v>0</v>
      </c>
      <c r="N195" s="230"/>
    </row>
    <row r="196" spans="1:14" ht="22.5" customHeight="1" x14ac:dyDescent="0.35">
      <c r="A196" s="2"/>
      <c r="B196" s="230"/>
      <c r="C196" s="162" t="str">
        <f>Planning!C175</f>
        <v>GPE.010</v>
      </c>
      <c r="D196" s="201" t="str">
        <f>_xlfn.XLOOKUP(C196,Planning!C:C,Planning!E:E,0)</f>
        <v>Task 163</v>
      </c>
      <c r="E196" s="78"/>
      <c r="F196" s="155" t="str">
        <f>_xlfn.XLOOKUP(Tabela1[[#This Row],[TASKS]],Planning!$E:$E,Planning!I:I,0)</f>
        <v>-</v>
      </c>
      <c r="G196" s="155">
        <f>_xlfn.XLOOKUP(Tabela1[[#This Row],[TASKS]],Planning!$E:$E,Planning!J:J,0)</f>
        <v>0</v>
      </c>
      <c r="H196" s="155">
        <f>_xlfn.XLOOKUP(Tabela1[[#This Row],[ÁREA]],Planning!$E:$E,Planning!K:K,0)</f>
        <v>0</v>
      </c>
      <c r="I196" s="164" t="str">
        <f>_xlfn.XLOOKUP(Tabela1[[#This Row],[TASKS]],Planning!$E:$E,Planning!O:O,0)</f>
        <v>To Do</v>
      </c>
      <c r="J196" s="203" t="str">
        <f>_xlfn.XLOOKUP(Tabela1[[#This Row],[TASKS]],Planning!$E:$E,Planning!N:N,0)</f>
        <v>-</v>
      </c>
      <c r="K196" s="164" t="str">
        <f>_xlfn.XLOOKUP(Tabela1[[#This Row],[TASKS]],Planning!$E:$E,Planning!V:V,0)</f>
        <v>To Do</v>
      </c>
      <c r="L196" s="153" t="str">
        <f>_xlfn.XLOOKUP(Tabela1[[#This Row],[TASKS]],Planning!$E:$E,Planning!W:W,0)</f>
        <v>-</v>
      </c>
      <c r="M196" s="80" cm="1">
        <f t="array" ref="M196">_xlfn.XLOOKUP(Tabela1[[#This Row],[TASKS]],Planning!E:E,Planning!X:X,#REF!)</f>
        <v>0</v>
      </c>
      <c r="N196" s="230"/>
    </row>
    <row r="197" spans="1:14" ht="22.5" customHeight="1" x14ac:dyDescent="0.35">
      <c r="A197" s="2"/>
      <c r="B197" s="230"/>
      <c r="C197" s="162" t="str">
        <f>Planning!C176</f>
        <v>GPE.011</v>
      </c>
      <c r="D197" s="201" t="str">
        <f>_xlfn.XLOOKUP(C197,Planning!C:C,Planning!E:E,0)</f>
        <v>Task 164</v>
      </c>
      <c r="E197" s="78"/>
      <c r="F197" s="155" t="str">
        <f>_xlfn.XLOOKUP(Tabela1[[#This Row],[TASKS]],Planning!$E:$E,Planning!I:I,0)</f>
        <v>-</v>
      </c>
      <c r="G197" s="155">
        <f>_xlfn.XLOOKUP(Tabela1[[#This Row],[TASKS]],Planning!$E:$E,Planning!J:J,0)</f>
        <v>0</v>
      </c>
      <c r="H197" s="155">
        <f>_xlfn.XLOOKUP(Tabela1[[#This Row],[ÁREA]],Planning!$E:$E,Planning!K:K,0)</f>
        <v>0</v>
      </c>
      <c r="I197" s="164" t="str">
        <f>_xlfn.XLOOKUP(Tabela1[[#This Row],[TASKS]],Planning!$E:$E,Planning!O:O,0)</f>
        <v>To Do</v>
      </c>
      <c r="J197" s="203" t="str">
        <f>_xlfn.XLOOKUP(Tabela1[[#This Row],[TASKS]],Planning!$E:$E,Planning!N:N,0)</f>
        <v>-</v>
      </c>
      <c r="K197" s="164" t="str">
        <f>_xlfn.XLOOKUP(Tabela1[[#This Row],[TASKS]],Planning!$E:$E,Planning!V:V,0)</f>
        <v>To Do</v>
      </c>
      <c r="L197" s="153" t="str">
        <f>_xlfn.XLOOKUP(Tabela1[[#This Row],[TASKS]],Planning!$E:$E,Planning!W:W,0)</f>
        <v>-</v>
      </c>
      <c r="M197" s="80" cm="1">
        <f t="array" ref="M197">_xlfn.XLOOKUP(Tabela1[[#This Row],[TASKS]],Planning!E:E,Planning!X:X,#REF!)</f>
        <v>0</v>
      </c>
      <c r="N197" s="230"/>
    </row>
    <row r="198" spans="1:14" ht="22.5" customHeight="1" x14ac:dyDescent="0.35">
      <c r="A198" s="2"/>
      <c r="B198" s="230"/>
      <c r="C198" s="162" t="str">
        <f>Planning!C177</f>
        <v>GPE.012</v>
      </c>
      <c r="D198" s="201" t="str">
        <f>_xlfn.XLOOKUP(C198,Planning!C:C,Planning!E:E,0)</f>
        <v>Task 165</v>
      </c>
      <c r="E198" s="78"/>
      <c r="F198" s="155" t="str">
        <f>_xlfn.XLOOKUP(Tabela1[[#This Row],[TASKS]],Planning!$E:$E,Planning!I:I,0)</f>
        <v>-</v>
      </c>
      <c r="G198" s="155">
        <f>_xlfn.XLOOKUP(Tabela1[[#This Row],[TASKS]],Planning!$E:$E,Planning!J:J,0)</f>
        <v>0</v>
      </c>
      <c r="H198" s="155">
        <f>_xlfn.XLOOKUP(Tabela1[[#This Row],[ÁREA]],Planning!$E:$E,Planning!K:K,0)</f>
        <v>0</v>
      </c>
      <c r="I198" s="164" t="str">
        <f>_xlfn.XLOOKUP(Tabela1[[#This Row],[TASKS]],Planning!$E:$E,Planning!O:O,0)</f>
        <v>To Do</v>
      </c>
      <c r="J198" s="203" t="str">
        <f>_xlfn.XLOOKUP(Tabela1[[#This Row],[TASKS]],Planning!$E:$E,Planning!N:N,0)</f>
        <v>-</v>
      </c>
      <c r="K198" s="164" t="str">
        <f>_xlfn.XLOOKUP(Tabela1[[#This Row],[TASKS]],Planning!$E:$E,Planning!V:V,0)</f>
        <v>To Do</v>
      </c>
      <c r="L198" s="153" t="str">
        <f>_xlfn.XLOOKUP(Tabela1[[#This Row],[TASKS]],Planning!$E:$E,Planning!W:W,0)</f>
        <v>-</v>
      </c>
      <c r="M198" s="80" cm="1">
        <f t="array" ref="M198">_xlfn.XLOOKUP(Tabela1[[#This Row],[TASKS]],Planning!E:E,Planning!X:X,#REF!)</f>
        <v>0</v>
      </c>
      <c r="N198" s="230"/>
    </row>
    <row r="199" spans="1:14" ht="22.5" customHeight="1" x14ac:dyDescent="0.35">
      <c r="A199" s="2"/>
      <c r="B199" s="230"/>
      <c r="C199" s="162" t="str">
        <f>Planning!C178</f>
        <v>GPE.013</v>
      </c>
      <c r="D199" s="201" t="str">
        <f>_xlfn.XLOOKUP(C199,Planning!C:C,Planning!E:E,0)</f>
        <v>Task 166</v>
      </c>
      <c r="E199" s="78"/>
      <c r="F199" s="155" t="str">
        <f>_xlfn.XLOOKUP(Tabela1[[#This Row],[TASKS]],Planning!$E:$E,Planning!I:I,0)</f>
        <v>-</v>
      </c>
      <c r="G199" s="155">
        <f>_xlfn.XLOOKUP(Tabela1[[#This Row],[TASKS]],Planning!$E:$E,Planning!J:J,0)</f>
        <v>0</v>
      </c>
      <c r="H199" s="155">
        <f>_xlfn.XLOOKUP(Tabela1[[#This Row],[ÁREA]],Planning!$E:$E,Planning!K:K,0)</f>
        <v>0</v>
      </c>
      <c r="I199" s="164" t="str">
        <f>_xlfn.XLOOKUP(Tabela1[[#This Row],[TASKS]],Planning!$E:$E,Planning!O:O,0)</f>
        <v>To Do</v>
      </c>
      <c r="J199" s="203" t="str">
        <f>_xlfn.XLOOKUP(Tabela1[[#This Row],[TASKS]],Planning!$E:$E,Planning!N:N,0)</f>
        <v>-</v>
      </c>
      <c r="K199" s="164" t="str">
        <f>_xlfn.XLOOKUP(Tabela1[[#This Row],[TASKS]],Planning!$E:$E,Planning!V:V,0)</f>
        <v>To Do</v>
      </c>
      <c r="L199" s="153" t="str">
        <f>_xlfn.XLOOKUP(Tabela1[[#This Row],[TASKS]],Planning!$E:$E,Planning!W:W,0)</f>
        <v>-</v>
      </c>
      <c r="M199" s="80" cm="1">
        <f t="array" ref="M199">_xlfn.XLOOKUP(Tabela1[[#This Row],[TASKS]],Planning!E:E,Planning!X:X,#REF!)</f>
        <v>0</v>
      </c>
      <c r="N199" s="230"/>
    </row>
    <row r="200" spans="1:14" ht="22.5" customHeight="1" x14ac:dyDescent="0.35">
      <c r="A200" s="2"/>
      <c r="B200" s="230"/>
      <c r="C200" s="162" t="str">
        <f>Planning!C179</f>
        <v>GPE.014</v>
      </c>
      <c r="D200" s="201" t="str">
        <f>_xlfn.XLOOKUP(C200,Planning!C:C,Planning!E:E,0)</f>
        <v>Task 167</v>
      </c>
      <c r="E200" s="78"/>
      <c r="F200" s="155" t="str">
        <f>_xlfn.XLOOKUP(Tabela1[[#This Row],[TASKS]],Planning!$E:$E,Planning!I:I,0)</f>
        <v>-</v>
      </c>
      <c r="G200" s="155">
        <f>_xlfn.XLOOKUP(Tabela1[[#This Row],[TASKS]],Planning!$E:$E,Planning!J:J,0)</f>
        <v>0</v>
      </c>
      <c r="H200" s="155">
        <f>_xlfn.XLOOKUP(Tabela1[[#This Row],[ÁREA]],Planning!$E:$E,Planning!K:K,0)</f>
        <v>0</v>
      </c>
      <c r="I200" s="164" t="str">
        <f>_xlfn.XLOOKUP(Tabela1[[#This Row],[TASKS]],Planning!$E:$E,Planning!O:O,0)</f>
        <v>To Do</v>
      </c>
      <c r="J200" s="203" t="str">
        <f>_xlfn.XLOOKUP(Tabela1[[#This Row],[TASKS]],Planning!$E:$E,Planning!N:N,0)</f>
        <v>-</v>
      </c>
      <c r="K200" s="164" t="str">
        <f>_xlfn.XLOOKUP(Tabela1[[#This Row],[TASKS]],Planning!$E:$E,Planning!V:V,0)</f>
        <v>To Do</v>
      </c>
      <c r="L200" s="153" t="str">
        <f>_xlfn.XLOOKUP(Tabela1[[#This Row],[TASKS]],Planning!$E:$E,Planning!W:W,0)</f>
        <v>-</v>
      </c>
      <c r="M200" s="80" cm="1">
        <f t="array" ref="M200">_xlfn.XLOOKUP(Tabela1[[#This Row],[TASKS]],Planning!E:E,Planning!X:X,#REF!)</f>
        <v>0</v>
      </c>
      <c r="N200" s="230"/>
    </row>
    <row r="201" spans="1:14" ht="22.5" customHeight="1" x14ac:dyDescent="0.35">
      <c r="A201" s="2"/>
      <c r="B201" s="230"/>
      <c r="C201" s="162" t="str">
        <f>Planning!C180</f>
        <v>GPE.015</v>
      </c>
      <c r="D201" s="201" t="str">
        <f>_xlfn.XLOOKUP(C201,Planning!C:C,Planning!E:E,0)</f>
        <v>Task 168</v>
      </c>
      <c r="E201" s="78"/>
      <c r="F201" s="155" t="str">
        <f>_xlfn.XLOOKUP(Tabela1[[#This Row],[TASKS]],Planning!$E:$E,Planning!I:I,0)</f>
        <v>-</v>
      </c>
      <c r="G201" s="155">
        <f>_xlfn.XLOOKUP(Tabela1[[#This Row],[TASKS]],Planning!$E:$E,Planning!J:J,0)</f>
        <v>0</v>
      </c>
      <c r="H201" s="155">
        <f>_xlfn.XLOOKUP(Tabela1[[#This Row],[ÁREA]],Planning!$E:$E,Planning!K:K,0)</f>
        <v>0</v>
      </c>
      <c r="I201" s="164" t="str">
        <f>_xlfn.XLOOKUP(Tabela1[[#This Row],[TASKS]],Planning!$E:$E,Planning!O:O,0)</f>
        <v>To Do</v>
      </c>
      <c r="J201" s="203" t="str">
        <f>_xlfn.XLOOKUP(Tabela1[[#This Row],[TASKS]],Planning!$E:$E,Planning!N:N,0)</f>
        <v>-</v>
      </c>
      <c r="K201" s="164" t="str">
        <f>_xlfn.XLOOKUP(Tabela1[[#This Row],[TASKS]],Planning!$E:$E,Planning!V:V,0)</f>
        <v>To Do</v>
      </c>
      <c r="L201" s="153" t="str">
        <f>_xlfn.XLOOKUP(Tabela1[[#This Row],[TASKS]],Planning!$E:$E,Planning!W:W,0)</f>
        <v>-</v>
      </c>
      <c r="M201" s="80" cm="1">
        <f t="array" ref="M201">_xlfn.XLOOKUP(Tabela1[[#This Row],[TASKS]],Planning!E:E,Planning!X:X,#REF!)</f>
        <v>0</v>
      </c>
      <c r="N201" s="230"/>
    </row>
    <row r="202" spans="1:14" ht="22.5" customHeight="1" x14ac:dyDescent="0.35">
      <c r="A202" s="2"/>
      <c r="B202" s="230"/>
      <c r="C202" s="162" t="str">
        <f>Planning!C181</f>
        <v>GPE.016</v>
      </c>
      <c r="D202" s="201" t="str">
        <f>_xlfn.XLOOKUP(C202,Planning!C:C,Planning!E:E,0)</f>
        <v>Task 169</v>
      </c>
      <c r="E202" s="78"/>
      <c r="F202" s="155" t="str">
        <f>_xlfn.XLOOKUP(Tabela1[[#This Row],[TASKS]],Planning!$E:$E,Planning!I:I,0)</f>
        <v>-</v>
      </c>
      <c r="G202" s="155">
        <f>_xlfn.XLOOKUP(Tabela1[[#This Row],[TASKS]],Planning!$E:$E,Planning!J:J,0)</f>
        <v>0</v>
      </c>
      <c r="H202" s="155">
        <f>_xlfn.XLOOKUP(Tabela1[[#This Row],[ÁREA]],Planning!$E:$E,Planning!K:K,0)</f>
        <v>0</v>
      </c>
      <c r="I202" s="164" t="str">
        <f>_xlfn.XLOOKUP(Tabela1[[#This Row],[TASKS]],Planning!$E:$E,Planning!O:O,0)</f>
        <v>To Do</v>
      </c>
      <c r="J202" s="203" t="str">
        <f>_xlfn.XLOOKUP(Tabela1[[#This Row],[TASKS]],Planning!$E:$E,Planning!N:N,0)</f>
        <v>-</v>
      </c>
      <c r="K202" s="164" t="str">
        <f>_xlfn.XLOOKUP(Tabela1[[#This Row],[TASKS]],Planning!$E:$E,Planning!V:V,0)</f>
        <v>To Do</v>
      </c>
      <c r="L202" s="153" t="str">
        <f>_xlfn.XLOOKUP(Tabela1[[#This Row],[TASKS]],Planning!$E:$E,Planning!W:W,0)</f>
        <v>-</v>
      </c>
      <c r="M202" s="80" cm="1">
        <f t="array" ref="M202">_xlfn.XLOOKUP(Tabela1[[#This Row],[TASKS]],Planning!E:E,Planning!X:X,#REF!)</f>
        <v>0</v>
      </c>
      <c r="N202" s="230"/>
    </row>
    <row r="203" spans="1:14" ht="22.5" customHeight="1" x14ac:dyDescent="0.35">
      <c r="A203" s="2"/>
      <c r="B203" s="230"/>
      <c r="C203" s="162" t="str">
        <f>Planning!C182</f>
        <v>GPE.017</v>
      </c>
      <c r="D203" s="201" t="str">
        <f>_xlfn.XLOOKUP(C203,Planning!C:C,Planning!E:E,0)</f>
        <v>Task 170</v>
      </c>
      <c r="E203" s="78"/>
      <c r="F203" s="155" t="str">
        <f>_xlfn.XLOOKUP(Tabela1[[#This Row],[TASKS]],Planning!$E:$E,Planning!I:I,0)</f>
        <v>-</v>
      </c>
      <c r="G203" s="155">
        <f>_xlfn.XLOOKUP(Tabela1[[#This Row],[TASKS]],Planning!$E:$E,Planning!J:J,0)</f>
        <v>0</v>
      </c>
      <c r="H203" s="155">
        <f>_xlfn.XLOOKUP(Tabela1[[#This Row],[ÁREA]],Planning!$E:$E,Planning!K:K,0)</f>
        <v>0</v>
      </c>
      <c r="I203" s="164" t="str">
        <f>_xlfn.XLOOKUP(Tabela1[[#This Row],[TASKS]],Planning!$E:$E,Planning!O:O,0)</f>
        <v>To Do</v>
      </c>
      <c r="J203" s="203" t="str">
        <f>_xlfn.XLOOKUP(Tabela1[[#This Row],[TASKS]],Planning!$E:$E,Planning!N:N,0)</f>
        <v>-</v>
      </c>
      <c r="K203" s="164" t="str">
        <f>_xlfn.XLOOKUP(Tabela1[[#This Row],[TASKS]],Planning!$E:$E,Planning!V:V,0)</f>
        <v>To Do</v>
      </c>
      <c r="L203" s="153" t="str">
        <f>_xlfn.XLOOKUP(Tabela1[[#This Row],[TASKS]],Planning!$E:$E,Planning!W:W,0)</f>
        <v>-</v>
      </c>
      <c r="M203" s="80" cm="1">
        <f t="array" ref="M203">_xlfn.XLOOKUP(Tabela1[[#This Row],[TASKS]],Planning!E:E,Planning!X:X,#REF!)</f>
        <v>0</v>
      </c>
      <c r="N203" s="230"/>
    </row>
    <row r="204" spans="1:14" ht="22.5" customHeight="1" x14ac:dyDescent="0.35">
      <c r="A204" s="2"/>
      <c r="B204" s="230"/>
      <c r="C204" s="162" t="str">
        <f>Planning!C183</f>
        <v>GPE.018</v>
      </c>
      <c r="D204" s="201" t="str">
        <f>_xlfn.XLOOKUP(C204,Planning!C:C,Planning!E:E,0)</f>
        <v>Task 171</v>
      </c>
      <c r="E204" s="78"/>
      <c r="F204" s="155" t="str">
        <f>_xlfn.XLOOKUP(Tabela1[[#This Row],[TASKS]],Planning!$E:$E,Planning!I:I,0)</f>
        <v>-</v>
      </c>
      <c r="G204" s="155">
        <f>_xlfn.XLOOKUP(Tabela1[[#This Row],[TASKS]],Planning!$E:$E,Planning!J:J,0)</f>
        <v>0</v>
      </c>
      <c r="H204" s="155">
        <f>_xlfn.XLOOKUP(Tabela1[[#This Row],[ÁREA]],Planning!$E:$E,Planning!K:K,0)</f>
        <v>0</v>
      </c>
      <c r="I204" s="164" t="str">
        <f>_xlfn.XLOOKUP(Tabela1[[#This Row],[TASKS]],Planning!$E:$E,Planning!O:O,0)</f>
        <v>To Do</v>
      </c>
      <c r="J204" s="203" t="str">
        <f>_xlfn.XLOOKUP(Tabela1[[#This Row],[TASKS]],Planning!$E:$E,Planning!N:N,0)</f>
        <v>-</v>
      </c>
      <c r="K204" s="164" t="str">
        <f>_xlfn.XLOOKUP(Tabela1[[#This Row],[TASKS]],Planning!$E:$E,Planning!V:V,0)</f>
        <v>To Do</v>
      </c>
      <c r="L204" s="153" t="str">
        <f>_xlfn.XLOOKUP(Tabela1[[#This Row],[TASKS]],Planning!$E:$E,Planning!W:W,0)</f>
        <v>-</v>
      </c>
      <c r="M204" s="80" cm="1">
        <f t="array" ref="M204">_xlfn.XLOOKUP(Tabela1[[#This Row],[TASKS]],Planning!E:E,Planning!X:X,#REF!)</f>
        <v>0</v>
      </c>
      <c r="N204" s="230"/>
    </row>
    <row r="205" spans="1:14" ht="22.5" customHeight="1" x14ac:dyDescent="0.35">
      <c r="A205" s="2"/>
      <c r="B205" s="230"/>
      <c r="C205" s="162" t="str">
        <f>Planning!C184</f>
        <v>GPE.019</v>
      </c>
      <c r="D205" s="201" t="str">
        <f>_xlfn.XLOOKUP(C205,Planning!C:C,Planning!E:E,0)</f>
        <v>Task 172</v>
      </c>
      <c r="E205" s="78"/>
      <c r="F205" s="155" t="str">
        <f>_xlfn.XLOOKUP(Tabela1[[#This Row],[TASKS]],Planning!$E:$E,Planning!I:I,0)</f>
        <v>-</v>
      </c>
      <c r="G205" s="155">
        <f>_xlfn.XLOOKUP(Tabela1[[#This Row],[TASKS]],Planning!$E:$E,Planning!J:J,0)</f>
        <v>0</v>
      </c>
      <c r="H205" s="155">
        <f>_xlfn.XLOOKUP(Tabela1[[#This Row],[ÁREA]],Planning!$E:$E,Planning!K:K,0)</f>
        <v>0</v>
      </c>
      <c r="I205" s="164" t="str">
        <f>_xlfn.XLOOKUP(Tabela1[[#This Row],[TASKS]],Planning!$E:$E,Planning!O:O,0)</f>
        <v>To Do</v>
      </c>
      <c r="J205" s="203" t="str">
        <f>_xlfn.XLOOKUP(Tabela1[[#This Row],[TASKS]],Planning!$E:$E,Planning!N:N,0)</f>
        <v>-</v>
      </c>
      <c r="K205" s="164" t="str">
        <f>_xlfn.XLOOKUP(Tabela1[[#This Row],[TASKS]],Planning!$E:$E,Planning!V:V,0)</f>
        <v>To Do</v>
      </c>
      <c r="L205" s="153" t="str">
        <f>_xlfn.XLOOKUP(Tabela1[[#This Row],[TASKS]],Planning!$E:$E,Planning!W:W,0)</f>
        <v>-</v>
      </c>
      <c r="M205" s="80" cm="1">
        <f t="array" ref="M205">_xlfn.XLOOKUP(Tabela1[[#This Row],[TASKS]],Planning!E:E,Planning!X:X,#REF!)</f>
        <v>0</v>
      </c>
      <c r="N205" s="230"/>
    </row>
    <row r="206" spans="1:14" ht="22.5" customHeight="1" x14ac:dyDescent="0.35">
      <c r="A206" s="2"/>
      <c r="B206" s="230"/>
      <c r="C206" s="162" t="str">
        <f>Planning!C185</f>
        <v>GPE.020</v>
      </c>
      <c r="D206" s="201" t="str">
        <f>_xlfn.XLOOKUP(C206,Planning!C:C,Planning!E:E,0)</f>
        <v>Task 173</v>
      </c>
      <c r="E206" s="78"/>
      <c r="F206" s="155" t="str">
        <f>_xlfn.XLOOKUP(Tabela1[[#This Row],[TASKS]],Planning!$E:$E,Planning!I:I,0)</f>
        <v>-</v>
      </c>
      <c r="G206" s="155">
        <f>_xlfn.XLOOKUP(Tabela1[[#This Row],[TASKS]],Planning!$E:$E,Planning!J:J,0)</f>
        <v>0</v>
      </c>
      <c r="H206" s="155">
        <f>_xlfn.XLOOKUP(Tabela1[[#This Row],[ÁREA]],Planning!$E:$E,Planning!K:K,0)</f>
        <v>0</v>
      </c>
      <c r="I206" s="164" t="str">
        <f>_xlfn.XLOOKUP(Tabela1[[#This Row],[TASKS]],Planning!$E:$E,Planning!O:O,0)</f>
        <v>To Do</v>
      </c>
      <c r="J206" s="203" t="str">
        <f>_xlfn.XLOOKUP(Tabela1[[#This Row],[TASKS]],Planning!$E:$E,Planning!N:N,0)</f>
        <v>-</v>
      </c>
      <c r="K206" s="164" t="str">
        <f>_xlfn.XLOOKUP(Tabela1[[#This Row],[TASKS]],Planning!$E:$E,Planning!V:V,0)</f>
        <v>To Do</v>
      </c>
      <c r="L206" s="153" t="str">
        <f>_xlfn.XLOOKUP(Tabela1[[#This Row],[TASKS]],Planning!$E:$E,Planning!W:W,0)</f>
        <v>-</v>
      </c>
      <c r="M206" s="80" cm="1">
        <f t="array" ref="M206">_xlfn.XLOOKUP(Tabela1[[#This Row],[TASKS]],Planning!E:E,Planning!X:X,#REF!)</f>
        <v>0</v>
      </c>
      <c r="N206" s="230"/>
    </row>
    <row r="207" spans="1:14" ht="22.5" customHeight="1" x14ac:dyDescent="0.35">
      <c r="A207" s="2"/>
      <c r="B207" s="230"/>
      <c r="C207" s="162" t="str">
        <f>Planning!C186</f>
        <v>GPE.021</v>
      </c>
      <c r="D207" s="201" t="str">
        <f>_xlfn.XLOOKUP(C207,Planning!C:C,Planning!E:E,0)</f>
        <v>Task 174</v>
      </c>
      <c r="E207" s="78"/>
      <c r="F207" s="155" t="str">
        <f>_xlfn.XLOOKUP(Tabela1[[#This Row],[TASKS]],Planning!$E:$E,Planning!I:I,0)</f>
        <v>-</v>
      </c>
      <c r="G207" s="155">
        <f>_xlfn.XLOOKUP(Tabela1[[#This Row],[TASKS]],Planning!$E:$E,Planning!J:J,0)</f>
        <v>0</v>
      </c>
      <c r="H207" s="155">
        <f>_xlfn.XLOOKUP(Tabela1[[#This Row],[ÁREA]],Planning!$E:$E,Planning!K:K,0)</f>
        <v>0</v>
      </c>
      <c r="I207" s="164" t="str">
        <f>_xlfn.XLOOKUP(Tabela1[[#This Row],[TASKS]],Planning!$E:$E,Planning!O:O,0)</f>
        <v>To Do</v>
      </c>
      <c r="J207" s="203" t="str">
        <f>_xlfn.XLOOKUP(Tabela1[[#This Row],[TASKS]],Planning!$E:$E,Planning!N:N,0)</f>
        <v>-</v>
      </c>
      <c r="K207" s="164" t="str">
        <f>_xlfn.XLOOKUP(Tabela1[[#This Row],[TASKS]],Planning!$E:$E,Planning!V:V,0)</f>
        <v>To Do</v>
      </c>
      <c r="L207" s="153" t="str">
        <f>_xlfn.XLOOKUP(Tabela1[[#This Row],[TASKS]],Planning!$E:$E,Planning!W:W,0)</f>
        <v>-</v>
      </c>
      <c r="M207" s="80" cm="1">
        <f t="array" ref="M207">_xlfn.XLOOKUP(Tabela1[[#This Row],[TASKS]],Planning!E:E,Planning!X:X,#REF!)</f>
        <v>0</v>
      </c>
      <c r="N207" s="230"/>
    </row>
    <row r="208" spans="1:14" ht="22.5" customHeight="1" x14ac:dyDescent="0.35">
      <c r="A208" s="2"/>
      <c r="B208" s="230"/>
      <c r="C208" s="162"/>
      <c r="D208" s="202"/>
      <c r="E208" s="78"/>
      <c r="F208" s="155"/>
      <c r="G208" s="155"/>
      <c r="H208" s="155"/>
      <c r="I208" s="155"/>
      <c r="J208" s="167"/>
      <c r="K208" s="164">
        <v>0</v>
      </c>
      <c r="L208" s="153"/>
      <c r="M208" s="80"/>
      <c r="N208" s="230"/>
    </row>
    <row r="209" spans="1:26" s="1" customFormat="1" ht="34.25" customHeight="1" x14ac:dyDescent="0.35">
      <c r="B209" s="231"/>
      <c r="C209" s="255"/>
      <c r="D209" s="275" t="s">
        <v>42</v>
      </c>
      <c r="E209" s="257"/>
      <c r="F209" s="257"/>
      <c r="G209" s="258"/>
      <c r="H209" s="258"/>
      <c r="I209" s="259"/>
      <c r="J209" s="260"/>
      <c r="K209" s="276">
        <v>0</v>
      </c>
      <c r="L209" s="262"/>
      <c r="M209" s="230"/>
      <c r="N209" s="230"/>
      <c r="S209" s="14"/>
      <c r="Z209" s="5"/>
    </row>
    <row r="210" spans="1:26" ht="22.5" customHeight="1" x14ac:dyDescent="0.35">
      <c r="A210" s="2"/>
      <c r="B210" s="230"/>
      <c r="C210" s="162" t="str">
        <f>Planning!C187</f>
        <v>CR.001</v>
      </c>
      <c r="D210" s="201" t="str">
        <f>_xlfn.XLOOKUP(C210,Planning!C:C,Planning!E:E,0)</f>
        <v>Task 175</v>
      </c>
      <c r="E210" s="78"/>
      <c r="F210" s="155" t="str">
        <f>_xlfn.XLOOKUP(Tabela1[[#This Row],[TASKS]],Planning!$E:$E,Planning!I:I,0)</f>
        <v>-</v>
      </c>
      <c r="G210" s="155">
        <f>_xlfn.XLOOKUP(Tabela1[[#This Row],[TASKS]],Planning!$E:$E,Planning!J:J,0)</f>
        <v>0</v>
      </c>
      <c r="H210" s="155">
        <f>_xlfn.XLOOKUP(Tabela1[[#This Row],[ÁREA]],Planning!$E:$E,Planning!K:K,0)</f>
        <v>0</v>
      </c>
      <c r="I210" s="164" t="str">
        <f>_xlfn.XLOOKUP(Tabela1[[#This Row],[TASKS]],Planning!$E:$E,Planning!O:O,0)</f>
        <v>To Do</v>
      </c>
      <c r="J210" s="203" t="str">
        <f>_xlfn.XLOOKUP(Tabela1[[#This Row],[TASKS]],Planning!$E:$E,Planning!N:N,0)</f>
        <v>-</v>
      </c>
      <c r="K210" s="164" t="str">
        <f>_xlfn.XLOOKUP(Tabela1[[#This Row],[TASKS]],Planning!$E:$E,Planning!V:V,0)</f>
        <v>To Do</v>
      </c>
      <c r="L210" s="153" t="str">
        <f>_xlfn.XLOOKUP(Tabela1[[#This Row],[TASKS]],Planning!$E:$E,Planning!W:W,0)</f>
        <v>-</v>
      </c>
      <c r="M210" s="80" cm="1">
        <f t="array" ref="M210">_xlfn.XLOOKUP(Tabela1[[#This Row],[TASKS]],Planning!E:E,Planning!X:X,#REF!)</f>
        <v>0</v>
      </c>
      <c r="N210" s="230"/>
    </row>
    <row r="211" spans="1:26" ht="22.5" customHeight="1" x14ac:dyDescent="0.35">
      <c r="A211" s="2"/>
      <c r="B211" s="230"/>
      <c r="C211" s="162" t="str">
        <f>Planning!C188</f>
        <v>CR.002</v>
      </c>
      <c r="D211" s="201" t="str">
        <f>_xlfn.XLOOKUP(C211,Planning!C:C,Planning!E:E,0)</f>
        <v>Task 176</v>
      </c>
      <c r="E211" s="78"/>
      <c r="F211" s="155" t="str">
        <f>_xlfn.XLOOKUP(Tabela1[[#This Row],[TASKS]],Planning!$E:$E,Planning!I:I,0)</f>
        <v>-</v>
      </c>
      <c r="G211" s="155">
        <f>_xlfn.XLOOKUP(Tabela1[[#This Row],[TASKS]],Planning!$E:$E,Planning!J:J,0)</f>
        <v>0</v>
      </c>
      <c r="H211" s="155">
        <f>_xlfn.XLOOKUP(Tabela1[[#This Row],[ÁREA]],Planning!$E:$E,Planning!K:K,0)</f>
        <v>0</v>
      </c>
      <c r="I211" s="164" t="str">
        <f>_xlfn.XLOOKUP(Tabela1[[#This Row],[TASKS]],Planning!$E:$E,Planning!O:O,0)</f>
        <v>To Do</v>
      </c>
      <c r="J211" s="203" t="str">
        <f>_xlfn.XLOOKUP(Tabela1[[#This Row],[TASKS]],Planning!$E:$E,Planning!N:N,0)</f>
        <v>-</v>
      </c>
      <c r="K211" s="164" t="str">
        <f>_xlfn.XLOOKUP(Tabela1[[#This Row],[TASKS]],Planning!$E:$E,Planning!V:V,0)</f>
        <v>To Do</v>
      </c>
      <c r="L211" s="153" t="str">
        <f>_xlfn.XLOOKUP(Tabela1[[#This Row],[TASKS]],Planning!$E:$E,Planning!W:W,0)</f>
        <v>-</v>
      </c>
      <c r="M211" s="80" cm="1">
        <f t="array" ref="M211">_xlfn.XLOOKUP(Tabela1[[#This Row],[TASKS]],Planning!E:E,Planning!X:X,#REF!)</f>
        <v>0</v>
      </c>
      <c r="N211" s="230"/>
    </row>
    <row r="212" spans="1:26" ht="22.5" customHeight="1" x14ac:dyDescent="0.35">
      <c r="A212" s="2"/>
      <c r="B212" s="230"/>
      <c r="C212" s="162" t="str">
        <f>Planning!C189</f>
        <v>CR.003</v>
      </c>
      <c r="D212" s="201" t="str">
        <f>_xlfn.XLOOKUP(C212,Planning!C:C,Planning!E:E,0)</f>
        <v>Task 177</v>
      </c>
      <c r="E212" s="78"/>
      <c r="F212" s="155" t="str">
        <f>_xlfn.XLOOKUP(Tabela1[[#This Row],[TASKS]],Planning!$E:$E,Planning!I:I,0)</f>
        <v>-</v>
      </c>
      <c r="G212" s="155">
        <f>_xlfn.XLOOKUP(Tabela1[[#This Row],[TASKS]],Planning!$E:$E,Planning!J:J,0)</f>
        <v>0</v>
      </c>
      <c r="H212" s="155">
        <f>_xlfn.XLOOKUP(Tabela1[[#This Row],[ÁREA]],Planning!$E:$E,Planning!K:K,0)</f>
        <v>0</v>
      </c>
      <c r="I212" s="164" t="str">
        <f>_xlfn.XLOOKUP(Tabela1[[#This Row],[TASKS]],Planning!$E:$E,Planning!O:O,0)</f>
        <v>To Do</v>
      </c>
      <c r="J212" s="203" t="str">
        <f>_xlfn.XLOOKUP(Tabela1[[#This Row],[TASKS]],Planning!$E:$E,Planning!N:N,0)</f>
        <v>-</v>
      </c>
      <c r="K212" s="164" t="str">
        <f>_xlfn.XLOOKUP(Tabela1[[#This Row],[TASKS]],Planning!$E:$E,Planning!V:V,0)</f>
        <v>To Do</v>
      </c>
      <c r="L212" s="153" t="str">
        <f>_xlfn.XLOOKUP(Tabela1[[#This Row],[TASKS]],Planning!$E:$E,Planning!W:W,0)</f>
        <v>-</v>
      </c>
      <c r="M212" s="80" cm="1">
        <f t="array" ref="M212">_xlfn.XLOOKUP(Tabela1[[#This Row],[TASKS]],Planning!E:E,Planning!X:X,#REF!)</f>
        <v>0</v>
      </c>
      <c r="N212" s="230"/>
    </row>
    <row r="213" spans="1:26" ht="22.5" customHeight="1" x14ac:dyDescent="0.35">
      <c r="A213" s="2"/>
      <c r="B213" s="230"/>
      <c r="C213" s="162" t="str">
        <f>Planning!C190</f>
        <v>CR.004</v>
      </c>
      <c r="D213" s="201" t="str">
        <f>_xlfn.XLOOKUP(C213,Planning!C:C,Planning!E:E,0)</f>
        <v>Task 178</v>
      </c>
      <c r="E213" s="78"/>
      <c r="F213" s="155" t="str">
        <f>_xlfn.XLOOKUP(Tabela1[[#This Row],[TASKS]],Planning!$E:$E,Planning!I:I,0)</f>
        <v>-</v>
      </c>
      <c r="G213" s="155">
        <f>_xlfn.XLOOKUP(Tabela1[[#This Row],[TASKS]],Planning!$E:$E,Planning!J:J,0)</f>
        <v>0</v>
      </c>
      <c r="H213" s="155">
        <f>_xlfn.XLOOKUP(Tabela1[[#This Row],[ÁREA]],Planning!$E:$E,Planning!K:K,0)</f>
        <v>0</v>
      </c>
      <c r="I213" s="164" t="str">
        <f>_xlfn.XLOOKUP(Tabela1[[#This Row],[TASKS]],Planning!$E:$E,Planning!O:O,0)</f>
        <v>To Do</v>
      </c>
      <c r="J213" s="203" t="str">
        <f>_xlfn.XLOOKUP(Tabela1[[#This Row],[TASKS]],Planning!$E:$E,Planning!N:N,0)</f>
        <v>-</v>
      </c>
      <c r="K213" s="164" t="str">
        <f>_xlfn.XLOOKUP(Tabela1[[#This Row],[TASKS]],Planning!$E:$E,Planning!V:V,0)</f>
        <v>To Do</v>
      </c>
      <c r="L213" s="153" t="str">
        <f>_xlfn.XLOOKUP(Tabela1[[#This Row],[TASKS]],Planning!$E:$E,Planning!W:W,0)</f>
        <v>-</v>
      </c>
      <c r="M213" s="80" cm="1">
        <f t="array" ref="M213">_xlfn.XLOOKUP(Tabela1[[#This Row],[TASKS]],Planning!E:E,Planning!X:X,#REF!)</f>
        <v>0</v>
      </c>
      <c r="N213" s="230"/>
    </row>
    <row r="214" spans="1:26" ht="22.5" customHeight="1" x14ac:dyDescent="0.35">
      <c r="A214" s="2"/>
      <c r="B214" s="230"/>
      <c r="C214" s="162" t="str">
        <f>Planning!C191</f>
        <v>CR.005</v>
      </c>
      <c r="D214" s="201" t="str">
        <f>_xlfn.XLOOKUP(C214,Planning!C:C,Planning!E:E,0)</f>
        <v>Task 179</v>
      </c>
      <c r="E214" s="78"/>
      <c r="F214" s="155" t="str">
        <f>_xlfn.XLOOKUP(Tabela1[[#This Row],[TASKS]],Planning!$E:$E,Planning!I:I,0)</f>
        <v>-</v>
      </c>
      <c r="G214" s="155">
        <f>_xlfn.XLOOKUP(Tabela1[[#This Row],[TASKS]],Planning!$E:$E,Planning!J:J,0)</f>
        <v>0</v>
      </c>
      <c r="H214" s="155">
        <f>_xlfn.XLOOKUP(Tabela1[[#This Row],[ÁREA]],Planning!$E:$E,Planning!K:K,0)</f>
        <v>0</v>
      </c>
      <c r="I214" s="164" t="str">
        <f>_xlfn.XLOOKUP(Tabela1[[#This Row],[TASKS]],Planning!$E:$E,Planning!O:O,0)</f>
        <v>To Do</v>
      </c>
      <c r="J214" s="203" t="str">
        <f>_xlfn.XLOOKUP(Tabela1[[#This Row],[TASKS]],Planning!$E:$E,Planning!N:N,0)</f>
        <v>-</v>
      </c>
      <c r="K214" s="164" t="str">
        <f>_xlfn.XLOOKUP(Tabela1[[#This Row],[TASKS]],Planning!$E:$E,Planning!V:V,0)</f>
        <v>To Do</v>
      </c>
      <c r="L214" s="153" t="str">
        <f>_xlfn.XLOOKUP(Tabela1[[#This Row],[TASKS]],Planning!$E:$E,Planning!W:W,0)</f>
        <v>-</v>
      </c>
      <c r="M214" s="80" cm="1">
        <f t="array" ref="M214">_xlfn.XLOOKUP(Tabela1[[#This Row],[TASKS]],Planning!E:E,Planning!X:X,#REF!)</f>
        <v>0</v>
      </c>
      <c r="N214" s="230"/>
    </row>
    <row r="215" spans="1:26" ht="22.5" customHeight="1" x14ac:dyDescent="0.35">
      <c r="A215" s="2"/>
      <c r="B215" s="230"/>
      <c r="C215" s="162" t="str">
        <f>Planning!C192</f>
        <v>CR.006</v>
      </c>
      <c r="D215" s="201" t="str">
        <f>_xlfn.XLOOKUP(C215,Planning!C:C,Planning!E:E,0)</f>
        <v>Task 180</v>
      </c>
      <c r="E215" s="78"/>
      <c r="F215" s="155" t="str">
        <f>_xlfn.XLOOKUP(Tabela1[[#This Row],[TASKS]],Planning!$E:$E,Planning!I:I,0)</f>
        <v>-</v>
      </c>
      <c r="G215" s="155">
        <f>_xlfn.XLOOKUP(Tabela1[[#This Row],[TASKS]],Planning!$E:$E,Planning!J:J,0)</f>
        <v>0</v>
      </c>
      <c r="H215" s="155">
        <f>_xlfn.XLOOKUP(Tabela1[[#This Row],[ÁREA]],Planning!$E:$E,Planning!K:K,0)</f>
        <v>0</v>
      </c>
      <c r="I215" s="164" t="str">
        <f>_xlfn.XLOOKUP(Tabela1[[#This Row],[TASKS]],Planning!$E:$E,Planning!O:O,0)</f>
        <v>To Do</v>
      </c>
      <c r="J215" s="203" t="str">
        <f>_xlfn.XLOOKUP(Tabela1[[#This Row],[TASKS]],Planning!$E:$E,Planning!N:N,0)</f>
        <v>-</v>
      </c>
      <c r="K215" s="164" t="str">
        <f>_xlfn.XLOOKUP(Tabela1[[#This Row],[TASKS]],Planning!$E:$E,Planning!V:V,0)</f>
        <v>To Do</v>
      </c>
      <c r="L215" s="153" t="str">
        <f>_xlfn.XLOOKUP(Tabela1[[#This Row],[TASKS]],Planning!$E:$E,Planning!W:W,0)</f>
        <v>-</v>
      </c>
      <c r="M215" s="80" cm="1">
        <f t="array" ref="M215">_xlfn.XLOOKUP(Tabela1[[#This Row],[TASKS]],Planning!E:E,Planning!X:X,#REF!)</f>
        <v>0</v>
      </c>
      <c r="N215" s="230"/>
    </row>
    <row r="216" spans="1:26" ht="22.5" customHeight="1" x14ac:dyDescent="0.35">
      <c r="A216" s="2"/>
      <c r="B216" s="230"/>
      <c r="C216" s="162" t="str">
        <f>Planning!C193</f>
        <v>CR.007</v>
      </c>
      <c r="D216" s="201" t="str">
        <f>_xlfn.XLOOKUP(C216,Planning!C:C,Planning!E:E,0)</f>
        <v>Task 181</v>
      </c>
      <c r="E216" s="78"/>
      <c r="F216" s="155" t="str">
        <f>_xlfn.XLOOKUP(Tabela1[[#This Row],[TASKS]],Planning!$E:$E,Planning!I:I,0)</f>
        <v>-</v>
      </c>
      <c r="G216" s="155">
        <f>_xlfn.XLOOKUP(Tabela1[[#This Row],[TASKS]],Planning!$E:$E,Planning!J:J,0)</f>
        <v>0</v>
      </c>
      <c r="H216" s="155">
        <f>_xlfn.XLOOKUP(Tabela1[[#This Row],[ÁREA]],Planning!$E:$E,Planning!K:K,0)</f>
        <v>0</v>
      </c>
      <c r="I216" s="164" t="str">
        <f>_xlfn.XLOOKUP(Tabela1[[#This Row],[TASKS]],Planning!$E:$E,Planning!O:O,0)</f>
        <v>To Do</v>
      </c>
      <c r="J216" s="203" t="str">
        <f>_xlfn.XLOOKUP(Tabela1[[#This Row],[TASKS]],Planning!$E:$E,Planning!N:N,0)</f>
        <v>-</v>
      </c>
      <c r="K216" s="164" t="str">
        <f>_xlfn.XLOOKUP(Tabela1[[#This Row],[TASKS]],Planning!$E:$E,Planning!V:V,0)</f>
        <v>To Do</v>
      </c>
      <c r="L216" s="153" t="str">
        <f>_xlfn.XLOOKUP(Tabela1[[#This Row],[TASKS]],Planning!$E:$E,Planning!W:W,0)</f>
        <v>-</v>
      </c>
      <c r="M216" s="80" cm="1">
        <f t="array" ref="M216">_xlfn.XLOOKUP(Tabela1[[#This Row],[TASKS]],Planning!E:E,Planning!X:X,#REF!)</f>
        <v>0</v>
      </c>
      <c r="N216" s="230"/>
    </row>
    <row r="217" spans="1:26" ht="22.5" customHeight="1" x14ac:dyDescent="0.35">
      <c r="A217" s="2"/>
      <c r="B217" s="230"/>
      <c r="C217" s="162" t="str">
        <f>Planning!C194</f>
        <v>CR.008</v>
      </c>
      <c r="D217" s="201" t="str">
        <f>_xlfn.XLOOKUP(C217,Planning!C:C,Planning!E:E,0)</f>
        <v>Task 182</v>
      </c>
      <c r="E217" s="78"/>
      <c r="F217" s="155" t="str">
        <f>_xlfn.XLOOKUP(Tabela1[[#This Row],[TASKS]],Planning!$E:$E,Planning!I:I,0)</f>
        <v>-</v>
      </c>
      <c r="G217" s="155">
        <f>_xlfn.XLOOKUP(Tabela1[[#This Row],[TASKS]],Planning!$E:$E,Planning!J:J,0)</f>
        <v>0</v>
      </c>
      <c r="H217" s="155">
        <f>_xlfn.XLOOKUP(Tabela1[[#This Row],[ÁREA]],Planning!$E:$E,Planning!K:K,0)</f>
        <v>0</v>
      </c>
      <c r="I217" s="164" t="str">
        <f>_xlfn.XLOOKUP(Tabela1[[#This Row],[TASKS]],Planning!$E:$E,Planning!O:O,0)</f>
        <v>To Do</v>
      </c>
      <c r="J217" s="203" t="str">
        <f>_xlfn.XLOOKUP(Tabela1[[#This Row],[TASKS]],Planning!$E:$E,Planning!N:N,0)</f>
        <v>-</v>
      </c>
      <c r="K217" s="164" t="str">
        <f>_xlfn.XLOOKUP(Tabela1[[#This Row],[TASKS]],Planning!$E:$E,Planning!V:V,0)</f>
        <v>To Do</v>
      </c>
      <c r="L217" s="153" t="str">
        <f>_xlfn.XLOOKUP(Tabela1[[#This Row],[TASKS]],Planning!$E:$E,Planning!W:W,0)</f>
        <v>-</v>
      </c>
      <c r="M217" s="80" cm="1">
        <f t="array" ref="M217">_xlfn.XLOOKUP(Tabela1[[#This Row],[TASKS]],Planning!E:E,Planning!X:X,#REF!)</f>
        <v>0</v>
      </c>
      <c r="N217" s="230"/>
    </row>
    <row r="218" spans="1:26" ht="22.5" customHeight="1" x14ac:dyDescent="0.35">
      <c r="A218" s="2"/>
      <c r="B218" s="230"/>
      <c r="C218" s="162" t="str">
        <f>Planning!C195</f>
        <v>CR.009</v>
      </c>
      <c r="D218" s="201" t="str">
        <f>_xlfn.XLOOKUP(C218,Planning!C:C,Planning!E:E,0)</f>
        <v>Task 183</v>
      </c>
      <c r="E218" s="78"/>
      <c r="F218" s="155" t="str">
        <f>_xlfn.XLOOKUP(Tabela1[[#This Row],[TASKS]],Planning!$E:$E,Planning!I:I,0)</f>
        <v>-</v>
      </c>
      <c r="G218" s="155">
        <f>_xlfn.XLOOKUP(Tabela1[[#This Row],[TASKS]],Planning!$E:$E,Planning!J:J,0)</f>
        <v>0</v>
      </c>
      <c r="H218" s="155">
        <f>_xlfn.XLOOKUP(Tabela1[[#This Row],[ÁREA]],Planning!$E:$E,Planning!K:K,0)</f>
        <v>0</v>
      </c>
      <c r="I218" s="164" t="str">
        <f>_xlfn.XLOOKUP(Tabela1[[#This Row],[TASKS]],Planning!$E:$E,Planning!O:O,0)</f>
        <v>To Do</v>
      </c>
      <c r="J218" s="203" t="str">
        <f>_xlfn.XLOOKUP(Tabela1[[#This Row],[TASKS]],Planning!$E:$E,Planning!N:N,0)</f>
        <v>-</v>
      </c>
      <c r="K218" s="164" t="str">
        <f>_xlfn.XLOOKUP(Tabela1[[#This Row],[TASKS]],Planning!$E:$E,Planning!V:V,0)</f>
        <v>To Do</v>
      </c>
      <c r="L218" s="153" t="str">
        <f>_xlfn.XLOOKUP(Tabela1[[#This Row],[TASKS]],Planning!$E:$E,Planning!W:W,0)</f>
        <v>-</v>
      </c>
      <c r="M218" s="80" cm="1">
        <f t="array" ref="M218">_xlfn.XLOOKUP(Tabela1[[#This Row],[TASKS]],Planning!E:E,Planning!X:X,#REF!)</f>
        <v>0</v>
      </c>
      <c r="N218" s="230"/>
    </row>
    <row r="219" spans="1:26" ht="22.5" customHeight="1" x14ac:dyDescent="0.35">
      <c r="A219" s="2"/>
      <c r="B219" s="230"/>
      <c r="C219" s="162" t="str">
        <f>Planning!C196</f>
        <v>CR.010</v>
      </c>
      <c r="D219" s="201" t="str">
        <f>_xlfn.XLOOKUP(C219,Planning!C:C,Planning!E:E,0)</f>
        <v>Task 184</v>
      </c>
      <c r="E219" s="78"/>
      <c r="F219" s="155" t="str">
        <f>_xlfn.XLOOKUP(Tabela1[[#This Row],[TASKS]],Planning!$E:$E,Planning!I:I,0)</f>
        <v>-</v>
      </c>
      <c r="G219" s="155">
        <f>_xlfn.XLOOKUP(Tabela1[[#This Row],[TASKS]],Planning!$E:$E,Planning!J:J,0)</f>
        <v>0</v>
      </c>
      <c r="H219" s="155">
        <f>_xlfn.XLOOKUP(Tabela1[[#This Row],[ÁREA]],Planning!$E:$E,Planning!K:K,0)</f>
        <v>0</v>
      </c>
      <c r="I219" s="164" t="str">
        <f>_xlfn.XLOOKUP(Tabela1[[#This Row],[TASKS]],Planning!$E:$E,Planning!O:O,0)</f>
        <v>To Do</v>
      </c>
      <c r="J219" s="203" t="str">
        <f>_xlfn.XLOOKUP(Tabela1[[#This Row],[TASKS]],Planning!$E:$E,Planning!N:N,0)</f>
        <v>-</v>
      </c>
      <c r="K219" s="164" t="str">
        <f>_xlfn.XLOOKUP(Tabela1[[#This Row],[TASKS]],Planning!$E:$E,Planning!V:V,0)</f>
        <v>To Do</v>
      </c>
      <c r="L219" s="153" t="str">
        <f>_xlfn.XLOOKUP(Tabela1[[#This Row],[TASKS]],Planning!$E:$E,Planning!W:W,0)</f>
        <v>-</v>
      </c>
      <c r="M219" s="80" cm="1">
        <f t="array" ref="M219">_xlfn.XLOOKUP(Tabela1[[#This Row],[TASKS]],Planning!E:E,Planning!X:X,#REF!)</f>
        <v>0</v>
      </c>
      <c r="N219" s="230"/>
    </row>
    <row r="220" spans="1:26" ht="22.5" customHeight="1" x14ac:dyDescent="0.35">
      <c r="A220" s="2"/>
      <c r="B220" s="230"/>
      <c r="C220" s="162" t="str">
        <f>Planning!C197</f>
        <v>CR.011</v>
      </c>
      <c r="D220" s="201" t="str">
        <f>_xlfn.XLOOKUP(C220,Planning!C:C,Planning!E:E,0)</f>
        <v>Task 185</v>
      </c>
      <c r="E220" s="78"/>
      <c r="F220" s="155" t="str">
        <f>_xlfn.XLOOKUP(Tabela1[[#This Row],[TASKS]],Planning!$E:$E,Planning!I:I,0)</f>
        <v>-</v>
      </c>
      <c r="G220" s="155">
        <f>_xlfn.XLOOKUP(Tabela1[[#This Row],[TASKS]],Planning!$E:$E,Planning!J:J,0)</f>
        <v>0</v>
      </c>
      <c r="H220" s="155">
        <f>_xlfn.XLOOKUP(Tabela1[[#This Row],[ÁREA]],Planning!$E:$E,Planning!K:K,0)</f>
        <v>0</v>
      </c>
      <c r="I220" s="164" t="str">
        <f>_xlfn.XLOOKUP(Tabela1[[#This Row],[TASKS]],Planning!$E:$E,Planning!O:O,0)</f>
        <v>To Do</v>
      </c>
      <c r="J220" s="203" t="str">
        <f>_xlfn.XLOOKUP(Tabela1[[#This Row],[TASKS]],Planning!$E:$E,Planning!N:N,0)</f>
        <v>-</v>
      </c>
      <c r="K220" s="164" t="str">
        <f>_xlfn.XLOOKUP(Tabela1[[#This Row],[TASKS]],Planning!$E:$E,Planning!V:V,0)</f>
        <v>To Do</v>
      </c>
      <c r="L220" s="153" t="str">
        <f>_xlfn.XLOOKUP(Tabela1[[#This Row],[TASKS]],Planning!$E:$E,Planning!W:W,0)</f>
        <v>-</v>
      </c>
      <c r="M220" s="80" cm="1">
        <f t="array" ref="M220">_xlfn.XLOOKUP(Tabela1[[#This Row],[TASKS]],Planning!E:E,Planning!X:X,#REF!)</f>
        <v>0</v>
      </c>
      <c r="N220" s="230"/>
    </row>
    <row r="221" spans="1:26" ht="22.5" customHeight="1" x14ac:dyDescent="0.35">
      <c r="A221" s="2"/>
      <c r="B221" s="230"/>
      <c r="C221" s="162" t="str">
        <f>Planning!C198</f>
        <v>CR.012</v>
      </c>
      <c r="D221" s="201" t="str">
        <f>_xlfn.XLOOKUP(C221,Planning!C:C,Planning!E:E,0)</f>
        <v>Task 186</v>
      </c>
      <c r="E221" s="78"/>
      <c r="F221" s="155" t="str">
        <f>_xlfn.XLOOKUP(Tabela1[[#This Row],[TASKS]],Planning!$E:$E,Planning!I:I,0)</f>
        <v>-</v>
      </c>
      <c r="G221" s="155">
        <f>_xlfn.XLOOKUP(Tabela1[[#This Row],[TASKS]],Planning!$E:$E,Planning!J:J,0)</f>
        <v>0</v>
      </c>
      <c r="H221" s="155">
        <f>_xlfn.XLOOKUP(Tabela1[[#This Row],[ÁREA]],Planning!$E:$E,Planning!K:K,0)</f>
        <v>0</v>
      </c>
      <c r="I221" s="164" t="str">
        <f>_xlfn.XLOOKUP(Tabela1[[#This Row],[TASKS]],Planning!$E:$E,Planning!O:O,0)</f>
        <v>To Do</v>
      </c>
      <c r="J221" s="203" t="str">
        <f>_xlfn.XLOOKUP(Tabela1[[#This Row],[TASKS]],Planning!$E:$E,Planning!N:N,0)</f>
        <v>-</v>
      </c>
      <c r="K221" s="164" t="str">
        <f>_xlfn.XLOOKUP(Tabela1[[#This Row],[TASKS]],Planning!$E:$E,Planning!V:V,0)</f>
        <v>To Do</v>
      </c>
      <c r="L221" s="153" t="str">
        <f>_xlfn.XLOOKUP(Tabela1[[#This Row],[TASKS]],Planning!$E:$E,Planning!W:W,0)</f>
        <v>-</v>
      </c>
      <c r="M221" s="80" cm="1">
        <f t="array" ref="M221">_xlfn.XLOOKUP(Tabela1[[#This Row],[TASKS]],Planning!E:E,Planning!X:X,#REF!)</f>
        <v>0</v>
      </c>
      <c r="N221" s="230"/>
    </row>
    <row r="222" spans="1:26" ht="22.5" customHeight="1" x14ac:dyDescent="0.35">
      <c r="A222" s="2"/>
      <c r="B222" s="230"/>
      <c r="C222" s="162" t="str">
        <f>Planning!C199</f>
        <v>CR.013</v>
      </c>
      <c r="D222" s="201" t="str">
        <f>_xlfn.XLOOKUP(C222,Planning!C:C,Planning!E:E,0)</f>
        <v>Task 187</v>
      </c>
      <c r="E222" s="78"/>
      <c r="F222" s="155" t="str">
        <f>_xlfn.XLOOKUP(Tabela1[[#This Row],[TASKS]],Planning!$E:$E,Planning!I:I,0)</f>
        <v>-</v>
      </c>
      <c r="G222" s="155">
        <f>_xlfn.XLOOKUP(Tabela1[[#This Row],[TASKS]],Planning!$E:$E,Planning!J:J,0)</f>
        <v>0</v>
      </c>
      <c r="H222" s="155">
        <f>_xlfn.XLOOKUP(Tabela1[[#This Row],[ÁREA]],Planning!$E:$E,Planning!K:K,0)</f>
        <v>0</v>
      </c>
      <c r="I222" s="164" t="str">
        <f>_xlfn.XLOOKUP(Tabela1[[#This Row],[TASKS]],Planning!$E:$E,Planning!O:O,0)</f>
        <v>To Do</v>
      </c>
      <c r="J222" s="203" t="str">
        <f>_xlfn.XLOOKUP(Tabela1[[#This Row],[TASKS]],Planning!$E:$E,Planning!N:N,0)</f>
        <v>-</v>
      </c>
      <c r="K222" s="164" t="str">
        <f>_xlfn.XLOOKUP(Tabela1[[#This Row],[TASKS]],Planning!$E:$E,Planning!V:V,0)</f>
        <v>To Do</v>
      </c>
      <c r="L222" s="153" t="str">
        <f>_xlfn.XLOOKUP(Tabela1[[#This Row],[TASKS]],Planning!$E:$E,Planning!W:W,0)</f>
        <v>-</v>
      </c>
      <c r="M222" s="80" cm="1">
        <f t="array" ref="M222">_xlfn.XLOOKUP(Tabela1[[#This Row],[TASKS]],Planning!E:E,Planning!X:X,#REF!)</f>
        <v>0</v>
      </c>
      <c r="N222" s="230"/>
    </row>
    <row r="223" spans="1:26" ht="22.5" customHeight="1" x14ac:dyDescent="0.35">
      <c r="A223" s="2"/>
      <c r="B223" s="230"/>
      <c r="C223" s="162" t="str">
        <f>Planning!C200</f>
        <v>CR.014</v>
      </c>
      <c r="D223" s="201" t="str">
        <f>_xlfn.XLOOKUP(C223,Planning!C:C,Planning!E:E,0)</f>
        <v>Task 188</v>
      </c>
      <c r="E223" s="78"/>
      <c r="F223" s="155" t="str">
        <f>_xlfn.XLOOKUP(Tabela1[[#This Row],[TASKS]],Planning!$E:$E,Planning!I:I,0)</f>
        <v>-</v>
      </c>
      <c r="G223" s="155">
        <f>_xlfn.XLOOKUP(Tabela1[[#This Row],[TASKS]],Planning!$E:$E,Planning!J:J,0)</f>
        <v>0</v>
      </c>
      <c r="H223" s="155">
        <f>_xlfn.XLOOKUP(Tabela1[[#This Row],[ÁREA]],Planning!$E:$E,Planning!K:K,0)</f>
        <v>0</v>
      </c>
      <c r="I223" s="164" t="str">
        <f>_xlfn.XLOOKUP(Tabela1[[#This Row],[TASKS]],Planning!$E:$E,Planning!O:O,0)</f>
        <v>To Do</v>
      </c>
      <c r="J223" s="203" t="str">
        <f>_xlfn.XLOOKUP(Tabela1[[#This Row],[TASKS]],Planning!$E:$E,Planning!N:N,0)</f>
        <v>-</v>
      </c>
      <c r="K223" s="164" t="str">
        <f>_xlfn.XLOOKUP(Tabela1[[#This Row],[TASKS]],Planning!$E:$E,Planning!V:V,0)</f>
        <v>To Do</v>
      </c>
      <c r="L223" s="153" t="str">
        <f>_xlfn.XLOOKUP(Tabela1[[#This Row],[TASKS]],Planning!$E:$E,Planning!W:W,0)</f>
        <v>-</v>
      </c>
      <c r="M223" s="80" cm="1">
        <f t="array" ref="M223">_xlfn.XLOOKUP(Tabela1[[#This Row],[TASKS]],Planning!E:E,Planning!X:X,#REF!)</f>
        <v>0</v>
      </c>
      <c r="N223" s="230"/>
    </row>
    <row r="224" spans="1:26" ht="22.5" customHeight="1" x14ac:dyDescent="0.35">
      <c r="A224" s="2"/>
      <c r="B224" s="230"/>
      <c r="C224" s="162" t="str">
        <f>Planning!C201</f>
        <v>CR.015</v>
      </c>
      <c r="D224" s="201" t="str">
        <f>_xlfn.XLOOKUP(C224,Planning!C:C,Planning!E:E,0)</f>
        <v>Task 189</v>
      </c>
      <c r="E224" s="78"/>
      <c r="F224" s="155" t="str">
        <f>_xlfn.XLOOKUP(Tabela1[[#This Row],[TASKS]],Planning!$E:$E,Planning!I:I,0)</f>
        <v>-</v>
      </c>
      <c r="G224" s="155">
        <f>_xlfn.XLOOKUP(Tabela1[[#This Row],[TASKS]],Planning!$E:$E,Planning!J:J,0)</f>
        <v>0</v>
      </c>
      <c r="H224" s="155">
        <f>_xlfn.XLOOKUP(Tabela1[[#This Row],[ÁREA]],Planning!$E:$E,Planning!K:K,0)</f>
        <v>0</v>
      </c>
      <c r="I224" s="164" t="str">
        <f>_xlfn.XLOOKUP(Tabela1[[#This Row],[TASKS]],Planning!$E:$E,Planning!O:O,0)</f>
        <v>To Do</v>
      </c>
      <c r="J224" s="203" t="str">
        <f>_xlfn.XLOOKUP(Tabela1[[#This Row],[TASKS]],Planning!$E:$E,Planning!N:N,0)</f>
        <v>-</v>
      </c>
      <c r="K224" s="164" t="str">
        <f>_xlfn.XLOOKUP(Tabela1[[#This Row],[TASKS]],Planning!$E:$E,Planning!V:V,0)</f>
        <v>To Do</v>
      </c>
      <c r="L224" s="153" t="str">
        <f>_xlfn.XLOOKUP(Tabela1[[#This Row],[TASKS]],Planning!$E:$E,Planning!W:W,0)</f>
        <v>-</v>
      </c>
      <c r="M224" s="80" cm="1">
        <f t="array" ref="M224">_xlfn.XLOOKUP(Tabela1[[#This Row],[TASKS]],Planning!E:E,Planning!X:X,#REF!)</f>
        <v>0</v>
      </c>
      <c r="N224" s="230"/>
    </row>
    <row r="225" spans="1:26" ht="22.5" customHeight="1" x14ac:dyDescent="0.35">
      <c r="A225" s="2"/>
      <c r="B225" s="230"/>
      <c r="C225" s="162" t="str">
        <f>Planning!C202</f>
        <v>CR.016</v>
      </c>
      <c r="D225" s="201" t="str">
        <f>_xlfn.XLOOKUP(C225,Planning!C:C,Planning!E:E,0)</f>
        <v>Task 190</v>
      </c>
      <c r="E225" s="78"/>
      <c r="F225" s="155" t="str">
        <f>_xlfn.XLOOKUP(Tabela1[[#This Row],[TASKS]],Planning!$E:$E,Planning!I:I,0)</f>
        <v>-</v>
      </c>
      <c r="G225" s="155">
        <f>_xlfn.XLOOKUP(Tabela1[[#This Row],[TASKS]],Planning!$E:$E,Planning!J:J,0)</f>
        <v>0</v>
      </c>
      <c r="H225" s="155">
        <f>_xlfn.XLOOKUP(Tabela1[[#This Row],[ÁREA]],Planning!$E:$E,Planning!K:K,0)</f>
        <v>0</v>
      </c>
      <c r="I225" s="164" t="str">
        <f>_xlfn.XLOOKUP(Tabela1[[#This Row],[TASKS]],Planning!$E:$E,Planning!O:O,0)</f>
        <v>To Do</v>
      </c>
      <c r="J225" s="203" t="str">
        <f>_xlfn.XLOOKUP(Tabela1[[#This Row],[TASKS]],Planning!$E:$E,Planning!N:N,0)</f>
        <v>-</v>
      </c>
      <c r="K225" s="164" t="str">
        <f>_xlfn.XLOOKUP(Tabela1[[#This Row],[TASKS]],Planning!$E:$E,Planning!V:V,0)</f>
        <v>To Do</v>
      </c>
      <c r="L225" s="153" t="str">
        <f>_xlfn.XLOOKUP(Tabela1[[#This Row],[TASKS]],Planning!$E:$E,Planning!W:W,0)</f>
        <v>-</v>
      </c>
      <c r="M225" s="80" cm="1">
        <f t="array" ref="M225">_xlfn.XLOOKUP(Tabela1[[#This Row],[TASKS]],Planning!E:E,Planning!X:X,#REF!)</f>
        <v>0</v>
      </c>
      <c r="N225" s="230"/>
    </row>
    <row r="226" spans="1:26" ht="22.5" customHeight="1" x14ac:dyDescent="0.35">
      <c r="A226" s="2"/>
      <c r="B226" s="230"/>
      <c r="C226" s="162" t="str">
        <f>Planning!C203</f>
        <v>CR.017</v>
      </c>
      <c r="D226" s="201" t="str">
        <f>_xlfn.XLOOKUP(C226,Planning!C:C,Planning!E:E,0)</f>
        <v>Task 191</v>
      </c>
      <c r="E226" s="78"/>
      <c r="F226" s="155" t="str">
        <f>_xlfn.XLOOKUP(Tabela1[[#This Row],[TASKS]],Planning!$E:$E,Planning!I:I,0)</f>
        <v>-</v>
      </c>
      <c r="G226" s="155">
        <f>_xlfn.XLOOKUP(Tabela1[[#This Row],[TASKS]],Planning!$E:$E,Planning!J:J,0)</f>
        <v>0</v>
      </c>
      <c r="H226" s="155">
        <f>_xlfn.XLOOKUP(Tabela1[[#This Row],[ÁREA]],Planning!$E:$E,Planning!K:K,0)</f>
        <v>0</v>
      </c>
      <c r="I226" s="164" t="str">
        <f>_xlfn.XLOOKUP(Tabela1[[#This Row],[TASKS]],Planning!$E:$E,Planning!O:O,0)</f>
        <v>To Do</v>
      </c>
      <c r="J226" s="203" t="str">
        <f>_xlfn.XLOOKUP(Tabela1[[#This Row],[TASKS]],Planning!$E:$E,Planning!N:N,0)</f>
        <v>-</v>
      </c>
      <c r="K226" s="164" t="str">
        <f>_xlfn.XLOOKUP(Tabela1[[#This Row],[TASKS]],Planning!$E:$E,Planning!V:V,0)</f>
        <v>To Do</v>
      </c>
      <c r="L226" s="153" t="str">
        <f>_xlfn.XLOOKUP(Tabela1[[#This Row],[TASKS]],Planning!$E:$E,Planning!W:W,0)</f>
        <v>-</v>
      </c>
      <c r="M226" s="80" cm="1">
        <f t="array" ref="M226">_xlfn.XLOOKUP(Tabela1[[#This Row],[TASKS]],Planning!E:E,Planning!X:X,#REF!)</f>
        <v>0</v>
      </c>
      <c r="N226" s="230"/>
    </row>
    <row r="227" spans="1:26" ht="22.5" customHeight="1" x14ac:dyDescent="0.35">
      <c r="A227" s="2"/>
      <c r="B227" s="230"/>
      <c r="C227" s="162" t="str">
        <f>Planning!C204</f>
        <v>CR.018</v>
      </c>
      <c r="D227" s="201" t="str">
        <f>_xlfn.XLOOKUP(C227,Planning!C:C,Planning!E:E,0)</f>
        <v>Task 192</v>
      </c>
      <c r="E227" s="78"/>
      <c r="F227" s="155" t="str">
        <f>_xlfn.XLOOKUP(Tabela1[[#This Row],[TASKS]],Planning!$E:$E,Planning!I:I,0)</f>
        <v>-</v>
      </c>
      <c r="G227" s="155">
        <f>_xlfn.XLOOKUP(Tabela1[[#This Row],[TASKS]],Planning!$E:$E,Planning!J:J,0)</f>
        <v>0</v>
      </c>
      <c r="H227" s="155">
        <f>_xlfn.XLOOKUP(Tabela1[[#This Row],[ÁREA]],Planning!$E:$E,Planning!K:K,0)</f>
        <v>0</v>
      </c>
      <c r="I227" s="164" t="str">
        <f>_xlfn.XLOOKUP(Tabela1[[#This Row],[TASKS]],Planning!$E:$E,Planning!O:O,0)</f>
        <v>To Do</v>
      </c>
      <c r="J227" s="203" t="str">
        <f>_xlfn.XLOOKUP(Tabela1[[#This Row],[TASKS]],Planning!$E:$E,Planning!N:N,0)</f>
        <v>-</v>
      </c>
      <c r="K227" s="164" t="str">
        <f>_xlfn.XLOOKUP(Tabela1[[#This Row],[TASKS]],Planning!$E:$E,Planning!V:V,0)</f>
        <v>To Do</v>
      </c>
      <c r="L227" s="153" t="str">
        <f>_xlfn.XLOOKUP(Tabela1[[#This Row],[TASKS]],Planning!$E:$E,Planning!W:W,0)</f>
        <v>-</v>
      </c>
      <c r="M227" s="80" cm="1">
        <f t="array" ref="M227">_xlfn.XLOOKUP(Tabela1[[#This Row],[TASKS]],Planning!E:E,Planning!X:X,#REF!)</f>
        <v>0</v>
      </c>
      <c r="N227" s="230"/>
    </row>
    <row r="228" spans="1:26" ht="22.5" customHeight="1" x14ac:dyDescent="0.35">
      <c r="A228" s="2"/>
      <c r="B228" s="230"/>
      <c r="C228" s="162"/>
      <c r="D228" s="202"/>
      <c r="E228" s="78"/>
      <c r="F228" s="155"/>
      <c r="G228" s="155"/>
      <c r="H228" s="155"/>
      <c r="I228" s="155"/>
      <c r="J228" s="167"/>
      <c r="K228" s="164">
        <v>0</v>
      </c>
      <c r="L228" s="153"/>
      <c r="M228" s="80"/>
      <c r="N228" s="230"/>
    </row>
    <row r="229" spans="1:26" s="1" customFormat="1" ht="34.25" customHeight="1" x14ac:dyDescent="0.35">
      <c r="B229" s="231"/>
      <c r="C229" s="255"/>
      <c r="D229" s="275" t="s">
        <v>43</v>
      </c>
      <c r="E229" s="257"/>
      <c r="F229" s="257"/>
      <c r="G229" s="258"/>
      <c r="H229" s="258"/>
      <c r="I229" s="259"/>
      <c r="J229" s="260"/>
      <c r="K229" s="276">
        <v>0</v>
      </c>
      <c r="L229" s="262"/>
      <c r="M229" s="230"/>
      <c r="N229" s="231"/>
      <c r="S229" s="14"/>
      <c r="Z229" s="5"/>
    </row>
    <row r="230" spans="1:26" ht="22.5" customHeight="1" x14ac:dyDescent="0.35">
      <c r="A230" s="2"/>
      <c r="B230" s="230"/>
      <c r="C230" s="162" t="str">
        <f>Planning!C205</f>
        <v>RH.001</v>
      </c>
      <c r="D230" s="201" t="str">
        <f>_xlfn.XLOOKUP(C230,Planning!C:C,Planning!E:E,0)</f>
        <v>Task 193</v>
      </c>
      <c r="E230" s="78"/>
      <c r="F230" s="155" t="str">
        <f>_xlfn.XLOOKUP(Tabela1[[#This Row],[TASKS]],Planning!$E:$E,Planning!I:I,0)</f>
        <v>-</v>
      </c>
      <c r="G230" s="155">
        <f>_xlfn.XLOOKUP(Tabela1[[#This Row],[TASKS]],Planning!$E:$E,Planning!J:J,0)</f>
        <v>0</v>
      </c>
      <c r="H230" s="155">
        <f>_xlfn.XLOOKUP(Tabela1[[#This Row],[ÁREA]],Planning!$E:$E,Planning!K:K,0)</f>
        <v>0</v>
      </c>
      <c r="I230" s="164" t="str">
        <f>_xlfn.XLOOKUP(Tabela1[[#This Row],[TASKS]],Planning!$E:$E,Planning!O:O,0)</f>
        <v>To Do</v>
      </c>
      <c r="J230" s="203" t="str">
        <f>_xlfn.XLOOKUP(Tabela1[[#This Row],[TASKS]],Planning!$E:$E,Planning!N:N,0)</f>
        <v>-</v>
      </c>
      <c r="K230" s="164" t="str">
        <f>_xlfn.XLOOKUP(Tabela1[[#This Row],[TASKS]],Planning!$E:$E,Planning!V:V,0)</f>
        <v>To Do</v>
      </c>
      <c r="L230" s="153" t="str">
        <f>_xlfn.XLOOKUP(Tabela1[[#This Row],[TASKS]],Planning!$E:$E,Planning!W:W,0)</f>
        <v>-</v>
      </c>
      <c r="M230" s="80" cm="1">
        <f t="array" ref="M230">_xlfn.XLOOKUP(Tabela1[[#This Row],[TASKS]],Planning!E:E,Planning!X:X,#REF!)</f>
        <v>0</v>
      </c>
      <c r="N230" s="230"/>
    </row>
    <row r="231" spans="1:26" ht="22.5" customHeight="1" x14ac:dyDescent="0.35">
      <c r="A231" s="2"/>
      <c r="B231" s="230"/>
      <c r="C231" s="162" t="str">
        <f>Planning!C206</f>
        <v>RH.002</v>
      </c>
      <c r="D231" s="201" t="str">
        <f>_xlfn.XLOOKUP(C231,Planning!C:C,Planning!E:E,0)</f>
        <v>Task 194</v>
      </c>
      <c r="E231" s="78"/>
      <c r="F231" s="155" t="str">
        <f>_xlfn.XLOOKUP(Tabela1[[#This Row],[TASKS]],Planning!$E:$E,Planning!I:I,0)</f>
        <v>-</v>
      </c>
      <c r="G231" s="155">
        <f>_xlfn.XLOOKUP(Tabela1[[#This Row],[TASKS]],Planning!$E:$E,Planning!J:J,0)</f>
        <v>0</v>
      </c>
      <c r="H231" s="155">
        <f>_xlfn.XLOOKUP(Tabela1[[#This Row],[ÁREA]],Planning!$E:$E,Planning!K:K,0)</f>
        <v>0</v>
      </c>
      <c r="I231" s="164" t="str">
        <f>_xlfn.XLOOKUP(Tabela1[[#This Row],[TASKS]],Planning!$E:$E,Planning!O:O,0)</f>
        <v>To Do</v>
      </c>
      <c r="J231" s="203" t="str">
        <f>_xlfn.XLOOKUP(Tabela1[[#This Row],[TASKS]],Planning!$E:$E,Planning!N:N,0)</f>
        <v>-</v>
      </c>
      <c r="K231" s="164" t="str">
        <f>_xlfn.XLOOKUP(Tabela1[[#This Row],[TASKS]],Planning!$E:$E,Planning!V:V,0)</f>
        <v>To Do</v>
      </c>
      <c r="L231" s="153" t="str">
        <f>_xlfn.XLOOKUP(Tabela1[[#This Row],[TASKS]],Planning!$E:$E,Planning!W:W,0)</f>
        <v>-</v>
      </c>
      <c r="M231" s="80" cm="1">
        <f t="array" ref="M231">_xlfn.XLOOKUP(Tabela1[[#This Row],[TASKS]],Planning!E:E,Planning!X:X,#REF!)</f>
        <v>0</v>
      </c>
      <c r="N231" s="230"/>
    </row>
    <row r="232" spans="1:26" ht="22.5" customHeight="1" x14ac:dyDescent="0.35">
      <c r="A232" s="2"/>
      <c r="B232" s="230"/>
      <c r="C232" s="162" t="str">
        <f>Planning!C207</f>
        <v>RH.003</v>
      </c>
      <c r="D232" s="201" t="str">
        <f>_xlfn.XLOOKUP(C232,Planning!C:C,Planning!E:E,0)</f>
        <v>Task 195</v>
      </c>
      <c r="E232" s="78"/>
      <c r="F232" s="155" t="str">
        <f>_xlfn.XLOOKUP(Tabela1[[#This Row],[TASKS]],Planning!$E:$E,Planning!I:I,0)</f>
        <v>-</v>
      </c>
      <c r="G232" s="155">
        <f>_xlfn.XLOOKUP(Tabela1[[#This Row],[TASKS]],Planning!$E:$E,Planning!J:J,0)</f>
        <v>0</v>
      </c>
      <c r="H232" s="155">
        <f>_xlfn.XLOOKUP(Tabela1[[#This Row],[ÁREA]],Planning!$E:$E,Planning!K:K,0)</f>
        <v>0</v>
      </c>
      <c r="I232" s="164" t="str">
        <f>_xlfn.XLOOKUP(Tabela1[[#This Row],[TASKS]],Planning!$E:$E,Planning!O:O,0)</f>
        <v>To Do</v>
      </c>
      <c r="J232" s="203" t="str">
        <f>_xlfn.XLOOKUP(Tabela1[[#This Row],[TASKS]],Planning!$E:$E,Planning!N:N,0)</f>
        <v>-</v>
      </c>
      <c r="K232" s="164" t="str">
        <f>_xlfn.XLOOKUP(Tabela1[[#This Row],[TASKS]],Planning!$E:$E,Planning!V:V,0)</f>
        <v>To Do</v>
      </c>
      <c r="L232" s="153" t="str">
        <f>_xlfn.XLOOKUP(Tabela1[[#This Row],[TASKS]],Planning!$E:$E,Planning!W:W,0)</f>
        <v>-</v>
      </c>
      <c r="M232" s="80" cm="1">
        <f t="array" ref="M232">_xlfn.XLOOKUP(Tabela1[[#This Row],[TASKS]],Planning!E:E,Planning!X:X,#REF!)</f>
        <v>0</v>
      </c>
      <c r="N232" s="230"/>
    </row>
    <row r="233" spans="1:26" ht="22.5" customHeight="1" x14ac:dyDescent="0.35">
      <c r="A233" s="2"/>
      <c r="B233" s="230"/>
      <c r="C233" s="162" t="str">
        <f>Planning!C208</f>
        <v>RH.004</v>
      </c>
      <c r="D233" s="201" t="str">
        <f>_xlfn.XLOOKUP(C233,Planning!C:C,Planning!E:E,0)</f>
        <v>Task 196</v>
      </c>
      <c r="E233" s="78"/>
      <c r="F233" s="155" t="str">
        <f>_xlfn.XLOOKUP(Tabela1[[#This Row],[TASKS]],Planning!$E:$E,Planning!I:I,0)</f>
        <v>-</v>
      </c>
      <c r="G233" s="155">
        <f>_xlfn.XLOOKUP(Tabela1[[#This Row],[TASKS]],Planning!$E:$E,Planning!J:J,0)</f>
        <v>0</v>
      </c>
      <c r="H233" s="155">
        <f>_xlfn.XLOOKUP(Tabela1[[#This Row],[ÁREA]],Planning!$E:$E,Planning!K:K,0)</f>
        <v>0</v>
      </c>
      <c r="I233" s="164" t="str">
        <f>_xlfn.XLOOKUP(Tabela1[[#This Row],[TASKS]],Planning!$E:$E,Planning!O:O,0)</f>
        <v>To Do</v>
      </c>
      <c r="J233" s="203" t="str">
        <f>_xlfn.XLOOKUP(Tabela1[[#This Row],[TASKS]],Planning!$E:$E,Planning!N:N,0)</f>
        <v>-</v>
      </c>
      <c r="K233" s="164" t="str">
        <f>_xlfn.XLOOKUP(Tabela1[[#This Row],[TASKS]],Planning!$E:$E,Planning!V:V,0)</f>
        <v>To Do</v>
      </c>
      <c r="L233" s="153" t="str">
        <f>_xlfn.XLOOKUP(Tabela1[[#This Row],[TASKS]],Planning!$E:$E,Planning!W:W,0)</f>
        <v>-</v>
      </c>
      <c r="M233" s="80" cm="1">
        <f t="array" ref="M233">_xlfn.XLOOKUP(Tabela1[[#This Row],[TASKS]],Planning!E:E,Planning!X:X,#REF!)</f>
        <v>0</v>
      </c>
      <c r="N233" s="230"/>
    </row>
    <row r="234" spans="1:26" ht="22.5" customHeight="1" x14ac:dyDescent="0.35">
      <c r="A234" s="2"/>
      <c r="B234" s="230"/>
      <c r="C234" s="162" t="str">
        <f>Planning!C209</f>
        <v>RH.005</v>
      </c>
      <c r="D234" s="201" t="str">
        <f>_xlfn.XLOOKUP(C234,Planning!C:C,Planning!E:E,0)</f>
        <v>Task 197</v>
      </c>
      <c r="E234" s="78"/>
      <c r="F234" s="155" t="str">
        <f>_xlfn.XLOOKUP(Tabela1[[#This Row],[TASKS]],Planning!$E:$E,Planning!I:I,0)</f>
        <v>-</v>
      </c>
      <c r="G234" s="155">
        <f>_xlfn.XLOOKUP(Tabela1[[#This Row],[TASKS]],Planning!$E:$E,Planning!J:J,0)</f>
        <v>0</v>
      </c>
      <c r="H234" s="155">
        <f>_xlfn.XLOOKUP(Tabela1[[#This Row],[ÁREA]],Planning!$E:$E,Planning!K:K,0)</f>
        <v>0</v>
      </c>
      <c r="I234" s="164" t="str">
        <f>_xlfn.XLOOKUP(Tabela1[[#This Row],[TASKS]],Planning!$E:$E,Planning!O:O,0)</f>
        <v>To Do</v>
      </c>
      <c r="J234" s="203" t="str">
        <f>_xlfn.XLOOKUP(Tabela1[[#This Row],[TASKS]],Planning!$E:$E,Planning!N:N,0)</f>
        <v>-</v>
      </c>
      <c r="K234" s="164" t="str">
        <f>_xlfn.XLOOKUP(Tabela1[[#This Row],[TASKS]],Planning!$E:$E,Planning!V:V,0)</f>
        <v>To Do</v>
      </c>
      <c r="L234" s="153" t="str">
        <f>_xlfn.XLOOKUP(Tabela1[[#This Row],[TASKS]],Planning!$E:$E,Planning!W:W,0)</f>
        <v>-</v>
      </c>
      <c r="M234" s="80" cm="1">
        <f t="array" ref="M234">_xlfn.XLOOKUP(Tabela1[[#This Row],[TASKS]],Planning!E:E,Planning!X:X,#REF!)</f>
        <v>0</v>
      </c>
      <c r="N234" s="230"/>
    </row>
    <row r="235" spans="1:26" ht="22.5" customHeight="1" x14ac:dyDescent="0.35">
      <c r="A235" s="2"/>
      <c r="B235" s="230"/>
      <c r="C235" s="162" t="str">
        <f>Planning!C210</f>
        <v>RH.006</v>
      </c>
      <c r="D235" s="201" t="str">
        <f>_xlfn.XLOOKUP(C235,Planning!C:C,Planning!E:E,0)</f>
        <v>Task 198</v>
      </c>
      <c r="E235" s="78"/>
      <c r="F235" s="155" t="str">
        <f>_xlfn.XLOOKUP(Tabela1[[#This Row],[TASKS]],Planning!$E:$E,Planning!I:I,0)</f>
        <v>-</v>
      </c>
      <c r="G235" s="155">
        <f>_xlfn.XLOOKUP(Tabela1[[#This Row],[TASKS]],Planning!$E:$E,Planning!J:J,0)</f>
        <v>0</v>
      </c>
      <c r="H235" s="155">
        <f>_xlfn.XLOOKUP(Tabela1[[#This Row],[ÁREA]],Planning!$E:$E,Planning!K:K,0)</f>
        <v>0</v>
      </c>
      <c r="I235" s="164" t="str">
        <f>_xlfn.XLOOKUP(Tabela1[[#This Row],[TASKS]],Planning!$E:$E,Planning!O:O,0)</f>
        <v>To Do</v>
      </c>
      <c r="J235" s="203" t="str">
        <f>_xlfn.XLOOKUP(Tabela1[[#This Row],[TASKS]],Planning!$E:$E,Planning!N:N,0)</f>
        <v>-</v>
      </c>
      <c r="K235" s="164" t="str">
        <f>_xlfn.XLOOKUP(Tabela1[[#This Row],[TASKS]],Planning!$E:$E,Planning!V:V,0)</f>
        <v>To Do</v>
      </c>
      <c r="L235" s="153" t="str">
        <f>_xlfn.XLOOKUP(Tabela1[[#This Row],[TASKS]],Planning!$E:$E,Planning!W:W,0)</f>
        <v>-</v>
      </c>
      <c r="M235" s="80" cm="1">
        <f t="array" ref="M235">_xlfn.XLOOKUP(Tabela1[[#This Row],[TASKS]],Planning!E:E,Planning!X:X,#REF!)</f>
        <v>0</v>
      </c>
      <c r="N235" s="230"/>
    </row>
    <row r="236" spans="1:26" ht="22.5" customHeight="1" x14ac:dyDescent="0.35">
      <c r="A236" s="2"/>
      <c r="B236" s="230"/>
      <c r="C236" s="162" t="str">
        <f>Planning!C211</f>
        <v>RH.007</v>
      </c>
      <c r="D236" s="201" t="str">
        <f>_xlfn.XLOOKUP(C236,Planning!C:C,Planning!E:E,0)</f>
        <v>Task 199</v>
      </c>
      <c r="E236" s="78"/>
      <c r="F236" s="155" t="str">
        <f>_xlfn.XLOOKUP(Tabela1[[#This Row],[TASKS]],Planning!$E:$E,Planning!I:I,0)</f>
        <v>-</v>
      </c>
      <c r="G236" s="155">
        <f>_xlfn.XLOOKUP(Tabela1[[#This Row],[TASKS]],Planning!$E:$E,Planning!J:J,0)</f>
        <v>0</v>
      </c>
      <c r="H236" s="155">
        <f>_xlfn.XLOOKUP(Tabela1[[#This Row],[ÁREA]],Planning!$E:$E,Planning!K:K,0)</f>
        <v>0</v>
      </c>
      <c r="I236" s="164" t="str">
        <f>_xlfn.XLOOKUP(Tabela1[[#This Row],[TASKS]],Planning!$E:$E,Planning!O:O,0)</f>
        <v>To Do</v>
      </c>
      <c r="J236" s="203" t="str">
        <f>_xlfn.XLOOKUP(Tabela1[[#This Row],[TASKS]],Planning!$E:$E,Planning!N:N,0)</f>
        <v>-</v>
      </c>
      <c r="K236" s="164" t="str">
        <f>_xlfn.XLOOKUP(Tabela1[[#This Row],[TASKS]],Planning!$E:$E,Planning!V:V,0)</f>
        <v>To Do</v>
      </c>
      <c r="L236" s="153" t="str">
        <f>_xlfn.XLOOKUP(Tabela1[[#This Row],[TASKS]],Planning!$E:$E,Planning!W:W,0)</f>
        <v>-</v>
      </c>
      <c r="M236" s="80" cm="1">
        <f t="array" ref="M236">_xlfn.XLOOKUP(Tabela1[[#This Row],[TASKS]],Planning!E:E,Planning!X:X,#REF!)</f>
        <v>0</v>
      </c>
      <c r="N236" s="230"/>
    </row>
    <row r="237" spans="1:26" ht="22.5" customHeight="1" x14ac:dyDescent="0.35">
      <c r="A237" s="2"/>
      <c r="B237" s="230"/>
      <c r="C237" s="162" t="str">
        <f>Planning!C212</f>
        <v>RH.008</v>
      </c>
      <c r="D237" s="201" t="str">
        <f>_xlfn.XLOOKUP(C237,Planning!C:C,Planning!E:E,0)</f>
        <v>Task 200</v>
      </c>
      <c r="E237" s="78"/>
      <c r="F237" s="155" t="str">
        <f>_xlfn.XLOOKUP(Tabela1[[#This Row],[TASKS]],Planning!$E:$E,Planning!I:I,0)</f>
        <v>-</v>
      </c>
      <c r="G237" s="155">
        <f>_xlfn.XLOOKUP(Tabela1[[#This Row],[TASKS]],Planning!$E:$E,Planning!J:J,0)</f>
        <v>0</v>
      </c>
      <c r="H237" s="155">
        <f>_xlfn.XLOOKUP(Tabela1[[#This Row],[ÁREA]],Planning!$E:$E,Planning!K:K,0)</f>
        <v>0</v>
      </c>
      <c r="I237" s="164" t="str">
        <f>_xlfn.XLOOKUP(Tabela1[[#This Row],[TASKS]],Planning!$E:$E,Planning!O:O,0)</f>
        <v>To Do</v>
      </c>
      <c r="J237" s="203" t="str">
        <f>_xlfn.XLOOKUP(Tabela1[[#This Row],[TASKS]],Planning!$E:$E,Planning!N:N,0)</f>
        <v>-</v>
      </c>
      <c r="K237" s="164" t="str">
        <f>_xlfn.XLOOKUP(Tabela1[[#This Row],[TASKS]],Planning!$E:$E,Planning!V:V,0)</f>
        <v>To Do</v>
      </c>
      <c r="L237" s="153" t="str">
        <f>_xlfn.XLOOKUP(Tabela1[[#This Row],[TASKS]],Planning!$E:$E,Planning!W:W,0)</f>
        <v>-</v>
      </c>
      <c r="M237" s="80" cm="1">
        <f t="array" ref="M237">_xlfn.XLOOKUP(Tabela1[[#This Row],[TASKS]],Planning!E:E,Planning!X:X,#REF!)</f>
        <v>0</v>
      </c>
      <c r="N237" s="230"/>
    </row>
    <row r="238" spans="1:26" ht="22.5" customHeight="1" x14ac:dyDescent="0.35">
      <c r="A238" s="2"/>
      <c r="B238" s="230"/>
      <c r="C238" s="162" t="str">
        <f>Planning!C213</f>
        <v>RH.009</v>
      </c>
      <c r="D238" s="201" t="str">
        <f>_xlfn.XLOOKUP(C238,Planning!C:C,Planning!E:E,0)</f>
        <v>Task 201</v>
      </c>
      <c r="E238" s="78"/>
      <c r="F238" s="155" t="str">
        <f>_xlfn.XLOOKUP(Tabela1[[#This Row],[TASKS]],Planning!$E:$E,Planning!I:I,0)</f>
        <v>-</v>
      </c>
      <c r="G238" s="155">
        <f>_xlfn.XLOOKUP(Tabela1[[#This Row],[TASKS]],Planning!$E:$E,Planning!J:J,0)</f>
        <v>0</v>
      </c>
      <c r="H238" s="155">
        <f>_xlfn.XLOOKUP(Tabela1[[#This Row],[ÁREA]],Planning!$E:$E,Planning!K:K,0)</f>
        <v>0</v>
      </c>
      <c r="I238" s="164" t="str">
        <f>_xlfn.XLOOKUP(Tabela1[[#This Row],[TASKS]],Planning!$E:$E,Planning!O:O,0)</f>
        <v>To Do</v>
      </c>
      <c r="J238" s="203" t="str">
        <f>_xlfn.XLOOKUP(Tabela1[[#This Row],[TASKS]],Planning!$E:$E,Planning!N:N,0)</f>
        <v>-</v>
      </c>
      <c r="K238" s="164" t="str">
        <f>_xlfn.XLOOKUP(Tabela1[[#This Row],[TASKS]],Planning!$E:$E,Planning!V:V,0)</f>
        <v>To Do</v>
      </c>
      <c r="L238" s="153" t="str">
        <f>_xlfn.XLOOKUP(Tabela1[[#This Row],[TASKS]],Planning!$E:$E,Planning!W:W,0)</f>
        <v>-</v>
      </c>
      <c r="M238" s="80" cm="1">
        <f t="array" ref="M238">_xlfn.XLOOKUP(Tabela1[[#This Row],[TASKS]],Planning!E:E,Planning!X:X,#REF!)</f>
        <v>0</v>
      </c>
      <c r="N238" s="230"/>
    </row>
    <row r="239" spans="1:26" ht="22.5" customHeight="1" x14ac:dyDescent="0.35">
      <c r="A239" s="2"/>
      <c r="B239" s="230"/>
      <c r="C239" s="162" t="str">
        <f>Planning!C214</f>
        <v>RH.010</v>
      </c>
      <c r="D239" s="201" t="str">
        <f>_xlfn.XLOOKUP(C239,Planning!C:C,Planning!E:E,0)</f>
        <v>Task 202</v>
      </c>
      <c r="E239" s="78"/>
      <c r="F239" s="155" t="str">
        <f>_xlfn.XLOOKUP(Tabela1[[#This Row],[TASKS]],Planning!$E:$E,Planning!I:I,0)</f>
        <v>-</v>
      </c>
      <c r="G239" s="155">
        <f>_xlfn.XLOOKUP(Tabela1[[#This Row],[TASKS]],Planning!$E:$E,Planning!J:J,0)</f>
        <v>0</v>
      </c>
      <c r="H239" s="155">
        <f>_xlfn.XLOOKUP(Tabela1[[#This Row],[ÁREA]],Planning!$E:$E,Planning!K:K,0)</f>
        <v>0</v>
      </c>
      <c r="I239" s="164" t="str">
        <f>_xlfn.XLOOKUP(Tabela1[[#This Row],[TASKS]],Planning!$E:$E,Planning!O:O,0)</f>
        <v>To Do</v>
      </c>
      <c r="J239" s="203" t="str">
        <f>_xlfn.XLOOKUP(Tabela1[[#This Row],[TASKS]],Planning!$E:$E,Planning!N:N,0)</f>
        <v>-</v>
      </c>
      <c r="K239" s="164" t="str">
        <f>_xlfn.XLOOKUP(Tabela1[[#This Row],[TASKS]],Planning!$E:$E,Planning!V:V,0)</f>
        <v>To Do</v>
      </c>
      <c r="L239" s="153" t="str">
        <f>_xlfn.XLOOKUP(Tabela1[[#This Row],[TASKS]],Planning!$E:$E,Planning!W:W,0)</f>
        <v>-</v>
      </c>
      <c r="M239" s="80" cm="1">
        <f t="array" ref="M239">_xlfn.XLOOKUP(Tabela1[[#This Row],[TASKS]],Planning!E:E,Planning!X:X,#REF!)</f>
        <v>0</v>
      </c>
      <c r="N239" s="230"/>
    </row>
    <row r="240" spans="1:26" ht="22.5" customHeight="1" x14ac:dyDescent="0.35">
      <c r="A240" s="2"/>
      <c r="B240" s="230"/>
      <c r="C240" s="162" t="str">
        <f>Planning!C215</f>
        <v>RH.011</v>
      </c>
      <c r="D240" s="201" t="str">
        <f>_xlfn.XLOOKUP(C240,Planning!C:C,Planning!E:E,0)</f>
        <v>Task 203</v>
      </c>
      <c r="E240" s="78"/>
      <c r="F240" s="155" t="str">
        <f>_xlfn.XLOOKUP(Tabela1[[#This Row],[TASKS]],Planning!$E:$E,Planning!I:I,0)</f>
        <v>-</v>
      </c>
      <c r="G240" s="155">
        <f>_xlfn.XLOOKUP(Tabela1[[#This Row],[TASKS]],Planning!$E:$E,Planning!J:J,0)</f>
        <v>0</v>
      </c>
      <c r="H240" s="155">
        <f>_xlfn.XLOOKUP(Tabela1[[#This Row],[ÁREA]],Planning!$E:$E,Planning!K:K,0)</f>
        <v>0</v>
      </c>
      <c r="I240" s="164" t="str">
        <f>_xlfn.XLOOKUP(Tabela1[[#This Row],[TASKS]],Planning!$E:$E,Planning!O:O,0)</f>
        <v>To Do</v>
      </c>
      <c r="J240" s="203" t="str">
        <f>_xlfn.XLOOKUP(Tabela1[[#This Row],[TASKS]],Planning!$E:$E,Planning!N:N,0)</f>
        <v>-</v>
      </c>
      <c r="K240" s="164" t="str">
        <f>_xlfn.XLOOKUP(Tabela1[[#This Row],[TASKS]],Planning!$E:$E,Planning!V:V,0)</f>
        <v>To Do</v>
      </c>
      <c r="L240" s="153" t="str">
        <f>_xlfn.XLOOKUP(Tabela1[[#This Row],[TASKS]],Planning!$E:$E,Planning!W:W,0)</f>
        <v>-</v>
      </c>
      <c r="M240" s="80" cm="1">
        <f t="array" ref="M240">_xlfn.XLOOKUP(Tabela1[[#This Row],[TASKS]],Planning!E:E,Planning!X:X,#REF!)</f>
        <v>0</v>
      </c>
      <c r="N240" s="230"/>
    </row>
    <row r="241" spans="1:26" ht="22.5" customHeight="1" x14ac:dyDescent="0.35">
      <c r="A241" s="2"/>
      <c r="B241" s="230"/>
      <c r="C241" s="162" t="str">
        <f>Planning!C216</f>
        <v>RH.012</v>
      </c>
      <c r="D241" s="201" t="str">
        <f>_xlfn.XLOOKUP(C241,Planning!C:C,Planning!E:E,0)</f>
        <v>Task 204</v>
      </c>
      <c r="E241" s="78"/>
      <c r="F241" s="155" t="str">
        <f>_xlfn.XLOOKUP(Tabela1[[#This Row],[TASKS]],Planning!$E:$E,Planning!I:I,0)</f>
        <v>-</v>
      </c>
      <c r="G241" s="155">
        <f>_xlfn.XLOOKUP(Tabela1[[#This Row],[TASKS]],Planning!$E:$E,Planning!J:J,0)</f>
        <v>0</v>
      </c>
      <c r="H241" s="155">
        <f>_xlfn.XLOOKUP(Tabela1[[#This Row],[ÁREA]],Planning!$E:$E,Planning!K:K,0)</f>
        <v>0</v>
      </c>
      <c r="I241" s="164" t="str">
        <f>_xlfn.XLOOKUP(Tabela1[[#This Row],[TASKS]],Planning!$E:$E,Planning!O:O,0)</f>
        <v>To Do</v>
      </c>
      <c r="J241" s="203" t="str">
        <f>_xlfn.XLOOKUP(Tabela1[[#This Row],[TASKS]],Planning!$E:$E,Planning!N:N,0)</f>
        <v>-</v>
      </c>
      <c r="K241" s="164" t="str">
        <f>_xlfn.XLOOKUP(Tabela1[[#This Row],[TASKS]],Planning!$E:$E,Planning!V:V,0)</f>
        <v>To Do</v>
      </c>
      <c r="L241" s="153" t="str">
        <f>_xlfn.XLOOKUP(Tabela1[[#This Row],[TASKS]],Planning!$E:$E,Planning!W:W,0)</f>
        <v>-</v>
      </c>
      <c r="M241" s="80" cm="1">
        <f t="array" ref="M241">_xlfn.XLOOKUP(Tabela1[[#This Row],[TASKS]],Planning!E:E,Planning!X:X,#REF!)</f>
        <v>0</v>
      </c>
      <c r="N241" s="230"/>
    </row>
    <row r="242" spans="1:26" ht="22.5" customHeight="1" x14ac:dyDescent="0.35">
      <c r="A242" s="2"/>
      <c r="B242" s="230"/>
      <c r="C242" s="162" t="str">
        <f>Planning!C217</f>
        <v>RH.013</v>
      </c>
      <c r="D242" s="201" t="str">
        <f>_xlfn.XLOOKUP(C242,Planning!C:C,Planning!E:E,0)</f>
        <v>Task 205</v>
      </c>
      <c r="E242" s="78"/>
      <c r="F242" s="155" t="str">
        <f>_xlfn.XLOOKUP(Tabela1[[#This Row],[TASKS]],Planning!$E:$E,Planning!I:I,0)</f>
        <v>-</v>
      </c>
      <c r="G242" s="155">
        <f>_xlfn.XLOOKUP(Tabela1[[#This Row],[TASKS]],Planning!$E:$E,Planning!J:J,0)</f>
        <v>0</v>
      </c>
      <c r="H242" s="155">
        <f>_xlfn.XLOOKUP(Tabela1[[#This Row],[ÁREA]],Planning!$E:$E,Planning!K:K,0)</f>
        <v>0</v>
      </c>
      <c r="I242" s="164" t="str">
        <f>_xlfn.XLOOKUP(Tabela1[[#This Row],[TASKS]],Planning!$E:$E,Planning!O:O,0)</f>
        <v>To Do</v>
      </c>
      <c r="J242" s="203" t="str">
        <f>_xlfn.XLOOKUP(Tabela1[[#This Row],[TASKS]],Planning!$E:$E,Planning!N:N,0)</f>
        <v>-</v>
      </c>
      <c r="K242" s="164" t="str">
        <f>_xlfn.XLOOKUP(Tabela1[[#This Row],[TASKS]],Planning!$E:$E,Planning!V:V,0)</f>
        <v>To Do</v>
      </c>
      <c r="L242" s="153" t="str">
        <f>_xlfn.XLOOKUP(Tabela1[[#This Row],[TASKS]],Planning!$E:$E,Planning!W:W,0)</f>
        <v>-</v>
      </c>
      <c r="M242" s="80" cm="1">
        <f t="array" ref="M242">_xlfn.XLOOKUP(Tabela1[[#This Row],[TASKS]],Planning!E:E,Planning!X:X,#REF!)</f>
        <v>0</v>
      </c>
      <c r="N242" s="230"/>
    </row>
    <row r="243" spans="1:26" ht="22.5" customHeight="1" x14ac:dyDescent="0.35">
      <c r="A243" s="2"/>
      <c r="B243" s="230"/>
      <c r="C243" s="162" t="str">
        <f>Planning!C218</f>
        <v>RH.014</v>
      </c>
      <c r="D243" s="201" t="str">
        <f>_xlfn.XLOOKUP(C243,Planning!C:C,Planning!E:E,0)</f>
        <v>Task 206</v>
      </c>
      <c r="E243" s="78"/>
      <c r="F243" s="155" t="str">
        <f>_xlfn.XLOOKUP(Tabela1[[#This Row],[TASKS]],Planning!$E:$E,Planning!I:I,0)</f>
        <v>-</v>
      </c>
      <c r="G243" s="155">
        <f>_xlfn.XLOOKUP(Tabela1[[#This Row],[TASKS]],Planning!$E:$E,Planning!J:J,0)</f>
        <v>0</v>
      </c>
      <c r="H243" s="155">
        <f>_xlfn.XLOOKUP(Tabela1[[#This Row],[ÁREA]],Planning!$E:$E,Planning!K:K,0)</f>
        <v>0</v>
      </c>
      <c r="I243" s="164" t="str">
        <f>_xlfn.XLOOKUP(Tabela1[[#This Row],[TASKS]],Planning!$E:$E,Planning!O:O,0)</f>
        <v>To Do</v>
      </c>
      <c r="J243" s="203" t="str">
        <f>_xlfn.XLOOKUP(Tabela1[[#This Row],[TASKS]],Planning!$E:$E,Planning!N:N,0)</f>
        <v>-</v>
      </c>
      <c r="K243" s="164" t="str">
        <f>_xlfn.XLOOKUP(Tabela1[[#This Row],[TASKS]],Planning!$E:$E,Planning!V:V,0)</f>
        <v>To Do</v>
      </c>
      <c r="L243" s="153" t="str">
        <f>_xlfn.XLOOKUP(Tabela1[[#This Row],[TASKS]],Planning!$E:$E,Planning!W:W,0)</f>
        <v>-</v>
      </c>
      <c r="M243" s="80" cm="1">
        <f t="array" ref="M243">_xlfn.XLOOKUP(Tabela1[[#This Row],[TASKS]],Planning!E:E,Planning!X:X,#REF!)</f>
        <v>0</v>
      </c>
      <c r="N243" s="230"/>
    </row>
    <row r="244" spans="1:26" ht="22.5" customHeight="1" x14ac:dyDescent="0.35">
      <c r="A244" s="2"/>
      <c r="B244" s="230"/>
      <c r="C244" s="162" t="str">
        <f>Planning!C219</f>
        <v>RH.015</v>
      </c>
      <c r="D244" s="201" t="str">
        <f>_xlfn.XLOOKUP(C244,Planning!C:C,Planning!E:E,0)</f>
        <v>Task 207</v>
      </c>
      <c r="E244" s="78"/>
      <c r="F244" s="155" t="str">
        <f>_xlfn.XLOOKUP(Tabela1[[#This Row],[TASKS]],Planning!$E:$E,Planning!I:I,0)</f>
        <v>-</v>
      </c>
      <c r="G244" s="155">
        <f>_xlfn.XLOOKUP(Tabela1[[#This Row],[TASKS]],Planning!$E:$E,Planning!J:J,0)</f>
        <v>0</v>
      </c>
      <c r="H244" s="155">
        <f>_xlfn.XLOOKUP(Tabela1[[#This Row],[ÁREA]],Planning!$E:$E,Planning!K:K,0)</f>
        <v>0</v>
      </c>
      <c r="I244" s="164" t="str">
        <f>_xlfn.XLOOKUP(Tabela1[[#This Row],[TASKS]],Planning!$E:$E,Planning!O:O,0)</f>
        <v>To Do</v>
      </c>
      <c r="J244" s="203" t="str">
        <f>_xlfn.XLOOKUP(Tabela1[[#This Row],[TASKS]],Planning!$E:$E,Planning!N:N,0)</f>
        <v>-</v>
      </c>
      <c r="K244" s="164" t="str">
        <f>_xlfn.XLOOKUP(Tabela1[[#This Row],[TASKS]],Planning!$E:$E,Planning!V:V,0)</f>
        <v>To Do</v>
      </c>
      <c r="L244" s="153" t="str">
        <f>_xlfn.XLOOKUP(Tabela1[[#This Row],[TASKS]],Planning!$E:$E,Planning!W:W,0)</f>
        <v>-</v>
      </c>
      <c r="M244" s="80" cm="1">
        <f t="array" ref="M244">_xlfn.XLOOKUP(Tabela1[[#This Row],[TASKS]],Planning!E:E,Planning!X:X,#REF!)</f>
        <v>0</v>
      </c>
      <c r="N244" s="230"/>
    </row>
    <row r="245" spans="1:26" ht="22.5" customHeight="1" x14ac:dyDescent="0.35">
      <c r="A245" s="2"/>
      <c r="B245" s="230"/>
      <c r="C245" s="162" t="str">
        <f>Planning!C220</f>
        <v>RH.016</v>
      </c>
      <c r="D245" s="201" t="str">
        <f>_xlfn.XLOOKUP(C245,Planning!C:C,Planning!E:E,0)</f>
        <v>Task 208</v>
      </c>
      <c r="E245" s="79"/>
      <c r="F245" s="155" t="str">
        <f>_xlfn.XLOOKUP(Tabela1[[#This Row],[TASKS]],Planning!$E:$E,Planning!I:I,0)</f>
        <v>-</v>
      </c>
      <c r="G245" s="155">
        <f>_xlfn.XLOOKUP(Tabela1[[#This Row],[TASKS]],Planning!$E:$E,Planning!J:J,0)</f>
        <v>0</v>
      </c>
      <c r="H245" s="155">
        <f>_xlfn.XLOOKUP(Tabela1[[#This Row],[ÁREA]],Planning!$E:$E,Planning!K:K,0)</f>
        <v>0</v>
      </c>
      <c r="I245" s="164" t="str">
        <f>_xlfn.XLOOKUP(Tabela1[[#This Row],[TASKS]],Planning!$E:$E,Planning!O:O,0)</f>
        <v>To Do</v>
      </c>
      <c r="J245" s="203" t="str">
        <f>_xlfn.XLOOKUP(Tabela1[[#This Row],[TASKS]],Planning!$E:$E,Planning!N:N,0)</f>
        <v>-</v>
      </c>
      <c r="K245" s="164" t="str">
        <f>_xlfn.XLOOKUP(Tabela1[[#This Row],[TASKS]],Planning!$E:$E,Planning!V:V,0)</f>
        <v>To Do</v>
      </c>
      <c r="L245" s="153" t="str">
        <f>_xlfn.XLOOKUP(Tabela1[[#This Row],[TASKS]],Planning!$E:$E,Planning!W:W,0)</f>
        <v>-</v>
      </c>
      <c r="M245" s="80" cm="1">
        <f t="array" ref="M245">_xlfn.XLOOKUP(Tabela1[[#This Row],[TASKS]],Planning!E:E,Planning!X:X,#REF!)</f>
        <v>0</v>
      </c>
      <c r="N245" s="230"/>
    </row>
    <row r="246" spans="1:26" ht="22.5" customHeight="1" x14ac:dyDescent="0.35">
      <c r="A246" s="2"/>
      <c r="B246" s="230"/>
      <c r="C246" s="162" t="str">
        <f>Planning!C221</f>
        <v>RH.017</v>
      </c>
      <c r="D246" s="201" t="str">
        <f>_xlfn.XLOOKUP(C246,Planning!C:C,Planning!E:E,0)</f>
        <v>Task 209</v>
      </c>
      <c r="E246" s="79"/>
      <c r="F246" s="155" t="str">
        <f>_xlfn.XLOOKUP(Tabela1[[#This Row],[TASKS]],Planning!$E:$E,Planning!I:I,0)</f>
        <v>-</v>
      </c>
      <c r="G246" s="155">
        <f>_xlfn.XLOOKUP(Tabela1[[#This Row],[TASKS]],Planning!$E:$E,Planning!J:J,0)</f>
        <v>0</v>
      </c>
      <c r="H246" s="155">
        <f>_xlfn.XLOOKUP(Tabela1[[#This Row],[ÁREA]],Planning!$E:$E,Planning!K:K,0)</f>
        <v>0</v>
      </c>
      <c r="I246" s="164" t="str">
        <f>_xlfn.XLOOKUP(Tabela1[[#This Row],[TASKS]],Planning!$E:$E,Planning!O:O,0)</f>
        <v>To Do</v>
      </c>
      <c r="J246" s="203" t="str">
        <f>_xlfn.XLOOKUP(Tabela1[[#This Row],[TASKS]],Planning!$E:$E,Planning!N:N,0)</f>
        <v>-</v>
      </c>
      <c r="K246" s="164" t="str">
        <f>_xlfn.XLOOKUP(Tabela1[[#This Row],[TASKS]],Planning!$E:$E,Planning!V:V,0)</f>
        <v>To Do</v>
      </c>
      <c r="L246" s="153" t="str">
        <f>_xlfn.XLOOKUP(Tabela1[[#This Row],[TASKS]],Planning!$E:$E,Planning!W:W,0)</f>
        <v>-</v>
      </c>
      <c r="M246" s="80" cm="1">
        <f t="array" ref="M246">_xlfn.XLOOKUP(Tabela1[[#This Row],[TASKS]],Planning!E:E,Planning!X:X,#REF!)</f>
        <v>0</v>
      </c>
      <c r="N246" s="230"/>
    </row>
    <row r="247" spans="1:26" ht="22.5" customHeight="1" x14ac:dyDescent="0.35">
      <c r="A247" s="2"/>
      <c r="B247" s="230"/>
      <c r="C247" s="162" t="str">
        <f>Planning!C222</f>
        <v>RH.018</v>
      </c>
      <c r="D247" s="201" t="str">
        <f>_xlfn.XLOOKUP(C247,Planning!C:C,Planning!E:E,0)</f>
        <v>Task 210</v>
      </c>
      <c r="E247" s="79"/>
      <c r="F247" s="155" t="str">
        <f>_xlfn.XLOOKUP(Tabela1[[#This Row],[TASKS]],Planning!$E:$E,Planning!I:I,0)</f>
        <v>-</v>
      </c>
      <c r="G247" s="155">
        <f>_xlfn.XLOOKUP(Tabela1[[#This Row],[TASKS]],Planning!$E:$E,Planning!J:J,0)</f>
        <v>0</v>
      </c>
      <c r="H247" s="155">
        <f>_xlfn.XLOOKUP(Tabela1[[#This Row],[ÁREA]],Planning!$E:$E,Planning!K:K,0)</f>
        <v>0</v>
      </c>
      <c r="I247" s="164" t="str">
        <f>_xlfn.XLOOKUP(Tabela1[[#This Row],[TASKS]],Planning!$E:$E,Planning!O:O,0)</f>
        <v>To Do</v>
      </c>
      <c r="J247" s="203" t="str">
        <f>_xlfn.XLOOKUP(Tabela1[[#This Row],[TASKS]],Planning!$E:$E,Planning!N:N,0)</f>
        <v>-</v>
      </c>
      <c r="K247" s="164" t="str">
        <f>_xlfn.XLOOKUP(Tabela1[[#This Row],[TASKS]],Planning!$E:$E,Planning!V:V,0)</f>
        <v>To Do</v>
      </c>
      <c r="L247" s="153" t="str">
        <f>_xlfn.XLOOKUP(Tabela1[[#This Row],[TASKS]],Planning!$E:$E,Planning!W:W,0)</f>
        <v>-</v>
      </c>
      <c r="M247" s="80" cm="1">
        <f t="array" ref="M247">_xlfn.XLOOKUP(Tabela1[[#This Row],[TASKS]],Planning!E:E,Planning!X:X,#REF!)</f>
        <v>0</v>
      </c>
      <c r="N247" s="230"/>
    </row>
    <row r="248" spans="1:26" ht="22.5" customHeight="1" x14ac:dyDescent="0.35">
      <c r="A248" s="2"/>
      <c r="B248" s="230"/>
      <c r="C248" s="162" t="str">
        <f>Planning!C223</f>
        <v>RH.019</v>
      </c>
      <c r="D248" s="201" t="str">
        <f>_xlfn.XLOOKUP(C248,Planning!C:C,Planning!E:E,0)</f>
        <v>Task 211</v>
      </c>
      <c r="E248" s="79"/>
      <c r="F248" s="155" t="str">
        <f>_xlfn.XLOOKUP(Tabela1[[#This Row],[TASKS]],Planning!$E:$E,Planning!I:I,0)</f>
        <v>-</v>
      </c>
      <c r="G248" s="155">
        <f>_xlfn.XLOOKUP(Tabela1[[#This Row],[TASKS]],Planning!$E:$E,Planning!J:J,0)</f>
        <v>0</v>
      </c>
      <c r="H248" s="155">
        <f>_xlfn.XLOOKUP(Tabela1[[#This Row],[ÁREA]],Planning!$E:$E,Planning!K:K,0)</f>
        <v>0</v>
      </c>
      <c r="I248" s="164" t="str">
        <f>_xlfn.XLOOKUP(Tabela1[[#This Row],[TASKS]],Planning!$E:$E,Planning!O:O,0)</f>
        <v>To Do</v>
      </c>
      <c r="J248" s="203" t="str">
        <f>_xlfn.XLOOKUP(Tabela1[[#This Row],[TASKS]],Planning!$E:$E,Planning!N:N,0)</f>
        <v>-</v>
      </c>
      <c r="K248" s="164" t="str">
        <f>_xlfn.XLOOKUP(Tabela1[[#This Row],[TASKS]],Planning!$E:$E,Planning!V:V,0)</f>
        <v>To Do</v>
      </c>
      <c r="L248" s="153" t="str">
        <f>_xlfn.XLOOKUP(Tabela1[[#This Row],[TASKS]],Planning!$E:$E,Planning!W:W,0)</f>
        <v>-</v>
      </c>
      <c r="M248" s="80" cm="1">
        <f t="array" ref="M248">_xlfn.XLOOKUP(Tabela1[[#This Row],[TASKS]],Planning!E:E,Planning!X:X,#REF!)</f>
        <v>0</v>
      </c>
      <c r="N248" s="230"/>
    </row>
    <row r="249" spans="1:26" ht="22.5" customHeight="1" x14ac:dyDescent="0.35">
      <c r="A249" s="2"/>
      <c r="B249" s="230"/>
      <c r="C249" s="162" t="str">
        <f>Planning!C224</f>
        <v>RH.020</v>
      </c>
      <c r="D249" s="201" t="str">
        <f>_xlfn.XLOOKUP(C249,Planning!C:C,Planning!E:E,0)</f>
        <v>Task 212</v>
      </c>
      <c r="E249" s="79"/>
      <c r="F249" s="155" t="str">
        <f>_xlfn.XLOOKUP(Tabela1[[#This Row],[TASKS]],Planning!$E:$E,Planning!I:I,0)</f>
        <v>-</v>
      </c>
      <c r="G249" s="155">
        <f>_xlfn.XLOOKUP(Tabela1[[#This Row],[TASKS]],Planning!$E:$E,Planning!J:J,0)</f>
        <v>0</v>
      </c>
      <c r="H249" s="155">
        <f>_xlfn.XLOOKUP(Tabela1[[#This Row],[ÁREA]],Planning!$E:$E,Planning!K:K,0)</f>
        <v>0</v>
      </c>
      <c r="I249" s="164" t="str">
        <f>_xlfn.XLOOKUP(Tabela1[[#This Row],[TASKS]],Planning!$E:$E,Planning!O:O,0)</f>
        <v>To Do</v>
      </c>
      <c r="J249" s="203" t="str">
        <f>_xlfn.XLOOKUP(Tabela1[[#This Row],[TASKS]],Planning!$E:$E,Planning!N:N,0)</f>
        <v>-</v>
      </c>
      <c r="K249" s="164" t="str">
        <f>_xlfn.XLOOKUP(Tabela1[[#This Row],[TASKS]],Planning!$E:$E,Planning!V:V,0)</f>
        <v>To Do</v>
      </c>
      <c r="L249" s="153" t="str">
        <f>_xlfn.XLOOKUP(Tabela1[[#This Row],[TASKS]],Planning!$E:$E,Planning!W:W,0)</f>
        <v>-</v>
      </c>
      <c r="M249" s="80" cm="1">
        <f t="array" ref="M249">_xlfn.XLOOKUP(Tabela1[[#This Row],[TASKS]],Planning!E:E,Planning!X:X,#REF!)</f>
        <v>0</v>
      </c>
      <c r="N249" s="230"/>
    </row>
    <row r="250" spans="1:26" ht="22.5" customHeight="1" x14ac:dyDescent="0.35">
      <c r="A250" s="2"/>
      <c r="B250" s="230"/>
      <c r="C250" s="162" t="str">
        <f>Planning!C225</f>
        <v>RH.021</v>
      </c>
      <c r="D250" s="201" t="str">
        <f>_xlfn.XLOOKUP(C250,Planning!C:C,Planning!E:E,0)</f>
        <v>Task 213</v>
      </c>
      <c r="E250" s="79"/>
      <c r="F250" s="155" t="str">
        <f>_xlfn.XLOOKUP(Tabela1[[#This Row],[TASKS]],Planning!$E:$E,Planning!I:I,0)</f>
        <v>-</v>
      </c>
      <c r="G250" s="155">
        <f>_xlfn.XLOOKUP(Tabela1[[#This Row],[TASKS]],Planning!$E:$E,Planning!J:J,0)</f>
        <v>0</v>
      </c>
      <c r="H250" s="155">
        <f>_xlfn.XLOOKUP(Tabela1[[#This Row],[ÁREA]],Planning!$E:$E,Planning!K:K,0)</f>
        <v>0</v>
      </c>
      <c r="I250" s="164" t="str">
        <f>_xlfn.XLOOKUP(Tabela1[[#This Row],[TASKS]],Planning!$E:$E,Planning!O:O,0)</f>
        <v>To Do</v>
      </c>
      <c r="J250" s="203" t="str">
        <f>_xlfn.XLOOKUP(Tabela1[[#This Row],[TASKS]],Planning!$E:$E,Planning!N:N,0)</f>
        <v>-</v>
      </c>
      <c r="K250" s="164" t="str">
        <f>_xlfn.XLOOKUP(Tabela1[[#This Row],[TASKS]],Planning!$E:$E,Planning!V:V,0)</f>
        <v>To Do</v>
      </c>
      <c r="L250" s="153" t="str">
        <f>_xlfn.XLOOKUP(Tabela1[[#This Row],[TASKS]],Planning!$E:$E,Planning!W:W,0)</f>
        <v>-</v>
      </c>
      <c r="M250" s="80" cm="1">
        <f t="array" ref="M250">_xlfn.XLOOKUP(Tabela1[[#This Row],[TASKS]],Planning!E:E,Planning!X:X,#REF!)</f>
        <v>0</v>
      </c>
      <c r="N250" s="230"/>
    </row>
    <row r="251" spans="1:26" ht="22.5" customHeight="1" x14ac:dyDescent="0.35">
      <c r="A251" s="2"/>
      <c r="B251" s="230"/>
      <c r="C251" s="162" t="str">
        <f>Planning!C226</f>
        <v>RH.022</v>
      </c>
      <c r="D251" s="201" t="str">
        <f>_xlfn.XLOOKUP(C251,Planning!C:C,Planning!E:E,0)</f>
        <v>Task 214</v>
      </c>
      <c r="E251" s="79"/>
      <c r="F251" s="155" t="str">
        <f>_xlfn.XLOOKUP(Tabela1[[#This Row],[TASKS]],Planning!$E:$E,Planning!I:I,0)</f>
        <v>-</v>
      </c>
      <c r="G251" s="155">
        <f>_xlfn.XLOOKUP(Tabela1[[#This Row],[TASKS]],Planning!$E:$E,Planning!J:J,0)</f>
        <v>0</v>
      </c>
      <c r="H251" s="155">
        <f>_xlfn.XLOOKUP(Tabela1[[#This Row],[ÁREA]],Planning!$E:$E,Planning!K:K,0)</f>
        <v>0</v>
      </c>
      <c r="I251" s="164" t="str">
        <f>_xlfn.XLOOKUP(Tabela1[[#This Row],[TASKS]],Planning!$E:$E,Planning!O:O,0)</f>
        <v>To Do</v>
      </c>
      <c r="J251" s="203" t="str">
        <f>_xlfn.XLOOKUP(Tabela1[[#This Row],[TASKS]],Planning!$E:$E,Planning!N:N,0)</f>
        <v>-</v>
      </c>
      <c r="K251" s="164" t="str">
        <f>_xlfn.XLOOKUP(Tabela1[[#This Row],[TASKS]],Planning!$E:$E,Planning!V:V,0)</f>
        <v>To Do</v>
      </c>
      <c r="L251" s="153" t="str">
        <f>_xlfn.XLOOKUP(Tabela1[[#This Row],[TASKS]],Planning!$E:$E,Planning!W:W,0)</f>
        <v>-</v>
      </c>
      <c r="M251" s="80" cm="1">
        <f t="array" ref="M251">_xlfn.XLOOKUP(Tabela1[[#This Row],[TASKS]],Planning!E:E,Planning!X:X,#REF!)</f>
        <v>0</v>
      </c>
      <c r="N251" s="230"/>
    </row>
    <row r="252" spans="1:26" ht="22.5" customHeight="1" x14ac:dyDescent="0.35">
      <c r="A252" s="2"/>
      <c r="B252" s="230"/>
      <c r="C252" s="162"/>
      <c r="D252" s="202"/>
      <c r="E252" s="79"/>
      <c r="F252" s="80"/>
      <c r="G252" s="155"/>
      <c r="H252" s="155"/>
      <c r="I252" s="155"/>
      <c r="J252" s="192"/>
      <c r="K252" s="76">
        <v>0</v>
      </c>
      <c r="L252" s="153"/>
      <c r="M252" s="80"/>
      <c r="N252" s="230"/>
    </row>
    <row r="253" spans="1:26" s="1" customFormat="1" ht="34.25" customHeight="1" x14ac:dyDescent="0.35">
      <c r="B253" s="230"/>
      <c r="C253" s="231"/>
      <c r="D253" s="255" t="s">
        <v>44</v>
      </c>
      <c r="E253" s="256"/>
      <c r="F253" s="257"/>
      <c r="G253" s="257"/>
      <c r="H253" s="258"/>
      <c r="I253" s="258"/>
      <c r="J253" s="259"/>
      <c r="K253" s="276">
        <v>0</v>
      </c>
      <c r="L253" s="261"/>
      <c r="M253" s="262"/>
      <c r="N253" s="230"/>
      <c r="S253" s="14"/>
      <c r="Z253" s="5"/>
    </row>
    <row r="254" spans="1:26" ht="22.5" customHeight="1" x14ac:dyDescent="0.35">
      <c r="A254" s="2"/>
      <c r="B254" s="230"/>
      <c r="C254" s="162" t="str">
        <f>Planning!C227</f>
        <v>ACO.001</v>
      </c>
      <c r="D254" s="201" t="str">
        <f>_xlfn.XLOOKUP(C254,Planning!C:C,Planning!E:E,0)</f>
        <v>Task 215</v>
      </c>
      <c r="E254" s="78"/>
      <c r="F254" s="155" t="str">
        <f>_xlfn.XLOOKUP(Tabela1[[#This Row],[TASKS]],Planning!$E:$E,Planning!I:I,0)</f>
        <v>-</v>
      </c>
      <c r="G254" s="155">
        <f>_xlfn.XLOOKUP(Tabela1[[#This Row],[TASKS]],Planning!$E:$E,Planning!J:J,0)</f>
        <v>0</v>
      </c>
      <c r="H254" s="155">
        <f>_xlfn.XLOOKUP(Tabela1[[#This Row],[ÁREA]],Planning!$E:$E,Planning!K:K,0)</f>
        <v>0</v>
      </c>
      <c r="I254" s="164" t="s">
        <v>32</v>
      </c>
      <c r="J254" s="203" t="str">
        <f>_xlfn.XLOOKUP(Tabela1[[#This Row],[TASKS]],Planning!$E:$E,Planning!N:N,0)</f>
        <v>-</v>
      </c>
      <c r="K254" s="164" t="str">
        <f>_xlfn.XLOOKUP(Tabela1[[#This Row],[TASKS]],Planning!$E:$E,Planning!V:V,0)</f>
        <v>To Do</v>
      </c>
      <c r="L254" s="153" t="str">
        <f>_xlfn.XLOOKUP(Tabela1[[#This Row],[TASKS]],Planning!$E:$E,Planning!W:W,0)</f>
        <v>-</v>
      </c>
      <c r="M254" s="80" cm="1">
        <f t="array" ref="M254">_xlfn.XLOOKUP(Tabela1[[#This Row],[TASKS]],Planning!E:E,Planning!X:X,#REF!)</f>
        <v>0</v>
      </c>
      <c r="N254" s="230"/>
    </row>
    <row r="255" spans="1:26" ht="22.5" customHeight="1" x14ac:dyDescent="0.35">
      <c r="A255" s="2"/>
      <c r="B255" s="230"/>
      <c r="C255" s="162" t="str">
        <f>Planning!C228</f>
        <v>ACO.002</v>
      </c>
      <c r="D255" s="201" t="str">
        <f>_xlfn.XLOOKUP(C255,Planning!C:C,Planning!E:E,0)</f>
        <v>Task 216</v>
      </c>
      <c r="E255" s="78"/>
      <c r="F255" s="155" t="str">
        <f>_xlfn.XLOOKUP(Tabela1[[#This Row],[TASKS]],Planning!$E:$E,Planning!I:I,0)</f>
        <v>-</v>
      </c>
      <c r="G255" s="155">
        <f>_xlfn.XLOOKUP(Tabela1[[#This Row],[TASKS]],Planning!$E:$E,Planning!J:J,0)</f>
        <v>0</v>
      </c>
      <c r="H255" s="155">
        <f>_xlfn.XLOOKUP(Tabela1[[#This Row],[ÁREA]],Planning!$E:$E,Planning!K:K,0)</f>
        <v>0</v>
      </c>
      <c r="I255" s="164" t="str">
        <f>_xlfn.XLOOKUP(Tabela1[[#This Row],[TASKS]],Planning!$E:$E,Planning!O:O,0)</f>
        <v>To Do</v>
      </c>
      <c r="J255" s="203" t="str">
        <f>_xlfn.XLOOKUP(Tabela1[[#This Row],[TASKS]],Planning!$E:$E,Planning!N:N,0)</f>
        <v>-</v>
      </c>
      <c r="K255" s="164" t="str">
        <f>_xlfn.XLOOKUP(Tabela1[[#This Row],[TASKS]],Planning!$E:$E,Planning!V:V,0)</f>
        <v>To Do</v>
      </c>
      <c r="L255" s="153" t="str">
        <f>_xlfn.XLOOKUP(Tabela1[[#This Row],[TASKS]],Planning!$E:$E,Planning!W:W,0)</f>
        <v>-</v>
      </c>
      <c r="M255" s="80" cm="1">
        <f t="array" ref="M255">_xlfn.XLOOKUP(Tabela1[[#This Row],[TASKS]],Planning!E:E,Planning!X:X,#REF!)</f>
        <v>0</v>
      </c>
      <c r="N255" s="230"/>
    </row>
    <row r="256" spans="1:26" ht="22.5" customHeight="1" x14ac:dyDescent="0.35">
      <c r="A256" s="2"/>
      <c r="B256" s="230"/>
      <c r="C256" s="162" t="str">
        <f>Planning!C229</f>
        <v>ACO.003</v>
      </c>
      <c r="D256" s="201" t="str">
        <f>_xlfn.XLOOKUP(C256,Planning!C:C,Planning!E:E,0)</f>
        <v>Task 217</v>
      </c>
      <c r="E256" s="78"/>
      <c r="F256" s="155" t="str">
        <f>_xlfn.XLOOKUP(Tabela1[[#This Row],[TASKS]],Planning!$E:$E,Planning!I:I,0)</f>
        <v>-</v>
      </c>
      <c r="G256" s="155">
        <f>_xlfn.XLOOKUP(Tabela1[[#This Row],[TASKS]],Planning!$E:$E,Planning!J:J,0)</f>
        <v>0</v>
      </c>
      <c r="H256" s="155">
        <f>_xlfn.XLOOKUP(Tabela1[[#This Row],[ÁREA]],Planning!$E:$E,Planning!K:K,0)</f>
        <v>0</v>
      </c>
      <c r="I256" s="164" t="str">
        <f>_xlfn.XLOOKUP(Tabela1[[#This Row],[TASKS]],Planning!$E:$E,Planning!O:O,0)</f>
        <v>To Do</v>
      </c>
      <c r="J256" s="203" t="str">
        <f>_xlfn.XLOOKUP(Tabela1[[#This Row],[TASKS]],Planning!$E:$E,Planning!N:N,0)</f>
        <v>-</v>
      </c>
      <c r="K256" s="164" t="str">
        <f>_xlfn.XLOOKUP(Tabela1[[#This Row],[TASKS]],Planning!$E:$E,Planning!V:V,0)</f>
        <v>To Do</v>
      </c>
      <c r="L256" s="153" t="str">
        <f>_xlfn.XLOOKUP(Tabela1[[#This Row],[TASKS]],Planning!$E:$E,Planning!W:W,0)</f>
        <v>-</v>
      </c>
      <c r="M256" s="80" cm="1">
        <f t="array" ref="M256">_xlfn.XLOOKUP(Tabela1[[#This Row],[TASKS]],Planning!E:E,Planning!X:X,#REF!)</f>
        <v>0</v>
      </c>
      <c r="N256" s="230"/>
    </row>
    <row r="257" spans="1:14" ht="22.5" customHeight="1" x14ac:dyDescent="0.35">
      <c r="A257" s="2"/>
      <c r="B257" s="230"/>
      <c r="C257" s="162" t="str">
        <f>Planning!C230</f>
        <v>ACO.004</v>
      </c>
      <c r="D257" s="201" t="str">
        <f>_xlfn.XLOOKUP(C257,Planning!C:C,Planning!E:E,0)</f>
        <v>Task 218</v>
      </c>
      <c r="E257" s="78"/>
      <c r="F257" s="155" t="str">
        <f>_xlfn.XLOOKUP(Tabela1[[#This Row],[TASKS]],Planning!$E:$E,Planning!I:I,0)</f>
        <v>-</v>
      </c>
      <c r="G257" s="155">
        <f>_xlfn.XLOOKUP(Tabela1[[#This Row],[TASKS]],Planning!$E:$E,Planning!J:J,0)</f>
        <v>0</v>
      </c>
      <c r="H257" s="155">
        <f>_xlfn.XLOOKUP(Tabela1[[#This Row],[ÁREA]],Planning!$E:$E,Planning!K:K,0)</f>
        <v>0</v>
      </c>
      <c r="I257" s="164" t="str">
        <f>_xlfn.XLOOKUP(Tabela1[[#This Row],[TASKS]],Planning!$E:$E,Planning!O:O,0)</f>
        <v>To Do</v>
      </c>
      <c r="J257" s="203" t="str">
        <f>_xlfn.XLOOKUP(Tabela1[[#This Row],[TASKS]],Planning!$E:$E,Planning!N:N,0)</f>
        <v>-</v>
      </c>
      <c r="K257" s="164" t="str">
        <f>_xlfn.XLOOKUP(Tabela1[[#This Row],[TASKS]],Planning!$E:$E,Planning!V:V,0)</f>
        <v>To Do</v>
      </c>
      <c r="L257" s="153" t="str">
        <f>_xlfn.XLOOKUP(Tabela1[[#This Row],[TASKS]],Planning!$E:$E,Planning!W:W,0)</f>
        <v>-</v>
      </c>
      <c r="M257" s="80" cm="1">
        <f t="array" ref="M257">_xlfn.XLOOKUP(Tabela1[[#This Row],[TASKS]],Planning!E:E,Planning!X:X,#REF!)</f>
        <v>0</v>
      </c>
      <c r="N257" s="230"/>
    </row>
    <row r="258" spans="1:14" ht="22.5" customHeight="1" x14ac:dyDescent="0.35">
      <c r="A258" s="2"/>
      <c r="B258" s="230"/>
      <c r="C258" s="162" t="str">
        <f>Planning!C231</f>
        <v>ACO.005</v>
      </c>
      <c r="D258" s="201" t="str">
        <f>_xlfn.XLOOKUP(C258,Planning!C:C,Planning!E:E,0)</f>
        <v>Task 219</v>
      </c>
      <c r="E258" s="78"/>
      <c r="F258" s="155" t="str">
        <f>_xlfn.XLOOKUP(Tabela1[[#This Row],[TASKS]],Planning!$E:$E,Planning!I:I,0)</f>
        <v>-</v>
      </c>
      <c r="G258" s="155">
        <f>_xlfn.XLOOKUP(Tabela1[[#This Row],[TASKS]],Planning!$E:$E,Planning!J:J,0)</f>
        <v>0</v>
      </c>
      <c r="H258" s="155">
        <f>_xlfn.XLOOKUP(Tabela1[[#This Row],[ÁREA]],Planning!$E:$E,Planning!K:K,0)</f>
        <v>0</v>
      </c>
      <c r="I258" s="164" t="str">
        <f>_xlfn.XLOOKUP(Tabela1[[#This Row],[TASKS]],Planning!$E:$E,Planning!O:O,0)</f>
        <v>To Do</v>
      </c>
      <c r="J258" s="203" t="str">
        <f>_xlfn.XLOOKUP(Tabela1[[#This Row],[TASKS]],Planning!$E:$E,Planning!N:N,0)</f>
        <v>-</v>
      </c>
      <c r="K258" s="164" t="str">
        <f>_xlfn.XLOOKUP(Tabela1[[#This Row],[TASKS]],Planning!$E:$E,Planning!V:V,0)</f>
        <v>To Do</v>
      </c>
      <c r="L258" s="153" t="str">
        <f>_xlfn.XLOOKUP(Tabela1[[#This Row],[TASKS]],Planning!$E:$E,Planning!W:W,0)</f>
        <v>-</v>
      </c>
      <c r="M258" s="80" cm="1">
        <f t="array" ref="M258">_xlfn.XLOOKUP(Tabela1[[#This Row],[TASKS]],Planning!E:E,Planning!X:X,#REF!)</f>
        <v>0</v>
      </c>
      <c r="N258" s="230"/>
    </row>
    <row r="259" spans="1:14" ht="22.5" customHeight="1" x14ac:dyDescent="0.35">
      <c r="A259" s="2"/>
      <c r="B259" s="230"/>
      <c r="C259" s="162" t="str">
        <f>Planning!C232</f>
        <v>ACO.006</v>
      </c>
      <c r="D259" s="201" t="str">
        <f>_xlfn.XLOOKUP(C259,Planning!C:C,Planning!E:E,0)</f>
        <v>Task 220</v>
      </c>
      <c r="E259" s="78"/>
      <c r="F259" s="155" t="str">
        <f>_xlfn.XLOOKUP(Tabela1[[#This Row],[TASKS]],Planning!$E:$E,Planning!I:I,0)</f>
        <v>-</v>
      </c>
      <c r="G259" s="155">
        <f>_xlfn.XLOOKUP(Tabela1[[#This Row],[TASKS]],Planning!$E:$E,Planning!J:J,0)</f>
        <v>0</v>
      </c>
      <c r="H259" s="155">
        <f>_xlfn.XLOOKUP(Tabela1[[#This Row],[ÁREA]],Planning!$E:$E,Planning!K:K,0)</f>
        <v>0</v>
      </c>
      <c r="I259" s="164" t="str">
        <f>_xlfn.XLOOKUP(Tabela1[[#This Row],[TASKS]],Planning!$E:$E,Planning!O:O,0)</f>
        <v>To Do</v>
      </c>
      <c r="J259" s="203" t="str">
        <f>_xlfn.XLOOKUP(Tabela1[[#This Row],[TASKS]],Planning!$E:$E,Planning!N:N,0)</f>
        <v>-</v>
      </c>
      <c r="K259" s="164" t="str">
        <f>_xlfn.XLOOKUP(Tabela1[[#This Row],[TASKS]],Planning!$E:$E,Planning!V:V,0)</f>
        <v>To Do</v>
      </c>
      <c r="L259" s="153" t="str">
        <f>_xlfn.XLOOKUP(Tabela1[[#This Row],[TASKS]],Planning!$E:$E,Planning!W:W,0)</f>
        <v>-</v>
      </c>
      <c r="M259" s="80" cm="1">
        <f t="array" ref="M259">_xlfn.XLOOKUP(Tabela1[[#This Row],[TASKS]],Planning!E:E,Planning!X:X,#REF!)</f>
        <v>0</v>
      </c>
      <c r="N259" s="230"/>
    </row>
    <row r="260" spans="1:14" ht="22.5" customHeight="1" x14ac:dyDescent="0.35">
      <c r="A260" s="2"/>
      <c r="B260" s="230"/>
      <c r="C260" s="162" t="str">
        <f>Planning!C233</f>
        <v>ACO.007</v>
      </c>
      <c r="D260" s="201" t="str">
        <f>_xlfn.XLOOKUP(C260,Planning!C:C,Planning!E:E,0)</f>
        <v>Task 221</v>
      </c>
      <c r="E260" s="78"/>
      <c r="F260" s="155" t="str">
        <f>_xlfn.XLOOKUP(Tabela1[[#This Row],[TASKS]],Planning!$E:$E,Planning!I:I,0)</f>
        <v>-</v>
      </c>
      <c r="G260" s="155">
        <f>_xlfn.XLOOKUP(Tabela1[[#This Row],[TASKS]],Planning!$E:$E,Planning!J:J,0)</f>
        <v>0</v>
      </c>
      <c r="H260" s="155">
        <f>_xlfn.XLOOKUP(Tabela1[[#This Row],[ÁREA]],Planning!$E:$E,Planning!K:K,0)</f>
        <v>0</v>
      </c>
      <c r="I260" s="164" t="str">
        <f>_xlfn.XLOOKUP(Tabela1[[#This Row],[TASKS]],Planning!$E:$E,Planning!O:O,0)</f>
        <v>To Do</v>
      </c>
      <c r="J260" s="203" t="str">
        <f>_xlfn.XLOOKUP(Tabela1[[#This Row],[TASKS]],Planning!$E:$E,Planning!N:N,0)</f>
        <v>-</v>
      </c>
      <c r="K260" s="164" t="str">
        <f>_xlfn.XLOOKUP(Tabela1[[#This Row],[TASKS]],Planning!$E:$E,Planning!V:V,0)</f>
        <v>To Do</v>
      </c>
      <c r="L260" s="153" t="str">
        <f>_xlfn.XLOOKUP(Tabela1[[#This Row],[TASKS]],Planning!$E:$E,Planning!W:W,0)</f>
        <v>-</v>
      </c>
      <c r="M260" s="80" cm="1">
        <f t="array" ref="M260">_xlfn.XLOOKUP(Tabela1[[#This Row],[TASKS]],Planning!E:E,Planning!X:X,#REF!)</f>
        <v>0</v>
      </c>
      <c r="N260" s="230"/>
    </row>
    <row r="261" spans="1:14" ht="22.5" customHeight="1" x14ac:dyDescent="0.35">
      <c r="A261" s="2"/>
      <c r="B261" s="230"/>
      <c r="C261" s="162" t="str">
        <f>Planning!C234</f>
        <v>ACO.008</v>
      </c>
      <c r="D261" s="201" t="str">
        <f>_xlfn.XLOOKUP(C261,Planning!C:C,Planning!E:E,0)</f>
        <v>Task 222</v>
      </c>
      <c r="E261" s="78"/>
      <c r="F261" s="155" t="str">
        <f>_xlfn.XLOOKUP(Tabela1[[#This Row],[TASKS]],Planning!$E:$E,Planning!I:I,0)</f>
        <v>-</v>
      </c>
      <c r="G261" s="155">
        <f>_xlfn.XLOOKUP(Tabela1[[#This Row],[TASKS]],Planning!$E:$E,Planning!J:J,0)</f>
        <v>0</v>
      </c>
      <c r="H261" s="155">
        <f>_xlfn.XLOOKUP(Tabela1[[#This Row],[ÁREA]],Planning!$E:$E,Planning!K:K,0)</f>
        <v>0</v>
      </c>
      <c r="I261" s="164" t="str">
        <f>_xlfn.XLOOKUP(Tabela1[[#This Row],[TASKS]],Planning!$E:$E,Planning!O:O,0)</f>
        <v>To Do</v>
      </c>
      <c r="J261" s="203" t="str">
        <f>_xlfn.XLOOKUP(Tabela1[[#This Row],[TASKS]],Planning!$E:$E,Planning!N:N,0)</f>
        <v>-</v>
      </c>
      <c r="K261" s="164" t="str">
        <f>_xlfn.XLOOKUP(Tabela1[[#This Row],[TASKS]],Planning!$E:$E,Planning!V:V,0)</f>
        <v>To Do</v>
      </c>
      <c r="L261" s="153" t="str">
        <f>_xlfn.XLOOKUP(Tabela1[[#This Row],[TASKS]],Planning!$E:$E,Planning!W:W,0)</f>
        <v>-</v>
      </c>
      <c r="M261" s="80" cm="1">
        <f t="array" ref="M261">_xlfn.XLOOKUP(Tabela1[[#This Row],[TASKS]],Planning!E:E,Planning!X:X,#REF!)</f>
        <v>0</v>
      </c>
      <c r="N261" s="230"/>
    </row>
    <row r="262" spans="1:14" ht="22.5" customHeight="1" x14ac:dyDescent="0.35">
      <c r="A262" s="2"/>
      <c r="B262" s="230"/>
      <c r="C262" s="162" t="str">
        <f>Planning!C235</f>
        <v>ACO.009</v>
      </c>
      <c r="D262" s="201" t="str">
        <f>_xlfn.XLOOKUP(C262,Planning!C:C,Planning!E:E,0)</f>
        <v>Task 223</v>
      </c>
      <c r="E262" s="78"/>
      <c r="F262" s="155" t="str">
        <f>_xlfn.XLOOKUP(Tabela1[[#This Row],[TASKS]],Planning!$E:$E,Planning!I:I,0)</f>
        <v>-</v>
      </c>
      <c r="G262" s="155">
        <f>_xlfn.XLOOKUP(Tabela1[[#This Row],[TASKS]],Planning!$E:$E,Planning!J:J,0)</f>
        <v>0</v>
      </c>
      <c r="H262" s="155">
        <f>_xlfn.XLOOKUP(Tabela1[[#This Row],[ÁREA]],Planning!$E:$E,Planning!K:K,0)</f>
        <v>0</v>
      </c>
      <c r="I262" s="164" t="str">
        <f>_xlfn.XLOOKUP(Tabela1[[#This Row],[TASKS]],Planning!$E:$E,Planning!O:O,0)</f>
        <v>To Do</v>
      </c>
      <c r="J262" s="203" t="str">
        <f>_xlfn.XLOOKUP(Tabela1[[#This Row],[TASKS]],Planning!$E:$E,Planning!N:N,0)</f>
        <v>-</v>
      </c>
      <c r="K262" s="164" t="str">
        <f>_xlfn.XLOOKUP(Tabela1[[#This Row],[TASKS]],Planning!$E:$E,Planning!V:V,0)</f>
        <v>To Do</v>
      </c>
      <c r="L262" s="153" t="str">
        <f>_xlfn.XLOOKUP(Tabela1[[#This Row],[TASKS]],Planning!$E:$E,Planning!W:W,0)</f>
        <v>-</v>
      </c>
      <c r="M262" s="80" cm="1">
        <f t="array" ref="M262">_xlfn.XLOOKUP(Tabela1[[#This Row],[TASKS]],Planning!E:E,Planning!X:X,#REF!)</f>
        <v>0</v>
      </c>
      <c r="N262" s="230"/>
    </row>
    <row r="263" spans="1:14" ht="22.5" customHeight="1" x14ac:dyDescent="0.35">
      <c r="A263" s="2"/>
      <c r="B263" s="230"/>
      <c r="C263" s="162" t="str">
        <f>Planning!C236</f>
        <v>ACO.010</v>
      </c>
      <c r="D263" s="201" t="str">
        <f>_xlfn.XLOOKUP(C263,Planning!C:C,Planning!E:E,0)</f>
        <v>Task 224</v>
      </c>
      <c r="E263" s="78"/>
      <c r="F263" s="155" t="str">
        <f>_xlfn.XLOOKUP(Tabela1[[#This Row],[TASKS]],Planning!$E:$E,Planning!I:I,0)</f>
        <v>-</v>
      </c>
      <c r="G263" s="155">
        <f>_xlfn.XLOOKUP(Tabela1[[#This Row],[TASKS]],Planning!$E:$E,Planning!J:J,0)</f>
        <v>0</v>
      </c>
      <c r="H263" s="155">
        <f>_xlfn.XLOOKUP(Tabela1[[#This Row],[ÁREA]],Planning!$E:$E,Planning!K:K,0)</f>
        <v>0</v>
      </c>
      <c r="I263" s="164" t="str">
        <f>_xlfn.XLOOKUP(Tabela1[[#This Row],[TASKS]],Planning!$E:$E,Planning!O:O,0)</f>
        <v>To Do</v>
      </c>
      <c r="J263" s="203" t="str">
        <f>_xlfn.XLOOKUP(Tabela1[[#This Row],[TASKS]],Planning!$E:$E,Planning!N:N,0)</f>
        <v>-</v>
      </c>
      <c r="K263" s="164" t="str">
        <f>_xlfn.XLOOKUP(Tabela1[[#This Row],[TASKS]],Planning!$E:$E,Planning!V:V,0)</f>
        <v>To Do</v>
      </c>
      <c r="L263" s="153" t="str">
        <f>_xlfn.XLOOKUP(Tabela1[[#This Row],[TASKS]],Planning!$E:$E,Planning!W:W,0)</f>
        <v>-</v>
      </c>
      <c r="M263" s="80" cm="1">
        <f t="array" ref="M263">_xlfn.XLOOKUP(Tabela1[[#This Row],[TASKS]],Planning!E:E,Planning!X:X,#REF!)</f>
        <v>0</v>
      </c>
      <c r="N263" s="230"/>
    </row>
    <row r="264" spans="1:14" ht="22.5" customHeight="1" x14ac:dyDescent="0.35">
      <c r="A264" s="2"/>
      <c r="B264" s="230"/>
      <c r="C264" s="162"/>
      <c r="D264" s="202"/>
      <c r="E264" s="78"/>
      <c r="F264" s="155"/>
      <c r="G264" s="155"/>
      <c r="H264" s="155"/>
      <c r="I264" s="155"/>
      <c r="J264" s="167"/>
      <c r="K264" s="164">
        <v>0</v>
      </c>
      <c r="L264" s="153"/>
      <c r="M264" s="80"/>
      <c r="N264" s="230"/>
    </row>
    <row r="265" spans="1:14" ht="22.5" customHeight="1" x14ac:dyDescent="0.35">
      <c r="A265" s="2"/>
      <c r="B265" s="230"/>
      <c r="C265" s="272"/>
      <c r="D265" s="262"/>
      <c r="E265" s="273"/>
      <c r="F265" s="234"/>
      <c r="G265" s="234"/>
      <c r="H265" s="234"/>
      <c r="I265" s="234"/>
      <c r="J265" s="274"/>
      <c r="K265" s="276">
        <v>0</v>
      </c>
      <c r="L265" s="235"/>
      <c r="M265" s="233"/>
      <c r="N265" s="230"/>
    </row>
  </sheetData>
  <sortState xmlns:xlrd2="http://schemas.microsoft.com/office/spreadsheetml/2017/richdata2" ref="D237:M264">
    <sortCondition ref="G237:G264"/>
  </sortState>
  <phoneticPr fontId="67" type="noConversion"/>
  <conditionalFormatting sqref="E254:E265 E33:E46 E49:E68 E98:E110 E117:E137 E149:E158 E217:E228 E182:E185 E10:E18 E70:E96 E20:E30">
    <cfRule type="colorScale" priority="213">
      <colorScale>
        <cfvo type="num" val="0"/>
        <cfvo type="num" val="2"/>
        <color rgb="FFFF7128"/>
        <color rgb="FFFFEF9C"/>
      </colorScale>
    </cfRule>
  </conditionalFormatting>
  <conditionalFormatting sqref="E47">
    <cfRule type="colorScale" priority="187">
      <colorScale>
        <cfvo type="num" val="0"/>
        <cfvo type="num" val="2"/>
        <color rgb="FFFF7128"/>
        <color rgb="FFFFEF9C"/>
      </colorScale>
    </cfRule>
  </conditionalFormatting>
  <conditionalFormatting sqref="E112:E116">
    <cfRule type="colorScale" priority="104">
      <colorScale>
        <cfvo type="num" val="0"/>
        <cfvo type="num" val="2"/>
        <color rgb="FFFF7128"/>
        <color rgb="FFFFEF9C"/>
      </colorScale>
    </cfRule>
  </conditionalFormatting>
  <conditionalFormatting sqref="E139:E148">
    <cfRule type="colorScale" priority="93">
      <colorScale>
        <cfvo type="num" val="0"/>
        <cfvo type="num" val="2"/>
        <color rgb="FFFF7128"/>
        <color rgb="FFFFEF9C"/>
      </colorScale>
    </cfRule>
  </conditionalFormatting>
  <conditionalFormatting sqref="E160:E167">
    <cfRule type="colorScale" priority="91">
      <colorScale>
        <cfvo type="num" val="0"/>
        <cfvo type="num" val="2"/>
        <color rgb="FFFF7128"/>
        <color rgb="FFFFEF9C"/>
      </colorScale>
    </cfRule>
  </conditionalFormatting>
  <conditionalFormatting sqref="E168:E181">
    <cfRule type="colorScale" priority="92">
      <colorScale>
        <cfvo type="num" val="0"/>
        <cfvo type="num" val="2"/>
        <color rgb="FFFF7128"/>
        <color rgb="FFFFEF9C"/>
      </colorScale>
    </cfRule>
  </conditionalFormatting>
  <conditionalFormatting sqref="E187:E207">
    <cfRule type="colorScale" priority="90">
      <colorScale>
        <cfvo type="num" val="0"/>
        <cfvo type="num" val="2"/>
        <color rgb="FFFF7128"/>
        <color rgb="FFFFEF9C"/>
      </colorScale>
    </cfRule>
  </conditionalFormatting>
  <conditionalFormatting sqref="E208">
    <cfRule type="colorScale" priority="88">
      <colorScale>
        <cfvo type="num" val="0"/>
        <cfvo type="num" val="2"/>
        <color rgb="FFFF7128"/>
        <color rgb="FFFFEF9C"/>
      </colorScale>
    </cfRule>
  </conditionalFormatting>
  <conditionalFormatting sqref="E210:E216">
    <cfRule type="colorScale" priority="78">
      <colorScale>
        <cfvo type="num" val="0"/>
        <cfvo type="num" val="2"/>
        <color rgb="FFFF7128"/>
        <color rgb="FFFFEF9C"/>
      </colorScale>
    </cfRule>
  </conditionalFormatting>
  <conditionalFormatting sqref="E230:E252">
    <cfRule type="colorScale" priority="87">
      <colorScale>
        <cfvo type="num" val="0"/>
        <cfvo type="num" val="2"/>
        <color rgb="FFFF7128"/>
        <color rgb="FFFFEF9C"/>
      </colorScale>
    </cfRule>
  </conditionalFormatting>
  <conditionalFormatting sqref="E253">
    <cfRule type="colorScale" priority="59">
      <colorScale>
        <cfvo type="num" val="0"/>
        <cfvo type="num" val="2"/>
        <color rgb="FFFF7128"/>
        <color rgb="FFFFEF9C"/>
      </colorScale>
    </cfRule>
  </conditionalFormatting>
  <conditionalFormatting sqref="I10 I18 I31 I47 I252:I253 I264:I265 I68 I96 I110 I137 I158 I185 I208 I228">
    <cfRule type="cellIs" dxfId="86" priority="113" operator="equal">
      <formula>"Done"</formula>
    </cfRule>
  </conditionalFormatting>
  <conditionalFormatting sqref="I11:I17 K10:K18 K230:K252 K210:K228 K187:K208 K160:K185 K139:K158 K112:K137 K98:K110 K70:K96 K49:K68 K33:K47 K20:K31 K254:K264">
    <cfRule type="cellIs" dxfId="85" priority="58" operator="equal">
      <formula>"Done"</formula>
    </cfRule>
  </conditionalFormatting>
  <conditionalFormatting sqref="I20:I29">
    <cfRule type="cellIs" dxfId="84" priority="45" operator="equal">
      <formula>"Done"</formula>
    </cfRule>
  </conditionalFormatting>
  <conditionalFormatting sqref="I33:I46">
    <cfRule type="cellIs" dxfId="83" priority="56" operator="equal">
      <formula>"Done"</formula>
    </cfRule>
  </conditionalFormatting>
  <conditionalFormatting sqref="I49:I67">
    <cfRule type="cellIs" dxfId="82" priority="55" operator="equal">
      <formula>"Done"</formula>
    </cfRule>
  </conditionalFormatting>
  <conditionalFormatting sqref="I70:I95">
    <cfRule type="cellIs" dxfId="81" priority="54" operator="equal">
      <formula>"Done"</formula>
    </cfRule>
  </conditionalFormatting>
  <conditionalFormatting sqref="I98:I109">
    <cfRule type="cellIs" dxfId="80" priority="53" operator="equal">
      <formula>"Done"</formula>
    </cfRule>
  </conditionalFormatting>
  <conditionalFormatting sqref="I112:I136">
    <cfRule type="cellIs" dxfId="79" priority="52" operator="equal">
      <formula>"Done"</formula>
    </cfRule>
  </conditionalFormatting>
  <conditionalFormatting sqref="I139:I157">
    <cfRule type="cellIs" dxfId="78" priority="51" operator="equal">
      <formula>"Done"</formula>
    </cfRule>
  </conditionalFormatting>
  <conditionalFormatting sqref="I160:I184">
    <cfRule type="cellIs" dxfId="77" priority="50" operator="equal">
      <formula>"Done"</formula>
    </cfRule>
  </conditionalFormatting>
  <conditionalFormatting sqref="I187:I207">
    <cfRule type="cellIs" dxfId="76" priority="49" operator="equal">
      <formula>"Done"</formula>
    </cfRule>
  </conditionalFormatting>
  <conditionalFormatting sqref="I210:I227">
    <cfRule type="cellIs" dxfId="75" priority="48" operator="equal">
      <formula>"Done"</formula>
    </cfRule>
  </conditionalFormatting>
  <conditionalFormatting sqref="I230:I251">
    <cfRule type="cellIs" dxfId="74" priority="47" operator="equal">
      <formula>"Done"</formula>
    </cfRule>
  </conditionalFormatting>
  <conditionalFormatting sqref="I254:I263">
    <cfRule type="cellIs" dxfId="73" priority="46" operator="equal">
      <formula>"Done"</formula>
    </cfRule>
  </conditionalFormatting>
  <conditionalFormatting sqref="M10 M18 M110">
    <cfRule type="cellIs" dxfId="72" priority="222" operator="equal">
      <formula>"Definir regra do negocio"</formula>
    </cfRule>
  </conditionalFormatting>
  <conditionalFormatting sqref="M68">
    <cfRule type="cellIs" dxfId="69" priority="99" operator="equal">
      <formula>"Definir regra do negocio"</formula>
    </cfRule>
  </conditionalFormatting>
  <conditionalFormatting sqref="M253">
    <cfRule type="cellIs" dxfId="62" priority="60" operator="equal">
      <formula>"Definir regra do negocio"</formula>
    </cfRule>
  </conditionalFormatting>
  <conditionalFormatting sqref="D229">
    <cfRule type="colorScale" priority="42">
      <colorScale>
        <cfvo type="num" val="0"/>
        <cfvo type="num" val="2"/>
        <color rgb="FFFF7128"/>
        <color rgb="FFFFEF9C"/>
      </colorScale>
    </cfRule>
  </conditionalFormatting>
  <conditionalFormatting sqref="H229">
    <cfRule type="cellIs" dxfId="61" priority="44" operator="equal">
      <formula>"Done"</formula>
    </cfRule>
  </conditionalFormatting>
  <conditionalFormatting sqref="J229">
    <cfRule type="cellIs" dxfId="60" priority="41" operator="equal">
      <formula>"Done"</formula>
    </cfRule>
  </conditionalFormatting>
  <conditionalFormatting sqref="L229">
    <cfRule type="cellIs" dxfId="59" priority="43" operator="equal">
      <formula>"Definir regra do negocio"</formula>
    </cfRule>
  </conditionalFormatting>
  <conditionalFormatting sqref="D209">
    <cfRule type="colorScale" priority="38">
      <colorScale>
        <cfvo type="num" val="0"/>
        <cfvo type="num" val="2"/>
        <color rgb="FFFF7128"/>
        <color rgb="FFFFEF9C"/>
      </colorScale>
    </cfRule>
  </conditionalFormatting>
  <conditionalFormatting sqref="H209">
    <cfRule type="cellIs" dxfId="58" priority="40" operator="equal">
      <formula>"Done"</formula>
    </cfRule>
  </conditionalFormatting>
  <conditionalFormatting sqref="J209">
    <cfRule type="cellIs" dxfId="57" priority="37" operator="equal">
      <formula>"Done"</formula>
    </cfRule>
  </conditionalFormatting>
  <conditionalFormatting sqref="L209">
    <cfRule type="cellIs" dxfId="56" priority="39" operator="equal">
      <formula>"Definir regra do negocio"</formula>
    </cfRule>
  </conditionalFormatting>
  <conditionalFormatting sqref="D186">
    <cfRule type="colorScale" priority="34">
      <colorScale>
        <cfvo type="num" val="0"/>
        <cfvo type="num" val="2"/>
        <color rgb="FFFF7128"/>
        <color rgb="FFFFEF9C"/>
      </colorScale>
    </cfRule>
  </conditionalFormatting>
  <conditionalFormatting sqref="H186">
    <cfRule type="cellIs" dxfId="55" priority="36" operator="equal">
      <formula>"Done"</formula>
    </cfRule>
  </conditionalFormatting>
  <conditionalFormatting sqref="J186">
    <cfRule type="cellIs" dxfId="54" priority="33" operator="equal">
      <formula>"Done"</formula>
    </cfRule>
  </conditionalFormatting>
  <conditionalFormatting sqref="L186">
    <cfRule type="cellIs" dxfId="53" priority="35" operator="equal">
      <formula>"Definir regra do negocio"</formula>
    </cfRule>
  </conditionalFormatting>
  <conditionalFormatting sqref="D159">
    <cfRule type="colorScale" priority="30">
      <colorScale>
        <cfvo type="num" val="0"/>
        <cfvo type="num" val="2"/>
        <color rgb="FFFF7128"/>
        <color rgb="FFFFEF9C"/>
      </colorScale>
    </cfRule>
  </conditionalFormatting>
  <conditionalFormatting sqref="H159">
    <cfRule type="cellIs" dxfId="52" priority="32" operator="equal">
      <formula>"Done"</formula>
    </cfRule>
  </conditionalFormatting>
  <conditionalFormatting sqref="J159">
    <cfRule type="cellIs" dxfId="51" priority="29" operator="equal">
      <formula>"Done"</formula>
    </cfRule>
  </conditionalFormatting>
  <conditionalFormatting sqref="L159">
    <cfRule type="cellIs" dxfId="50" priority="31" operator="equal">
      <formula>"Definir regra do negocio"</formula>
    </cfRule>
  </conditionalFormatting>
  <conditionalFormatting sqref="D138">
    <cfRule type="colorScale" priority="26">
      <colorScale>
        <cfvo type="num" val="0"/>
        <cfvo type="num" val="2"/>
        <color rgb="FFFF7128"/>
        <color rgb="FFFFEF9C"/>
      </colorScale>
    </cfRule>
  </conditionalFormatting>
  <conditionalFormatting sqref="H138">
    <cfRule type="cellIs" dxfId="49" priority="28" operator="equal">
      <formula>"Done"</formula>
    </cfRule>
  </conditionalFormatting>
  <conditionalFormatting sqref="J138">
    <cfRule type="cellIs" dxfId="48" priority="25" operator="equal">
      <formula>"Done"</formula>
    </cfRule>
  </conditionalFormatting>
  <conditionalFormatting sqref="L138">
    <cfRule type="cellIs" dxfId="47" priority="27" operator="equal">
      <formula>"Definir regra do negocio"</formula>
    </cfRule>
  </conditionalFormatting>
  <conditionalFormatting sqref="D111">
    <cfRule type="colorScale" priority="22">
      <colorScale>
        <cfvo type="num" val="0"/>
        <cfvo type="num" val="2"/>
        <color rgb="FFFF7128"/>
        <color rgb="FFFFEF9C"/>
      </colorScale>
    </cfRule>
  </conditionalFormatting>
  <conditionalFormatting sqref="H111">
    <cfRule type="cellIs" dxfId="46" priority="24" operator="equal">
      <formula>"Done"</formula>
    </cfRule>
  </conditionalFormatting>
  <conditionalFormatting sqref="J111">
    <cfRule type="cellIs" dxfId="45" priority="21" operator="equal">
      <formula>"Done"</formula>
    </cfRule>
  </conditionalFormatting>
  <conditionalFormatting sqref="L111">
    <cfRule type="cellIs" dxfId="44" priority="23" operator="equal">
      <formula>"Definir regra do negocio"</formula>
    </cfRule>
  </conditionalFormatting>
  <conditionalFormatting sqref="D97">
    <cfRule type="colorScale" priority="18">
      <colorScale>
        <cfvo type="num" val="0"/>
        <cfvo type="num" val="2"/>
        <color rgb="FFFF7128"/>
        <color rgb="FFFFEF9C"/>
      </colorScale>
    </cfRule>
  </conditionalFormatting>
  <conditionalFormatting sqref="H97">
    <cfRule type="cellIs" dxfId="43" priority="20" operator="equal">
      <formula>"Done"</formula>
    </cfRule>
  </conditionalFormatting>
  <conditionalFormatting sqref="J97">
    <cfRule type="cellIs" dxfId="42" priority="17" operator="equal">
      <formula>"Done"</formula>
    </cfRule>
  </conditionalFormatting>
  <conditionalFormatting sqref="L97">
    <cfRule type="cellIs" dxfId="41" priority="19" operator="equal">
      <formula>"Definir regra do negocio"</formula>
    </cfRule>
  </conditionalFormatting>
  <conditionalFormatting sqref="D69">
    <cfRule type="colorScale" priority="14">
      <colorScale>
        <cfvo type="num" val="0"/>
        <cfvo type="num" val="2"/>
        <color rgb="FFFF7128"/>
        <color rgb="FFFFEF9C"/>
      </colorScale>
    </cfRule>
  </conditionalFormatting>
  <conditionalFormatting sqref="H69">
    <cfRule type="cellIs" dxfId="40" priority="16" operator="equal">
      <formula>"Done"</formula>
    </cfRule>
  </conditionalFormatting>
  <conditionalFormatting sqref="J69">
    <cfRule type="cellIs" dxfId="39" priority="13" operator="equal">
      <formula>"Done"</formula>
    </cfRule>
  </conditionalFormatting>
  <conditionalFormatting sqref="L69">
    <cfRule type="cellIs" dxfId="38" priority="15" operator="equal">
      <formula>"Definir regra do negocio"</formula>
    </cfRule>
  </conditionalFormatting>
  <conditionalFormatting sqref="D48">
    <cfRule type="colorScale" priority="10">
      <colorScale>
        <cfvo type="num" val="0"/>
        <cfvo type="num" val="2"/>
        <color rgb="FFFF7128"/>
        <color rgb="FFFFEF9C"/>
      </colorScale>
    </cfRule>
  </conditionalFormatting>
  <conditionalFormatting sqref="H48">
    <cfRule type="cellIs" dxfId="37" priority="12" operator="equal">
      <formula>"Done"</formula>
    </cfRule>
  </conditionalFormatting>
  <conditionalFormatting sqref="J48">
    <cfRule type="cellIs" dxfId="36" priority="9" operator="equal">
      <formula>"Done"</formula>
    </cfRule>
  </conditionalFormatting>
  <conditionalFormatting sqref="L48">
    <cfRule type="cellIs" dxfId="35" priority="11" operator="equal">
      <formula>"Definir regra do negocio"</formula>
    </cfRule>
  </conditionalFormatting>
  <conditionalFormatting sqref="D32">
    <cfRule type="colorScale" priority="6">
      <colorScale>
        <cfvo type="num" val="0"/>
        <cfvo type="num" val="2"/>
        <color rgb="FFFF7128"/>
        <color rgb="FFFFEF9C"/>
      </colorScale>
    </cfRule>
  </conditionalFormatting>
  <conditionalFormatting sqref="H32">
    <cfRule type="cellIs" dxfId="34" priority="8" operator="equal">
      <formula>"Done"</formula>
    </cfRule>
  </conditionalFormatting>
  <conditionalFormatting sqref="J32">
    <cfRule type="cellIs" dxfId="33" priority="5" operator="equal">
      <formula>"Done"</formula>
    </cfRule>
  </conditionalFormatting>
  <conditionalFormatting sqref="L32">
    <cfRule type="cellIs" dxfId="32" priority="7" operator="equal">
      <formula>"Definir regra do negocio"</formula>
    </cfRule>
  </conditionalFormatting>
  <conditionalFormatting sqref="D19">
    <cfRule type="colorScale" priority="2">
      <colorScale>
        <cfvo type="num" val="0"/>
        <cfvo type="num" val="2"/>
        <color rgb="FFFF7128"/>
        <color rgb="FFFFEF9C"/>
      </colorScale>
    </cfRule>
  </conditionalFormatting>
  <conditionalFormatting sqref="H19">
    <cfRule type="cellIs" dxfId="31" priority="4" operator="equal">
      <formula>"Done"</formula>
    </cfRule>
  </conditionalFormatting>
  <conditionalFormatting sqref="J19">
    <cfRule type="cellIs" dxfId="30" priority="1" operator="equal">
      <formula>"Done"</formula>
    </cfRule>
  </conditionalFormatting>
  <conditionalFormatting sqref="L19">
    <cfRule type="cellIs" dxfId="29" priority="3" operator="equal">
      <formula>"Definir regra do negocio"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FB30C-8FD0-424E-88AB-502CBB2B99AA}">
  <dimension ref="B2:AH237"/>
  <sheetViews>
    <sheetView showGridLines="0" zoomScale="115" zoomScaleNormal="115" workbookViewId="0">
      <selection sqref="A1:XFD1048576"/>
    </sheetView>
  </sheetViews>
  <sheetFormatPr defaultRowHeight="15" customHeight="1" x14ac:dyDescent="0.35"/>
  <cols>
    <col min="1" max="1" width="1.1796875" customWidth="1"/>
    <col min="2" max="2" width="1.7265625" customWidth="1"/>
    <col min="3" max="3" width="15.08984375" style="161" bestFit="1" customWidth="1"/>
    <col min="4" max="4" width="34.90625" style="168" customWidth="1"/>
    <col min="5" max="5" width="47.90625" style="168" customWidth="1"/>
    <col min="6" max="6" width="33.36328125" hidden="1" customWidth="1"/>
    <col min="7" max="7" width="19.453125" style="161" hidden="1" customWidth="1"/>
    <col min="8" max="8" width="13.36328125" style="161" customWidth="1"/>
    <col min="9" max="9" width="14.54296875" style="161" bestFit="1" customWidth="1"/>
    <col min="10" max="10" width="13.36328125" style="161" bestFit="1" customWidth="1"/>
    <col min="11" max="11" width="13.453125" style="161" hidden="1" customWidth="1"/>
    <col min="12" max="13" width="15.453125" style="171" customWidth="1"/>
    <col min="14" max="14" width="15.453125" style="170" customWidth="1"/>
    <col min="15" max="15" width="15.453125" style="169" customWidth="1"/>
    <col min="16" max="16" width="15.453125" style="170" customWidth="1"/>
    <col min="17" max="17" width="17.08984375" style="170" customWidth="1"/>
    <col min="18" max="21" width="15.453125" style="170" customWidth="1"/>
    <col min="22" max="22" width="15.453125" style="175" customWidth="1"/>
    <col min="23" max="23" width="15.453125" style="170" customWidth="1"/>
    <col min="24" max="24" width="34" customWidth="1"/>
    <col min="25" max="25" width="12.36328125" style="72" customWidth="1"/>
    <col min="26" max="26" width="15.453125" customWidth="1"/>
    <col min="27" max="27" width="13.54296875" customWidth="1"/>
    <col min="28" max="28" width="13.54296875" style="187" customWidth="1"/>
    <col min="29" max="29" width="1.6328125" customWidth="1"/>
    <col min="30" max="30" width="16.54296875" customWidth="1"/>
    <col min="31" max="31" width="13.54296875" customWidth="1"/>
    <col min="33" max="33" width="16.36328125" customWidth="1"/>
    <col min="34" max="34" width="14.453125" style="161" customWidth="1"/>
  </cols>
  <sheetData>
    <row r="2" spans="2:29" ht="8" customHeight="1" thickBot="1" x14ac:dyDescent="0.4">
      <c r="B2" s="219"/>
      <c r="C2" s="220"/>
      <c r="D2" s="221"/>
      <c r="E2" s="221"/>
      <c r="F2" s="219"/>
      <c r="G2" s="220"/>
      <c r="H2" s="220"/>
      <c r="I2" s="220"/>
      <c r="J2" s="220"/>
      <c r="K2" s="220"/>
      <c r="L2" s="222"/>
      <c r="M2" s="222"/>
      <c r="N2" s="223"/>
      <c r="O2" s="224"/>
      <c r="P2" s="223"/>
      <c r="Q2" s="223"/>
      <c r="R2" s="223"/>
      <c r="S2" s="223"/>
      <c r="T2" s="223"/>
      <c r="U2" s="223"/>
      <c r="V2" s="225"/>
      <c r="W2" s="223"/>
      <c r="X2" s="219"/>
      <c r="Y2" s="226"/>
      <c r="Z2" s="219"/>
      <c r="AA2" s="219"/>
      <c r="AB2" s="227"/>
      <c r="AC2" s="219"/>
    </row>
    <row r="3" spans="2:29" ht="15" customHeight="1" thickBot="1" x14ac:dyDescent="0.4">
      <c r="B3" s="219"/>
      <c r="C3" s="220"/>
      <c r="D3" s="282" t="s">
        <v>54</v>
      </c>
      <c r="E3" s="283" t="s">
        <v>55</v>
      </c>
      <c r="F3" s="219"/>
      <c r="G3" s="220"/>
      <c r="H3" s="220"/>
      <c r="I3" s="284" t="s">
        <v>56</v>
      </c>
      <c r="J3" s="285" t="s">
        <v>57</v>
      </c>
      <c r="K3" s="220"/>
      <c r="L3" s="222"/>
      <c r="M3" s="222"/>
      <c r="N3" s="223"/>
      <c r="O3" s="224"/>
      <c r="P3" s="223"/>
      <c r="Q3" s="223"/>
      <c r="R3" s="223"/>
      <c r="S3" s="223"/>
      <c r="T3" s="223"/>
      <c r="U3" s="223"/>
      <c r="V3" s="225"/>
      <c r="W3" s="223"/>
      <c r="X3" s="219"/>
      <c r="Y3" s="226"/>
      <c r="Z3" s="219"/>
      <c r="AA3" s="219"/>
      <c r="AB3" s="227"/>
      <c r="AC3" s="219"/>
    </row>
    <row r="4" spans="2:29" ht="15" customHeight="1" thickBot="1" x14ac:dyDescent="0.4">
      <c r="B4" s="219"/>
      <c r="C4" s="220"/>
      <c r="D4" s="183" t="s">
        <v>61</v>
      </c>
      <c r="E4" s="195">
        <f>COUNTIF(Planning6[STATUS MODELAGEM],D4)</f>
        <v>0</v>
      </c>
      <c r="F4" s="219"/>
      <c r="G4" s="220"/>
      <c r="H4" s="220"/>
      <c r="I4" s="183" t="s">
        <v>61</v>
      </c>
      <c r="J4" s="184">
        <f>COUNTIF(Planning6[STATUS VALIDAÇÃO],I4)</f>
        <v>0</v>
      </c>
      <c r="K4" s="220"/>
      <c r="L4" s="222"/>
      <c r="M4" s="222"/>
      <c r="N4" s="223"/>
      <c r="O4" s="224"/>
      <c r="P4" s="223"/>
      <c r="Q4" s="223"/>
      <c r="R4" s="223"/>
      <c r="S4" s="223"/>
      <c r="T4" s="223"/>
      <c r="U4" s="223"/>
      <c r="V4" s="225"/>
      <c r="W4" s="223"/>
      <c r="X4" s="219"/>
      <c r="Y4" s="226"/>
      <c r="Z4" s="219"/>
      <c r="AA4" s="219"/>
      <c r="AB4" s="227"/>
      <c r="AC4" s="219"/>
    </row>
    <row r="5" spans="2:29" ht="15" customHeight="1" thickBot="1" x14ac:dyDescent="0.4">
      <c r="B5" s="219"/>
      <c r="C5" s="220"/>
      <c r="D5" s="197" t="s">
        <v>62</v>
      </c>
      <c r="E5" s="195">
        <f>COUNTIF(Planning6[STATUS MODELAGEM],D5)</f>
        <v>0</v>
      </c>
      <c r="F5" s="219"/>
      <c r="G5" s="220"/>
      <c r="H5" s="220"/>
      <c r="I5" s="191" t="s">
        <v>62</v>
      </c>
      <c r="J5" s="188">
        <f>COUNTIF(Planning6[STATUS VALIDAÇÃO],I5)</f>
        <v>0</v>
      </c>
      <c r="K5" s="220"/>
      <c r="L5" s="222"/>
      <c r="M5" s="222"/>
      <c r="N5" s="223"/>
      <c r="O5" s="224"/>
      <c r="P5" s="223"/>
      <c r="Q5" s="223"/>
      <c r="R5" s="223"/>
      <c r="S5" s="223"/>
      <c r="T5" s="223"/>
      <c r="U5" s="223"/>
      <c r="V5" s="225"/>
      <c r="W5" s="223"/>
      <c r="X5" s="219"/>
      <c r="Y5" s="226"/>
      <c r="Z5" s="219"/>
      <c r="AA5" s="219"/>
      <c r="AB5" s="227"/>
      <c r="AC5" s="219"/>
    </row>
    <row r="6" spans="2:29" ht="15" customHeight="1" thickBot="1" x14ac:dyDescent="0.4">
      <c r="B6" s="219"/>
      <c r="C6" s="220"/>
      <c r="D6" s="200" t="s">
        <v>6</v>
      </c>
      <c r="E6" s="195">
        <f>COUNTIF(Planning6[STATUS MODELAGEM],D6)</f>
        <v>28</v>
      </c>
      <c r="F6" s="219"/>
      <c r="G6" s="220"/>
      <c r="H6" s="220"/>
      <c r="I6" s="200" t="s">
        <v>6</v>
      </c>
      <c r="J6" s="188">
        <f>COUNTIF(Planning6[STATUS VALIDAÇÃO],I6)</f>
        <v>29</v>
      </c>
      <c r="K6" s="220"/>
      <c r="L6" s="222"/>
      <c r="M6" s="222"/>
      <c r="N6" s="223"/>
      <c r="O6" s="224"/>
      <c r="P6" s="223"/>
      <c r="Q6" s="223"/>
      <c r="R6" s="223"/>
      <c r="S6" s="223"/>
      <c r="T6" s="223"/>
      <c r="U6" s="223"/>
      <c r="V6" s="225"/>
      <c r="W6" s="223"/>
      <c r="X6" s="219"/>
      <c r="Y6" s="226"/>
      <c r="Z6" s="219"/>
      <c r="AA6" s="219"/>
      <c r="AB6" s="227"/>
      <c r="AC6" s="219"/>
    </row>
    <row r="7" spans="2:29" ht="15" customHeight="1" thickBot="1" x14ac:dyDescent="0.4">
      <c r="B7" s="219"/>
      <c r="C7" s="220"/>
      <c r="D7" s="198" t="s">
        <v>63</v>
      </c>
      <c r="E7" s="229">
        <f>COUNTIF(Planning6[STATUS MODELAGEM],D7)</f>
        <v>196</v>
      </c>
      <c r="F7" s="219"/>
      <c r="G7" s="220"/>
      <c r="H7" s="220"/>
      <c r="I7" s="189" t="s">
        <v>63</v>
      </c>
      <c r="J7" s="190">
        <f>COUNTIF(Planning6[STATUS VALIDAÇÃO],I7)</f>
        <v>195</v>
      </c>
      <c r="K7" s="220"/>
      <c r="L7" s="222"/>
      <c r="M7" s="222"/>
      <c r="N7" s="223"/>
      <c r="O7" s="224"/>
      <c r="P7" s="223"/>
      <c r="Q7" s="223"/>
      <c r="R7" s="223"/>
      <c r="S7" s="223"/>
      <c r="T7" s="223"/>
      <c r="U7" s="223"/>
      <c r="V7" s="225"/>
      <c r="W7" s="223"/>
      <c r="X7" s="219"/>
      <c r="Y7" s="226"/>
      <c r="Z7" s="219"/>
      <c r="AA7" s="219"/>
      <c r="AB7" s="227"/>
      <c r="AC7" s="219"/>
    </row>
    <row r="8" spans="2:29" ht="6" customHeight="1" x14ac:dyDescent="0.35">
      <c r="B8" s="219"/>
      <c r="C8" s="220"/>
      <c r="D8" s="221"/>
      <c r="E8" s="221"/>
      <c r="F8" s="219"/>
      <c r="G8" s="220"/>
      <c r="H8" s="220"/>
      <c r="I8" s="220"/>
      <c r="J8" s="220"/>
      <c r="K8" s="220"/>
      <c r="L8" s="222"/>
      <c r="M8" s="222"/>
      <c r="N8" s="223"/>
      <c r="O8" s="224"/>
      <c r="P8" s="223"/>
      <c r="Q8" s="223"/>
      <c r="R8" s="223"/>
      <c r="S8" s="223"/>
      <c r="T8" s="223"/>
      <c r="U8" s="223"/>
      <c r="V8" s="225"/>
      <c r="W8" s="223"/>
      <c r="X8" s="219"/>
      <c r="Y8" s="226"/>
      <c r="Z8" s="219"/>
      <c r="AA8" s="219"/>
      <c r="AB8" s="227"/>
      <c r="AC8" s="219"/>
    </row>
    <row r="9" spans="2:29" ht="15" customHeight="1" x14ac:dyDescent="0.35">
      <c r="B9" s="219"/>
      <c r="C9" s="220"/>
      <c r="D9" s="221"/>
      <c r="E9" s="221"/>
      <c r="F9" s="219"/>
      <c r="G9" s="220"/>
      <c r="H9" s="220"/>
      <c r="I9" s="220"/>
      <c r="J9" s="220"/>
      <c r="K9" s="220"/>
      <c r="L9" s="222"/>
      <c r="M9" s="222"/>
      <c r="N9" s="223"/>
      <c r="O9" s="224"/>
      <c r="P9" s="223"/>
      <c r="Q9" s="223"/>
      <c r="R9" s="223"/>
      <c r="S9" s="223"/>
      <c r="T9" s="223"/>
      <c r="U9" s="223"/>
      <c r="V9" s="225"/>
      <c r="W9" s="223"/>
      <c r="X9" s="219"/>
      <c r="Y9" s="226"/>
      <c r="Z9" s="219"/>
      <c r="AA9" s="219"/>
      <c r="AB9" s="227"/>
      <c r="AC9" s="219"/>
    </row>
    <row r="10" spans="2:29" ht="14.5" x14ac:dyDescent="0.35">
      <c r="B10" s="219"/>
      <c r="C10" s="220"/>
      <c r="D10" s="221"/>
      <c r="E10" s="221"/>
      <c r="F10" s="219"/>
      <c r="G10" s="220"/>
      <c r="H10" s="220"/>
      <c r="I10" s="220"/>
      <c r="J10" s="220"/>
      <c r="K10" s="220"/>
      <c r="L10" s="222"/>
      <c r="M10" s="222"/>
      <c r="N10" s="223"/>
      <c r="O10" s="224"/>
      <c r="P10" s="223"/>
      <c r="Q10" s="223"/>
      <c r="R10" s="223"/>
      <c r="S10" s="223"/>
      <c r="T10" s="223"/>
      <c r="U10" s="223"/>
      <c r="V10" s="225"/>
      <c r="W10" s="223"/>
      <c r="X10" s="219"/>
      <c r="Y10" s="226"/>
      <c r="Z10" s="219"/>
      <c r="AA10" s="219"/>
      <c r="AB10" s="227"/>
      <c r="AC10" s="219"/>
    </row>
    <row r="11" spans="2:29" ht="6" customHeight="1" x14ac:dyDescent="0.35">
      <c r="B11" s="219"/>
      <c r="C11" s="220"/>
      <c r="D11" s="221"/>
      <c r="E11" s="221"/>
      <c r="F11" s="219"/>
      <c r="G11" s="220"/>
      <c r="H11" s="220"/>
      <c r="I11" s="220"/>
      <c r="J11" s="220"/>
      <c r="K11" s="220"/>
      <c r="L11" s="222"/>
      <c r="M11" s="222"/>
      <c r="N11" s="223"/>
      <c r="O11" s="224"/>
      <c r="P11" s="223"/>
      <c r="Q11" s="223"/>
      <c r="R11" s="223"/>
      <c r="S11" s="223"/>
      <c r="T11" s="223"/>
      <c r="U11" s="223"/>
      <c r="V11" s="225"/>
      <c r="W11" s="223"/>
      <c r="X11" s="219"/>
      <c r="Y11" s="226"/>
      <c r="Z11" s="219"/>
      <c r="AA11" s="219"/>
      <c r="AB11" s="227"/>
      <c r="AC11" s="219"/>
    </row>
    <row r="12" spans="2:29" ht="29" x14ac:dyDescent="0.35">
      <c r="B12" s="219"/>
      <c r="C12" s="278" t="s">
        <v>45</v>
      </c>
      <c r="D12" s="279" t="s">
        <v>67</v>
      </c>
      <c r="E12" s="280" t="s">
        <v>68</v>
      </c>
      <c r="F12" s="211" t="s">
        <v>69</v>
      </c>
      <c r="G12" s="212" t="s">
        <v>158</v>
      </c>
      <c r="H12" s="212" t="s">
        <v>70</v>
      </c>
      <c r="I12" s="212" t="s">
        <v>71</v>
      </c>
      <c r="J12" s="212" t="s">
        <v>19</v>
      </c>
      <c r="K12" s="212" t="s">
        <v>47</v>
      </c>
      <c r="L12" s="214" t="s">
        <v>48</v>
      </c>
      <c r="M12" s="214" t="s">
        <v>72</v>
      </c>
      <c r="N12" s="215" t="s">
        <v>73</v>
      </c>
      <c r="O12" s="216" t="s">
        <v>21</v>
      </c>
      <c r="P12" s="281" t="s">
        <v>74</v>
      </c>
      <c r="Q12" s="215" t="s">
        <v>75</v>
      </c>
      <c r="R12" s="215" t="s">
        <v>76</v>
      </c>
      <c r="S12" s="215" t="s">
        <v>77</v>
      </c>
      <c r="T12" s="215" t="s">
        <v>128</v>
      </c>
      <c r="U12" s="215" t="s">
        <v>78</v>
      </c>
      <c r="V12" s="217" t="s">
        <v>49</v>
      </c>
      <c r="W12" s="215" t="s">
        <v>24</v>
      </c>
      <c r="X12" s="211" t="s">
        <v>25</v>
      </c>
      <c r="Y12" s="218" t="s">
        <v>50</v>
      </c>
      <c r="Z12" s="216" t="s">
        <v>51</v>
      </c>
      <c r="AA12" s="216" t="s">
        <v>52</v>
      </c>
      <c r="AB12" s="215" t="s">
        <v>53</v>
      </c>
      <c r="AC12" s="224"/>
    </row>
    <row r="13" spans="2:29" ht="15.5" x14ac:dyDescent="0.35">
      <c r="B13" s="219"/>
      <c r="C13" s="176" t="str">
        <f>'Tabela de Processos'!M5</f>
        <v>NO.001</v>
      </c>
      <c r="D13" s="199" t="str">
        <f>_xlfn.XLOOKUP(C13,'Tabela de Processos'!M:M,'Tabela de Processos'!I:I)</f>
        <v>Negócios - 1</v>
      </c>
      <c r="E13" s="196" t="str">
        <f>_xlfn.XLOOKUP(C13,'Tabela de Processos'!M:M,'Tabela de Processos'!J:J)</f>
        <v>Task 1</v>
      </c>
      <c r="F13" s="103"/>
      <c r="G13" s="179" t="s">
        <v>79</v>
      </c>
      <c r="H13" s="161">
        <f>_xlfn.XLOOKUP(C13,'Tabela de Processos'!M:M,'Tabela de Processos'!K:K)</f>
        <v>1.1000000000000001</v>
      </c>
      <c r="I13" s="161" t="str">
        <f>_xlfn.XLOOKUP(C13,'Tabela de Processos'!M:M,'Tabela de Processos'!R:R)</f>
        <v>COM</v>
      </c>
      <c r="J13" s="161" t="str">
        <f>_xlfn.XLOOKUP(C13,'Tabela de Processos'!M:M,'Tabela de Processos'!N:N)</f>
        <v>João</v>
      </c>
      <c r="L13" s="172">
        <f>_xlfn.XLOOKUP(C13,Tabela4[ID_Processo],Tabela4[Sprints])</f>
        <v>1</v>
      </c>
      <c r="M13" s="172" t="str">
        <f>_xlfn.XLOOKUP(C13,'Tabela de Processos'!M:M,'Tabela de Processos'!O:O)</f>
        <v>Maria</v>
      </c>
      <c r="N13" s="170">
        <f>_xlfn.XLOOKUP(C13,'Tabela de Processos'!M:M,'Tabela de Processos'!P:P)</f>
        <v>45800</v>
      </c>
      <c r="O13" s="169" t="s">
        <v>6</v>
      </c>
      <c r="P13" s="169" t="s">
        <v>6</v>
      </c>
      <c r="Q13" s="169" t="s">
        <v>6</v>
      </c>
      <c r="R13" s="169" t="s">
        <v>6</v>
      </c>
      <c r="S13" s="169" t="s">
        <v>6</v>
      </c>
      <c r="T13" s="169" t="s">
        <v>6</v>
      </c>
      <c r="U13" s="169" t="s">
        <v>6</v>
      </c>
      <c r="V13" s="175" t="str">
        <f>IF(Planning6[[#This Row],[DATA VALIDAÇÃO ]]="-","To Do","Done")</f>
        <v>Done</v>
      </c>
      <c r="W13" s="153">
        <f>_xlfn.XLOOKUP(C13,'Tabela de Processos'!M:M,'Tabela de Processos'!Q:Q)</f>
        <v>0</v>
      </c>
      <c r="X13" s="80" t="s">
        <v>80</v>
      </c>
      <c r="Y13" s="72" t="s">
        <v>428</v>
      </c>
      <c r="Z13" s="72"/>
      <c r="AC13" s="219"/>
    </row>
    <row r="14" spans="2:29" ht="29" x14ac:dyDescent="0.35">
      <c r="B14" s="219"/>
      <c r="C14" s="176" t="str">
        <f>'Tabela de Processos'!M6</f>
        <v>NO.002</v>
      </c>
      <c r="D14" s="199" t="str">
        <f>_xlfn.XLOOKUP(C14,'Tabela de Processos'!M:M,'Tabela de Processos'!I:I)</f>
        <v>Negócios - 1</v>
      </c>
      <c r="E14" s="196" t="str">
        <f>_xlfn.XLOOKUP(C14,'Tabela de Processos'!M:M,'Tabela de Processos'!J:J)</f>
        <v>Task 2</v>
      </c>
      <c r="F14" s="103"/>
      <c r="G14" s="179" t="s">
        <v>79</v>
      </c>
      <c r="H14" s="161">
        <f>_xlfn.XLOOKUP(C14,'Tabela de Processos'!M:M,'Tabela de Processos'!K:K)</f>
        <v>2.1</v>
      </c>
      <c r="I14" s="161" t="str">
        <f>_xlfn.XLOOKUP(C14,'Tabela de Processos'!M:M,'Tabela de Processos'!R:R)</f>
        <v>COM</v>
      </c>
      <c r="J14" s="161" t="str">
        <f>_xlfn.XLOOKUP(C14,'Tabela de Processos'!M:M,'Tabela de Processos'!N:N)</f>
        <v>João</v>
      </c>
      <c r="K14" s="161" t="s">
        <v>58</v>
      </c>
      <c r="L14" s="172">
        <f>_xlfn.XLOOKUP(C14,Tabela4[ID_Processo],Tabela4[Sprints])</f>
        <v>1</v>
      </c>
      <c r="M14" s="172" t="str">
        <f>_xlfn.XLOOKUP(C14,'Tabela de Processos'!M:M,'Tabela de Processos'!O:O)</f>
        <v>João</v>
      </c>
      <c r="N14" s="170">
        <f>_xlfn.XLOOKUP(C14,'Tabela de Processos'!M:M,'Tabela de Processos'!P:P)</f>
        <v>45806</v>
      </c>
      <c r="O14" s="169" t="s">
        <v>6</v>
      </c>
      <c r="P14" s="169" t="s">
        <v>6</v>
      </c>
      <c r="Q14" s="169" t="s">
        <v>6</v>
      </c>
      <c r="R14" s="169" t="s">
        <v>6</v>
      </c>
      <c r="S14" s="169" t="s">
        <v>6</v>
      </c>
      <c r="T14" s="169" t="s">
        <v>6</v>
      </c>
      <c r="U14" s="169" t="s">
        <v>6</v>
      </c>
      <c r="V14" s="175" t="str">
        <f>IF(Planning6[[#This Row],[DATA VALIDAÇÃO ]]="-","To Do","Done")</f>
        <v>Done</v>
      </c>
      <c r="W14" s="153">
        <f>_xlfn.XLOOKUP(C14,'Tabela de Processos'!M:M,'Tabela de Processos'!Q:Q)</f>
        <v>0</v>
      </c>
      <c r="X14" s="80" t="s">
        <v>80</v>
      </c>
      <c r="Y14" s="72" t="s">
        <v>59</v>
      </c>
      <c r="Z14" s="72"/>
      <c r="AC14" s="219"/>
    </row>
    <row r="15" spans="2:29" ht="29" x14ac:dyDescent="0.35">
      <c r="B15" s="219"/>
      <c r="C15" s="176" t="str">
        <f>'Tabela de Processos'!M7</f>
        <v>NO.003</v>
      </c>
      <c r="D15" s="199" t="str">
        <f>_xlfn.XLOOKUP(C15,'Tabela de Processos'!M:M,'Tabela de Processos'!I:I)</f>
        <v>Negócios - 1</v>
      </c>
      <c r="E15" s="196" t="str">
        <f>_xlfn.XLOOKUP(C15,'Tabela de Processos'!M:M,'Tabela de Processos'!J:J)</f>
        <v>Task 3</v>
      </c>
      <c r="F15" s="103"/>
      <c r="G15" s="179" t="s">
        <v>79</v>
      </c>
      <c r="H15" s="161">
        <f>_xlfn.XLOOKUP(C15,'Tabela de Processos'!M:M,'Tabela de Processos'!K:K)</f>
        <v>1.2</v>
      </c>
      <c r="I15" s="161" t="str">
        <f>_xlfn.XLOOKUP(C15,'Tabela de Processos'!M:M,'Tabela de Processos'!R:R)</f>
        <v>COM</v>
      </c>
      <c r="J15" s="161" t="str">
        <f>_xlfn.XLOOKUP(C15,'Tabela de Processos'!M:M,'Tabela de Processos'!N:N)</f>
        <v>João</v>
      </c>
      <c r="K15" s="161" t="s">
        <v>58</v>
      </c>
      <c r="L15" s="172">
        <f>_xlfn.XLOOKUP(C15,Tabela4[ID_Processo],Tabela4[Sprints])</f>
        <v>1</v>
      </c>
      <c r="M15" s="172" t="str">
        <f>_xlfn.XLOOKUP(C15,'Tabela de Processos'!M:M,'Tabela de Processos'!O:O)</f>
        <v>Maria</v>
      </c>
      <c r="N15" s="170" t="str">
        <f>_xlfn.XLOOKUP(C15,'Tabela de Processos'!M:M,'Tabela de Processos'!P:P)</f>
        <v>21/05/2025</v>
      </c>
      <c r="O15" s="169" t="s">
        <v>6</v>
      </c>
      <c r="P15" s="169" t="s">
        <v>6</v>
      </c>
      <c r="Q15" s="169" t="s">
        <v>6</v>
      </c>
      <c r="R15" s="169" t="s">
        <v>6</v>
      </c>
      <c r="S15" s="169" t="s">
        <v>6</v>
      </c>
      <c r="T15" s="169" t="s">
        <v>6</v>
      </c>
      <c r="U15" s="169" t="s">
        <v>6</v>
      </c>
      <c r="V15" s="175" t="str">
        <f>IF(Planning6[[#This Row],[DATA VALIDAÇÃO ]]="-","To Do","Done")</f>
        <v>Done</v>
      </c>
      <c r="W15" s="153">
        <f>_xlfn.XLOOKUP(C15,'Tabela de Processos'!M:M,'Tabela de Processos'!Q:Q)</f>
        <v>0</v>
      </c>
      <c r="X15" s="80"/>
      <c r="Y15" s="72" t="s">
        <v>59</v>
      </c>
      <c r="Z15" s="72"/>
      <c r="AC15" s="219"/>
    </row>
    <row r="16" spans="2:29" ht="15.5" x14ac:dyDescent="0.35">
      <c r="B16" s="219"/>
      <c r="C16" s="176" t="str">
        <f>'Tabela de Processos'!M8</f>
        <v>NO.004</v>
      </c>
      <c r="D16" s="199" t="str">
        <f>_xlfn.XLOOKUP(C16,'Tabela de Processos'!M:M,'Tabela de Processos'!I:I)</f>
        <v>Negócios - 1</v>
      </c>
      <c r="E16" s="196" t="str">
        <f>_xlfn.XLOOKUP(C16,'Tabela de Processos'!M:M,'Tabela de Processos'!J:J)</f>
        <v>Task 4</v>
      </c>
      <c r="F16" s="103"/>
      <c r="G16" s="179" t="s">
        <v>79</v>
      </c>
      <c r="H16" s="161">
        <f>_xlfn.XLOOKUP(C16,'Tabela de Processos'!M:M,'Tabela de Processos'!K:K)</f>
        <v>2.2000000000000002</v>
      </c>
      <c r="I16" s="161" t="str">
        <f>_xlfn.XLOOKUP(C16,'Tabela de Processos'!M:M,'Tabela de Processos'!R:R)</f>
        <v>COM</v>
      </c>
      <c r="J16" s="161" t="str">
        <f>_xlfn.XLOOKUP(C16,'Tabela de Processos'!M:M,'Tabela de Processos'!N:N)</f>
        <v>João</v>
      </c>
      <c r="K16" s="161" t="s">
        <v>58</v>
      </c>
      <c r="L16" s="172">
        <f>_xlfn.XLOOKUP(C16,Tabela4[ID_Processo],Tabela4[Sprints])</f>
        <v>1</v>
      </c>
      <c r="M16" s="172" t="str">
        <f>_xlfn.XLOOKUP(C16,'Tabela de Processos'!M:M,'Tabela de Processos'!O:O)</f>
        <v>Maria</v>
      </c>
      <c r="N16" s="170">
        <f>_xlfn.XLOOKUP(C16,'Tabela de Processos'!M:M,'Tabela de Processos'!P:P)</f>
        <v>45798</v>
      </c>
      <c r="O16" s="169" t="s">
        <v>6</v>
      </c>
      <c r="P16" s="169" t="s">
        <v>6</v>
      </c>
      <c r="Q16" s="169" t="s">
        <v>6</v>
      </c>
      <c r="R16" s="169" t="s">
        <v>6</v>
      </c>
      <c r="S16" s="169" t="s">
        <v>6</v>
      </c>
      <c r="T16" s="169" t="s">
        <v>6</v>
      </c>
      <c r="U16" s="169" t="s">
        <v>6</v>
      </c>
      <c r="V16" s="175" t="str">
        <f>IF(Planning6[[#This Row],[DATA VALIDAÇÃO ]]="-","To Do","Done")</f>
        <v>Done</v>
      </c>
      <c r="W16" s="153">
        <f>_xlfn.XLOOKUP(C16,'Tabela de Processos'!M:M,'Tabela de Processos'!Q:Q)</f>
        <v>0</v>
      </c>
      <c r="X16" s="80"/>
      <c r="Y16" s="72" t="s">
        <v>59</v>
      </c>
      <c r="Z16" s="72"/>
      <c r="AC16" s="219"/>
    </row>
    <row r="17" spans="2:34" ht="15.5" x14ac:dyDescent="0.35">
      <c r="B17" s="219"/>
      <c r="C17" s="176" t="str">
        <f>'Tabela de Processos'!M9</f>
        <v>NO.005</v>
      </c>
      <c r="D17" s="199" t="str">
        <f>_xlfn.XLOOKUP(C17,'Tabela de Processos'!M:M,'Tabela de Processos'!I:I)</f>
        <v>Negócios - 1</v>
      </c>
      <c r="E17" s="196" t="str">
        <f>_xlfn.XLOOKUP(C17,'Tabela de Processos'!M:M,'Tabela de Processos'!J:J)</f>
        <v>Task 5</v>
      </c>
      <c r="F17" s="103"/>
      <c r="G17" s="179" t="s">
        <v>79</v>
      </c>
      <c r="H17" s="161">
        <f>_xlfn.XLOOKUP(C17,'Tabela de Processos'!M:M,'Tabela de Processos'!K:K)</f>
        <v>3.1</v>
      </c>
      <c r="I17" s="161" t="str">
        <f>_xlfn.XLOOKUP(C17,'Tabela de Processos'!M:M,'Tabela de Processos'!R:R)</f>
        <v>COM</v>
      </c>
      <c r="J17" s="161" t="str">
        <f>_xlfn.XLOOKUP(C17,'Tabela de Processos'!M:M,'Tabela de Processos'!N:N)</f>
        <v>João</v>
      </c>
      <c r="K17" s="161" t="s">
        <v>58</v>
      </c>
      <c r="L17" s="172">
        <f>_xlfn.XLOOKUP(C17,Tabela4[ID_Processo],Tabela4[Sprints])</f>
        <v>1</v>
      </c>
      <c r="M17" s="172" t="str">
        <f>_xlfn.XLOOKUP(C17,'Tabela de Processos'!M:M,'Tabela de Processos'!O:O)</f>
        <v>João</v>
      </c>
      <c r="N17" s="170" t="str">
        <f>_xlfn.XLOOKUP(C17,'Tabela de Processos'!M:M,'Tabela de Processos'!P:P)</f>
        <v>21/05/2025</v>
      </c>
      <c r="O17" s="169" t="s">
        <v>6</v>
      </c>
      <c r="P17" s="169" t="s">
        <v>6</v>
      </c>
      <c r="Q17" s="169" t="s">
        <v>6</v>
      </c>
      <c r="R17" s="169" t="s">
        <v>6</v>
      </c>
      <c r="S17" s="169" t="s">
        <v>6</v>
      </c>
      <c r="T17" s="169" t="s">
        <v>6</v>
      </c>
      <c r="U17" s="169" t="s">
        <v>6</v>
      </c>
      <c r="V17" s="175" t="str">
        <f>IF(Planning6[[#This Row],[DATA VALIDAÇÃO ]]="-","To Do","Done")</f>
        <v>Done</v>
      </c>
      <c r="W17" s="153">
        <f>_xlfn.XLOOKUP(C17,'Tabela de Processos'!M:M,'Tabela de Processos'!Q:Q)</f>
        <v>0</v>
      </c>
      <c r="X17" s="80"/>
      <c r="Y17" s="72" t="s">
        <v>59</v>
      </c>
      <c r="Z17" s="72"/>
      <c r="AC17" s="219"/>
    </row>
    <row r="18" spans="2:34" ht="29" x14ac:dyDescent="0.35">
      <c r="B18" s="219"/>
      <c r="C18" s="176" t="str">
        <f>'Tabela de Processos'!M10</f>
        <v>CC.001</v>
      </c>
      <c r="D18" s="199" t="str">
        <f>_xlfn.XLOOKUP(C18,'Tabela de Processos'!M:M,'Tabela de Processos'!I:I)</f>
        <v xml:space="preserve">Negócios - 2 </v>
      </c>
      <c r="E18" s="196" t="str">
        <f>_xlfn.XLOOKUP(C18,'Tabela de Processos'!M:M,'Tabela de Processos'!J:J)</f>
        <v>Task 6</v>
      </c>
      <c r="F18" s="103"/>
      <c r="G18" s="179" t="s">
        <v>79</v>
      </c>
      <c r="H18" s="161">
        <f>_xlfn.XLOOKUP(C18,'Tabela de Processos'!M:M,'Tabela de Processos'!K:K)</f>
        <v>5.0999999999999996</v>
      </c>
      <c r="I18" s="161" t="str">
        <f>_xlfn.XLOOKUP(C18,'Tabela de Processos'!M:M,'Tabela de Processos'!R:R)</f>
        <v>FCP</v>
      </c>
      <c r="J18" s="161" t="str">
        <f>_xlfn.XLOOKUP(C18,'Tabela de Processos'!M:M,'Tabela de Processos'!N:N)</f>
        <v>João</v>
      </c>
      <c r="K18" s="161" t="s">
        <v>64</v>
      </c>
      <c r="L18" s="172">
        <f>_xlfn.XLOOKUP(C18,Tabela4[ID_Processo],Tabela4[Sprints])</f>
        <v>2</v>
      </c>
      <c r="M18" s="172" t="str">
        <f>_xlfn.XLOOKUP(C18,'Tabela de Processos'!M:M,'Tabela de Processos'!O:O)</f>
        <v>João</v>
      </c>
      <c r="N18" s="170" t="str">
        <f>_xlfn.XLOOKUP(C18,'Tabela de Processos'!M:M,'Tabela de Processos'!P:P)</f>
        <v>22/05/2025</v>
      </c>
      <c r="O18" s="169" t="s">
        <v>6</v>
      </c>
      <c r="P18" s="169" t="s">
        <v>6</v>
      </c>
      <c r="Q18" s="169" t="s">
        <v>6</v>
      </c>
      <c r="R18" s="169" t="s">
        <v>6</v>
      </c>
      <c r="S18" s="169" t="s">
        <v>6</v>
      </c>
      <c r="T18" s="169" t="s">
        <v>6</v>
      </c>
      <c r="U18" s="169" t="s">
        <v>6</v>
      </c>
      <c r="V18" s="175" t="str">
        <f>IF(Planning6[[#This Row],[DATA VALIDAÇÃO ]]="-","To Do","Done")</f>
        <v>Done</v>
      </c>
      <c r="W18" s="153">
        <f>_xlfn.XLOOKUP(C18,'Tabela de Processos'!M:M,'Tabela de Processos'!Q:Q)</f>
        <v>0</v>
      </c>
      <c r="X18" s="80"/>
      <c r="Y18" s="72" t="s">
        <v>65</v>
      </c>
      <c r="Z18" s="72"/>
      <c r="AC18" s="219"/>
    </row>
    <row r="19" spans="2:34" ht="15.5" x14ac:dyDescent="0.35">
      <c r="B19" s="219"/>
      <c r="C19" s="176" t="str">
        <f>'Tabela de Processos'!M11</f>
        <v>CC.002</v>
      </c>
      <c r="D19" s="199" t="str">
        <f>_xlfn.XLOOKUP(C19,'Tabela de Processos'!M:M,'Tabela de Processos'!I:I)</f>
        <v xml:space="preserve">Negócios - 2 </v>
      </c>
      <c r="E19" s="196" t="str">
        <f>_xlfn.XLOOKUP(C19,'Tabela de Processos'!M:M,'Tabela de Processos'!J:J)</f>
        <v>Task 7</v>
      </c>
      <c r="F19" s="103"/>
      <c r="G19" s="179" t="s">
        <v>79</v>
      </c>
      <c r="H19" s="161">
        <f>_xlfn.XLOOKUP(C19,'Tabela de Processos'!M:M,'Tabela de Processos'!K:K)</f>
        <v>7.3</v>
      </c>
      <c r="I19" s="161" t="str">
        <f>_xlfn.XLOOKUP(C19,'Tabela de Processos'!M:M,'Tabela de Processos'!R:R)</f>
        <v>FCP</v>
      </c>
      <c r="J19" s="161" t="str">
        <f>_xlfn.XLOOKUP(C19,'Tabela de Processos'!M:M,'Tabela de Processos'!N:N)</f>
        <v>João</v>
      </c>
      <c r="K19" s="161" t="s">
        <v>64</v>
      </c>
      <c r="L19" s="172">
        <f>_xlfn.XLOOKUP(C19,Tabela4[ID_Processo],Tabela4[Sprints])</f>
        <v>2</v>
      </c>
      <c r="M19" s="172" t="str">
        <f>_xlfn.XLOOKUP(C19,'Tabela de Processos'!M:M,'Tabela de Processos'!O:O)</f>
        <v>João</v>
      </c>
      <c r="N19" s="170" t="str">
        <f>_xlfn.XLOOKUP(C19,'Tabela de Processos'!M:M,'Tabela de Processos'!P:P)</f>
        <v>22/05/2025</v>
      </c>
      <c r="O19" s="169" t="s">
        <v>6</v>
      </c>
      <c r="P19" s="169" t="s">
        <v>6</v>
      </c>
      <c r="Q19" s="169" t="s">
        <v>6</v>
      </c>
      <c r="R19" s="169" t="s">
        <v>6</v>
      </c>
      <c r="S19" s="169" t="s">
        <v>6</v>
      </c>
      <c r="T19" s="169" t="s">
        <v>6</v>
      </c>
      <c r="U19" s="169" t="s">
        <v>6</v>
      </c>
      <c r="V19" s="175" t="str">
        <f>IF(Planning6[[#This Row],[DATA VALIDAÇÃO ]]="-","To Do","Done")</f>
        <v>Done</v>
      </c>
      <c r="W19" s="153">
        <f>_xlfn.XLOOKUP(C19,'Tabela de Processos'!M:M,'Tabela de Processos'!Q:Q)</f>
        <v>0</v>
      </c>
      <c r="X19" s="80"/>
      <c r="Y19" s="72" t="s">
        <v>65</v>
      </c>
      <c r="Z19" s="72"/>
      <c r="AC19" s="219"/>
    </row>
    <row r="20" spans="2:34" ht="29" x14ac:dyDescent="0.35">
      <c r="B20" s="219"/>
      <c r="C20" s="176" t="str">
        <f>'Tabela de Processos'!M12</f>
        <v>CC.003</v>
      </c>
      <c r="D20" s="199" t="str">
        <f>_xlfn.XLOOKUP(C20,'Tabela de Processos'!M:M,'Tabela de Processos'!I:I)</f>
        <v xml:space="preserve">Negócios - 2 </v>
      </c>
      <c r="E20" s="196" t="str">
        <f>_xlfn.XLOOKUP(C20,'Tabela de Processos'!M:M,'Tabela de Processos'!J:J)</f>
        <v>Task 8</v>
      </c>
      <c r="F20" s="103"/>
      <c r="G20" s="179" t="s">
        <v>79</v>
      </c>
      <c r="H20" s="161">
        <f>_xlfn.XLOOKUP(C20,'Tabela de Processos'!M:M,'Tabela de Processos'!K:K)</f>
        <v>7.1</v>
      </c>
      <c r="I20" s="161" t="str">
        <f>_xlfn.XLOOKUP(C20,'Tabela de Processos'!M:M,'Tabela de Processos'!R:R)</f>
        <v>COM</v>
      </c>
      <c r="J20" s="161" t="str">
        <f>_xlfn.XLOOKUP(C20,'Tabela de Processos'!M:M,'Tabela de Processos'!N:N)</f>
        <v>João</v>
      </c>
      <c r="K20" s="161" t="s">
        <v>64</v>
      </c>
      <c r="L20" s="172">
        <f>_xlfn.XLOOKUP(C20,Tabela4[ID_Processo],Tabela4[Sprints])</f>
        <v>2</v>
      </c>
      <c r="M20" s="172" t="str">
        <f>_xlfn.XLOOKUP(C20,'Tabela de Processos'!M:M,'Tabela de Processos'!O:O)</f>
        <v>João</v>
      </c>
      <c r="N20" s="170">
        <f>_xlfn.XLOOKUP(C20,'Tabela de Processos'!M:M,'Tabela de Processos'!P:P)</f>
        <v>45799</v>
      </c>
      <c r="O20" s="169" t="s">
        <v>6</v>
      </c>
      <c r="P20" s="169" t="s">
        <v>6</v>
      </c>
      <c r="Q20" s="169" t="s">
        <v>6</v>
      </c>
      <c r="R20" s="169" t="s">
        <v>6</v>
      </c>
      <c r="S20" s="169" t="s">
        <v>6</v>
      </c>
      <c r="T20" s="169" t="s">
        <v>6</v>
      </c>
      <c r="U20" s="169" t="s">
        <v>6</v>
      </c>
      <c r="V20" s="175" t="str">
        <f>IF(Planning6[[#This Row],[DATA VALIDAÇÃO ]]="-","To Do","Done")</f>
        <v>Done</v>
      </c>
      <c r="W20" s="153">
        <f>_xlfn.XLOOKUP(C20,'Tabela de Processos'!M:M,'Tabela de Processos'!Q:Q)</f>
        <v>0</v>
      </c>
      <c r="X20" s="80"/>
      <c r="Y20" s="72" t="s">
        <v>65</v>
      </c>
      <c r="Z20" s="72"/>
      <c r="AC20" s="219"/>
    </row>
    <row r="21" spans="2:34" ht="15.5" x14ac:dyDescent="0.35">
      <c r="B21" s="219"/>
      <c r="C21" s="176" t="str">
        <f>'Tabela de Processos'!M13</f>
        <v>CC.004</v>
      </c>
      <c r="D21" s="199" t="str">
        <f>_xlfn.XLOOKUP(C21,'Tabela de Processos'!M:M,'Tabela de Processos'!I:I)</f>
        <v xml:space="preserve">Negócios - 2 </v>
      </c>
      <c r="E21" s="196" t="str">
        <f>_xlfn.XLOOKUP(C21,'Tabela de Processos'!M:M,'Tabela de Processos'!J:J)</f>
        <v>Task 9</v>
      </c>
      <c r="F21" s="103"/>
      <c r="G21" s="179" t="s">
        <v>79</v>
      </c>
      <c r="H21" s="161">
        <f>_xlfn.XLOOKUP(C21,'Tabela de Processos'!M:M,'Tabela de Processos'!K:K)</f>
        <v>7.2</v>
      </c>
      <c r="I21" s="161" t="str">
        <f>_xlfn.XLOOKUP(C21,'Tabela de Processos'!M:M,'Tabela de Processos'!R:R)</f>
        <v>COM</v>
      </c>
      <c r="J21" s="161" t="str">
        <f>_xlfn.XLOOKUP(C21,'Tabela de Processos'!M:M,'Tabela de Processos'!N:N)</f>
        <v>João</v>
      </c>
      <c r="K21" s="161" t="s">
        <v>58</v>
      </c>
      <c r="L21" s="172">
        <f>_xlfn.XLOOKUP(C21,Tabela4[ID_Processo],Tabela4[Sprints])</f>
        <v>2</v>
      </c>
      <c r="M21" s="172" t="str">
        <f>_xlfn.XLOOKUP(C21,'Tabela de Processos'!M:M,'Tabela de Processos'!O:O)</f>
        <v>João</v>
      </c>
      <c r="N21" s="170">
        <f>_xlfn.XLOOKUP(C21,'Tabela de Processos'!M:M,'Tabela de Processos'!P:P)</f>
        <v>45799</v>
      </c>
      <c r="O21" s="169" t="s">
        <v>6</v>
      </c>
      <c r="P21" s="169" t="s">
        <v>6</v>
      </c>
      <c r="Q21" s="169" t="s">
        <v>6</v>
      </c>
      <c r="R21" s="169" t="s">
        <v>6</v>
      </c>
      <c r="S21" s="169" t="s">
        <v>6</v>
      </c>
      <c r="T21" s="169" t="s">
        <v>6</v>
      </c>
      <c r="U21" s="169" t="s">
        <v>6</v>
      </c>
      <c r="V21" s="175" t="str">
        <f>IF(Planning6[[#This Row],[DATA VALIDAÇÃO ]]="-","To Do","Done")</f>
        <v>Done</v>
      </c>
      <c r="W21" s="153">
        <f>_xlfn.XLOOKUP(C21,'Tabela de Processos'!M:M,'Tabela de Processos'!Q:Q)</f>
        <v>0</v>
      </c>
      <c r="X21" s="80"/>
      <c r="Y21" s="72" t="s">
        <v>65</v>
      </c>
      <c r="Z21" s="72"/>
      <c r="AC21" s="219"/>
    </row>
    <row r="22" spans="2:34" ht="15.5" x14ac:dyDescent="0.35">
      <c r="B22" s="219"/>
      <c r="C22" s="176" t="str">
        <f>'Tabela de Processos'!M14</f>
        <v>CC.005</v>
      </c>
      <c r="D22" s="199" t="str">
        <f>_xlfn.XLOOKUP(C22,'Tabela de Processos'!M:M,'Tabela de Processos'!I:I)</f>
        <v xml:space="preserve">Negócios - 2 </v>
      </c>
      <c r="E22" s="196" t="str">
        <f>_xlfn.XLOOKUP(C22,'Tabela de Processos'!M:M,'Tabela de Processos'!J:J)</f>
        <v>Task 10</v>
      </c>
      <c r="F22" s="103"/>
      <c r="G22" s="179" t="s">
        <v>79</v>
      </c>
      <c r="H22" s="161">
        <f>_xlfn.XLOOKUP(C22,'Tabela de Processos'!M:M,'Tabela de Processos'!K:K)</f>
        <v>6.2</v>
      </c>
      <c r="I22" s="161" t="str">
        <f>_xlfn.XLOOKUP(C22,'Tabela de Processos'!M:M,'Tabela de Processos'!R:R)</f>
        <v>FCP</v>
      </c>
      <c r="J22" s="161" t="str">
        <f>_xlfn.XLOOKUP(C22,'Tabela de Processos'!M:M,'Tabela de Processos'!N:N)</f>
        <v>João</v>
      </c>
      <c r="K22" s="161" t="s">
        <v>64</v>
      </c>
      <c r="L22" s="172">
        <f>_xlfn.XLOOKUP(C22,Tabela4[ID_Processo],Tabela4[Sprints])</f>
        <v>2</v>
      </c>
      <c r="M22" s="172" t="str">
        <f>_xlfn.XLOOKUP(C22,'Tabela de Processos'!M:M,'Tabela de Processos'!O:O)</f>
        <v>Maria</v>
      </c>
      <c r="N22" s="170">
        <f>_xlfn.XLOOKUP(C22,'Tabela de Processos'!M:M,'Tabela de Processos'!P:P)</f>
        <v>45807</v>
      </c>
      <c r="O22" s="169" t="s">
        <v>6</v>
      </c>
      <c r="P22" s="169" t="s">
        <v>6</v>
      </c>
      <c r="Q22" s="169" t="s">
        <v>6</v>
      </c>
      <c r="R22" s="169" t="s">
        <v>6</v>
      </c>
      <c r="S22" s="169" t="s">
        <v>6</v>
      </c>
      <c r="T22" s="169" t="s">
        <v>6</v>
      </c>
      <c r="U22" s="169" t="s">
        <v>6</v>
      </c>
      <c r="V22" s="175" t="str">
        <f>IF(Planning6[[#This Row],[DATA VALIDAÇÃO ]]="-","To Do","Done")</f>
        <v>Done</v>
      </c>
      <c r="W22" s="153">
        <f>_xlfn.XLOOKUP(C22,'Tabela de Processos'!M:M,'Tabela de Processos'!Q:Q)</f>
        <v>0</v>
      </c>
      <c r="X22" s="80"/>
      <c r="Y22" s="72" t="s">
        <v>65</v>
      </c>
      <c r="Z22" s="72"/>
      <c r="AC22" s="219"/>
    </row>
    <row r="23" spans="2:34" ht="15.5" x14ac:dyDescent="0.35">
      <c r="B23" s="219"/>
      <c r="C23" s="176" t="str">
        <f>'Tabela de Processos'!M15</f>
        <v>CC.006</v>
      </c>
      <c r="D23" s="199" t="str">
        <f>_xlfn.XLOOKUP(C23,'Tabela de Processos'!M:M,'Tabela de Processos'!I:I)</f>
        <v xml:space="preserve">Negócios - 2 </v>
      </c>
      <c r="E23" s="196" t="str">
        <f>_xlfn.XLOOKUP(C23,'Tabela de Processos'!M:M,'Tabela de Processos'!J:J)</f>
        <v>Task 11</v>
      </c>
      <c r="F23" s="103"/>
      <c r="G23" s="179" t="s">
        <v>79</v>
      </c>
      <c r="H23" s="161">
        <f>_xlfn.XLOOKUP(C23,'Tabela de Processos'!M:M,'Tabela de Processos'!K:K)</f>
        <v>4.3</v>
      </c>
      <c r="I23" s="161" t="str">
        <f>_xlfn.XLOOKUP(C23,'Tabela de Processos'!M:M,'Tabela de Processos'!R:R)</f>
        <v>FCP</v>
      </c>
      <c r="J23" s="161" t="str">
        <f>_xlfn.XLOOKUP(C23,'Tabela de Processos'!M:M,'Tabela de Processos'!N:N)</f>
        <v>João</v>
      </c>
      <c r="K23" s="161" t="s">
        <v>58</v>
      </c>
      <c r="L23" s="172">
        <f>_xlfn.XLOOKUP(C23,Tabela4[ID_Processo],Tabela4[Sprints])</f>
        <v>2</v>
      </c>
      <c r="M23" s="172" t="str">
        <f>_xlfn.XLOOKUP(C23,'Tabela de Processos'!M:M,'Tabela de Processos'!O:O)</f>
        <v>João</v>
      </c>
      <c r="N23" s="170">
        <f>_xlfn.XLOOKUP(C23,'Tabela de Processos'!M:M,'Tabela de Processos'!P:P)</f>
        <v>45807</v>
      </c>
      <c r="O23" s="169" t="s">
        <v>6</v>
      </c>
      <c r="P23" s="169" t="s">
        <v>6</v>
      </c>
      <c r="Q23" s="169" t="s">
        <v>6</v>
      </c>
      <c r="R23" s="169" t="s">
        <v>6</v>
      </c>
      <c r="S23" s="169" t="s">
        <v>6</v>
      </c>
      <c r="T23" s="169" t="s">
        <v>6</v>
      </c>
      <c r="U23" s="169" t="s">
        <v>6</v>
      </c>
      <c r="V23" s="175" t="str">
        <f>IF(Planning6[[#This Row],[DATA VALIDAÇÃO ]]="-","To Do","Done")</f>
        <v>Done</v>
      </c>
      <c r="W23" s="153">
        <f>_xlfn.XLOOKUP(C23,'Tabela de Processos'!M:M,'Tabela de Processos'!Q:Q)</f>
        <v>0</v>
      </c>
      <c r="X23" s="80"/>
      <c r="Y23" s="72" t="s">
        <v>65</v>
      </c>
      <c r="Z23" s="72"/>
      <c r="AC23" s="219"/>
    </row>
    <row r="24" spans="2:34" ht="15.5" x14ac:dyDescent="0.35">
      <c r="B24" s="219"/>
      <c r="C24" s="176" t="str">
        <f>'Tabela de Processos'!M16</f>
        <v>CC.007</v>
      </c>
      <c r="D24" s="199" t="str">
        <f>_xlfn.XLOOKUP(C24,'Tabela de Processos'!M:M,'Tabela de Processos'!I:I)</f>
        <v xml:space="preserve">Negócios - 2 </v>
      </c>
      <c r="E24" s="196" t="str">
        <f>_xlfn.XLOOKUP(C24,'Tabela de Processos'!M:M,'Tabela de Processos'!J:J)</f>
        <v>Task 12</v>
      </c>
      <c r="F24" s="103"/>
      <c r="G24" s="179" t="s">
        <v>79</v>
      </c>
      <c r="H24" s="161">
        <f>_xlfn.XLOOKUP(C24,'Tabela de Processos'!M:M,'Tabela de Processos'!K:K)</f>
        <v>4.2</v>
      </c>
      <c r="I24" s="161" t="str">
        <f>_xlfn.XLOOKUP(C24,'Tabela de Processos'!M:M,'Tabela de Processos'!R:R)</f>
        <v>FCP</v>
      </c>
      <c r="J24" s="161" t="str">
        <f>_xlfn.XLOOKUP(C24,'Tabela de Processos'!M:M,'Tabela de Processos'!N:N)</f>
        <v>João</v>
      </c>
      <c r="K24" s="161" t="s">
        <v>64</v>
      </c>
      <c r="L24" s="172">
        <f>_xlfn.XLOOKUP(C24,Tabela4[ID_Processo],Tabela4[Sprints])</f>
        <v>2</v>
      </c>
      <c r="M24" s="172" t="str">
        <f>_xlfn.XLOOKUP(C24,'Tabela de Processos'!M:M,'Tabela de Processos'!O:O)</f>
        <v>João</v>
      </c>
      <c r="N24" s="170">
        <f>_xlfn.XLOOKUP(C24,'Tabela de Processos'!M:M,'Tabela de Processos'!P:P)</f>
        <v>45807</v>
      </c>
      <c r="O24" s="169" t="s">
        <v>6</v>
      </c>
      <c r="P24" s="169" t="s">
        <v>6</v>
      </c>
      <c r="Q24" s="169" t="s">
        <v>6</v>
      </c>
      <c r="R24" s="169" t="s">
        <v>6</v>
      </c>
      <c r="S24" s="169" t="s">
        <v>6</v>
      </c>
      <c r="T24" s="169" t="s">
        <v>6</v>
      </c>
      <c r="U24" s="169" t="s">
        <v>6</v>
      </c>
      <c r="V24" s="175" t="str">
        <f>IF(Planning6[[#This Row],[DATA VALIDAÇÃO ]]="-","To Do","Done")</f>
        <v>Done</v>
      </c>
      <c r="W24" s="153">
        <f>_xlfn.XLOOKUP(C24,'Tabela de Processos'!M:M,'Tabela de Processos'!Q:Q)</f>
        <v>0</v>
      </c>
      <c r="X24" s="80"/>
      <c r="Y24" s="72" t="s">
        <v>65</v>
      </c>
      <c r="Z24" s="72"/>
      <c r="AC24" s="219"/>
    </row>
    <row r="25" spans="2:34" s="32" customFormat="1" ht="15.5" x14ac:dyDescent="0.35">
      <c r="B25" s="228"/>
      <c r="C25" s="176" t="str">
        <f>'Tabela de Processos'!M17</f>
        <v>CC.008</v>
      </c>
      <c r="D25" s="199" t="str">
        <f>_xlfn.XLOOKUP(C25,'Tabela de Processos'!M:M,'Tabela de Processos'!I:I)</f>
        <v xml:space="preserve">Negócios - 2 </v>
      </c>
      <c r="E25" s="196" t="str">
        <f>_xlfn.XLOOKUP(C25,'Tabela de Processos'!M:M,'Tabela de Processos'!J:J)</f>
        <v>Task 13</v>
      </c>
      <c r="F25" s="103"/>
      <c r="G25" s="179" t="s">
        <v>79</v>
      </c>
      <c r="H25" s="161">
        <f>_xlfn.XLOOKUP(C25,'Tabela de Processos'!M:M,'Tabela de Processos'!K:K)</f>
        <v>6.3</v>
      </c>
      <c r="I25" s="161" t="str">
        <f>_xlfn.XLOOKUP(C25,'Tabela de Processos'!M:M,'Tabela de Processos'!R:R)</f>
        <v>FCP</v>
      </c>
      <c r="J25" s="161" t="str">
        <f>_xlfn.XLOOKUP(C25,'Tabela de Processos'!M:M,'Tabela de Processos'!N:N)</f>
        <v>João</v>
      </c>
      <c r="K25" s="72" t="s">
        <v>58</v>
      </c>
      <c r="L25" s="172">
        <f>_xlfn.XLOOKUP(C25,Tabela4[ID_Processo],Tabela4[Sprints])</f>
        <v>2</v>
      </c>
      <c r="M25" s="172" t="str">
        <f>_xlfn.XLOOKUP(C25,'Tabela de Processos'!M:M,'Tabela de Processos'!O:O)</f>
        <v>João</v>
      </c>
      <c r="N25" s="170">
        <f>_xlfn.XLOOKUP(C25,'Tabela de Processos'!M:M,'Tabela de Processos'!P:P)</f>
        <v>45837</v>
      </c>
      <c r="O25" s="169" t="s">
        <v>6</v>
      </c>
      <c r="P25" s="169" t="s">
        <v>6</v>
      </c>
      <c r="Q25" s="169" t="s">
        <v>6</v>
      </c>
      <c r="R25" s="169" t="s">
        <v>6</v>
      </c>
      <c r="S25" s="169" t="s">
        <v>6</v>
      </c>
      <c r="T25" s="169" t="s">
        <v>6</v>
      </c>
      <c r="U25" s="169" t="s">
        <v>6</v>
      </c>
      <c r="V25" s="175" t="str">
        <f>IF(Planning6[[#This Row],[DATA VALIDAÇÃO ]]="-","To Do","Done")</f>
        <v>Done</v>
      </c>
      <c r="W25" s="153">
        <f>_xlfn.XLOOKUP(C25,'Tabela de Processos'!M:M,'Tabela de Processos'!Q:Q)</f>
        <v>0</v>
      </c>
      <c r="X25" s="80"/>
      <c r="Y25" s="72" t="s">
        <v>66</v>
      </c>
      <c r="Z25" s="72"/>
      <c r="AB25" s="187"/>
      <c r="AC25" s="228"/>
      <c r="AH25" s="72"/>
    </row>
    <row r="26" spans="2:34" ht="15.5" x14ac:dyDescent="0.35">
      <c r="B26" s="219"/>
      <c r="C26" s="176" t="str">
        <f>'Tabela de Processos'!M18</f>
        <v>CC.009</v>
      </c>
      <c r="D26" s="199" t="str">
        <f>_xlfn.XLOOKUP(C26,'Tabela de Processos'!M:M,'Tabela de Processos'!I:I)</f>
        <v xml:space="preserve">Negócios - 2 </v>
      </c>
      <c r="E26" s="196" t="str">
        <f>_xlfn.XLOOKUP(C26,'Tabela de Processos'!M:M,'Tabela de Processos'!J:J)</f>
        <v>Task 14</v>
      </c>
      <c r="F26" s="103"/>
      <c r="G26" s="179" t="s">
        <v>79</v>
      </c>
      <c r="H26" s="161">
        <f>_xlfn.XLOOKUP(C26,'Tabela de Processos'!M:M,'Tabela de Processos'!K:K)</f>
        <v>4.0999999999999996</v>
      </c>
      <c r="I26" s="161" t="str">
        <f>_xlfn.XLOOKUP(C26,'Tabela de Processos'!M:M,'Tabela de Processos'!R:R)</f>
        <v>FCP</v>
      </c>
      <c r="J26" s="161" t="str">
        <f>_xlfn.XLOOKUP(C26,'Tabela de Processos'!M:M,'Tabela de Processos'!N:N)</f>
        <v>João</v>
      </c>
      <c r="K26" s="161" t="s">
        <v>58</v>
      </c>
      <c r="L26" s="172">
        <f>_xlfn.XLOOKUP(C26,Tabela4[ID_Processo],Tabela4[Sprints])</f>
        <v>2</v>
      </c>
      <c r="M26" s="172" t="str">
        <f>_xlfn.XLOOKUP(C26,'Tabela de Processos'!M:M,'Tabela de Processos'!O:O)</f>
        <v>Maria</v>
      </c>
      <c r="N26" s="170">
        <f>_xlfn.XLOOKUP(C26,'Tabela de Processos'!M:M,'Tabela de Processos'!P:P)</f>
        <v>45837</v>
      </c>
      <c r="O26" s="169" t="s">
        <v>6</v>
      </c>
      <c r="P26" s="169" t="s">
        <v>6</v>
      </c>
      <c r="Q26" s="169" t="s">
        <v>6</v>
      </c>
      <c r="R26" s="169" t="s">
        <v>6</v>
      </c>
      <c r="S26" s="169" t="s">
        <v>6</v>
      </c>
      <c r="T26" s="169" t="s">
        <v>6</v>
      </c>
      <c r="U26" s="169" t="s">
        <v>6</v>
      </c>
      <c r="V26" s="175" t="str">
        <f>IF(Planning6[[#This Row],[DATA VALIDAÇÃO ]]="-","To Do","Done")</f>
        <v>Done</v>
      </c>
      <c r="W26" s="153">
        <f>_xlfn.XLOOKUP(C26,'Tabela de Processos'!M:M,'Tabela de Processos'!Q:Q)</f>
        <v>0</v>
      </c>
      <c r="X26" s="80"/>
      <c r="Y26" s="72" t="s">
        <v>65</v>
      </c>
      <c r="Z26" s="72"/>
      <c r="AC26" s="219"/>
    </row>
    <row r="27" spans="2:34" ht="29" x14ac:dyDescent="0.35">
      <c r="B27" s="219"/>
      <c r="C27" s="176" t="str">
        <f>'Tabela de Processos'!M19</f>
        <v>CC.010</v>
      </c>
      <c r="D27" s="199" t="str">
        <f>_xlfn.XLOOKUP(C27,'Tabela de Processos'!M:M,'Tabela de Processos'!I:I)</f>
        <v xml:space="preserve">Negócios - 2 </v>
      </c>
      <c r="E27" s="196" t="str">
        <f>_xlfn.XLOOKUP(C27,'Tabela de Processos'!M:M,'Tabela de Processos'!J:J)</f>
        <v>Task 15</v>
      </c>
      <c r="F27" s="103"/>
      <c r="G27" s="179" t="s">
        <v>79</v>
      </c>
      <c r="H27" s="161">
        <f>_xlfn.XLOOKUP(C27,'Tabela de Processos'!M:M,'Tabela de Processos'!K:K)</f>
        <v>6.1</v>
      </c>
      <c r="I27" s="161" t="str">
        <f>_xlfn.XLOOKUP(C27,'Tabela de Processos'!M:M,'Tabela de Processos'!R:R)</f>
        <v>FCP</v>
      </c>
      <c r="J27" s="161" t="str">
        <f>_xlfn.XLOOKUP(C27,'Tabela de Processos'!M:M,'Tabela de Processos'!N:N)</f>
        <v>João</v>
      </c>
      <c r="K27" s="161" t="s">
        <v>58</v>
      </c>
      <c r="L27" s="172">
        <f>_xlfn.XLOOKUP(C27,Tabela4[ID_Processo],Tabela4[Sprints])</f>
        <v>2</v>
      </c>
      <c r="M27" s="172" t="str">
        <f>_xlfn.XLOOKUP(C27,'Tabela de Processos'!M:M,'Tabela de Processos'!O:O)</f>
        <v>Maria</v>
      </c>
      <c r="N27" s="170">
        <f>_xlfn.XLOOKUP(C27,'Tabela de Processos'!M:M,'Tabela de Processos'!P:P)</f>
        <v>45837</v>
      </c>
      <c r="O27" s="169" t="s">
        <v>6</v>
      </c>
      <c r="P27" s="169" t="s">
        <v>6</v>
      </c>
      <c r="Q27" s="169" t="s">
        <v>6</v>
      </c>
      <c r="R27" s="169" t="s">
        <v>6</v>
      </c>
      <c r="S27" s="169" t="s">
        <v>6</v>
      </c>
      <c r="T27" s="169" t="s">
        <v>6</v>
      </c>
      <c r="U27" s="169" t="s">
        <v>6</v>
      </c>
      <c r="V27" s="175" t="str">
        <f>IF(Planning6[[#This Row],[DATA VALIDAÇÃO ]]="-","To Do","Done")</f>
        <v>Done</v>
      </c>
      <c r="W27" s="153">
        <f>_xlfn.XLOOKUP(C27,'Tabela de Processos'!M:M,'Tabela de Processos'!Q:Q)</f>
        <v>0</v>
      </c>
      <c r="X27" s="80"/>
      <c r="Y27" s="72" t="s">
        <v>65</v>
      </c>
      <c r="Z27" s="72"/>
      <c r="AC27" s="219"/>
    </row>
    <row r="28" spans="2:34" ht="15.5" x14ac:dyDescent="0.35">
      <c r="B28" s="219"/>
      <c r="C28" s="176" t="str">
        <f>'Tabela de Processos'!M20</f>
        <v>SO.001</v>
      </c>
      <c r="D28" s="199" t="str">
        <f>_xlfn.XLOOKUP(C28,'Tabela de Processos'!M:M,'Tabela de Processos'!I:I)</f>
        <v>Negócios - 3</v>
      </c>
      <c r="E28" s="196" t="str">
        <f>_xlfn.XLOOKUP(C28,'Tabela de Processos'!M:M,'Tabela de Processos'!J:J)</f>
        <v>Task 16</v>
      </c>
      <c r="F28" s="103"/>
      <c r="G28" s="179" t="s">
        <v>79</v>
      </c>
      <c r="H28" s="161">
        <f>_xlfn.XLOOKUP(C28,'Tabela de Processos'!M:M,'Tabela de Processos'!K:K)</f>
        <v>8.1</v>
      </c>
      <c r="I28" s="161" t="str">
        <f>_xlfn.XLOOKUP(C28,'Tabela de Processos'!M:M,'Tabela de Processos'!R:R)</f>
        <v>OPE</v>
      </c>
      <c r="J28" s="161" t="str">
        <f>_xlfn.XLOOKUP(C28,'Tabela de Processos'!M:M,'Tabela de Processos'!N:N)</f>
        <v>João</v>
      </c>
      <c r="K28" s="161" t="s">
        <v>64</v>
      </c>
      <c r="L28" s="172">
        <f>_xlfn.XLOOKUP(C28,Tabela4[ID_Processo],Tabela4[Sprints])</f>
        <v>2</v>
      </c>
      <c r="M28" s="172" t="str">
        <f>_xlfn.XLOOKUP(C28,'Tabela de Processos'!M:M,'Tabela de Processos'!O:O)</f>
        <v>Maria</v>
      </c>
      <c r="N28" s="170">
        <f>_xlfn.XLOOKUP(C28,'Tabela de Processos'!M:M,'Tabela de Processos'!P:P)</f>
        <v>45842</v>
      </c>
      <c r="O28" s="169" t="s">
        <v>6</v>
      </c>
      <c r="P28" s="169" t="s">
        <v>6</v>
      </c>
      <c r="Q28" s="169" t="s">
        <v>6</v>
      </c>
      <c r="R28" s="169" t="s">
        <v>6</v>
      </c>
      <c r="S28" s="169" t="s">
        <v>6</v>
      </c>
      <c r="T28" s="169" t="s">
        <v>6</v>
      </c>
      <c r="U28" s="169" t="s">
        <v>6</v>
      </c>
      <c r="V28" s="175" t="str">
        <f>IF(Planning6[[#This Row],[DATA VALIDAÇÃO ]]="-","To Do","Done")</f>
        <v>Done</v>
      </c>
      <c r="W28" s="153">
        <f>_xlfn.XLOOKUP(C28,'Tabela de Processos'!M:M,'Tabela de Processos'!Q:Q)</f>
        <v>0</v>
      </c>
      <c r="X28" s="80"/>
      <c r="Y28" s="72" t="s">
        <v>65</v>
      </c>
      <c r="Z28" s="72"/>
      <c r="AC28" s="219"/>
    </row>
    <row r="29" spans="2:34" ht="15.5" x14ac:dyDescent="0.35">
      <c r="B29" s="219"/>
      <c r="C29" s="176" t="str">
        <f>'Tabela de Processos'!M21</f>
        <v>SO.002</v>
      </c>
      <c r="D29" s="199" t="str">
        <f>_xlfn.XLOOKUP(C29,'Tabela de Processos'!M:M,'Tabela de Processos'!I:I)</f>
        <v>Negócios - 3</v>
      </c>
      <c r="E29" s="196" t="str">
        <f>_xlfn.XLOOKUP(C29,'Tabela de Processos'!M:M,'Tabela de Processos'!J:J)</f>
        <v>Task 17</v>
      </c>
      <c r="F29" s="103"/>
      <c r="G29" s="179" t="s">
        <v>79</v>
      </c>
      <c r="H29" s="161">
        <f>_xlfn.XLOOKUP(C29,'Tabela de Processos'!M:M,'Tabela de Processos'!K:K)</f>
        <v>8.1999999999999993</v>
      </c>
      <c r="I29" s="161" t="str">
        <f>_xlfn.XLOOKUP(C29,'Tabela de Processos'!M:M,'Tabela de Processos'!R:R)</f>
        <v>OPE</v>
      </c>
      <c r="J29" s="161" t="str">
        <f>_xlfn.XLOOKUP(C29,'Tabela de Processos'!M:M,'Tabela de Processos'!N:N)</f>
        <v>João</v>
      </c>
      <c r="K29" s="161" t="s">
        <v>58</v>
      </c>
      <c r="L29" s="172">
        <f>_xlfn.XLOOKUP(C29,Tabela4[ID_Processo],Tabela4[Sprints])</f>
        <v>2</v>
      </c>
      <c r="M29" s="172" t="str">
        <f>_xlfn.XLOOKUP(C29,'Tabela de Processos'!M:M,'Tabela de Processos'!O:O)</f>
        <v>João</v>
      </c>
      <c r="N29" s="170">
        <f>_xlfn.XLOOKUP(C29,'Tabela de Processos'!M:M,'Tabela de Processos'!P:P)</f>
        <v>45842</v>
      </c>
      <c r="O29" s="169" t="s">
        <v>6</v>
      </c>
      <c r="P29" s="169" t="s">
        <v>6</v>
      </c>
      <c r="Q29" s="169" t="s">
        <v>6</v>
      </c>
      <c r="R29" s="169" t="s">
        <v>6</v>
      </c>
      <c r="S29" s="169" t="s">
        <v>6</v>
      </c>
      <c r="T29" s="169" t="s">
        <v>6</v>
      </c>
      <c r="U29" s="169" t="s">
        <v>6</v>
      </c>
      <c r="V29" s="175" t="str">
        <f>IF(Planning6[[#This Row],[DATA VALIDAÇÃO ]]="-","To Do","Done")</f>
        <v>Done</v>
      </c>
      <c r="W29" s="153">
        <f>_xlfn.XLOOKUP(C29,'Tabela de Processos'!M:M,'Tabela de Processos'!Q:Q)</f>
        <v>0</v>
      </c>
      <c r="X29" s="80"/>
      <c r="Y29" s="72" t="s">
        <v>65</v>
      </c>
      <c r="Z29" s="72"/>
      <c r="AC29" s="219"/>
    </row>
    <row r="30" spans="2:34" ht="15.5" x14ac:dyDescent="0.35">
      <c r="B30" s="219"/>
      <c r="C30" s="176" t="str">
        <f>'Tabela de Processos'!M22</f>
        <v>SO.003</v>
      </c>
      <c r="D30" s="199" t="str">
        <f>_xlfn.XLOOKUP(C30,'Tabela de Processos'!M:M,'Tabela de Processos'!I:I)</f>
        <v>Negócios - 3</v>
      </c>
      <c r="E30" s="196" t="str">
        <f>_xlfn.XLOOKUP(C30,'Tabela de Processos'!M:M,'Tabela de Processos'!J:J)</f>
        <v>Task 18</v>
      </c>
      <c r="F30" s="103"/>
      <c r="G30" s="179" t="s">
        <v>79</v>
      </c>
      <c r="H30" s="161">
        <f>_xlfn.XLOOKUP(C30,'Tabela de Processos'!M:M,'Tabela de Processos'!K:K)</f>
        <v>8.3000000000000007</v>
      </c>
      <c r="I30" s="161" t="str">
        <f>_xlfn.XLOOKUP(C30,'Tabela de Processos'!M:M,'Tabela de Processos'!R:R)</f>
        <v>OPE</v>
      </c>
      <c r="J30" s="161" t="str">
        <f>_xlfn.XLOOKUP(C30,'Tabela de Processos'!M:M,'Tabela de Processos'!N:N)</f>
        <v>João</v>
      </c>
      <c r="K30" s="161" t="s">
        <v>58</v>
      </c>
      <c r="L30" s="172">
        <f>_xlfn.XLOOKUP(C30,Tabela4[ID_Processo],Tabela4[Sprints])</f>
        <v>3</v>
      </c>
      <c r="M30" s="172" t="str">
        <f>_xlfn.XLOOKUP(C30,'Tabela de Processos'!M:M,'Tabela de Processos'!O:O)</f>
        <v>João</v>
      </c>
      <c r="N30" s="170">
        <f>_xlfn.XLOOKUP(C30,'Tabela de Processos'!M:M,'Tabela de Processos'!P:P)</f>
        <v>45841</v>
      </c>
      <c r="O30" s="169" t="s">
        <v>6</v>
      </c>
      <c r="P30" s="169" t="s">
        <v>6</v>
      </c>
      <c r="Q30" s="169" t="s">
        <v>6</v>
      </c>
      <c r="R30" s="169" t="s">
        <v>6</v>
      </c>
      <c r="S30" s="169" t="s">
        <v>6</v>
      </c>
      <c r="T30" s="169" t="s">
        <v>6</v>
      </c>
      <c r="U30" s="169" t="s">
        <v>6</v>
      </c>
      <c r="V30" s="175" t="str">
        <f>IF(Planning6[[#This Row],[DATA VALIDAÇÃO ]]="-","To Do","Done")</f>
        <v>Done</v>
      </c>
      <c r="W30" s="153">
        <f>_xlfn.XLOOKUP(C30,'Tabela de Processos'!M:M,'Tabela de Processos'!Q:Q)</f>
        <v>0</v>
      </c>
      <c r="X30" s="80"/>
      <c r="Y30" s="72" t="s">
        <v>65</v>
      </c>
      <c r="Z30" s="72"/>
      <c r="AC30" s="219"/>
    </row>
    <row r="31" spans="2:34" ht="29" x14ac:dyDescent="0.35">
      <c r="B31" s="219"/>
      <c r="C31" s="176" t="str">
        <f>'Tabela de Processos'!M23</f>
        <v>SO.004</v>
      </c>
      <c r="D31" s="199" t="str">
        <f>_xlfn.XLOOKUP(C31,'Tabela de Processos'!M:M,'Tabela de Processos'!I:I)</f>
        <v>Negócios - 3</v>
      </c>
      <c r="E31" s="196" t="str">
        <f>_xlfn.XLOOKUP(C31,'Tabela de Processos'!M:M,'Tabela de Processos'!J:J)</f>
        <v>Task 19</v>
      </c>
      <c r="F31" s="103"/>
      <c r="G31" s="179" t="s">
        <v>79</v>
      </c>
      <c r="H31" s="161">
        <f>_xlfn.XLOOKUP(C31,'Tabela de Processos'!M:M,'Tabela de Processos'!K:K)</f>
        <v>9</v>
      </c>
      <c r="I31" s="161" t="str">
        <f>_xlfn.XLOOKUP(C31,'Tabela de Processos'!M:M,'Tabela de Processos'!R:R)</f>
        <v>OPE</v>
      </c>
      <c r="J31" s="161" t="str">
        <f>_xlfn.XLOOKUP(C31,'Tabela de Processos'!M:M,'Tabela de Processos'!N:N)</f>
        <v>João</v>
      </c>
      <c r="K31" s="161" t="s">
        <v>58</v>
      </c>
      <c r="L31" s="172">
        <f>_xlfn.XLOOKUP(C31,Tabela4[ID_Processo],Tabela4[Sprints])</f>
        <v>3</v>
      </c>
      <c r="M31" s="172" t="str">
        <f>_xlfn.XLOOKUP(C31,'Tabela de Processos'!M:M,'Tabela de Processos'!O:O)</f>
        <v>João</v>
      </c>
      <c r="N31" s="170">
        <f>_xlfn.XLOOKUP(C31,'Tabela de Processos'!M:M,'Tabela de Processos'!P:P)</f>
        <v>45852</v>
      </c>
      <c r="O31" s="169" t="s">
        <v>6</v>
      </c>
      <c r="P31" s="169" t="s">
        <v>6</v>
      </c>
      <c r="Q31" s="169" t="s">
        <v>6</v>
      </c>
      <c r="R31" s="169" t="s">
        <v>6</v>
      </c>
      <c r="S31" s="169" t="s">
        <v>6</v>
      </c>
      <c r="T31" s="169" t="s">
        <v>6</v>
      </c>
      <c r="U31" s="169" t="s">
        <v>6</v>
      </c>
      <c r="V31" s="175" t="str">
        <f>IF(Planning6[[#This Row],[DATA VALIDAÇÃO ]]="-","To Do","Done")</f>
        <v>Done</v>
      </c>
      <c r="W31" s="153">
        <f>_xlfn.XLOOKUP(C31,'Tabela de Processos'!M:M,'Tabela de Processos'!Q:Q)</f>
        <v>0</v>
      </c>
      <c r="X31" s="80"/>
      <c r="Y31" s="72" t="s">
        <v>65</v>
      </c>
      <c r="Z31" s="72"/>
      <c r="AC31" s="219"/>
    </row>
    <row r="32" spans="2:34" ht="15.5" x14ac:dyDescent="0.35">
      <c r="B32" s="219"/>
      <c r="C32" s="176" t="str">
        <f>'Tabela de Processos'!M24</f>
        <v>SO.005</v>
      </c>
      <c r="D32" s="199" t="str">
        <f>_xlfn.XLOOKUP(C32,'Tabela de Processos'!M:M,'Tabela de Processos'!I:I)</f>
        <v>Negócios - 3</v>
      </c>
      <c r="E32" s="196" t="str">
        <f>_xlfn.XLOOKUP(C32,'Tabela de Processos'!M:M,'Tabela de Processos'!J:J)</f>
        <v>Task 20</v>
      </c>
      <c r="F32" s="103"/>
      <c r="G32" s="179" t="s">
        <v>79</v>
      </c>
      <c r="H32" s="161">
        <f>_xlfn.XLOOKUP(C32,'Tabela de Processos'!M:M,'Tabela de Processos'!K:K)</f>
        <v>10.1</v>
      </c>
      <c r="I32" s="161" t="str">
        <f>_xlfn.XLOOKUP(C32,'Tabela de Processos'!M:M,'Tabela de Processos'!R:R)</f>
        <v>OPE</v>
      </c>
      <c r="J32" s="161" t="str">
        <f>_xlfn.XLOOKUP(C32,'Tabela de Processos'!M:M,'Tabela de Processos'!N:N)</f>
        <v>João</v>
      </c>
      <c r="K32" s="161" t="s">
        <v>58</v>
      </c>
      <c r="L32" s="172">
        <f>_xlfn.XLOOKUP(C32,Tabela4[ID_Processo],Tabela4[Sprints])</f>
        <v>3</v>
      </c>
      <c r="M32" s="172" t="str">
        <f>_xlfn.XLOOKUP(C32,'Tabela de Processos'!M:M,'Tabela de Processos'!O:O)</f>
        <v>Maria</v>
      </c>
      <c r="N32" s="170">
        <f>_xlfn.XLOOKUP(C32,'Tabela de Processos'!M:M,'Tabela de Processos'!P:P)</f>
        <v>45842</v>
      </c>
      <c r="O32" s="169" t="s">
        <v>6</v>
      </c>
      <c r="P32" s="169" t="s">
        <v>6</v>
      </c>
      <c r="Q32" s="169" t="s">
        <v>6</v>
      </c>
      <c r="R32" s="169" t="s">
        <v>6</v>
      </c>
      <c r="S32" s="169" t="s">
        <v>6</v>
      </c>
      <c r="T32" s="169" t="s">
        <v>6</v>
      </c>
      <c r="U32" s="169" t="s">
        <v>6</v>
      </c>
      <c r="V32" s="175" t="str">
        <f>IF(Planning6[[#This Row],[DATA VALIDAÇÃO ]]="-","To Do","Done")</f>
        <v>Done</v>
      </c>
      <c r="W32" s="153">
        <f>_xlfn.XLOOKUP(C32,'Tabela de Processos'!M:M,'Tabela de Processos'!Q:Q)</f>
        <v>0</v>
      </c>
      <c r="X32" s="80"/>
      <c r="Y32" s="72" t="s">
        <v>65</v>
      </c>
      <c r="Z32" s="72"/>
      <c r="AC32" s="219"/>
    </row>
    <row r="33" spans="2:34" ht="15.5" x14ac:dyDescent="0.35">
      <c r="B33" s="219"/>
      <c r="C33" s="176" t="str">
        <f>'Tabela de Processos'!M25</f>
        <v>SO.006</v>
      </c>
      <c r="D33" s="199" t="str">
        <f>_xlfn.XLOOKUP(C33,'Tabela de Processos'!M:M,'Tabela de Processos'!I:I)</f>
        <v>Negócios - 3</v>
      </c>
      <c r="E33" s="196" t="str">
        <f>_xlfn.XLOOKUP(C33,'Tabela de Processos'!M:M,'Tabela de Processos'!J:J)</f>
        <v>Task 21</v>
      </c>
      <c r="F33" s="103"/>
      <c r="G33" s="179" t="s">
        <v>79</v>
      </c>
      <c r="H33" s="161">
        <f>_xlfn.XLOOKUP(C33,'Tabela de Processos'!M:M,'Tabela de Processos'!K:K)</f>
        <v>10.199999999999999</v>
      </c>
      <c r="I33" s="161" t="str">
        <f>_xlfn.XLOOKUP(C33,'Tabela de Processos'!M:M,'Tabela de Processos'!R:R)</f>
        <v>OPE</v>
      </c>
      <c r="J33" s="161" t="str">
        <f>_xlfn.XLOOKUP(C33,'Tabela de Processos'!M:M,'Tabela de Processos'!N:N)</f>
        <v>João</v>
      </c>
      <c r="K33" s="161" t="s">
        <v>58</v>
      </c>
      <c r="L33" s="172">
        <f>_xlfn.XLOOKUP(C33,Tabela4[ID_Processo],Tabela4[Sprints])</f>
        <v>3</v>
      </c>
      <c r="M33" s="172" t="str">
        <f>_xlfn.XLOOKUP(C33,'Tabela de Processos'!M:M,'Tabela de Processos'!O:O)</f>
        <v>João</v>
      </c>
      <c r="N33" s="170">
        <f>_xlfn.XLOOKUP(C33,'Tabela de Processos'!M:M,'Tabela de Processos'!P:P)</f>
        <v>45853</v>
      </c>
      <c r="O33" s="169" t="s">
        <v>6</v>
      </c>
      <c r="P33" s="169" t="s">
        <v>6</v>
      </c>
      <c r="Q33" s="169" t="s">
        <v>6</v>
      </c>
      <c r="R33" s="169" t="s">
        <v>6</v>
      </c>
      <c r="S33" s="169" t="s">
        <v>6</v>
      </c>
      <c r="T33" s="169" t="s">
        <v>6</v>
      </c>
      <c r="U33" s="169" t="s">
        <v>6</v>
      </c>
      <c r="V33" s="175" t="str">
        <f>IF(Planning6[[#This Row],[DATA VALIDAÇÃO ]]="-","To Do","Done")</f>
        <v>Done</v>
      </c>
      <c r="W33" s="153">
        <f>_xlfn.XLOOKUP(C33,'Tabela de Processos'!M:M,'Tabela de Processos'!Q:Q)</f>
        <v>0</v>
      </c>
      <c r="X33" s="80"/>
      <c r="Y33" s="72" t="s">
        <v>65</v>
      </c>
      <c r="Z33" s="72"/>
      <c r="AC33" s="219"/>
    </row>
    <row r="34" spans="2:34" ht="15.5" x14ac:dyDescent="0.35">
      <c r="B34" s="219"/>
      <c r="C34" s="176" t="str">
        <f>'Tabela de Processos'!M26</f>
        <v>SO.007</v>
      </c>
      <c r="D34" s="199" t="str">
        <f>_xlfn.XLOOKUP(C34,'Tabela de Processos'!M:M,'Tabela de Processos'!I:I)</f>
        <v>Negócios - 3</v>
      </c>
      <c r="E34" s="196" t="str">
        <f>_xlfn.XLOOKUP(C34,'Tabela de Processos'!M:M,'Tabela de Processos'!J:J)</f>
        <v>Task 22</v>
      </c>
      <c r="F34" s="103"/>
      <c r="G34" s="179" t="s">
        <v>79</v>
      </c>
      <c r="H34" s="161">
        <f>_xlfn.XLOOKUP(C34,'Tabela de Processos'!M:M,'Tabela de Processos'!K:K)</f>
        <v>11</v>
      </c>
      <c r="I34" s="161" t="str">
        <f>_xlfn.XLOOKUP(C34,'Tabela de Processos'!M:M,'Tabela de Processos'!R:R)</f>
        <v>OPE</v>
      </c>
      <c r="J34" s="161" t="str">
        <f>_xlfn.XLOOKUP(C34,'Tabela de Processos'!M:M,'Tabela de Processos'!N:N)</f>
        <v>João</v>
      </c>
      <c r="K34" s="161" t="s">
        <v>58</v>
      </c>
      <c r="L34" s="172">
        <f>_xlfn.XLOOKUP(C34,Tabela4[ID_Processo],Tabela4[Sprints])</f>
        <v>3</v>
      </c>
      <c r="M34" s="172" t="str">
        <f>_xlfn.XLOOKUP(C34,'Tabela de Processos'!M:M,'Tabela de Processos'!O:O)</f>
        <v>João</v>
      </c>
      <c r="N34" s="170">
        <f>_xlfn.XLOOKUP(C34,'Tabela de Processos'!M:M,'Tabela de Processos'!P:P)</f>
        <v>45842</v>
      </c>
      <c r="O34" s="169" t="s">
        <v>6</v>
      </c>
      <c r="P34" s="169" t="s">
        <v>6</v>
      </c>
      <c r="Q34" s="169" t="s">
        <v>6</v>
      </c>
      <c r="R34" s="169" t="s">
        <v>6</v>
      </c>
      <c r="S34" s="169" t="s">
        <v>6</v>
      </c>
      <c r="T34" s="169" t="s">
        <v>6</v>
      </c>
      <c r="U34" s="169" t="s">
        <v>6</v>
      </c>
      <c r="V34" s="175" t="str">
        <f>IF(Planning6[[#This Row],[DATA VALIDAÇÃO ]]="-","To Do","Done")</f>
        <v>Done</v>
      </c>
      <c r="W34" s="153">
        <f>_xlfn.XLOOKUP(C34,'Tabela de Processos'!M:M,'Tabela de Processos'!Q:Q)</f>
        <v>0</v>
      </c>
      <c r="X34" s="80"/>
      <c r="Y34" s="72" t="s">
        <v>65</v>
      </c>
      <c r="Z34" s="72"/>
      <c r="AC34" s="219"/>
    </row>
    <row r="35" spans="2:34" ht="15.5" x14ac:dyDescent="0.35">
      <c r="B35" s="219"/>
      <c r="C35" s="176" t="str">
        <f>'Tabela de Processos'!M27</f>
        <v>SO.008</v>
      </c>
      <c r="D35" s="199" t="str">
        <f>_xlfn.XLOOKUP(C35,'Tabela de Processos'!M:M,'Tabela de Processos'!I:I)</f>
        <v>Negócios - 3</v>
      </c>
      <c r="E35" s="196" t="str">
        <f>_xlfn.XLOOKUP(C35,'Tabela de Processos'!M:M,'Tabela de Processos'!J:J)</f>
        <v>Task 23</v>
      </c>
      <c r="F35" s="103"/>
      <c r="G35" s="179" t="s">
        <v>79</v>
      </c>
      <c r="H35" s="161">
        <f>_xlfn.XLOOKUP(C35,'Tabela de Processos'!M:M,'Tabela de Processos'!K:K)</f>
        <v>12.1</v>
      </c>
      <c r="I35" s="161" t="str">
        <f>_xlfn.XLOOKUP(C35,'Tabela de Processos'!M:M,'Tabela de Processos'!R:R)</f>
        <v>OPE</v>
      </c>
      <c r="J35" s="161" t="str">
        <f>_xlfn.XLOOKUP(C35,'Tabela de Processos'!M:M,'Tabela de Processos'!N:N)</f>
        <v>João</v>
      </c>
      <c r="K35" s="161" t="s">
        <v>58</v>
      </c>
      <c r="L35" s="172">
        <f>_xlfn.XLOOKUP(C35,Tabela4[ID_Processo],Tabela4[Sprints])</f>
        <v>3</v>
      </c>
      <c r="M35" s="172" t="str">
        <f>_xlfn.XLOOKUP(C35,'Tabela de Processos'!M:M,'Tabela de Processos'!O:O)</f>
        <v>Maria</v>
      </c>
      <c r="N35" s="170">
        <f>_xlfn.XLOOKUP(C35,'Tabela de Processos'!M:M,'Tabela de Processos'!P:P)</f>
        <v>45852</v>
      </c>
      <c r="O35" s="169" t="s">
        <v>6</v>
      </c>
      <c r="P35" s="169" t="s">
        <v>6</v>
      </c>
      <c r="Q35" s="169" t="s">
        <v>6</v>
      </c>
      <c r="R35" s="169" t="s">
        <v>6</v>
      </c>
      <c r="S35" s="169" t="s">
        <v>6</v>
      </c>
      <c r="T35" s="169" t="s">
        <v>6</v>
      </c>
      <c r="U35" s="169" t="s">
        <v>6</v>
      </c>
      <c r="V35" s="175" t="str">
        <f>IF(Planning6[[#This Row],[DATA VALIDAÇÃO ]]="-","To Do","Done")</f>
        <v>Done</v>
      </c>
      <c r="W35" s="153">
        <f>_xlfn.XLOOKUP(C35,'Tabela de Processos'!M:M,'Tabela de Processos'!Q:Q)</f>
        <v>0</v>
      </c>
      <c r="X35" s="80"/>
      <c r="Y35" s="72" t="s">
        <v>66</v>
      </c>
      <c r="Z35" s="72"/>
      <c r="AC35" s="219"/>
    </row>
    <row r="36" spans="2:34" ht="15.5" x14ac:dyDescent="0.35">
      <c r="B36" s="219"/>
      <c r="C36" s="176" t="str">
        <f>'Tabela de Processos'!M28</f>
        <v>SO.009</v>
      </c>
      <c r="D36" s="199" t="str">
        <f>_xlfn.XLOOKUP(C36,'Tabela de Processos'!M:M,'Tabela de Processos'!I:I)</f>
        <v>Negócios - 3</v>
      </c>
      <c r="E36" s="196" t="str">
        <f>_xlfn.XLOOKUP(C36,'Tabela de Processos'!M:M,'Tabela de Processos'!J:J)</f>
        <v>Task 24</v>
      </c>
      <c r="F36" s="103"/>
      <c r="G36" s="179" t="s">
        <v>79</v>
      </c>
      <c r="H36" s="161">
        <f>_xlfn.XLOOKUP(C36,'Tabela de Processos'!M:M,'Tabela de Processos'!K:K)</f>
        <v>12.2</v>
      </c>
      <c r="I36" s="161" t="str">
        <f>_xlfn.XLOOKUP(C36,'Tabela de Processos'!M:M,'Tabela de Processos'!R:R)</f>
        <v>OPE</v>
      </c>
      <c r="J36" s="161" t="str">
        <f>_xlfn.XLOOKUP(C36,'Tabela de Processos'!M:M,'Tabela de Processos'!N:N)</f>
        <v>João</v>
      </c>
      <c r="K36" s="161" t="s">
        <v>58</v>
      </c>
      <c r="L36" s="172">
        <f>_xlfn.XLOOKUP(C36,Tabela4[ID_Processo],Tabela4[Sprints])</f>
        <v>3</v>
      </c>
      <c r="M36" s="172" t="str">
        <f>_xlfn.XLOOKUP(C36,'Tabela de Processos'!M:M,'Tabela de Processos'!O:O)</f>
        <v>João</v>
      </c>
      <c r="N36" s="170">
        <f>_xlfn.XLOOKUP(C36,'Tabela de Processos'!M:M,'Tabela de Processos'!P:P)</f>
        <v>45852</v>
      </c>
      <c r="O36" s="169" t="s">
        <v>6</v>
      </c>
      <c r="P36" s="169" t="s">
        <v>6</v>
      </c>
      <c r="Q36" s="169" t="s">
        <v>6</v>
      </c>
      <c r="R36" s="169" t="s">
        <v>6</v>
      </c>
      <c r="S36" s="169" t="s">
        <v>6</v>
      </c>
      <c r="T36" s="169" t="s">
        <v>6</v>
      </c>
      <c r="U36" s="169" t="s">
        <v>6</v>
      </c>
      <c r="V36" s="175" t="str">
        <f>IF(Planning6[[#This Row],[DATA VALIDAÇÃO ]]="-","To Do","Done")</f>
        <v>Done</v>
      </c>
      <c r="W36" s="153">
        <f>_xlfn.XLOOKUP(C36,'Tabela de Processos'!M:M,'Tabela de Processos'!Q:Q)</f>
        <v>0</v>
      </c>
      <c r="X36" s="80"/>
      <c r="Y36" s="72" t="s">
        <v>66</v>
      </c>
      <c r="Z36" s="72"/>
      <c r="AC36" s="219"/>
    </row>
    <row r="37" spans="2:34" ht="29" x14ac:dyDescent="0.35">
      <c r="B37" s="219"/>
      <c r="C37" s="176" t="str">
        <f>'Tabela de Processos'!M29</f>
        <v>SO.010</v>
      </c>
      <c r="D37" s="199" t="str">
        <f>_xlfn.XLOOKUP(C37,'Tabela de Processos'!M:M,'Tabela de Processos'!I:I)</f>
        <v>Negócios - 3</v>
      </c>
      <c r="E37" s="196" t="str">
        <f>_xlfn.XLOOKUP(C37,'Tabela de Processos'!M:M,'Tabela de Processos'!J:J)</f>
        <v>Task 25</v>
      </c>
      <c r="F37" s="103"/>
      <c r="G37" s="179" t="s">
        <v>79</v>
      </c>
      <c r="H37" s="161">
        <f>_xlfn.XLOOKUP(C37,'Tabela de Processos'!M:M,'Tabela de Processos'!K:K)</f>
        <v>12.3</v>
      </c>
      <c r="I37" s="161" t="str">
        <f>_xlfn.XLOOKUP(C37,'Tabela de Processos'!M:M,'Tabela de Processos'!R:R)</f>
        <v>OPE</v>
      </c>
      <c r="J37" s="161" t="str">
        <f>_xlfn.XLOOKUP(C37,'Tabela de Processos'!M:M,'Tabela de Processos'!N:N)</f>
        <v>João</v>
      </c>
      <c r="K37" s="161" t="s">
        <v>58</v>
      </c>
      <c r="L37" s="172">
        <f>_xlfn.XLOOKUP(C37,Tabela4[ID_Processo],Tabela4[Sprints])</f>
        <v>3</v>
      </c>
      <c r="M37" s="172" t="str">
        <f>_xlfn.XLOOKUP(C37,'Tabela de Processos'!M:M,'Tabela de Processos'!O:O)</f>
        <v>João</v>
      </c>
      <c r="N37" s="170">
        <f>_xlfn.XLOOKUP(C37,'Tabela de Processos'!M:M,'Tabela de Processos'!P:P)</f>
        <v>45838</v>
      </c>
      <c r="O37" s="169" t="s">
        <v>6</v>
      </c>
      <c r="P37" s="169" t="s">
        <v>6</v>
      </c>
      <c r="Q37" s="169" t="s">
        <v>6</v>
      </c>
      <c r="R37" s="169" t="s">
        <v>6</v>
      </c>
      <c r="S37" s="169" t="s">
        <v>6</v>
      </c>
      <c r="T37" s="169" t="s">
        <v>6</v>
      </c>
      <c r="U37" s="169" t="s">
        <v>6</v>
      </c>
      <c r="V37" s="175" t="str">
        <f>IF(Planning6[[#This Row],[DATA VALIDAÇÃO ]]="-","To Do","Done")</f>
        <v>Done</v>
      </c>
      <c r="W37" s="153">
        <f>_xlfn.XLOOKUP(C37,'Tabela de Processos'!M:M,'Tabela de Processos'!Q:Q)</f>
        <v>0</v>
      </c>
      <c r="X37" s="80"/>
      <c r="Y37" s="72" t="s">
        <v>65</v>
      </c>
      <c r="Z37" s="72"/>
      <c r="AC37" s="219"/>
    </row>
    <row r="38" spans="2:34" ht="15.5" x14ac:dyDescent="0.35">
      <c r="B38" s="219"/>
      <c r="C38" s="176" t="str">
        <f>'Tabela de Processos'!M30</f>
        <v>SO.011</v>
      </c>
      <c r="D38" s="199" t="str">
        <f>_xlfn.XLOOKUP(C38,'Tabela de Processos'!M:M,'Tabela de Processos'!I:I)</f>
        <v>Negócios - 3</v>
      </c>
      <c r="E38" s="196" t="str">
        <f>_xlfn.XLOOKUP(C38,'Tabela de Processos'!M:M,'Tabela de Processos'!J:J)</f>
        <v>Task 26</v>
      </c>
      <c r="F38" s="103"/>
      <c r="G38" s="179" t="s">
        <v>79</v>
      </c>
      <c r="H38" s="161">
        <f>_xlfn.XLOOKUP(C38,'Tabela de Processos'!M:M,'Tabela de Processos'!K:K)</f>
        <v>13</v>
      </c>
      <c r="I38" s="161" t="str">
        <f>_xlfn.XLOOKUP(C38,'Tabela de Processos'!M:M,'Tabela de Processos'!R:R)</f>
        <v>OPE</v>
      </c>
      <c r="J38" s="161" t="str">
        <f>_xlfn.XLOOKUP(C38,'Tabela de Processos'!M:M,'Tabela de Processos'!N:N)</f>
        <v>João</v>
      </c>
      <c r="K38" s="161" t="s">
        <v>58</v>
      </c>
      <c r="L38" s="172">
        <f>_xlfn.XLOOKUP(C38,Tabela4[ID_Processo],Tabela4[Sprints])</f>
        <v>3</v>
      </c>
      <c r="M38" s="172" t="str">
        <f>_xlfn.XLOOKUP(C38,'Tabela de Processos'!M:M,'Tabela de Processos'!O:O)</f>
        <v>João</v>
      </c>
      <c r="N38" s="170">
        <f>_xlfn.XLOOKUP(C38,'Tabela de Processos'!M:M,'Tabela de Processos'!P:P)</f>
        <v>45842</v>
      </c>
      <c r="O38" s="169" t="s">
        <v>6</v>
      </c>
      <c r="P38" s="169" t="s">
        <v>6</v>
      </c>
      <c r="Q38" s="169" t="s">
        <v>6</v>
      </c>
      <c r="R38" s="169" t="s">
        <v>6</v>
      </c>
      <c r="S38" s="169" t="s">
        <v>6</v>
      </c>
      <c r="T38" s="169" t="s">
        <v>6</v>
      </c>
      <c r="U38" s="169" t="s">
        <v>6</v>
      </c>
      <c r="V38" s="175" t="str">
        <f>IF(Planning6[[#This Row],[DATA VALIDAÇÃO ]]="-","To Do","Done")</f>
        <v>Done</v>
      </c>
      <c r="W38" s="153">
        <f>_xlfn.XLOOKUP(C38,'Tabela de Processos'!M:M,'Tabela de Processos'!Q:Q)</f>
        <v>0</v>
      </c>
      <c r="X38" s="80"/>
      <c r="Y38" s="72" t="s">
        <v>66</v>
      </c>
      <c r="Z38" s="72"/>
      <c r="AC38" s="219"/>
    </row>
    <row r="39" spans="2:34" ht="15.5" x14ac:dyDescent="0.35">
      <c r="B39" s="219"/>
      <c r="C39" s="176" t="str">
        <f>'Tabela de Processos'!M31</f>
        <v>SO.012</v>
      </c>
      <c r="D39" s="199" t="str">
        <f>_xlfn.XLOOKUP(C39,'Tabela de Processos'!M:M,'Tabela de Processos'!I:I)</f>
        <v>Negócios - 3</v>
      </c>
      <c r="E39" s="196" t="str">
        <f>_xlfn.XLOOKUP(C39,'Tabela de Processos'!M:M,'Tabela de Processos'!J:J)</f>
        <v>Task 27</v>
      </c>
      <c r="F39" s="103"/>
      <c r="G39" s="179" t="s">
        <v>79</v>
      </c>
      <c r="H39" s="161">
        <f>_xlfn.XLOOKUP(C39,'Tabela de Processos'!M:M,'Tabela de Processos'!K:K)</f>
        <v>14</v>
      </c>
      <c r="I39" s="161" t="str">
        <f>_xlfn.XLOOKUP(C39,'Tabela de Processos'!M:M,'Tabela de Processos'!R:R)</f>
        <v>OPE</v>
      </c>
      <c r="J39" s="161" t="str">
        <f>_xlfn.XLOOKUP(C39,'Tabela de Processos'!M:M,'Tabela de Processos'!N:N)</f>
        <v>João</v>
      </c>
      <c r="K39" s="161" t="s">
        <v>58</v>
      </c>
      <c r="L39" s="172">
        <f>_xlfn.XLOOKUP(C39,Tabela4[ID_Processo],Tabela4[Sprints])</f>
        <v>3</v>
      </c>
      <c r="M39" s="172" t="str">
        <f>_xlfn.XLOOKUP(C39,'Tabela de Processos'!M:M,'Tabela de Processos'!O:O)</f>
        <v>João</v>
      </c>
      <c r="N39" s="170">
        <f>_xlfn.XLOOKUP(C39,'Tabela de Processos'!M:M,'Tabela de Processos'!P:P)</f>
        <v>45852</v>
      </c>
      <c r="O39" s="169" t="s">
        <v>63</v>
      </c>
      <c r="P39" s="169" t="s">
        <v>63</v>
      </c>
      <c r="Q39" s="169" t="s">
        <v>63</v>
      </c>
      <c r="R39" s="169" t="s">
        <v>63</v>
      </c>
      <c r="S39" s="169" t="s">
        <v>63</v>
      </c>
      <c r="T39" s="169" t="s">
        <v>63</v>
      </c>
      <c r="U39" s="169" t="s">
        <v>63</v>
      </c>
      <c r="V39" s="175" t="str">
        <f>IF(Planning6[[#This Row],[DATA VALIDAÇÃO ]]="-","To Do","Done")</f>
        <v>Done</v>
      </c>
      <c r="W39" s="153">
        <f>_xlfn.XLOOKUP(C39,'Tabela de Processos'!M:M,'Tabela de Processos'!Q:Q)</f>
        <v>0</v>
      </c>
      <c r="X39" s="80"/>
      <c r="Y39" s="72" t="s">
        <v>66</v>
      </c>
      <c r="Z39" s="72"/>
      <c r="AC39" s="219"/>
    </row>
    <row r="40" spans="2:34" s="32" customFormat="1" ht="15.5" x14ac:dyDescent="0.35">
      <c r="B40" s="228"/>
      <c r="C40" s="176" t="str">
        <f>'Tabela de Processos'!M32</f>
        <v>SO.013</v>
      </c>
      <c r="D40" s="199" t="str">
        <f>_xlfn.XLOOKUP(C40,'Tabela de Processos'!M:M,'Tabela de Processos'!I:I)</f>
        <v>Negócios - 3</v>
      </c>
      <c r="E40" s="196" t="str">
        <f>_xlfn.XLOOKUP(C40,'Tabela de Processos'!M:M,'Tabela de Processos'!J:J)</f>
        <v>Task 28</v>
      </c>
      <c r="F40" s="103"/>
      <c r="G40" s="179" t="s">
        <v>79</v>
      </c>
      <c r="H40" s="161">
        <f>_xlfn.XLOOKUP(C40,'Tabela de Processos'!M:M,'Tabela de Processos'!K:K)</f>
        <v>15</v>
      </c>
      <c r="I40" s="161" t="str">
        <f>_xlfn.XLOOKUP(C40,'Tabela de Processos'!M:M,'Tabela de Processos'!R:R)</f>
        <v>OPE</v>
      </c>
      <c r="J40" s="161" t="str">
        <f>_xlfn.XLOOKUP(C40,'Tabela de Processos'!M:M,'Tabela de Processos'!N:N)</f>
        <v>João</v>
      </c>
      <c r="K40" s="161" t="s">
        <v>58</v>
      </c>
      <c r="L40" s="172">
        <f>_xlfn.XLOOKUP(C40,Tabela4[ID_Processo],Tabela4[Sprints])</f>
        <v>3</v>
      </c>
      <c r="M40" s="172" t="str">
        <f>_xlfn.XLOOKUP(C40,'Tabela de Processos'!M:M,'Tabela de Processos'!O:O)</f>
        <v>João</v>
      </c>
      <c r="N40" s="170">
        <f>_xlfn.XLOOKUP(C40,'Tabela de Processos'!M:M,'Tabela de Processos'!P:P)</f>
        <v>45842</v>
      </c>
      <c r="O40" s="169" t="s">
        <v>6</v>
      </c>
      <c r="P40" s="169" t="s">
        <v>6</v>
      </c>
      <c r="Q40" s="169" t="s">
        <v>6</v>
      </c>
      <c r="R40" s="169" t="s">
        <v>6</v>
      </c>
      <c r="S40" s="169" t="s">
        <v>6</v>
      </c>
      <c r="T40" s="169" t="s">
        <v>6</v>
      </c>
      <c r="U40" s="169" t="s">
        <v>6</v>
      </c>
      <c r="V40" s="175" t="str">
        <f>IF(Planning6[[#This Row],[DATA VALIDAÇÃO ]]="-","To Do","Done")</f>
        <v>Done</v>
      </c>
      <c r="W40" s="153">
        <f>_xlfn.XLOOKUP(C40,'Tabela de Processos'!M:M,'Tabela de Processos'!Q:Q)</f>
        <v>0</v>
      </c>
      <c r="X40" s="80"/>
      <c r="Y40" s="72" t="s">
        <v>66</v>
      </c>
      <c r="Z40" s="72"/>
      <c r="AB40" s="187"/>
      <c r="AC40" s="228"/>
      <c r="AH40" s="72"/>
    </row>
    <row r="41" spans="2:34" ht="15.5" x14ac:dyDescent="0.35">
      <c r="B41" s="219"/>
      <c r="C41" s="176" t="str">
        <f>'Tabela de Processos'!M33</f>
        <v>SO.014</v>
      </c>
      <c r="D41" s="199" t="str">
        <f>_xlfn.XLOOKUP(C41,'Tabela de Processos'!M:M,'Tabela de Processos'!I:I)</f>
        <v>Negócios - 3</v>
      </c>
      <c r="E41" s="196" t="str">
        <f>_xlfn.XLOOKUP(C41,'Tabela de Processos'!M:M,'Tabela de Processos'!J:J)</f>
        <v>Task 29</v>
      </c>
      <c r="F41" s="103"/>
      <c r="G41" s="179" t="s">
        <v>79</v>
      </c>
      <c r="H41" s="161">
        <f>_xlfn.XLOOKUP(C41,'Tabela de Processos'!M:M,'Tabela de Processos'!K:K)</f>
        <v>16</v>
      </c>
      <c r="I41" s="161" t="str">
        <f>_xlfn.XLOOKUP(C41,'Tabela de Processos'!M:M,'Tabela de Processos'!R:R)</f>
        <v>OPE</v>
      </c>
      <c r="J41" s="161" t="str">
        <f>_xlfn.XLOOKUP(C41,'Tabela de Processos'!M:M,'Tabela de Processos'!N:N)</f>
        <v>João</v>
      </c>
      <c r="K41" s="161" t="s">
        <v>58</v>
      </c>
      <c r="L41" s="172">
        <f>_xlfn.XLOOKUP(C41,Tabela4[ID_Processo],Tabela4[Sprints])</f>
        <v>3</v>
      </c>
      <c r="M41" s="172" t="str">
        <f>_xlfn.XLOOKUP(C41,'Tabela de Processos'!M:M,'Tabela de Processos'!O:O)</f>
        <v>João</v>
      </c>
      <c r="N41" s="170">
        <f>_xlfn.XLOOKUP(C41,'Tabela de Processos'!M:M,'Tabela de Processos'!P:P)</f>
        <v>45841</v>
      </c>
      <c r="O41" s="169" t="s">
        <v>6</v>
      </c>
      <c r="P41" s="169" t="s">
        <v>6</v>
      </c>
      <c r="Q41" s="169" t="s">
        <v>6</v>
      </c>
      <c r="R41" s="169" t="s">
        <v>6</v>
      </c>
      <c r="S41" s="169" t="s">
        <v>6</v>
      </c>
      <c r="T41" s="169" t="s">
        <v>6</v>
      </c>
      <c r="U41" s="169" t="s">
        <v>6</v>
      </c>
      <c r="V41" s="175" t="str">
        <f>IF(Planning6[[#This Row],[DATA VALIDAÇÃO ]]="-","To Do","Done")</f>
        <v>Done</v>
      </c>
      <c r="W41" s="153">
        <f>_xlfn.XLOOKUP(C41,'Tabela de Processos'!M:M,'Tabela de Processos'!Q:Q)</f>
        <v>0</v>
      </c>
      <c r="X41" s="80"/>
      <c r="Y41" s="72" t="s">
        <v>66</v>
      </c>
      <c r="Z41" s="72"/>
      <c r="AC41" s="219"/>
    </row>
    <row r="42" spans="2:34" ht="15.5" x14ac:dyDescent="0.35">
      <c r="B42" s="219"/>
      <c r="C42" s="176" t="str">
        <f>'Tabela de Processos'!M34</f>
        <v>NP.001</v>
      </c>
      <c r="D42" s="199" t="str">
        <f>_xlfn.XLOOKUP(C42,'Tabela de Processos'!M:M,'Tabela de Processos'!I:I)</f>
        <v>Negócios - 4</v>
      </c>
      <c r="E42" s="196" t="str">
        <f>_xlfn.XLOOKUP(C42,'Tabela de Processos'!M:M,'Tabela de Processos'!J:J)</f>
        <v>Task 30</v>
      </c>
      <c r="F42" s="103"/>
      <c r="G42" s="179" t="s">
        <v>79</v>
      </c>
      <c r="H42" s="161">
        <f>_xlfn.XLOOKUP(C42,'Tabela de Processos'!M:M,'Tabela de Processos'!K:K)</f>
        <v>17.100000000000001</v>
      </c>
      <c r="I42" s="161" t="str">
        <f>_xlfn.XLOOKUP(C42,'Tabela de Processos'!M:M,'Tabela de Processos'!R:R)</f>
        <v>PROD</v>
      </c>
      <c r="J42" s="161" t="str">
        <f>_xlfn.XLOOKUP(C42,'Tabela de Processos'!M:M,'Tabela de Processos'!N:N)</f>
        <v>João</v>
      </c>
      <c r="K42" s="161" t="s">
        <v>58</v>
      </c>
      <c r="L42" s="172">
        <f>_xlfn.XLOOKUP(C42,Tabela4[ID_Processo],Tabela4[Sprints])</f>
        <v>4</v>
      </c>
      <c r="M42" s="172" t="str">
        <f>_xlfn.XLOOKUP(C42,'Tabela de Processos'!M:M,'Tabela de Processos'!O:O)</f>
        <v>João</v>
      </c>
      <c r="N42" s="170">
        <f>_xlfn.XLOOKUP(C42,'Tabela de Processos'!M:M,'Tabela de Processos'!P:P)</f>
        <v>0</v>
      </c>
      <c r="O42" s="169" t="s">
        <v>63</v>
      </c>
      <c r="P42" s="169" t="s">
        <v>63</v>
      </c>
      <c r="Q42" s="169" t="s">
        <v>63</v>
      </c>
      <c r="R42" s="169" t="s">
        <v>63</v>
      </c>
      <c r="S42" s="169" t="s">
        <v>63</v>
      </c>
      <c r="T42" s="169" t="s">
        <v>63</v>
      </c>
      <c r="U42" s="169" t="s">
        <v>63</v>
      </c>
      <c r="V42" s="175" t="str">
        <f>IF(Planning6[[#This Row],[DATA VALIDAÇÃO ]]="-","To Do","Done")</f>
        <v>To Do</v>
      </c>
      <c r="W42" s="153" t="str">
        <f>_xlfn.XLOOKUP(C42,'Tabela de Processos'!M:M,'Tabela de Processos'!Q:Q)</f>
        <v>-</v>
      </c>
      <c r="X42" s="80"/>
      <c r="Y42" s="72" t="s">
        <v>65</v>
      </c>
      <c r="Z42" s="72"/>
      <c r="AC42" s="219"/>
    </row>
    <row r="43" spans="2:34" ht="15.5" x14ac:dyDescent="0.35">
      <c r="B43" s="219"/>
      <c r="C43" s="176" t="str">
        <f>'Tabela de Processos'!M35</f>
        <v>NP.002</v>
      </c>
      <c r="D43" s="199" t="str">
        <f>_xlfn.XLOOKUP(C43,'Tabela de Processos'!M:M,'Tabela de Processos'!I:I)</f>
        <v>Negócios - 4</v>
      </c>
      <c r="E43" s="196" t="str">
        <f>_xlfn.XLOOKUP(C43,'Tabela de Processos'!M:M,'Tabela de Processos'!J:J)</f>
        <v>Task 31</v>
      </c>
      <c r="F43" s="103"/>
      <c r="G43" s="179" t="s">
        <v>79</v>
      </c>
      <c r="H43" s="161">
        <f>_xlfn.XLOOKUP(C43,'Tabela de Processos'!M:M,'Tabela de Processos'!K:K)</f>
        <v>17.100000000000001</v>
      </c>
      <c r="I43" s="161" t="str">
        <f>_xlfn.XLOOKUP(C43,'Tabela de Processos'!M:M,'Tabela de Processos'!R:R)</f>
        <v>PROD</v>
      </c>
      <c r="J43" s="161" t="str">
        <f>_xlfn.XLOOKUP(C43,'Tabela de Processos'!M:M,'Tabela de Processos'!N:N)</f>
        <v>João</v>
      </c>
      <c r="K43" s="161" t="s">
        <v>58</v>
      </c>
      <c r="L43" s="172">
        <f>_xlfn.XLOOKUP(C43,Tabela4[ID_Processo],Tabela4[Sprints])</f>
        <v>4</v>
      </c>
      <c r="M43" s="172" t="str">
        <f>_xlfn.XLOOKUP(C43,'Tabela de Processos'!M:M,'Tabela de Processos'!O:O)</f>
        <v>João</v>
      </c>
      <c r="N43" s="170">
        <f>_xlfn.XLOOKUP(C43,'Tabela de Processos'!M:M,'Tabela de Processos'!P:P)</f>
        <v>0</v>
      </c>
      <c r="O43" s="169" t="s">
        <v>63</v>
      </c>
      <c r="P43" s="169" t="s">
        <v>63</v>
      </c>
      <c r="Q43" s="169" t="s">
        <v>63</v>
      </c>
      <c r="R43" s="169" t="s">
        <v>63</v>
      </c>
      <c r="S43" s="169" t="s">
        <v>63</v>
      </c>
      <c r="T43" s="169" t="s">
        <v>63</v>
      </c>
      <c r="U43" s="169" t="s">
        <v>63</v>
      </c>
      <c r="V43" s="175" t="str">
        <f>IF(Planning6[[#This Row],[DATA VALIDAÇÃO ]]="-","To Do","Done")</f>
        <v>To Do</v>
      </c>
      <c r="W43" s="153" t="str">
        <f>_xlfn.XLOOKUP(C43,'Tabela de Processos'!M:M,'Tabela de Processos'!Q:Q)</f>
        <v>-</v>
      </c>
      <c r="X43" s="80"/>
      <c r="Y43" s="72" t="s">
        <v>66</v>
      </c>
      <c r="Z43" s="72"/>
      <c r="AC43" s="219"/>
    </row>
    <row r="44" spans="2:34" s="32" customFormat="1" ht="15.5" x14ac:dyDescent="0.35">
      <c r="B44" s="228"/>
      <c r="C44" s="176" t="str">
        <f>'Tabela de Processos'!M36</f>
        <v>NP.003</v>
      </c>
      <c r="D44" s="199" t="str">
        <f>_xlfn.XLOOKUP(C44,'Tabela de Processos'!M:M,'Tabela de Processos'!I:I)</f>
        <v>Negócios - 4</v>
      </c>
      <c r="E44" s="196" t="str">
        <f>_xlfn.XLOOKUP(C44,'Tabela de Processos'!M:M,'Tabela de Processos'!J:J)</f>
        <v>Task 32</v>
      </c>
      <c r="F44" s="103"/>
      <c r="G44" s="179" t="s">
        <v>79</v>
      </c>
      <c r="H44" s="161">
        <f>_xlfn.XLOOKUP(C44,'Tabela de Processos'!M:M,'Tabela de Processos'!K:K)</f>
        <v>17.399999999999999</v>
      </c>
      <c r="I44" s="161" t="str">
        <f>_xlfn.XLOOKUP(C44,'Tabela de Processos'!M:M,'Tabela de Processos'!R:R)</f>
        <v>PROD</v>
      </c>
      <c r="J44" s="161" t="str">
        <f>_xlfn.XLOOKUP(C44,'Tabela de Processos'!M:M,'Tabela de Processos'!N:N)</f>
        <v>João</v>
      </c>
      <c r="K44" s="161" t="s">
        <v>58</v>
      </c>
      <c r="L44" s="172">
        <f>_xlfn.XLOOKUP(C44,Tabela4[ID_Processo],Tabela4[Sprints])</f>
        <v>4</v>
      </c>
      <c r="M44" s="172" t="str">
        <f>_xlfn.XLOOKUP(C44,'Tabela de Processos'!M:M,'Tabela de Processos'!O:O)</f>
        <v>João</v>
      </c>
      <c r="N44" s="170">
        <f>_xlfn.XLOOKUP(C44,'Tabela de Processos'!M:M,'Tabela de Processos'!P:P)</f>
        <v>0</v>
      </c>
      <c r="O44" s="169" t="s">
        <v>63</v>
      </c>
      <c r="P44" s="169" t="s">
        <v>63</v>
      </c>
      <c r="Q44" s="169" t="s">
        <v>63</v>
      </c>
      <c r="R44" s="169" t="s">
        <v>63</v>
      </c>
      <c r="S44" s="169" t="s">
        <v>63</v>
      </c>
      <c r="T44" s="169" t="s">
        <v>63</v>
      </c>
      <c r="U44" s="169" t="s">
        <v>63</v>
      </c>
      <c r="V44" s="175" t="str">
        <f>IF(Planning6[[#This Row],[DATA VALIDAÇÃO ]]="-","To Do","Done")</f>
        <v>To Do</v>
      </c>
      <c r="W44" s="153" t="str">
        <f>_xlfn.XLOOKUP(C44,'Tabela de Processos'!M:M,'Tabela de Processos'!Q:Q)</f>
        <v>-</v>
      </c>
      <c r="X44" s="80"/>
      <c r="Y44" s="72" t="s">
        <v>66</v>
      </c>
      <c r="Z44" s="72"/>
      <c r="AB44" s="187"/>
      <c r="AC44" s="228"/>
      <c r="AH44" s="72"/>
    </row>
    <row r="45" spans="2:34" ht="15.5" x14ac:dyDescent="0.35">
      <c r="B45" s="219"/>
      <c r="C45" s="176" t="str">
        <f>'Tabela de Processos'!M37</f>
        <v>NP.004</v>
      </c>
      <c r="D45" s="199" t="str">
        <f>_xlfn.XLOOKUP(C45,'Tabela de Processos'!M:M,'Tabela de Processos'!I:I)</f>
        <v>Negócios - 4</v>
      </c>
      <c r="E45" s="196" t="str">
        <f>_xlfn.XLOOKUP(C45,'Tabela de Processos'!M:M,'Tabela de Processos'!J:J)</f>
        <v>Task 33</v>
      </c>
      <c r="F45" s="103"/>
      <c r="G45" s="179" t="s">
        <v>79</v>
      </c>
      <c r="H45" s="161">
        <f>_xlfn.XLOOKUP(C45,'Tabela de Processos'!M:M,'Tabela de Processos'!K:K)</f>
        <v>17.5</v>
      </c>
      <c r="I45" s="161" t="str">
        <f>_xlfn.XLOOKUP(C45,'Tabela de Processos'!M:M,'Tabela de Processos'!R:R)</f>
        <v>PROD</v>
      </c>
      <c r="J45" s="161" t="str">
        <f>_xlfn.XLOOKUP(C45,'Tabela de Processos'!M:M,'Tabela de Processos'!N:N)</f>
        <v>João</v>
      </c>
      <c r="K45" s="161" t="s">
        <v>58</v>
      </c>
      <c r="L45" s="172">
        <f>_xlfn.XLOOKUP(C45,Tabela4[ID_Processo],Tabela4[Sprints])</f>
        <v>4</v>
      </c>
      <c r="M45" s="172" t="str">
        <f>_xlfn.XLOOKUP(C45,'Tabela de Processos'!M:M,'Tabela de Processos'!O:O)</f>
        <v>Maria</v>
      </c>
      <c r="N45" s="170">
        <f>_xlfn.XLOOKUP(C45,'Tabela de Processos'!M:M,'Tabela de Processos'!P:P)</f>
        <v>0</v>
      </c>
      <c r="O45" s="169" t="s">
        <v>63</v>
      </c>
      <c r="P45" s="169" t="s">
        <v>63</v>
      </c>
      <c r="Q45" s="169" t="s">
        <v>63</v>
      </c>
      <c r="R45" s="169" t="s">
        <v>63</v>
      </c>
      <c r="S45" s="169" t="s">
        <v>63</v>
      </c>
      <c r="T45" s="169" t="s">
        <v>63</v>
      </c>
      <c r="U45" s="169" t="s">
        <v>63</v>
      </c>
      <c r="V45" s="175" t="str">
        <f>IF(Planning6[[#This Row],[DATA VALIDAÇÃO ]]="-","To Do","Done")</f>
        <v>To Do</v>
      </c>
      <c r="W45" s="153" t="str">
        <f>_xlfn.XLOOKUP(C45,'Tabela de Processos'!M:M,'Tabela de Processos'!Q:Q)</f>
        <v>-</v>
      </c>
      <c r="X45" s="80"/>
      <c r="Y45" s="72" t="s">
        <v>66</v>
      </c>
      <c r="Z45" s="72"/>
      <c r="AC45" s="219"/>
    </row>
    <row r="46" spans="2:34" ht="15.5" x14ac:dyDescent="0.35">
      <c r="B46" s="219"/>
      <c r="C46" s="176" t="str">
        <f>'Tabela de Processos'!M38</f>
        <v>NP.005</v>
      </c>
      <c r="D46" s="199" t="str">
        <f>_xlfn.XLOOKUP(C46,'Tabela de Processos'!M:M,'Tabela de Processos'!I:I)</f>
        <v>Negócios - 4</v>
      </c>
      <c r="E46" s="196" t="str">
        <f>_xlfn.XLOOKUP(C46,'Tabela de Processos'!M:M,'Tabela de Processos'!J:J)</f>
        <v>Task 34</v>
      </c>
      <c r="F46" s="103"/>
      <c r="G46" s="179" t="s">
        <v>79</v>
      </c>
      <c r="H46" s="161">
        <f>_xlfn.XLOOKUP(C46,'Tabela de Processos'!M:M,'Tabela de Processos'!K:K)</f>
        <v>17.5</v>
      </c>
      <c r="I46" s="161" t="str">
        <f>_xlfn.XLOOKUP(C46,'Tabela de Processos'!M:M,'Tabela de Processos'!R:R)</f>
        <v>PROD</v>
      </c>
      <c r="J46" s="161" t="str">
        <f>_xlfn.XLOOKUP(C46,'Tabela de Processos'!M:M,'Tabela de Processos'!N:N)</f>
        <v>João</v>
      </c>
      <c r="K46" s="161" t="s">
        <v>58</v>
      </c>
      <c r="L46" s="172">
        <f>_xlfn.XLOOKUP(C46,Tabela4[ID_Processo],Tabela4[Sprints])</f>
        <v>4</v>
      </c>
      <c r="M46" s="172" t="str">
        <f>_xlfn.XLOOKUP(C46,'Tabela de Processos'!M:M,'Tabela de Processos'!O:O)</f>
        <v>Maria</v>
      </c>
      <c r="N46" s="170">
        <f>_xlfn.XLOOKUP(C46,'Tabela de Processos'!M:M,'Tabela de Processos'!P:P)</f>
        <v>0</v>
      </c>
      <c r="O46" s="169" t="s">
        <v>63</v>
      </c>
      <c r="P46" s="169" t="s">
        <v>63</v>
      </c>
      <c r="Q46" s="169" t="s">
        <v>63</v>
      </c>
      <c r="R46" s="169" t="s">
        <v>63</v>
      </c>
      <c r="S46" s="169" t="s">
        <v>63</v>
      </c>
      <c r="T46" s="169" t="s">
        <v>63</v>
      </c>
      <c r="U46" s="169" t="s">
        <v>63</v>
      </c>
      <c r="V46" s="175" t="str">
        <f>IF(Planning6[[#This Row],[DATA VALIDAÇÃO ]]="-","To Do","Done")</f>
        <v>To Do</v>
      </c>
      <c r="W46" s="153" t="str">
        <f>_xlfn.XLOOKUP(C46,'Tabela de Processos'!M:M,'Tabela de Processos'!Q:Q)</f>
        <v>-</v>
      </c>
      <c r="X46" s="80"/>
      <c r="Y46" s="72" t="s">
        <v>65</v>
      </c>
      <c r="Z46" s="72"/>
      <c r="AC46" s="219"/>
    </row>
    <row r="47" spans="2:34" ht="15.5" x14ac:dyDescent="0.35">
      <c r="B47" s="219"/>
      <c r="C47" s="176" t="str">
        <f>'Tabela de Processos'!M39</f>
        <v>NP.006</v>
      </c>
      <c r="D47" s="199" t="str">
        <f>_xlfn.XLOOKUP(C47,'Tabela de Processos'!M:M,'Tabela de Processos'!I:I)</f>
        <v>Negócios - 4</v>
      </c>
      <c r="E47" s="196" t="str">
        <f>_xlfn.XLOOKUP(C47,'Tabela de Processos'!M:M,'Tabela de Processos'!J:J)</f>
        <v>Task 35</v>
      </c>
      <c r="F47" s="103"/>
      <c r="G47" s="179" t="s">
        <v>79</v>
      </c>
      <c r="H47" s="161">
        <f>_xlfn.XLOOKUP(C47,'Tabela de Processos'!M:M,'Tabela de Processos'!K:K)</f>
        <v>17.5</v>
      </c>
      <c r="I47" s="161" t="str">
        <f>_xlfn.XLOOKUP(C47,'Tabela de Processos'!M:M,'Tabela de Processos'!R:R)</f>
        <v>PROD</v>
      </c>
      <c r="J47" s="161" t="str">
        <f>_xlfn.XLOOKUP(C47,'Tabela de Processos'!M:M,'Tabela de Processos'!N:N)</f>
        <v>João</v>
      </c>
      <c r="K47" s="72" t="s">
        <v>58</v>
      </c>
      <c r="L47" s="172">
        <f>_xlfn.XLOOKUP(C47,Tabela4[ID_Processo],Tabela4[Sprints])</f>
        <v>4</v>
      </c>
      <c r="M47" s="172" t="str">
        <f>_xlfn.XLOOKUP(C47,'Tabela de Processos'!M:M,'Tabela de Processos'!O:O)</f>
        <v>Maria</v>
      </c>
      <c r="N47" s="170">
        <f>_xlfn.XLOOKUP(C47,'Tabela de Processos'!M:M,'Tabela de Processos'!P:P)</f>
        <v>0</v>
      </c>
      <c r="O47" s="169" t="s">
        <v>63</v>
      </c>
      <c r="P47" s="169" t="s">
        <v>63</v>
      </c>
      <c r="Q47" s="169" t="s">
        <v>63</v>
      </c>
      <c r="R47" s="169" t="s">
        <v>63</v>
      </c>
      <c r="S47" s="169" t="s">
        <v>63</v>
      </c>
      <c r="T47" s="169" t="s">
        <v>63</v>
      </c>
      <c r="U47" s="169" t="s">
        <v>63</v>
      </c>
      <c r="V47" s="175" t="str">
        <f>IF(Planning6[[#This Row],[DATA VALIDAÇÃO ]]="-","To Do","Done")</f>
        <v>To Do</v>
      </c>
      <c r="W47" s="153" t="str">
        <f>_xlfn.XLOOKUP(C47,'Tabela de Processos'!M:M,'Tabela de Processos'!Q:Q)</f>
        <v>-</v>
      </c>
      <c r="X47" s="80"/>
      <c r="Y47" s="72" t="s">
        <v>66</v>
      </c>
      <c r="Z47" s="72"/>
      <c r="AA47" s="32"/>
      <c r="AC47" s="219"/>
    </row>
    <row r="48" spans="2:34" ht="15.5" x14ac:dyDescent="0.35">
      <c r="B48" s="219"/>
      <c r="C48" s="176" t="str">
        <f>'Tabela de Processos'!M40</f>
        <v>NP.007</v>
      </c>
      <c r="D48" s="199" t="str">
        <f>_xlfn.XLOOKUP(C48,'Tabela de Processos'!M:M,'Tabela de Processos'!I:I)</f>
        <v>Negócios - 4</v>
      </c>
      <c r="E48" s="196" t="str">
        <f>_xlfn.XLOOKUP(C48,'Tabela de Processos'!M:M,'Tabela de Processos'!J:J)</f>
        <v>Task 36</v>
      </c>
      <c r="F48" s="103"/>
      <c r="G48" s="179" t="s">
        <v>79</v>
      </c>
      <c r="H48" s="161">
        <f>_xlfn.XLOOKUP(C48,'Tabela de Processos'!M:M,'Tabela de Processos'!K:K)</f>
        <v>17.7</v>
      </c>
      <c r="I48" s="161" t="str">
        <f>_xlfn.XLOOKUP(C48,'Tabela de Processos'!M:M,'Tabela de Processos'!R:R)</f>
        <v>PROD</v>
      </c>
      <c r="J48" s="161" t="str">
        <f>_xlfn.XLOOKUP(C48,'Tabela de Processos'!M:M,'Tabela de Processos'!N:N)</f>
        <v>João</v>
      </c>
      <c r="K48" s="161" t="s">
        <v>58</v>
      </c>
      <c r="L48" s="172">
        <f>_xlfn.XLOOKUP(C48,Tabela4[ID_Processo],Tabela4[Sprints])</f>
        <v>4</v>
      </c>
      <c r="M48" s="172" t="str">
        <f>_xlfn.XLOOKUP(C48,'Tabela de Processos'!M:M,'Tabela de Processos'!O:O)</f>
        <v>Maria</v>
      </c>
      <c r="N48" s="170">
        <f>_xlfn.XLOOKUP(C48,'Tabela de Processos'!M:M,'Tabela de Processos'!P:P)</f>
        <v>0</v>
      </c>
      <c r="O48" s="169" t="s">
        <v>63</v>
      </c>
      <c r="P48" s="169" t="s">
        <v>63</v>
      </c>
      <c r="Q48" s="169" t="s">
        <v>63</v>
      </c>
      <c r="R48" s="169" t="s">
        <v>63</v>
      </c>
      <c r="S48" s="169" t="s">
        <v>63</v>
      </c>
      <c r="T48" s="169" t="s">
        <v>63</v>
      </c>
      <c r="U48" s="169" t="s">
        <v>63</v>
      </c>
      <c r="V48" s="175" t="str">
        <f>IF(Planning6[[#This Row],[DATA VALIDAÇÃO ]]="-","To Do","Done")</f>
        <v>To Do</v>
      </c>
      <c r="W48" s="153" t="str">
        <f>_xlfn.XLOOKUP(C48,'Tabela de Processos'!M:M,'Tabela de Processos'!Q:Q)</f>
        <v>-</v>
      </c>
      <c r="X48" s="80"/>
      <c r="Y48" s="72" t="s">
        <v>65</v>
      </c>
      <c r="Z48" s="72"/>
      <c r="AA48" s="32"/>
      <c r="AC48" s="219"/>
    </row>
    <row r="49" spans="2:29" ht="15.5" x14ac:dyDescent="0.35">
      <c r="B49" s="219"/>
      <c r="C49" s="176" t="str">
        <f>'Tabela de Processos'!M41</f>
        <v>NP.008</v>
      </c>
      <c r="D49" s="199" t="str">
        <f>_xlfn.XLOOKUP(C49,'Tabela de Processos'!M:M,'Tabela de Processos'!I:I)</f>
        <v>Negócios - 4</v>
      </c>
      <c r="E49" s="196" t="str">
        <f>_xlfn.XLOOKUP(C49,'Tabela de Processos'!M:M,'Tabela de Processos'!J:J)</f>
        <v>Task 37</v>
      </c>
      <c r="F49" s="103"/>
      <c r="G49" s="179" t="s">
        <v>79</v>
      </c>
      <c r="H49" s="161">
        <f>_xlfn.XLOOKUP(C49,'Tabela de Processos'!M:M,'Tabela de Processos'!K:K)</f>
        <v>17.8</v>
      </c>
      <c r="I49" s="161" t="str">
        <f>_xlfn.XLOOKUP(C49,'Tabela de Processos'!M:M,'Tabela de Processos'!R:R)</f>
        <v>PROD</v>
      </c>
      <c r="J49" s="161" t="str">
        <f>_xlfn.XLOOKUP(C49,'Tabela de Processos'!M:M,'Tabela de Processos'!N:N)</f>
        <v>João</v>
      </c>
      <c r="K49" s="161" t="s">
        <v>58</v>
      </c>
      <c r="L49" s="172">
        <f>_xlfn.XLOOKUP(C49,Tabela4[ID_Processo],Tabela4[Sprints])</f>
        <v>4</v>
      </c>
      <c r="M49" s="172" t="str">
        <f>_xlfn.XLOOKUP(C49,'Tabela de Processos'!M:M,'Tabela de Processos'!O:O)</f>
        <v>Maria</v>
      </c>
      <c r="N49" s="170">
        <f>_xlfn.XLOOKUP(C49,'Tabela de Processos'!M:M,'Tabela de Processos'!P:P)</f>
        <v>0</v>
      </c>
      <c r="O49" s="169" t="s">
        <v>63</v>
      </c>
      <c r="P49" s="169" t="s">
        <v>63</v>
      </c>
      <c r="Q49" s="169" t="s">
        <v>63</v>
      </c>
      <c r="R49" s="169" t="s">
        <v>63</v>
      </c>
      <c r="S49" s="169" t="s">
        <v>63</v>
      </c>
      <c r="T49" s="169" t="s">
        <v>63</v>
      </c>
      <c r="U49" s="169" t="s">
        <v>63</v>
      </c>
      <c r="V49" s="175" t="str">
        <f>IF(Planning6[[#This Row],[DATA VALIDAÇÃO ]]="-","To Do","Done")</f>
        <v>To Do</v>
      </c>
      <c r="W49" s="153" t="str">
        <f>_xlfn.XLOOKUP(C49,'Tabela de Processos'!M:M,'Tabela de Processos'!Q:Q)</f>
        <v>-</v>
      </c>
      <c r="X49" s="80"/>
      <c r="Y49" s="72" t="s">
        <v>66</v>
      </c>
      <c r="Z49" s="72"/>
      <c r="AC49" s="219"/>
    </row>
    <row r="50" spans="2:29" ht="15.5" x14ac:dyDescent="0.35">
      <c r="B50" s="219"/>
      <c r="C50" s="176" t="str">
        <f>'Tabela de Processos'!M42</f>
        <v>NP.009</v>
      </c>
      <c r="D50" s="199" t="str">
        <f>_xlfn.XLOOKUP(C50,'Tabela de Processos'!M:M,'Tabela de Processos'!I:I)</f>
        <v>Negócios - 4</v>
      </c>
      <c r="E50" s="196" t="str">
        <f>_xlfn.XLOOKUP(C50,'Tabela de Processos'!M:M,'Tabela de Processos'!J:J)</f>
        <v>Task 38</v>
      </c>
      <c r="F50" s="103"/>
      <c r="G50" s="179" t="s">
        <v>79</v>
      </c>
      <c r="H50" s="161">
        <f>_xlfn.XLOOKUP(C50,'Tabela de Processos'!M:M,'Tabela de Processos'!K:K)</f>
        <v>18.100000000000001</v>
      </c>
      <c r="I50" s="161" t="str">
        <f>_xlfn.XLOOKUP(C50,'Tabela de Processos'!M:M,'Tabela de Processos'!R:R)</f>
        <v>PROD</v>
      </c>
      <c r="J50" s="161" t="str">
        <f>_xlfn.XLOOKUP(C50,'Tabela de Processos'!M:M,'Tabela de Processos'!N:N)</f>
        <v>João</v>
      </c>
      <c r="K50" s="72" t="s">
        <v>58</v>
      </c>
      <c r="L50" s="172">
        <f>_xlfn.XLOOKUP(C50,Tabela4[ID_Processo],Tabela4[Sprints])</f>
        <v>4</v>
      </c>
      <c r="M50" s="172" t="str">
        <f>_xlfn.XLOOKUP(C50,'Tabela de Processos'!M:M,'Tabela de Processos'!O:O)</f>
        <v>Maria</v>
      </c>
      <c r="N50" s="170">
        <f>_xlfn.XLOOKUP(C50,'Tabela de Processos'!M:M,'Tabela de Processos'!P:P)</f>
        <v>0</v>
      </c>
      <c r="O50" s="169" t="s">
        <v>63</v>
      </c>
      <c r="P50" s="169" t="s">
        <v>63</v>
      </c>
      <c r="Q50" s="169" t="s">
        <v>63</v>
      </c>
      <c r="R50" s="169" t="s">
        <v>63</v>
      </c>
      <c r="S50" s="169" t="s">
        <v>63</v>
      </c>
      <c r="T50" s="169" t="s">
        <v>63</v>
      </c>
      <c r="U50" s="169" t="s">
        <v>63</v>
      </c>
      <c r="V50" s="175" t="str">
        <f>IF(Planning6[[#This Row],[DATA VALIDAÇÃO ]]="-","To Do","Done")</f>
        <v>To Do</v>
      </c>
      <c r="W50" s="153" t="str">
        <f>_xlfn.XLOOKUP(C50,'Tabela de Processos'!M:M,'Tabela de Processos'!Q:Q)</f>
        <v>-</v>
      </c>
      <c r="X50" s="80"/>
      <c r="Y50" s="72" t="s">
        <v>66</v>
      </c>
      <c r="Z50" s="72"/>
      <c r="AA50" s="32"/>
      <c r="AC50" s="219"/>
    </row>
    <row r="51" spans="2:29" ht="15.5" x14ac:dyDescent="0.35">
      <c r="B51" s="219"/>
      <c r="C51" s="176" t="str">
        <f>'Tabela de Processos'!M43</f>
        <v>NP.010</v>
      </c>
      <c r="D51" s="199" t="str">
        <f>_xlfn.XLOOKUP(C51,'Tabela de Processos'!M:M,'Tabela de Processos'!I:I)</f>
        <v>Negócios - 4</v>
      </c>
      <c r="E51" s="196" t="str">
        <f>_xlfn.XLOOKUP(C51,'Tabela de Processos'!M:M,'Tabela de Processos'!J:J)</f>
        <v>Task 39</v>
      </c>
      <c r="F51" s="103"/>
      <c r="G51" s="179" t="s">
        <v>79</v>
      </c>
      <c r="H51" s="161">
        <f>_xlfn.XLOOKUP(C51,'Tabela de Processos'!M:M,'Tabela de Processos'!K:K)</f>
        <v>19.100000000000001</v>
      </c>
      <c r="I51" s="161" t="str">
        <f>_xlfn.XLOOKUP(C51,'Tabela de Processos'!M:M,'Tabela de Processos'!R:R)</f>
        <v>PROD</v>
      </c>
      <c r="J51" s="161" t="str">
        <f>_xlfn.XLOOKUP(C51,'Tabela de Processos'!M:M,'Tabela de Processos'!N:N)</f>
        <v>João</v>
      </c>
      <c r="K51" s="161" t="s">
        <v>58</v>
      </c>
      <c r="L51" s="172">
        <f>_xlfn.XLOOKUP(C51,Tabela4[ID_Processo],Tabela4[Sprints])</f>
        <v>5</v>
      </c>
      <c r="M51" s="172" t="str">
        <f>_xlfn.XLOOKUP(C51,'Tabela de Processos'!M:M,'Tabela de Processos'!O:O)</f>
        <v>João</v>
      </c>
      <c r="N51" s="170">
        <f>_xlfn.XLOOKUP(C51,'Tabela de Processos'!M:M,'Tabela de Processos'!P:P)</f>
        <v>0</v>
      </c>
      <c r="O51" s="169" t="s">
        <v>63</v>
      </c>
      <c r="P51" s="169" t="s">
        <v>63</v>
      </c>
      <c r="Q51" s="169" t="s">
        <v>63</v>
      </c>
      <c r="R51" s="169" t="s">
        <v>63</v>
      </c>
      <c r="S51" s="169" t="s">
        <v>63</v>
      </c>
      <c r="T51" s="169" t="s">
        <v>63</v>
      </c>
      <c r="U51" s="169" t="s">
        <v>63</v>
      </c>
      <c r="V51" s="175" t="str">
        <f>IF(Planning6[[#This Row],[DATA VALIDAÇÃO ]]="-","To Do","Done")</f>
        <v>To Do</v>
      </c>
      <c r="W51" s="153" t="str">
        <f>_xlfn.XLOOKUP(C51,'Tabela de Processos'!M:M,'Tabela de Processos'!Q:Q)</f>
        <v>-</v>
      </c>
      <c r="X51" s="80"/>
      <c r="Y51" s="72" t="s">
        <v>66</v>
      </c>
      <c r="Z51" s="72"/>
      <c r="AA51" s="32"/>
      <c r="AC51" s="219"/>
    </row>
    <row r="52" spans="2:29" ht="15.5" x14ac:dyDescent="0.35">
      <c r="B52" s="219"/>
      <c r="C52" s="176" t="str">
        <f>'Tabela de Processos'!M44</f>
        <v>NP.011</v>
      </c>
      <c r="D52" s="199" t="str">
        <f>_xlfn.XLOOKUP(C52,'Tabela de Processos'!M:M,'Tabela de Processos'!I:I)</f>
        <v>Negócios - 4</v>
      </c>
      <c r="E52" s="196" t="str">
        <f>_xlfn.XLOOKUP(C52,'Tabela de Processos'!M:M,'Tabela de Processos'!J:J)</f>
        <v>Task 40</v>
      </c>
      <c r="F52" s="103"/>
      <c r="G52" s="179" t="s">
        <v>79</v>
      </c>
      <c r="H52" s="161">
        <f>_xlfn.XLOOKUP(C52,'Tabela de Processos'!M:M,'Tabela de Processos'!K:K)</f>
        <v>19.2</v>
      </c>
      <c r="I52" s="161" t="str">
        <f>_xlfn.XLOOKUP(C52,'Tabela de Processos'!M:M,'Tabela de Processos'!R:R)</f>
        <v>PROD</v>
      </c>
      <c r="J52" s="161" t="str">
        <f>_xlfn.XLOOKUP(C52,'Tabela de Processos'!M:M,'Tabela de Processos'!N:N)</f>
        <v>João</v>
      </c>
      <c r="K52" s="161" t="s">
        <v>58</v>
      </c>
      <c r="L52" s="172">
        <f>_xlfn.XLOOKUP(C52,Tabela4[ID_Processo],Tabela4[Sprints])</f>
        <v>5</v>
      </c>
      <c r="M52" s="172" t="str">
        <f>_xlfn.XLOOKUP(C52,'Tabela de Processos'!M:M,'Tabela de Processos'!O:O)</f>
        <v>João</v>
      </c>
      <c r="N52" s="170">
        <f>_xlfn.XLOOKUP(C52,'Tabela de Processos'!M:M,'Tabela de Processos'!P:P)</f>
        <v>0</v>
      </c>
      <c r="O52" s="169" t="s">
        <v>63</v>
      </c>
      <c r="P52" s="169" t="s">
        <v>63</v>
      </c>
      <c r="Q52" s="169" t="s">
        <v>63</v>
      </c>
      <c r="R52" s="169" t="s">
        <v>63</v>
      </c>
      <c r="S52" s="169" t="s">
        <v>63</v>
      </c>
      <c r="T52" s="169" t="s">
        <v>63</v>
      </c>
      <c r="U52" s="169" t="s">
        <v>63</v>
      </c>
      <c r="V52" s="175" t="str">
        <f>IF(Planning6[[#This Row],[DATA VALIDAÇÃO ]]="-","To Do","Done")</f>
        <v>To Do</v>
      </c>
      <c r="W52" s="153" t="str">
        <f>_xlfn.XLOOKUP(C52,'Tabela de Processos'!M:M,'Tabela de Processos'!Q:Q)</f>
        <v>-</v>
      </c>
      <c r="X52" s="80"/>
      <c r="Y52" s="72" t="s">
        <v>66</v>
      </c>
      <c r="Z52" s="72"/>
      <c r="AC52" s="219"/>
    </row>
    <row r="53" spans="2:29" ht="15.5" x14ac:dyDescent="0.35">
      <c r="B53" s="219"/>
      <c r="C53" s="176" t="str">
        <f>'Tabela de Processos'!M45</f>
        <v>NP.012</v>
      </c>
      <c r="D53" s="199" t="str">
        <f>_xlfn.XLOOKUP(C53,'Tabela de Processos'!M:M,'Tabela de Processos'!I:I)</f>
        <v>Negócios - 4</v>
      </c>
      <c r="E53" s="196" t="str">
        <f>_xlfn.XLOOKUP(C53,'Tabela de Processos'!M:M,'Tabela de Processos'!J:J)</f>
        <v>Task 41</v>
      </c>
      <c r="F53" s="103"/>
      <c r="G53" s="179" t="s">
        <v>79</v>
      </c>
      <c r="H53" s="161">
        <f>_xlfn.XLOOKUP(C53,'Tabela de Processos'!M:M,'Tabela de Processos'!K:K)</f>
        <v>20</v>
      </c>
      <c r="I53" s="161" t="str">
        <f>_xlfn.XLOOKUP(C53,'Tabela de Processos'!M:M,'Tabela de Processos'!R:R)</f>
        <v>PROD</v>
      </c>
      <c r="J53" s="161" t="str">
        <f>_xlfn.XLOOKUP(C53,'Tabela de Processos'!M:M,'Tabela de Processos'!N:N)</f>
        <v>João</v>
      </c>
      <c r="K53" s="161" t="s">
        <v>58</v>
      </c>
      <c r="L53" s="172">
        <f>_xlfn.XLOOKUP(C53,Tabela4[ID_Processo],Tabela4[Sprints])</f>
        <v>5</v>
      </c>
      <c r="M53" s="172" t="str">
        <f>_xlfn.XLOOKUP(C53,'Tabela de Processos'!M:M,'Tabela de Processos'!O:O)</f>
        <v>João</v>
      </c>
      <c r="N53" s="170">
        <f>_xlfn.XLOOKUP(C53,'Tabela de Processos'!M:M,'Tabela de Processos'!P:P)</f>
        <v>0</v>
      </c>
      <c r="O53" s="169" t="s">
        <v>63</v>
      </c>
      <c r="P53" s="169" t="s">
        <v>63</v>
      </c>
      <c r="Q53" s="169" t="s">
        <v>63</v>
      </c>
      <c r="R53" s="169" t="s">
        <v>63</v>
      </c>
      <c r="S53" s="169" t="s">
        <v>63</v>
      </c>
      <c r="T53" s="169" t="s">
        <v>63</v>
      </c>
      <c r="U53" s="169" t="s">
        <v>63</v>
      </c>
      <c r="V53" s="175" t="str">
        <f>IF(Planning6[[#This Row],[DATA VALIDAÇÃO ]]="-","To Do","Done")</f>
        <v>To Do</v>
      </c>
      <c r="W53" s="153" t="str">
        <f>_xlfn.XLOOKUP(C53,'Tabela de Processos'!M:M,'Tabela de Processos'!Q:Q)</f>
        <v>-</v>
      </c>
      <c r="X53" s="80"/>
      <c r="Y53" s="72" t="s">
        <v>66</v>
      </c>
      <c r="Z53" s="72"/>
      <c r="AC53" s="219"/>
    </row>
    <row r="54" spans="2:29" ht="15.5" x14ac:dyDescent="0.35">
      <c r="B54" s="219"/>
      <c r="C54" s="176" t="str">
        <f>'Tabela de Processos'!M46</f>
        <v>NP.013</v>
      </c>
      <c r="D54" s="199" t="str">
        <f>_xlfn.XLOOKUP(C54,'Tabela de Processos'!M:M,'Tabela de Processos'!I:I)</f>
        <v>Negócios - 4</v>
      </c>
      <c r="E54" s="196" t="str">
        <f>_xlfn.XLOOKUP(C54,'Tabela de Processos'!M:M,'Tabela de Processos'!J:J)</f>
        <v>Task 42</v>
      </c>
      <c r="F54" s="103"/>
      <c r="G54" s="179" t="s">
        <v>79</v>
      </c>
      <c r="H54" s="161">
        <f>_xlfn.XLOOKUP(C54,'Tabela de Processos'!M:M,'Tabela de Processos'!K:K)</f>
        <v>21</v>
      </c>
      <c r="I54" s="161" t="str">
        <f>_xlfn.XLOOKUP(C54,'Tabela de Processos'!M:M,'Tabela de Processos'!R:R)</f>
        <v>PROD</v>
      </c>
      <c r="J54" s="161" t="str">
        <f>_xlfn.XLOOKUP(C54,'Tabela de Processos'!M:M,'Tabela de Processos'!N:N)</f>
        <v>João</v>
      </c>
      <c r="K54" s="72" t="s">
        <v>58</v>
      </c>
      <c r="L54" s="172">
        <f>_xlfn.XLOOKUP(C54,Tabela4[ID_Processo],Tabela4[Sprints])</f>
        <v>5</v>
      </c>
      <c r="M54" s="172" t="str">
        <f>_xlfn.XLOOKUP(C54,'Tabela de Processos'!M:M,'Tabela de Processos'!O:O)</f>
        <v>João</v>
      </c>
      <c r="N54" s="170">
        <f>_xlfn.XLOOKUP(C54,'Tabela de Processos'!M:M,'Tabela de Processos'!P:P)</f>
        <v>0</v>
      </c>
      <c r="O54" s="169" t="s">
        <v>63</v>
      </c>
      <c r="P54" s="169" t="s">
        <v>63</v>
      </c>
      <c r="Q54" s="169" t="s">
        <v>63</v>
      </c>
      <c r="R54" s="169" t="s">
        <v>63</v>
      </c>
      <c r="S54" s="169" t="s">
        <v>63</v>
      </c>
      <c r="T54" s="169" t="s">
        <v>63</v>
      </c>
      <c r="U54" s="169" t="s">
        <v>63</v>
      </c>
      <c r="V54" s="175" t="str">
        <f>IF(Planning6[[#This Row],[DATA VALIDAÇÃO ]]="-","To Do","Done")</f>
        <v>To Do</v>
      </c>
      <c r="W54" s="153" t="str">
        <f>_xlfn.XLOOKUP(C54,'Tabela de Processos'!M:M,'Tabela de Processos'!Q:Q)</f>
        <v>-</v>
      </c>
      <c r="X54" s="80"/>
      <c r="Y54" s="72" t="s">
        <v>66</v>
      </c>
      <c r="Z54" s="72"/>
      <c r="AA54" s="32"/>
      <c r="AC54" s="219"/>
    </row>
    <row r="55" spans="2:29" ht="15.5" x14ac:dyDescent="0.35">
      <c r="B55" s="219"/>
      <c r="C55" s="176" t="str">
        <f>'Tabela de Processos'!M47</f>
        <v>NP.014</v>
      </c>
      <c r="D55" s="199" t="str">
        <f>_xlfn.XLOOKUP(C55,'Tabela de Processos'!M:M,'Tabela de Processos'!I:I)</f>
        <v>Negócios - 4</v>
      </c>
      <c r="E55" s="196" t="str">
        <f>_xlfn.XLOOKUP(C55,'Tabela de Processos'!M:M,'Tabela de Processos'!J:J)</f>
        <v>Task 43</v>
      </c>
      <c r="F55" s="103"/>
      <c r="G55" s="179" t="s">
        <v>79</v>
      </c>
      <c r="H55" s="161">
        <f>_xlfn.XLOOKUP(C55,'Tabela de Processos'!M:M,'Tabela de Processos'!K:K)</f>
        <v>22</v>
      </c>
      <c r="I55" s="161" t="str">
        <f>_xlfn.XLOOKUP(C55,'Tabela de Processos'!M:M,'Tabela de Processos'!R:R)</f>
        <v>PROD</v>
      </c>
      <c r="J55" s="161" t="str">
        <f>_xlfn.XLOOKUP(C55,'Tabela de Processos'!M:M,'Tabela de Processos'!N:N)</f>
        <v>João</v>
      </c>
      <c r="K55" s="161" t="s">
        <v>58</v>
      </c>
      <c r="L55" s="172">
        <f>_xlfn.XLOOKUP(C55,Tabela4[ID_Processo],Tabela4[Sprints])</f>
        <v>5</v>
      </c>
      <c r="M55" s="172" t="str">
        <f>_xlfn.XLOOKUP(C55,'Tabela de Processos'!M:M,'Tabela de Processos'!O:O)</f>
        <v>Maria</v>
      </c>
      <c r="N55" s="170">
        <f>_xlfn.XLOOKUP(C55,'Tabela de Processos'!M:M,'Tabela de Processos'!P:P)</f>
        <v>0</v>
      </c>
      <c r="O55" s="169" t="s">
        <v>63</v>
      </c>
      <c r="P55" s="169" t="s">
        <v>63</v>
      </c>
      <c r="Q55" s="169" t="s">
        <v>63</v>
      </c>
      <c r="R55" s="169" t="s">
        <v>63</v>
      </c>
      <c r="S55" s="169" t="s">
        <v>63</v>
      </c>
      <c r="T55" s="169" t="s">
        <v>63</v>
      </c>
      <c r="U55" s="169" t="s">
        <v>63</v>
      </c>
      <c r="V55" s="175" t="str">
        <f>IF(Planning6[[#This Row],[DATA VALIDAÇÃO ]]="-","To Do","Done")</f>
        <v>To Do</v>
      </c>
      <c r="W55" s="153" t="str">
        <f>_xlfn.XLOOKUP(C55,'Tabela de Processos'!M:M,'Tabela de Processos'!Q:Q)</f>
        <v>-</v>
      </c>
      <c r="X55" s="80"/>
      <c r="Y55" s="72" t="s">
        <v>66</v>
      </c>
      <c r="Z55" s="72"/>
      <c r="AA55" s="32"/>
      <c r="AC55" s="219"/>
    </row>
    <row r="56" spans="2:29" ht="15.5" x14ac:dyDescent="0.35">
      <c r="B56" s="219"/>
      <c r="C56" s="176" t="str">
        <f>'Tabela de Processos'!M48</f>
        <v>NP.015</v>
      </c>
      <c r="D56" s="199" t="str">
        <f>_xlfn.XLOOKUP(C56,'Tabela de Processos'!M:M,'Tabela de Processos'!I:I)</f>
        <v>Negócios - 4</v>
      </c>
      <c r="E56" s="196" t="str">
        <f>_xlfn.XLOOKUP(C56,'Tabela de Processos'!M:M,'Tabela de Processos'!J:J)</f>
        <v>Task 44</v>
      </c>
      <c r="F56" s="103"/>
      <c r="G56" s="179" t="s">
        <v>79</v>
      </c>
      <c r="H56" s="161">
        <f>_xlfn.XLOOKUP(C56,'Tabela de Processos'!M:M,'Tabela de Processos'!K:K)</f>
        <v>23</v>
      </c>
      <c r="I56" s="161" t="str">
        <f>_xlfn.XLOOKUP(C56,'Tabela de Processos'!M:M,'Tabela de Processos'!R:R)</f>
        <v>PROD</v>
      </c>
      <c r="J56" s="161" t="str">
        <f>_xlfn.XLOOKUP(C56,'Tabela de Processos'!M:M,'Tabela de Processos'!N:N)</f>
        <v>João</v>
      </c>
      <c r="K56" s="161" t="s">
        <v>58</v>
      </c>
      <c r="L56" s="172">
        <f>_xlfn.XLOOKUP(C56,Tabela4[ID_Processo],Tabela4[Sprints])</f>
        <v>5</v>
      </c>
      <c r="M56" s="172" t="str">
        <f>_xlfn.XLOOKUP(C56,'Tabela de Processos'!M:M,'Tabela de Processos'!O:O)</f>
        <v>João</v>
      </c>
      <c r="N56" s="170">
        <f>_xlfn.XLOOKUP(C56,'Tabela de Processos'!M:M,'Tabela de Processos'!P:P)</f>
        <v>0</v>
      </c>
      <c r="O56" s="169" t="s">
        <v>63</v>
      </c>
      <c r="P56" s="169" t="s">
        <v>63</v>
      </c>
      <c r="Q56" s="169" t="s">
        <v>63</v>
      </c>
      <c r="R56" s="169" t="s">
        <v>63</v>
      </c>
      <c r="S56" s="169" t="s">
        <v>63</v>
      </c>
      <c r="T56" s="169" t="s">
        <v>63</v>
      </c>
      <c r="U56" s="169" t="s">
        <v>63</v>
      </c>
      <c r="V56" s="175" t="str">
        <f>IF(Planning6[[#This Row],[DATA VALIDAÇÃO ]]="-","To Do","Done")</f>
        <v>To Do</v>
      </c>
      <c r="W56" s="153" t="str">
        <f>_xlfn.XLOOKUP(C56,'Tabela de Processos'!M:M,'Tabela de Processos'!Q:Q)</f>
        <v>-</v>
      </c>
      <c r="X56" s="80"/>
      <c r="Y56" s="72" t="s">
        <v>66</v>
      </c>
      <c r="Z56" s="72"/>
      <c r="AC56" s="219"/>
    </row>
    <row r="57" spans="2:29" ht="15.5" x14ac:dyDescent="0.35">
      <c r="B57" s="219"/>
      <c r="C57" s="176" t="str">
        <f>'Tabela de Processos'!M49</f>
        <v>NP.016</v>
      </c>
      <c r="D57" s="199" t="str">
        <f>_xlfn.XLOOKUP(C57,'Tabela de Processos'!M:M,'Tabela de Processos'!I:I)</f>
        <v>Negócios - 4</v>
      </c>
      <c r="E57" s="196" t="str">
        <f>_xlfn.XLOOKUP(C57,'Tabela de Processos'!M:M,'Tabela de Processos'!J:J)</f>
        <v>Task 45</v>
      </c>
      <c r="F57" s="103"/>
      <c r="G57" s="179" t="s">
        <v>79</v>
      </c>
      <c r="H57" s="161">
        <f>_xlfn.XLOOKUP(C57,'Tabela de Processos'!M:M,'Tabela de Processos'!K:K)</f>
        <v>24</v>
      </c>
      <c r="I57" s="161" t="str">
        <f>_xlfn.XLOOKUP(C57,'Tabela de Processos'!M:M,'Tabela de Processos'!R:R)</f>
        <v>PROD</v>
      </c>
      <c r="J57" s="161" t="str">
        <f>_xlfn.XLOOKUP(C57,'Tabela de Processos'!M:M,'Tabela de Processos'!N:N)</f>
        <v>João</v>
      </c>
      <c r="K57" s="72" t="s">
        <v>58</v>
      </c>
      <c r="L57" s="172">
        <f>_xlfn.XLOOKUP(C57,Tabela4[ID_Processo],Tabela4[Sprints])</f>
        <v>5</v>
      </c>
      <c r="M57" s="172" t="str">
        <f>_xlfn.XLOOKUP(C57,'Tabela de Processos'!M:M,'Tabela de Processos'!O:O)</f>
        <v>João</v>
      </c>
      <c r="N57" s="170">
        <f>_xlfn.XLOOKUP(C57,'Tabela de Processos'!M:M,'Tabela de Processos'!P:P)</f>
        <v>0</v>
      </c>
      <c r="O57" s="169" t="s">
        <v>63</v>
      </c>
      <c r="P57" s="169" t="s">
        <v>63</v>
      </c>
      <c r="Q57" s="169" t="s">
        <v>63</v>
      </c>
      <c r="R57" s="169" t="s">
        <v>63</v>
      </c>
      <c r="S57" s="169" t="s">
        <v>63</v>
      </c>
      <c r="T57" s="169" t="s">
        <v>63</v>
      </c>
      <c r="U57" s="169" t="s">
        <v>63</v>
      </c>
      <c r="V57" s="175" t="str">
        <f>IF(Planning6[[#This Row],[DATA VALIDAÇÃO ]]="-","To Do","Done")</f>
        <v>To Do</v>
      </c>
      <c r="W57" s="153" t="str">
        <f>_xlfn.XLOOKUP(C57,'Tabela de Processos'!M:M,'Tabela de Processos'!Q:Q)</f>
        <v>-</v>
      </c>
      <c r="X57" s="80"/>
      <c r="Y57" s="72" t="s">
        <v>66</v>
      </c>
      <c r="Z57" s="72"/>
      <c r="AA57" s="32"/>
      <c r="AC57" s="219"/>
    </row>
    <row r="58" spans="2:29" ht="15.5" x14ac:dyDescent="0.35">
      <c r="B58" s="219"/>
      <c r="C58" s="176" t="str">
        <f>'Tabela de Processos'!M50</f>
        <v>NP.017</v>
      </c>
      <c r="D58" s="199" t="str">
        <f>_xlfn.XLOOKUP(C58,'Tabela de Processos'!M:M,'Tabela de Processos'!I:I)</f>
        <v>Negócios - 4</v>
      </c>
      <c r="E58" s="196" t="str">
        <f>_xlfn.XLOOKUP(C58,'Tabela de Processos'!M:M,'Tabela de Processos'!J:J)</f>
        <v>Task 46</v>
      </c>
      <c r="F58" s="103"/>
      <c r="G58" s="179" t="s">
        <v>79</v>
      </c>
      <c r="H58" s="161">
        <f>_xlfn.XLOOKUP(C58,'Tabela de Processos'!M:M,'Tabela de Processos'!K:K)</f>
        <v>26</v>
      </c>
      <c r="I58" s="161" t="str">
        <f>_xlfn.XLOOKUP(C58,'Tabela de Processos'!M:M,'Tabela de Processos'!R:R)</f>
        <v>PROD</v>
      </c>
      <c r="J58" s="161" t="str">
        <f>_xlfn.XLOOKUP(C58,'Tabela de Processos'!M:M,'Tabela de Processos'!N:N)</f>
        <v>João</v>
      </c>
      <c r="K58" s="161" t="s">
        <v>58</v>
      </c>
      <c r="L58" s="172">
        <f>_xlfn.XLOOKUP(C58,Tabela4[ID_Processo],Tabela4[Sprints])</f>
        <v>5</v>
      </c>
      <c r="M58" s="172" t="str">
        <f>_xlfn.XLOOKUP(C58,'Tabela de Processos'!M:M,'Tabela de Processos'!O:O)</f>
        <v>Maria</v>
      </c>
      <c r="N58" s="170">
        <f>_xlfn.XLOOKUP(C58,'Tabela de Processos'!M:M,'Tabela de Processos'!P:P)</f>
        <v>0</v>
      </c>
      <c r="O58" s="169" t="s">
        <v>63</v>
      </c>
      <c r="P58" s="169" t="s">
        <v>63</v>
      </c>
      <c r="Q58" s="169" t="s">
        <v>63</v>
      </c>
      <c r="R58" s="169" t="s">
        <v>63</v>
      </c>
      <c r="S58" s="169" t="s">
        <v>63</v>
      </c>
      <c r="T58" s="169" t="s">
        <v>63</v>
      </c>
      <c r="U58" s="169" t="s">
        <v>63</v>
      </c>
      <c r="V58" s="175" t="str">
        <f>IF(Planning6[[#This Row],[DATA VALIDAÇÃO ]]="-","To Do","Done")</f>
        <v>To Do</v>
      </c>
      <c r="W58" s="153" t="str">
        <f>_xlfn.XLOOKUP(C58,'Tabela de Processos'!M:M,'Tabela de Processos'!Q:Q)</f>
        <v>-</v>
      </c>
      <c r="X58" s="80"/>
      <c r="Y58" s="72" t="s">
        <v>65</v>
      </c>
      <c r="Z58" s="72"/>
      <c r="AA58" s="32"/>
      <c r="AC58" s="219"/>
    </row>
    <row r="59" spans="2:29" ht="15.5" x14ac:dyDescent="0.35">
      <c r="B59" s="219"/>
      <c r="C59" s="176" t="str">
        <f>'Tabela de Processos'!M51</f>
        <v>NP.018</v>
      </c>
      <c r="D59" s="199" t="str">
        <f>_xlfn.XLOOKUP(C59,'Tabela de Processos'!M:M,'Tabela de Processos'!I:I)</f>
        <v>Negócios - 4</v>
      </c>
      <c r="E59" s="196" t="str">
        <f>_xlfn.XLOOKUP(C59,'Tabela de Processos'!M:M,'Tabela de Processos'!J:J)</f>
        <v>Task 47</v>
      </c>
      <c r="F59" s="103"/>
      <c r="G59" s="179" t="s">
        <v>79</v>
      </c>
      <c r="H59" s="161">
        <f>_xlfn.XLOOKUP(C59,'Tabela de Processos'!M:M,'Tabela de Processos'!K:K)</f>
        <v>27</v>
      </c>
      <c r="I59" s="161" t="str">
        <f>_xlfn.XLOOKUP(C59,'Tabela de Processos'!M:M,'Tabela de Processos'!R:R)</f>
        <v>PROD</v>
      </c>
      <c r="J59" s="161" t="str">
        <f>_xlfn.XLOOKUP(C59,'Tabela de Processos'!M:M,'Tabela de Processos'!N:N)</f>
        <v>João</v>
      </c>
      <c r="K59" s="161" t="s">
        <v>58</v>
      </c>
      <c r="L59" s="172">
        <f>_xlfn.XLOOKUP(C59,Tabela4[ID_Processo],Tabela4[Sprints])</f>
        <v>5</v>
      </c>
      <c r="M59" s="172" t="str">
        <f>_xlfn.XLOOKUP(C59,'Tabela de Processos'!M:M,'Tabela de Processos'!O:O)</f>
        <v>Maria</v>
      </c>
      <c r="N59" s="170">
        <f>_xlfn.XLOOKUP(C59,'Tabela de Processos'!M:M,'Tabela de Processos'!P:P)</f>
        <v>0</v>
      </c>
      <c r="O59" s="169" t="s">
        <v>63</v>
      </c>
      <c r="P59" s="169" t="s">
        <v>63</v>
      </c>
      <c r="Q59" s="169" t="s">
        <v>63</v>
      </c>
      <c r="R59" s="169" t="s">
        <v>63</v>
      </c>
      <c r="S59" s="169" t="s">
        <v>63</v>
      </c>
      <c r="T59" s="169" t="s">
        <v>63</v>
      </c>
      <c r="U59" s="169" t="s">
        <v>63</v>
      </c>
      <c r="V59" s="175" t="str">
        <f>IF(Planning6[[#This Row],[DATA VALIDAÇÃO ]]="-","To Do","Done")</f>
        <v>To Do</v>
      </c>
      <c r="W59" s="153" t="str">
        <f>_xlfn.XLOOKUP(C59,'Tabela de Processos'!M:M,'Tabela de Processos'!Q:Q)</f>
        <v>-</v>
      </c>
      <c r="X59" s="80"/>
      <c r="Y59" s="72" t="s">
        <v>66</v>
      </c>
      <c r="Z59" s="72"/>
      <c r="AC59" s="219"/>
    </row>
    <row r="60" spans="2:29" ht="15.5" x14ac:dyDescent="0.35">
      <c r="B60" s="219"/>
      <c r="C60" s="176" t="str">
        <f>'Tabela de Processos'!M52</f>
        <v>NP.019</v>
      </c>
      <c r="D60" s="199" t="str">
        <f>_xlfn.XLOOKUP(C60,'Tabela de Processos'!M:M,'Tabela de Processos'!I:I)</f>
        <v>Negócios - 4</v>
      </c>
      <c r="E60" s="196" t="str">
        <f>_xlfn.XLOOKUP(C60,'Tabela de Processos'!M:M,'Tabela de Processos'!J:J)</f>
        <v>Task 48</v>
      </c>
      <c r="F60" s="103"/>
      <c r="G60" s="179" t="s">
        <v>79</v>
      </c>
      <c r="H60" s="161">
        <f>_xlfn.XLOOKUP(C60,'Tabela de Processos'!M:M,'Tabela de Processos'!K:K)</f>
        <v>28</v>
      </c>
      <c r="I60" s="161" t="str">
        <f>_xlfn.XLOOKUP(C60,'Tabela de Processos'!M:M,'Tabela de Processos'!R:R)</f>
        <v>PROD</v>
      </c>
      <c r="J60" s="161" t="str">
        <f>_xlfn.XLOOKUP(C60,'Tabela de Processos'!M:M,'Tabela de Processos'!N:N)</f>
        <v>João</v>
      </c>
      <c r="K60" s="161" t="s">
        <v>58</v>
      </c>
      <c r="L60" s="172">
        <f>_xlfn.XLOOKUP(C60,Tabela4[ID_Processo],Tabela4[Sprints])</f>
        <v>5</v>
      </c>
      <c r="M60" s="172" t="str">
        <f>_xlfn.XLOOKUP(C60,'Tabela de Processos'!M:M,'Tabela de Processos'!O:O)</f>
        <v>Maria</v>
      </c>
      <c r="N60" s="170">
        <f>_xlfn.XLOOKUP(C60,'Tabela de Processos'!M:M,'Tabela de Processos'!P:P)</f>
        <v>0</v>
      </c>
      <c r="O60" s="169" t="s">
        <v>63</v>
      </c>
      <c r="P60" s="169" t="s">
        <v>63</v>
      </c>
      <c r="Q60" s="169" t="s">
        <v>63</v>
      </c>
      <c r="R60" s="169" t="s">
        <v>63</v>
      </c>
      <c r="S60" s="169" t="s">
        <v>63</v>
      </c>
      <c r="T60" s="169" t="s">
        <v>63</v>
      </c>
      <c r="U60" s="169" t="s">
        <v>63</v>
      </c>
      <c r="V60" s="175" t="str">
        <f>IF(Planning6[[#This Row],[DATA VALIDAÇÃO ]]="-","To Do","Done")</f>
        <v>To Do</v>
      </c>
      <c r="W60" s="153" t="str">
        <f>_xlfn.XLOOKUP(C60,'Tabela de Processos'!M:M,'Tabela de Processos'!Q:Q)</f>
        <v>-</v>
      </c>
      <c r="X60" s="80"/>
      <c r="Y60" s="72" t="s">
        <v>65</v>
      </c>
      <c r="Z60" s="72"/>
      <c r="AC60" s="219"/>
    </row>
    <row r="61" spans="2:29" ht="15.5" x14ac:dyDescent="0.35">
      <c r="B61" s="219"/>
      <c r="C61" s="176" t="str">
        <f>'Tabela de Processos'!M53</f>
        <v>JD.001</v>
      </c>
      <c r="D61" s="199" t="str">
        <f>_xlfn.XLOOKUP(C61,'Tabela de Processos'!M:M,'Tabela de Processos'!I:I)</f>
        <v>Negócios - 5</v>
      </c>
      <c r="E61" s="196" t="str">
        <f>_xlfn.XLOOKUP(C61,'Tabela de Processos'!M:M,'Tabela de Processos'!J:J)</f>
        <v>Task 49</v>
      </c>
      <c r="F61" s="103"/>
      <c r="G61" s="179" t="s">
        <v>79</v>
      </c>
      <c r="H61" s="161">
        <f>_xlfn.XLOOKUP(C61,'Tabela de Processos'!M:M,'Tabela de Processos'!K:K)</f>
        <v>29.1</v>
      </c>
      <c r="I61" s="161" t="str">
        <f>_xlfn.XLOOKUP(C61,'Tabela de Processos'!M:M,'Tabela de Processos'!R:R)</f>
        <v>-</v>
      </c>
      <c r="J61" s="161">
        <f>_xlfn.XLOOKUP(C61,'Tabela de Processos'!M:M,'Tabela de Processos'!N:N)</f>
        <v>0</v>
      </c>
      <c r="K61" s="72" t="s">
        <v>58</v>
      </c>
      <c r="L61" s="172">
        <f>_xlfn.XLOOKUP(C61,Tabela4[ID_Processo],Tabela4[Sprints])</f>
        <v>7</v>
      </c>
      <c r="M61" s="172">
        <f>_xlfn.XLOOKUP(C61,'Tabela de Processos'!M:M,'Tabela de Processos'!O:O)</f>
        <v>0</v>
      </c>
      <c r="N61" s="170" t="str">
        <f>_xlfn.XLOOKUP(C61,'Tabela de Processos'!M:M,'Tabela de Processos'!P:P)</f>
        <v>-</v>
      </c>
      <c r="O61" s="169" t="s">
        <v>63</v>
      </c>
      <c r="P61" s="169" t="s">
        <v>63</v>
      </c>
      <c r="Q61" s="169" t="s">
        <v>63</v>
      </c>
      <c r="R61" s="169" t="s">
        <v>63</v>
      </c>
      <c r="S61" s="169" t="s">
        <v>63</v>
      </c>
      <c r="T61" s="169" t="s">
        <v>63</v>
      </c>
      <c r="U61" s="169" t="s">
        <v>63</v>
      </c>
      <c r="V61" s="175" t="str">
        <f>IF(Planning6[[#This Row],[DATA VALIDAÇÃO ]]="-","To Do","Done")</f>
        <v>To Do</v>
      </c>
      <c r="W61" s="153" t="str">
        <f>_xlfn.XLOOKUP(C61,'Tabela de Processos'!M:M,'Tabela de Processos'!Q:Q)</f>
        <v>-</v>
      </c>
      <c r="X61" s="80"/>
      <c r="Y61" s="72" t="s">
        <v>65</v>
      </c>
      <c r="Z61" s="72"/>
      <c r="AA61" s="32"/>
      <c r="AC61" s="219"/>
    </row>
    <row r="62" spans="2:29" ht="15.5" x14ac:dyDescent="0.35">
      <c r="B62" s="219"/>
      <c r="C62" s="176" t="str">
        <f>'Tabela de Processos'!M54</f>
        <v>JD.002</v>
      </c>
      <c r="D62" s="199" t="str">
        <f>_xlfn.XLOOKUP(C62,'Tabela de Processos'!M:M,'Tabela de Processos'!I:I)</f>
        <v>Negócios - 5</v>
      </c>
      <c r="E62" s="196" t="str">
        <f>_xlfn.XLOOKUP(C62,'Tabela de Processos'!M:M,'Tabela de Processos'!J:J)</f>
        <v>Task 50</v>
      </c>
      <c r="F62" s="103"/>
      <c r="G62" s="179" t="s">
        <v>79</v>
      </c>
      <c r="H62" s="161">
        <f>_xlfn.XLOOKUP(C62,'Tabela de Processos'!M:M,'Tabela de Processos'!K:K)</f>
        <v>29.2</v>
      </c>
      <c r="I62" s="161" t="str">
        <f>_xlfn.XLOOKUP(C62,'Tabela de Processos'!M:M,'Tabela de Processos'!R:R)</f>
        <v>-</v>
      </c>
      <c r="J62" s="161">
        <f>_xlfn.XLOOKUP(C62,'Tabela de Processos'!M:M,'Tabela de Processos'!N:N)</f>
        <v>0</v>
      </c>
      <c r="K62" s="161" t="s">
        <v>58</v>
      </c>
      <c r="L62" s="172">
        <f>_xlfn.XLOOKUP(C62,Tabela4[ID_Processo],Tabela4[Sprints])</f>
        <v>7</v>
      </c>
      <c r="M62" s="172">
        <f>_xlfn.XLOOKUP(C62,'Tabela de Processos'!M:M,'Tabela de Processos'!O:O)</f>
        <v>0</v>
      </c>
      <c r="N62" s="170" t="str">
        <f>_xlfn.XLOOKUP(C62,'Tabela de Processos'!M:M,'Tabela de Processos'!P:P)</f>
        <v>-</v>
      </c>
      <c r="O62" s="169" t="s">
        <v>63</v>
      </c>
      <c r="P62" s="169" t="s">
        <v>63</v>
      </c>
      <c r="Q62" s="169" t="s">
        <v>63</v>
      </c>
      <c r="R62" s="169" t="s">
        <v>63</v>
      </c>
      <c r="S62" s="169" t="s">
        <v>63</v>
      </c>
      <c r="T62" s="169" t="s">
        <v>63</v>
      </c>
      <c r="U62" s="169" t="s">
        <v>63</v>
      </c>
      <c r="V62" s="175" t="str">
        <f>IF(Planning6[[#This Row],[DATA VALIDAÇÃO ]]="-","To Do","Done")</f>
        <v>To Do</v>
      </c>
      <c r="W62" s="153" t="str">
        <f>_xlfn.XLOOKUP(C62,'Tabela de Processos'!M:M,'Tabela de Processos'!Q:Q)</f>
        <v>-</v>
      </c>
      <c r="X62" s="80"/>
      <c r="Y62" s="72" t="s">
        <v>65</v>
      </c>
      <c r="Z62" s="72"/>
      <c r="AA62" s="32"/>
      <c r="AC62" s="219"/>
    </row>
    <row r="63" spans="2:29" ht="15.5" x14ac:dyDescent="0.35">
      <c r="B63" s="219"/>
      <c r="C63" s="176" t="str">
        <f>'Tabela de Processos'!M55</f>
        <v>JD.003</v>
      </c>
      <c r="D63" s="199" t="str">
        <f>_xlfn.XLOOKUP(C63,'Tabela de Processos'!M:M,'Tabela de Processos'!I:I)</f>
        <v>Negócios - 5</v>
      </c>
      <c r="E63" s="196" t="str">
        <f>_xlfn.XLOOKUP(C63,'Tabela de Processos'!M:M,'Tabela de Processos'!J:J)</f>
        <v>Task 51</v>
      </c>
      <c r="F63" s="103"/>
      <c r="G63" s="179" t="s">
        <v>79</v>
      </c>
      <c r="H63" s="161">
        <f>_xlfn.XLOOKUP(C63,'Tabela de Processos'!M:M,'Tabela de Processos'!K:K)</f>
        <v>30</v>
      </c>
      <c r="I63" s="161" t="str">
        <f>_xlfn.XLOOKUP(C63,'Tabela de Processos'!M:M,'Tabela de Processos'!R:R)</f>
        <v>-</v>
      </c>
      <c r="J63" s="161">
        <f>_xlfn.XLOOKUP(C63,'Tabela de Processos'!M:M,'Tabela de Processos'!N:N)</f>
        <v>0</v>
      </c>
      <c r="K63" s="161" t="s">
        <v>64</v>
      </c>
      <c r="L63" s="172">
        <f>_xlfn.XLOOKUP(C63,Tabela4[ID_Processo],Tabela4[Sprints])</f>
        <v>7</v>
      </c>
      <c r="M63" s="172">
        <f>_xlfn.XLOOKUP(C63,'Tabela de Processos'!M:M,'Tabela de Processos'!O:O)</f>
        <v>0</v>
      </c>
      <c r="N63" s="170" t="str">
        <f>_xlfn.XLOOKUP(C63,'Tabela de Processos'!M:M,'Tabela de Processos'!P:P)</f>
        <v>-</v>
      </c>
      <c r="O63" s="169" t="s">
        <v>63</v>
      </c>
      <c r="P63" s="169" t="s">
        <v>63</v>
      </c>
      <c r="Q63" s="169" t="s">
        <v>63</v>
      </c>
      <c r="R63" s="169" t="s">
        <v>63</v>
      </c>
      <c r="S63" s="169" t="s">
        <v>63</v>
      </c>
      <c r="T63" s="169" t="s">
        <v>63</v>
      </c>
      <c r="U63" s="169" t="s">
        <v>63</v>
      </c>
      <c r="V63" s="175" t="str">
        <f>IF(Planning6[[#This Row],[DATA VALIDAÇÃO ]]="-","To Do","Done")</f>
        <v>To Do</v>
      </c>
      <c r="W63" s="153" t="str">
        <f>_xlfn.XLOOKUP(C63,'Tabela de Processos'!M:M,'Tabela de Processos'!Q:Q)</f>
        <v>-</v>
      </c>
      <c r="X63" s="80"/>
      <c r="Y63" s="72" t="s">
        <v>65</v>
      </c>
      <c r="Z63" s="72"/>
      <c r="AC63" s="219"/>
    </row>
    <row r="64" spans="2:29" ht="15.5" x14ac:dyDescent="0.35">
      <c r="B64" s="219"/>
      <c r="C64" s="176" t="str">
        <f>'Tabela de Processos'!M56</f>
        <v>JD.004</v>
      </c>
      <c r="D64" s="199" t="str">
        <f>_xlfn.XLOOKUP(C64,'Tabela de Processos'!M:M,'Tabela de Processos'!I:I)</f>
        <v>Negócios - 5</v>
      </c>
      <c r="E64" s="196" t="str">
        <f>_xlfn.XLOOKUP(C64,'Tabela de Processos'!M:M,'Tabela de Processos'!J:J)</f>
        <v>Task 52</v>
      </c>
      <c r="F64" s="103"/>
      <c r="G64" s="179" t="s">
        <v>79</v>
      </c>
      <c r="H64" s="161">
        <f>_xlfn.XLOOKUP(C64,'Tabela de Processos'!M:M,'Tabela de Processos'!K:K)</f>
        <v>31</v>
      </c>
      <c r="I64" s="161" t="str">
        <f>_xlfn.XLOOKUP(C64,'Tabela de Processos'!M:M,'Tabela de Processos'!R:R)</f>
        <v>-</v>
      </c>
      <c r="J64" s="161">
        <f>_xlfn.XLOOKUP(C64,'Tabela de Processos'!M:M,'Tabela de Processos'!N:N)</f>
        <v>0</v>
      </c>
      <c r="K64" s="161" t="s">
        <v>58</v>
      </c>
      <c r="L64" s="172">
        <f>_xlfn.XLOOKUP(C64,Tabela4[ID_Processo],Tabela4[Sprints])</f>
        <v>7</v>
      </c>
      <c r="M64" s="172">
        <f>_xlfn.XLOOKUP(C64,'Tabela de Processos'!M:M,'Tabela de Processos'!O:O)</f>
        <v>0</v>
      </c>
      <c r="N64" s="170" t="str">
        <f>_xlfn.XLOOKUP(C64,'Tabela de Processos'!M:M,'Tabela de Processos'!P:P)</f>
        <v>-</v>
      </c>
      <c r="O64" s="169" t="s">
        <v>63</v>
      </c>
      <c r="P64" s="169" t="s">
        <v>63</v>
      </c>
      <c r="Q64" s="169" t="s">
        <v>63</v>
      </c>
      <c r="R64" s="169" t="s">
        <v>63</v>
      </c>
      <c r="S64" s="169" t="s">
        <v>63</v>
      </c>
      <c r="T64" s="169" t="s">
        <v>63</v>
      </c>
      <c r="U64" s="169" t="s">
        <v>63</v>
      </c>
      <c r="V64" s="175" t="str">
        <f>IF(Planning6[[#This Row],[DATA VALIDAÇÃO ]]="-","To Do","Done")</f>
        <v>To Do</v>
      </c>
      <c r="W64" s="153" t="str">
        <f>_xlfn.XLOOKUP(C64,'Tabela de Processos'!M:M,'Tabela de Processos'!Q:Q)</f>
        <v>-</v>
      </c>
      <c r="X64" s="80"/>
      <c r="Y64" s="72" t="s">
        <v>65</v>
      </c>
      <c r="Z64" s="72"/>
      <c r="AC64" s="219"/>
    </row>
    <row r="65" spans="2:29" ht="29" x14ac:dyDescent="0.35">
      <c r="B65" s="219"/>
      <c r="C65" s="176" t="str">
        <f>'Tabela de Processos'!M57</f>
        <v>JD.005</v>
      </c>
      <c r="D65" s="199" t="str">
        <f>_xlfn.XLOOKUP(C65,'Tabela de Processos'!M:M,'Tabela de Processos'!I:I)</f>
        <v>Negócios - 5</v>
      </c>
      <c r="E65" s="196" t="str">
        <f>_xlfn.XLOOKUP(C65,'Tabela de Processos'!M:M,'Tabela de Processos'!J:J)</f>
        <v>Task 53</v>
      </c>
      <c r="F65" s="103"/>
      <c r="G65" s="179" t="s">
        <v>79</v>
      </c>
      <c r="H65" s="161">
        <f>_xlfn.XLOOKUP(C65,'Tabela de Processos'!M:M,'Tabela de Processos'!K:K)</f>
        <v>32</v>
      </c>
      <c r="I65" s="161" t="str">
        <f>_xlfn.XLOOKUP(C65,'Tabela de Processos'!M:M,'Tabela de Processos'!R:R)</f>
        <v>-</v>
      </c>
      <c r="J65" s="161">
        <f>_xlfn.XLOOKUP(C65,'Tabela de Processos'!M:M,'Tabela de Processos'!N:N)</f>
        <v>0</v>
      </c>
      <c r="K65" s="72" t="s">
        <v>58</v>
      </c>
      <c r="L65" s="172">
        <f>_xlfn.XLOOKUP(C65,Tabela4[ID_Processo],Tabela4[Sprints])</f>
        <v>7</v>
      </c>
      <c r="M65" s="172">
        <f>_xlfn.XLOOKUP(C65,'Tabela de Processos'!M:M,'Tabela de Processos'!O:O)</f>
        <v>0</v>
      </c>
      <c r="N65" s="170" t="str">
        <f>_xlfn.XLOOKUP(C65,'Tabela de Processos'!M:M,'Tabela de Processos'!P:P)</f>
        <v>-</v>
      </c>
      <c r="O65" s="169" t="s">
        <v>63</v>
      </c>
      <c r="P65" s="169" t="s">
        <v>63</v>
      </c>
      <c r="Q65" s="169" t="s">
        <v>63</v>
      </c>
      <c r="R65" s="169" t="s">
        <v>63</v>
      </c>
      <c r="S65" s="169" t="s">
        <v>63</v>
      </c>
      <c r="T65" s="169" t="s">
        <v>63</v>
      </c>
      <c r="U65" s="169" t="s">
        <v>63</v>
      </c>
      <c r="V65" s="175" t="str">
        <f>IF(Planning6[[#This Row],[DATA VALIDAÇÃO ]]="-","To Do","Done")</f>
        <v>To Do</v>
      </c>
      <c r="W65" s="153" t="str">
        <f>_xlfn.XLOOKUP(C65,'Tabela de Processos'!M:M,'Tabela de Processos'!Q:Q)</f>
        <v>-</v>
      </c>
      <c r="X65" s="80"/>
      <c r="Y65" s="72" t="s">
        <v>65</v>
      </c>
      <c r="Z65" s="72"/>
      <c r="AA65" s="32"/>
      <c r="AC65" s="219"/>
    </row>
    <row r="66" spans="2:29" ht="15.5" x14ac:dyDescent="0.35">
      <c r="B66" s="219"/>
      <c r="C66" s="176" t="str">
        <f>'Tabela de Processos'!M58</f>
        <v>JD.006</v>
      </c>
      <c r="D66" s="199" t="str">
        <f>_xlfn.XLOOKUP(C66,'Tabela de Processos'!M:M,'Tabela de Processos'!I:I)</f>
        <v>Negócios - 5</v>
      </c>
      <c r="E66" s="196" t="str">
        <f>_xlfn.XLOOKUP(C66,'Tabela de Processos'!M:M,'Tabela de Processos'!J:J)</f>
        <v>Task 54</v>
      </c>
      <c r="F66" s="103"/>
      <c r="G66" s="179" t="s">
        <v>79</v>
      </c>
      <c r="H66" s="161">
        <f>_xlfn.XLOOKUP(C66,'Tabela de Processos'!M:M,'Tabela de Processos'!K:K)</f>
        <v>33</v>
      </c>
      <c r="I66" s="161" t="str">
        <f>_xlfn.XLOOKUP(C66,'Tabela de Processos'!M:M,'Tabela de Processos'!R:R)</f>
        <v>-</v>
      </c>
      <c r="J66" s="161">
        <f>_xlfn.XLOOKUP(C66,'Tabela de Processos'!M:M,'Tabela de Processos'!N:N)</f>
        <v>0</v>
      </c>
      <c r="K66" s="161" t="s">
        <v>58</v>
      </c>
      <c r="L66" s="172">
        <f>_xlfn.XLOOKUP(C66,Tabela4[ID_Processo],Tabela4[Sprints])</f>
        <v>7</v>
      </c>
      <c r="M66" s="172">
        <f>_xlfn.XLOOKUP(C66,'Tabela de Processos'!M:M,'Tabela de Processos'!O:O)</f>
        <v>0</v>
      </c>
      <c r="N66" s="170" t="str">
        <f>_xlfn.XLOOKUP(C66,'Tabela de Processos'!M:M,'Tabela de Processos'!P:P)</f>
        <v>-</v>
      </c>
      <c r="O66" s="169" t="s">
        <v>63</v>
      </c>
      <c r="P66" s="169" t="s">
        <v>63</v>
      </c>
      <c r="Q66" s="169" t="s">
        <v>63</v>
      </c>
      <c r="R66" s="169" t="s">
        <v>63</v>
      </c>
      <c r="S66" s="169" t="s">
        <v>63</v>
      </c>
      <c r="T66" s="169" t="s">
        <v>63</v>
      </c>
      <c r="U66" s="169" t="s">
        <v>63</v>
      </c>
      <c r="V66" s="175" t="str">
        <f>IF(Planning6[[#This Row],[DATA VALIDAÇÃO ]]="-","To Do","Done")</f>
        <v>To Do</v>
      </c>
      <c r="W66" s="153" t="str">
        <f>_xlfn.XLOOKUP(C66,'Tabela de Processos'!M:M,'Tabela de Processos'!Q:Q)</f>
        <v>-</v>
      </c>
      <c r="X66" s="80"/>
      <c r="Y66" s="72" t="s">
        <v>65</v>
      </c>
      <c r="Z66" s="72"/>
      <c r="AA66" s="32"/>
      <c r="AC66" s="219"/>
    </row>
    <row r="67" spans="2:29" ht="15.5" x14ac:dyDescent="0.35">
      <c r="B67" s="219"/>
      <c r="C67" s="176" t="str">
        <f>'Tabela de Processos'!M59</f>
        <v>JD.007</v>
      </c>
      <c r="D67" s="199" t="str">
        <f>_xlfn.XLOOKUP(C67,'Tabela de Processos'!M:M,'Tabela de Processos'!I:I)</f>
        <v>Negócios - 5</v>
      </c>
      <c r="E67" s="196" t="str">
        <f>_xlfn.XLOOKUP(C67,'Tabela de Processos'!M:M,'Tabela de Processos'!J:J)</f>
        <v>Task 55</v>
      </c>
      <c r="F67" s="103"/>
      <c r="G67" s="179" t="s">
        <v>79</v>
      </c>
      <c r="H67" s="161">
        <f>_xlfn.XLOOKUP(C67,'Tabela de Processos'!M:M,'Tabela de Processos'!K:K)</f>
        <v>34</v>
      </c>
      <c r="I67" s="161" t="str">
        <f>_xlfn.XLOOKUP(C67,'Tabela de Processos'!M:M,'Tabela de Processos'!R:R)</f>
        <v>-</v>
      </c>
      <c r="J67" s="161">
        <f>_xlfn.XLOOKUP(C67,'Tabela de Processos'!M:M,'Tabela de Processos'!N:N)</f>
        <v>0</v>
      </c>
      <c r="K67" s="161" t="s">
        <v>58</v>
      </c>
      <c r="L67" s="172">
        <f>_xlfn.XLOOKUP(C67,Tabela4[ID_Processo],Tabela4[Sprints])</f>
        <v>7</v>
      </c>
      <c r="M67" s="172">
        <f>_xlfn.XLOOKUP(C67,'Tabela de Processos'!M:M,'Tabela de Processos'!O:O)</f>
        <v>0</v>
      </c>
      <c r="N67" s="170" t="str">
        <f>_xlfn.XLOOKUP(C67,'Tabela de Processos'!M:M,'Tabela de Processos'!P:P)</f>
        <v>-</v>
      </c>
      <c r="O67" s="169" t="s">
        <v>63</v>
      </c>
      <c r="P67" s="169" t="s">
        <v>63</v>
      </c>
      <c r="Q67" s="169" t="s">
        <v>63</v>
      </c>
      <c r="R67" s="169" t="s">
        <v>63</v>
      </c>
      <c r="S67" s="169" t="s">
        <v>63</v>
      </c>
      <c r="T67" s="169" t="s">
        <v>63</v>
      </c>
      <c r="U67" s="169" t="s">
        <v>63</v>
      </c>
      <c r="V67" s="175" t="str">
        <f>IF(Planning6[[#This Row],[DATA VALIDAÇÃO ]]="-","To Do","Done")</f>
        <v>To Do</v>
      </c>
      <c r="W67" s="153" t="str">
        <f>_xlfn.XLOOKUP(C67,'Tabela de Processos'!M:M,'Tabela de Processos'!Q:Q)</f>
        <v>-</v>
      </c>
      <c r="X67" s="80"/>
      <c r="Y67" s="72" t="s">
        <v>65</v>
      </c>
      <c r="Z67" s="72"/>
      <c r="AC67" s="219"/>
    </row>
    <row r="68" spans="2:29" ht="29" x14ac:dyDescent="0.35">
      <c r="B68" s="219"/>
      <c r="C68" s="176" t="str">
        <f>'Tabela de Processos'!M60</f>
        <v>JD.008</v>
      </c>
      <c r="D68" s="199" t="str">
        <f>_xlfn.XLOOKUP(C68,'Tabela de Processos'!M:M,'Tabela de Processos'!I:I)</f>
        <v>Negócios - 5</v>
      </c>
      <c r="E68" s="196" t="str">
        <f>_xlfn.XLOOKUP(C68,'Tabela de Processos'!M:M,'Tabela de Processos'!J:J)</f>
        <v>Task 56</v>
      </c>
      <c r="F68" s="103"/>
      <c r="G68" s="179" t="s">
        <v>79</v>
      </c>
      <c r="H68" s="161">
        <f>_xlfn.XLOOKUP(C68,'Tabela de Processos'!M:M,'Tabela de Processos'!K:K)</f>
        <v>35</v>
      </c>
      <c r="I68" s="161" t="str">
        <f>_xlfn.XLOOKUP(C68,'Tabela de Processos'!M:M,'Tabela de Processos'!R:R)</f>
        <v>-</v>
      </c>
      <c r="J68" s="161">
        <f>_xlfn.XLOOKUP(C68,'Tabela de Processos'!M:M,'Tabela de Processos'!N:N)</f>
        <v>0</v>
      </c>
      <c r="K68" s="161" t="s">
        <v>58</v>
      </c>
      <c r="L68" s="172">
        <f>_xlfn.XLOOKUP(C68,Tabela4[ID_Processo],Tabela4[Sprints])</f>
        <v>7</v>
      </c>
      <c r="M68" s="172">
        <f>_xlfn.XLOOKUP(C68,'Tabela de Processos'!M:M,'Tabela de Processos'!O:O)</f>
        <v>0</v>
      </c>
      <c r="N68" s="170" t="str">
        <f>_xlfn.XLOOKUP(C68,'Tabela de Processos'!M:M,'Tabela de Processos'!P:P)</f>
        <v>-</v>
      </c>
      <c r="O68" s="169" t="s">
        <v>63</v>
      </c>
      <c r="P68" s="169" t="s">
        <v>63</v>
      </c>
      <c r="Q68" s="169" t="s">
        <v>63</v>
      </c>
      <c r="R68" s="169" t="s">
        <v>63</v>
      </c>
      <c r="S68" s="169" t="s">
        <v>63</v>
      </c>
      <c r="T68" s="169" t="s">
        <v>63</v>
      </c>
      <c r="U68" s="169" t="s">
        <v>63</v>
      </c>
      <c r="V68" s="175" t="str">
        <f>IF(Planning6[[#This Row],[DATA VALIDAÇÃO ]]="-","To Do","Done")</f>
        <v>To Do</v>
      </c>
      <c r="W68" s="153" t="str">
        <f>_xlfn.XLOOKUP(C68,'Tabela de Processos'!M:M,'Tabela de Processos'!Q:Q)</f>
        <v>-</v>
      </c>
      <c r="X68" s="80"/>
      <c r="Y68" s="72" t="s">
        <v>65</v>
      </c>
      <c r="Z68" s="72"/>
      <c r="AC68" s="219"/>
    </row>
    <row r="69" spans="2:29" ht="15.5" x14ac:dyDescent="0.35">
      <c r="B69" s="219"/>
      <c r="C69" s="176" t="str">
        <f>'Tabela de Processos'!M61</f>
        <v>JD.009</v>
      </c>
      <c r="D69" s="199" t="str">
        <f>_xlfn.XLOOKUP(C69,'Tabela de Processos'!M:M,'Tabela de Processos'!I:I)</f>
        <v>Negócios - 5</v>
      </c>
      <c r="E69" s="196" t="str">
        <f>_xlfn.XLOOKUP(C69,'Tabela de Processos'!M:M,'Tabela de Processos'!J:J)</f>
        <v>Task 57</v>
      </c>
      <c r="F69" s="103"/>
      <c r="G69" s="179" t="s">
        <v>79</v>
      </c>
      <c r="H69" s="161">
        <f>_xlfn.XLOOKUP(C69,'Tabela de Processos'!M:M,'Tabela de Processos'!K:K)</f>
        <v>36.1</v>
      </c>
      <c r="I69" s="161" t="str">
        <f>_xlfn.XLOOKUP(C69,'Tabela de Processos'!M:M,'Tabela de Processos'!R:R)</f>
        <v>-</v>
      </c>
      <c r="J69" s="161">
        <f>_xlfn.XLOOKUP(C69,'Tabela de Processos'!M:M,'Tabela de Processos'!N:N)</f>
        <v>0</v>
      </c>
      <c r="K69" s="72" t="s">
        <v>58</v>
      </c>
      <c r="L69" s="172">
        <f>_xlfn.XLOOKUP(C69,Tabela4[ID_Processo],Tabela4[Sprints])</f>
        <v>7</v>
      </c>
      <c r="M69" s="172">
        <f>_xlfn.XLOOKUP(C69,'Tabela de Processos'!M:M,'Tabela de Processos'!O:O)</f>
        <v>0</v>
      </c>
      <c r="N69" s="170" t="str">
        <f>_xlfn.XLOOKUP(C69,'Tabela de Processos'!M:M,'Tabela de Processos'!P:P)</f>
        <v>-</v>
      </c>
      <c r="O69" s="169" t="s">
        <v>63</v>
      </c>
      <c r="P69" s="169" t="s">
        <v>63</v>
      </c>
      <c r="Q69" s="169" t="s">
        <v>63</v>
      </c>
      <c r="R69" s="169" t="s">
        <v>63</v>
      </c>
      <c r="S69" s="169" t="s">
        <v>63</v>
      </c>
      <c r="T69" s="169" t="s">
        <v>63</v>
      </c>
      <c r="U69" s="169" t="s">
        <v>63</v>
      </c>
      <c r="V69" s="175" t="str">
        <f>IF(Planning6[[#This Row],[DATA VALIDAÇÃO ]]="-","To Do","Done")</f>
        <v>To Do</v>
      </c>
      <c r="W69" s="153" t="str">
        <f>_xlfn.XLOOKUP(C69,'Tabela de Processos'!M:M,'Tabela de Processos'!Q:Q)</f>
        <v>-</v>
      </c>
      <c r="X69" s="80"/>
      <c r="Y69" s="72" t="s">
        <v>65</v>
      </c>
      <c r="Z69" s="72"/>
      <c r="AA69" s="32"/>
      <c r="AC69" s="219"/>
    </row>
    <row r="70" spans="2:29" ht="15.5" x14ac:dyDescent="0.35">
      <c r="B70" s="219"/>
      <c r="C70" s="176" t="str">
        <f>'Tabela de Processos'!M62</f>
        <v>JD.010</v>
      </c>
      <c r="D70" s="199" t="str">
        <f>_xlfn.XLOOKUP(C70,'Tabela de Processos'!M:M,'Tabela de Processos'!I:I)</f>
        <v>Negócios - 5</v>
      </c>
      <c r="E70" s="196" t="str">
        <f>_xlfn.XLOOKUP(C70,'Tabela de Processos'!M:M,'Tabela de Processos'!J:J)</f>
        <v>Task 58</v>
      </c>
      <c r="F70" s="103"/>
      <c r="G70" s="179" t="s">
        <v>79</v>
      </c>
      <c r="H70" s="161">
        <f>_xlfn.XLOOKUP(C70,'Tabela de Processos'!M:M,'Tabela de Processos'!K:K)</f>
        <v>37.1</v>
      </c>
      <c r="I70" s="161" t="str">
        <f>_xlfn.XLOOKUP(C70,'Tabela de Processos'!M:M,'Tabela de Processos'!R:R)</f>
        <v>-</v>
      </c>
      <c r="J70" s="161">
        <f>_xlfn.XLOOKUP(C70,'Tabela de Processos'!M:M,'Tabela de Processos'!N:N)</f>
        <v>0</v>
      </c>
      <c r="K70" s="161" t="s">
        <v>58</v>
      </c>
      <c r="L70" s="172">
        <f>_xlfn.XLOOKUP(C70,Tabela4[ID_Processo],Tabela4[Sprints])</f>
        <v>7</v>
      </c>
      <c r="M70" s="172">
        <f>_xlfn.XLOOKUP(C70,'Tabela de Processos'!M:M,'Tabela de Processos'!O:O)</f>
        <v>0</v>
      </c>
      <c r="N70" s="170" t="str">
        <f>_xlfn.XLOOKUP(C70,'Tabela de Processos'!M:M,'Tabela de Processos'!P:P)</f>
        <v>-</v>
      </c>
      <c r="O70" s="169" t="s">
        <v>63</v>
      </c>
      <c r="P70" s="169" t="s">
        <v>63</v>
      </c>
      <c r="Q70" s="169" t="s">
        <v>63</v>
      </c>
      <c r="R70" s="169" t="s">
        <v>63</v>
      </c>
      <c r="S70" s="169" t="s">
        <v>63</v>
      </c>
      <c r="T70" s="169" t="s">
        <v>63</v>
      </c>
      <c r="U70" s="169" t="s">
        <v>63</v>
      </c>
      <c r="V70" s="175" t="str">
        <f>IF(Planning6[[#This Row],[DATA VALIDAÇÃO ]]="-","To Do","Done")</f>
        <v>To Do</v>
      </c>
      <c r="W70" s="153" t="str">
        <f>_xlfn.XLOOKUP(C70,'Tabela de Processos'!M:M,'Tabela de Processos'!Q:Q)</f>
        <v>-</v>
      </c>
      <c r="X70" s="80"/>
      <c r="Y70" s="72" t="s">
        <v>65</v>
      </c>
      <c r="Z70" s="72"/>
      <c r="AA70" s="32"/>
      <c r="AC70" s="219"/>
    </row>
    <row r="71" spans="2:29" ht="15.5" x14ac:dyDescent="0.35">
      <c r="B71" s="219"/>
      <c r="C71" s="176" t="str">
        <f>'Tabela de Processos'!M63</f>
        <v>JD.011</v>
      </c>
      <c r="D71" s="199" t="str">
        <f>_xlfn.XLOOKUP(C71,'Tabela de Processos'!M:M,'Tabela de Processos'!I:I)</f>
        <v>Negócios - 5</v>
      </c>
      <c r="E71" s="196" t="str">
        <f>_xlfn.XLOOKUP(C71,'Tabela de Processos'!M:M,'Tabela de Processos'!J:J)</f>
        <v>Task 59</v>
      </c>
      <c r="F71" s="103"/>
      <c r="G71" s="179" t="s">
        <v>79</v>
      </c>
      <c r="H71" s="161">
        <f>_xlfn.XLOOKUP(C71,'Tabela de Processos'!M:M,'Tabela de Processos'!K:K)</f>
        <v>37.200000000000003</v>
      </c>
      <c r="I71" s="161" t="str">
        <f>_xlfn.XLOOKUP(C71,'Tabela de Processos'!M:M,'Tabela de Processos'!R:R)</f>
        <v>-</v>
      </c>
      <c r="J71" s="161">
        <f>_xlfn.XLOOKUP(C71,'Tabela de Processos'!M:M,'Tabela de Processos'!N:N)</f>
        <v>0</v>
      </c>
      <c r="K71" s="161" t="s">
        <v>58</v>
      </c>
      <c r="L71" s="172">
        <f>_xlfn.XLOOKUP(C71,Tabela4[ID_Processo],Tabela4[Sprints])</f>
        <v>7</v>
      </c>
      <c r="M71" s="172">
        <f>_xlfn.XLOOKUP(C71,'Tabela de Processos'!M:M,'Tabela de Processos'!O:O)</f>
        <v>0</v>
      </c>
      <c r="N71" s="170" t="str">
        <f>_xlfn.XLOOKUP(C71,'Tabela de Processos'!M:M,'Tabela de Processos'!P:P)</f>
        <v>-</v>
      </c>
      <c r="O71" s="169" t="s">
        <v>63</v>
      </c>
      <c r="P71" s="169" t="s">
        <v>63</v>
      </c>
      <c r="Q71" s="169" t="s">
        <v>63</v>
      </c>
      <c r="R71" s="169" t="s">
        <v>63</v>
      </c>
      <c r="S71" s="169" t="s">
        <v>63</v>
      </c>
      <c r="T71" s="169" t="s">
        <v>63</v>
      </c>
      <c r="U71" s="169" t="s">
        <v>63</v>
      </c>
      <c r="V71" s="175" t="str">
        <f>IF(Planning6[[#This Row],[DATA VALIDAÇÃO ]]="-","To Do","Done")</f>
        <v>To Do</v>
      </c>
      <c r="W71" s="153" t="str">
        <f>_xlfn.XLOOKUP(C71,'Tabela de Processos'!M:M,'Tabela de Processos'!Q:Q)</f>
        <v>-</v>
      </c>
      <c r="X71" s="80"/>
      <c r="Y71" s="72" t="s">
        <v>65</v>
      </c>
      <c r="Z71" s="72"/>
      <c r="AC71" s="219"/>
    </row>
    <row r="72" spans="2:29" ht="15.5" x14ac:dyDescent="0.35">
      <c r="B72" s="219"/>
      <c r="C72" s="176" t="str">
        <f>'Tabela de Processos'!M64</f>
        <v>JD.012</v>
      </c>
      <c r="D72" s="199" t="str">
        <f>_xlfn.XLOOKUP(C72,'Tabela de Processos'!M:M,'Tabela de Processos'!I:I)</f>
        <v>Negócios - 5</v>
      </c>
      <c r="E72" s="196" t="str">
        <f>_xlfn.XLOOKUP(C72,'Tabela de Processos'!M:M,'Tabela de Processos'!J:J)</f>
        <v>Task 60</v>
      </c>
      <c r="F72" s="103"/>
      <c r="G72" s="179" t="s">
        <v>79</v>
      </c>
      <c r="H72" s="161">
        <f>_xlfn.XLOOKUP(C72,'Tabela de Processos'!M:M,'Tabela de Processos'!K:K)</f>
        <v>37.299999999999997</v>
      </c>
      <c r="I72" s="161" t="str">
        <f>_xlfn.XLOOKUP(C72,'Tabela de Processos'!M:M,'Tabela de Processos'!R:R)</f>
        <v>-</v>
      </c>
      <c r="J72" s="161">
        <f>_xlfn.XLOOKUP(C72,'Tabela de Processos'!M:M,'Tabela de Processos'!N:N)</f>
        <v>0</v>
      </c>
      <c r="K72" s="161" t="s">
        <v>58</v>
      </c>
      <c r="L72" s="172">
        <f>_xlfn.XLOOKUP(C72,Tabela4[ID_Processo],Tabela4[Sprints])</f>
        <v>7</v>
      </c>
      <c r="M72" s="172">
        <f>_xlfn.XLOOKUP(C72,'Tabela de Processos'!M:M,'Tabela de Processos'!O:O)</f>
        <v>0</v>
      </c>
      <c r="N72" s="170" t="str">
        <f>_xlfn.XLOOKUP(C72,'Tabela de Processos'!M:M,'Tabela de Processos'!P:P)</f>
        <v>-</v>
      </c>
      <c r="O72" s="169" t="s">
        <v>63</v>
      </c>
      <c r="P72" s="169" t="s">
        <v>63</v>
      </c>
      <c r="Q72" s="169" t="s">
        <v>63</v>
      </c>
      <c r="R72" s="169" t="s">
        <v>63</v>
      </c>
      <c r="S72" s="169" t="s">
        <v>63</v>
      </c>
      <c r="T72" s="169" t="s">
        <v>63</v>
      </c>
      <c r="U72" s="169" t="s">
        <v>63</v>
      </c>
      <c r="V72" s="175" t="str">
        <f>IF(Planning6[[#This Row],[DATA VALIDAÇÃO ]]="-","To Do","Done")</f>
        <v>To Do</v>
      </c>
      <c r="W72" s="153" t="str">
        <f>_xlfn.XLOOKUP(C72,'Tabela de Processos'!M:M,'Tabela de Processos'!Q:Q)</f>
        <v>-</v>
      </c>
      <c r="X72" s="80"/>
      <c r="Y72" s="72" t="s">
        <v>59</v>
      </c>
      <c r="Z72" s="72"/>
      <c r="AC72" s="219"/>
    </row>
    <row r="73" spans="2:29" ht="15.5" x14ac:dyDescent="0.35">
      <c r="B73" s="219"/>
      <c r="C73" s="176" t="str">
        <f>'Tabela de Processos'!M65</f>
        <v>JD.013</v>
      </c>
      <c r="D73" s="199" t="str">
        <f>_xlfn.XLOOKUP(C73,'Tabela de Processos'!M:M,'Tabela de Processos'!I:I)</f>
        <v>Negócios - 5</v>
      </c>
      <c r="E73" s="196" t="str">
        <f>_xlfn.XLOOKUP(C73,'Tabela de Processos'!M:M,'Tabela de Processos'!J:J)</f>
        <v>Task 61</v>
      </c>
      <c r="F73" s="103"/>
      <c r="G73" s="179" t="s">
        <v>79</v>
      </c>
      <c r="H73" s="161">
        <f>_xlfn.XLOOKUP(C73,'Tabela de Processos'!M:M,'Tabela de Processos'!K:K)</f>
        <v>37.4</v>
      </c>
      <c r="I73" s="161" t="str">
        <f>_xlfn.XLOOKUP(C73,'Tabela de Processos'!M:M,'Tabela de Processos'!R:R)</f>
        <v>-</v>
      </c>
      <c r="J73" s="161">
        <f>_xlfn.XLOOKUP(C73,'Tabela de Processos'!M:M,'Tabela de Processos'!N:N)</f>
        <v>0</v>
      </c>
      <c r="K73" s="72" t="s">
        <v>58</v>
      </c>
      <c r="L73" s="172">
        <f>_xlfn.XLOOKUP(C73,Tabela4[ID_Processo],Tabela4[Sprints])</f>
        <v>7</v>
      </c>
      <c r="M73" s="172">
        <f>_xlfn.XLOOKUP(C73,'Tabela de Processos'!M:M,'Tabela de Processos'!O:O)</f>
        <v>0</v>
      </c>
      <c r="N73" s="170" t="str">
        <f>_xlfn.XLOOKUP(C73,'Tabela de Processos'!M:M,'Tabela de Processos'!P:P)</f>
        <v>-</v>
      </c>
      <c r="O73" s="169" t="s">
        <v>63</v>
      </c>
      <c r="P73" s="169" t="s">
        <v>63</v>
      </c>
      <c r="Q73" s="169" t="s">
        <v>63</v>
      </c>
      <c r="R73" s="169" t="s">
        <v>63</v>
      </c>
      <c r="S73" s="169" t="s">
        <v>63</v>
      </c>
      <c r="T73" s="169" t="s">
        <v>63</v>
      </c>
      <c r="U73" s="169" t="s">
        <v>63</v>
      </c>
      <c r="V73" s="175" t="str">
        <f>IF(Planning6[[#This Row],[DATA VALIDAÇÃO ]]="-","To Do","Done")</f>
        <v>To Do</v>
      </c>
      <c r="W73" s="153" t="str">
        <f>_xlfn.XLOOKUP(C73,'Tabela de Processos'!M:M,'Tabela de Processos'!Q:Q)</f>
        <v>-</v>
      </c>
      <c r="X73" s="80"/>
      <c r="Y73" s="72" t="s">
        <v>66</v>
      </c>
      <c r="Z73" s="72"/>
      <c r="AA73" s="32"/>
      <c r="AC73" s="219"/>
    </row>
    <row r="74" spans="2:29" ht="15.5" x14ac:dyDescent="0.35">
      <c r="B74" s="219"/>
      <c r="C74" s="176" t="str">
        <f>'Tabela de Processos'!M66</f>
        <v>JD.014</v>
      </c>
      <c r="D74" s="199" t="str">
        <f>_xlfn.XLOOKUP(C74,'Tabela de Processos'!M:M,'Tabela de Processos'!I:I)</f>
        <v>Negócios - 5</v>
      </c>
      <c r="E74" s="196" t="str">
        <f>_xlfn.XLOOKUP(C74,'Tabela de Processos'!M:M,'Tabela de Processos'!J:J)</f>
        <v>Task 62</v>
      </c>
      <c r="F74" s="103"/>
      <c r="G74" s="179" t="s">
        <v>79</v>
      </c>
      <c r="H74" s="161">
        <f>_xlfn.XLOOKUP(C74,'Tabela de Processos'!M:M,'Tabela de Processos'!K:K)</f>
        <v>38</v>
      </c>
      <c r="I74" s="161" t="str">
        <f>_xlfn.XLOOKUP(C74,'Tabela de Processos'!M:M,'Tabela de Processos'!R:R)</f>
        <v>-</v>
      </c>
      <c r="J74" s="161">
        <f>_xlfn.XLOOKUP(C74,'Tabela de Processos'!M:M,'Tabela de Processos'!N:N)</f>
        <v>0</v>
      </c>
      <c r="K74" s="161" t="s">
        <v>58</v>
      </c>
      <c r="L74" s="172">
        <f>_xlfn.XLOOKUP(C74,Tabela4[ID_Processo],Tabela4[Sprints])</f>
        <v>7</v>
      </c>
      <c r="M74" s="172">
        <f>_xlfn.XLOOKUP(C74,'Tabela de Processos'!M:M,'Tabela de Processos'!O:O)</f>
        <v>0</v>
      </c>
      <c r="N74" s="170" t="str">
        <f>_xlfn.XLOOKUP(C74,'Tabela de Processos'!M:M,'Tabela de Processos'!P:P)</f>
        <v>-</v>
      </c>
      <c r="O74" s="169" t="s">
        <v>63</v>
      </c>
      <c r="P74" s="169" t="s">
        <v>63</v>
      </c>
      <c r="Q74" s="169" t="s">
        <v>63</v>
      </c>
      <c r="R74" s="169" t="s">
        <v>63</v>
      </c>
      <c r="S74" s="169" t="s">
        <v>63</v>
      </c>
      <c r="T74" s="169" t="s">
        <v>63</v>
      </c>
      <c r="U74" s="169" t="s">
        <v>63</v>
      </c>
      <c r="V74" s="175" t="str">
        <f>IF(Planning6[[#This Row],[DATA VALIDAÇÃO ]]="-","To Do","Done")</f>
        <v>To Do</v>
      </c>
      <c r="W74" s="153" t="str">
        <f>_xlfn.XLOOKUP(C74,'Tabela de Processos'!M:M,'Tabela de Processos'!Q:Q)</f>
        <v>-</v>
      </c>
      <c r="X74" s="80"/>
      <c r="Y74" s="72" t="s">
        <v>66</v>
      </c>
      <c r="Z74" s="72"/>
      <c r="AA74" s="32"/>
      <c r="AC74" s="219"/>
    </row>
    <row r="75" spans="2:29" ht="15.5" x14ac:dyDescent="0.35">
      <c r="B75" s="219"/>
      <c r="C75" s="176" t="str">
        <f>'Tabela de Processos'!M67</f>
        <v>JD.015</v>
      </c>
      <c r="D75" s="199" t="str">
        <f>_xlfn.XLOOKUP(C75,'Tabela de Processos'!M:M,'Tabela de Processos'!I:I)</f>
        <v>Negócios - 5</v>
      </c>
      <c r="E75" s="196" t="str">
        <f>_xlfn.XLOOKUP(C75,'Tabela de Processos'!M:M,'Tabela de Processos'!J:J)</f>
        <v>Task 63</v>
      </c>
      <c r="F75" s="103"/>
      <c r="G75" s="179" t="s">
        <v>79</v>
      </c>
      <c r="H75" s="161">
        <f>_xlfn.XLOOKUP(C75,'Tabela de Processos'!M:M,'Tabela de Processos'!K:K)</f>
        <v>39</v>
      </c>
      <c r="I75" s="161" t="str">
        <f>_xlfn.XLOOKUP(C75,'Tabela de Processos'!M:M,'Tabela de Processos'!R:R)</f>
        <v>-</v>
      </c>
      <c r="J75" s="161">
        <f>_xlfn.XLOOKUP(C75,'Tabela de Processos'!M:M,'Tabela de Processos'!N:N)</f>
        <v>0</v>
      </c>
      <c r="K75" s="161" t="s">
        <v>58</v>
      </c>
      <c r="L75" s="172">
        <f>_xlfn.XLOOKUP(C75,Tabela4[ID_Processo],Tabela4[Sprints])</f>
        <v>8</v>
      </c>
      <c r="M75" s="172">
        <f>_xlfn.XLOOKUP(C75,'Tabela de Processos'!M:M,'Tabela de Processos'!O:O)</f>
        <v>0</v>
      </c>
      <c r="N75" s="170" t="str">
        <f>_xlfn.XLOOKUP(C75,'Tabela de Processos'!M:M,'Tabela de Processos'!P:P)</f>
        <v>-</v>
      </c>
      <c r="O75" s="169" t="s">
        <v>63</v>
      </c>
      <c r="P75" s="169" t="s">
        <v>63</v>
      </c>
      <c r="Q75" s="169" t="s">
        <v>63</v>
      </c>
      <c r="R75" s="169" t="s">
        <v>63</v>
      </c>
      <c r="S75" s="169" t="s">
        <v>63</v>
      </c>
      <c r="T75" s="169" t="s">
        <v>63</v>
      </c>
      <c r="U75" s="169" t="s">
        <v>63</v>
      </c>
      <c r="V75" s="175" t="str">
        <f>IF(Planning6[[#This Row],[DATA VALIDAÇÃO ]]="-","To Do","Done")</f>
        <v>To Do</v>
      </c>
      <c r="W75" s="153" t="str">
        <f>_xlfn.XLOOKUP(C75,'Tabela de Processos'!M:M,'Tabela de Processos'!Q:Q)</f>
        <v>-</v>
      </c>
      <c r="X75" s="80"/>
      <c r="Y75" s="72" t="s">
        <v>59</v>
      </c>
      <c r="Z75" s="72"/>
      <c r="AC75" s="219"/>
    </row>
    <row r="76" spans="2:29" ht="15.5" x14ac:dyDescent="0.35">
      <c r="B76" s="219"/>
      <c r="C76" s="176" t="str">
        <f>'Tabela de Processos'!M68</f>
        <v>JD.016</v>
      </c>
      <c r="D76" s="199" t="str">
        <f>_xlfn.XLOOKUP(C76,'Tabela de Processos'!M:M,'Tabela de Processos'!I:I)</f>
        <v>Negócios - 5</v>
      </c>
      <c r="E76" s="196" t="str">
        <f>_xlfn.XLOOKUP(C76,'Tabela de Processos'!M:M,'Tabela de Processos'!J:J)</f>
        <v>Task 64</v>
      </c>
      <c r="F76" s="103"/>
      <c r="G76" s="179" t="s">
        <v>79</v>
      </c>
      <c r="H76" s="161">
        <f>_xlfn.XLOOKUP(C76,'Tabela de Processos'!M:M,'Tabela de Processos'!K:K)</f>
        <v>40</v>
      </c>
      <c r="I76" s="161" t="str">
        <f>_xlfn.XLOOKUP(C76,'Tabela de Processos'!M:M,'Tabela de Processos'!R:R)</f>
        <v>-</v>
      </c>
      <c r="J76" s="161">
        <f>_xlfn.XLOOKUP(C76,'Tabela de Processos'!M:M,'Tabela de Processos'!N:N)</f>
        <v>0</v>
      </c>
      <c r="K76" s="161" t="s">
        <v>58</v>
      </c>
      <c r="L76" s="172">
        <f>_xlfn.XLOOKUP(C76,Tabela4[ID_Processo],Tabela4[Sprints])</f>
        <v>8</v>
      </c>
      <c r="M76" s="172">
        <f>_xlfn.XLOOKUP(C76,'Tabela de Processos'!M:M,'Tabela de Processos'!O:O)</f>
        <v>0</v>
      </c>
      <c r="N76" s="170" t="str">
        <f>_xlfn.XLOOKUP(C76,'Tabela de Processos'!M:M,'Tabela de Processos'!P:P)</f>
        <v>-</v>
      </c>
      <c r="O76" s="169" t="s">
        <v>63</v>
      </c>
      <c r="P76" s="169" t="s">
        <v>63</v>
      </c>
      <c r="Q76" s="169" t="s">
        <v>63</v>
      </c>
      <c r="R76" s="169" t="s">
        <v>63</v>
      </c>
      <c r="S76" s="169" t="s">
        <v>63</v>
      </c>
      <c r="T76" s="169" t="s">
        <v>63</v>
      </c>
      <c r="U76" s="169" t="s">
        <v>63</v>
      </c>
      <c r="V76" s="175" t="str">
        <f>IF(Planning6[[#This Row],[DATA VALIDAÇÃO ]]="-","To Do","Done")</f>
        <v>To Do</v>
      </c>
      <c r="W76" s="153" t="str">
        <f>_xlfn.XLOOKUP(C76,'Tabela de Processos'!M:M,'Tabela de Processos'!Q:Q)</f>
        <v>-</v>
      </c>
      <c r="X76" s="80"/>
      <c r="Y76" s="72" t="s">
        <v>66</v>
      </c>
      <c r="Z76" s="72"/>
      <c r="AC76" s="219"/>
    </row>
    <row r="77" spans="2:29" ht="29" x14ac:dyDescent="0.35">
      <c r="B77" s="219"/>
      <c r="C77" s="176" t="str">
        <f>'Tabela de Processos'!M69</f>
        <v>JD.017</v>
      </c>
      <c r="D77" s="199" t="str">
        <f>_xlfn.XLOOKUP(C77,'Tabela de Processos'!M:M,'Tabela de Processos'!I:I)</f>
        <v>Negócios - 5</v>
      </c>
      <c r="E77" s="196" t="str">
        <f>_xlfn.XLOOKUP(C77,'Tabela de Processos'!M:M,'Tabela de Processos'!J:J)</f>
        <v>Task 65</v>
      </c>
      <c r="F77" s="103"/>
      <c r="G77" s="179" t="s">
        <v>79</v>
      </c>
      <c r="H77" s="161">
        <f>_xlfn.XLOOKUP(C77,'Tabela de Processos'!M:M,'Tabela de Processos'!K:K)</f>
        <v>36.200000000000003</v>
      </c>
      <c r="I77" s="161" t="str">
        <f>_xlfn.XLOOKUP(C77,'Tabela de Processos'!M:M,'Tabela de Processos'!R:R)</f>
        <v>-</v>
      </c>
      <c r="J77" s="161">
        <f>_xlfn.XLOOKUP(C77,'Tabela de Processos'!M:M,'Tabela de Processos'!N:N)</f>
        <v>0</v>
      </c>
      <c r="K77" s="72" t="s">
        <v>58</v>
      </c>
      <c r="L77" s="172">
        <f>_xlfn.XLOOKUP(C77,Tabela4[ID_Processo],Tabela4[Sprints])</f>
        <v>8</v>
      </c>
      <c r="M77" s="172">
        <f>_xlfn.XLOOKUP(C77,'Tabela de Processos'!M:M,'Tabela de Processos'!O:O)</f>
        <v>0</v>
      </c>
      <c r="N77" s="170" t="str">
        <f>_xlfn.XLOOKUP(C77,'Tabela de Processos'!M:M,'Tabela de Processos'!P:P)</f>
        <v>-</v>
      </c>
      <c r="O77" s="169" t="s">
        <v>63</v>
      </c>
      <c r="P77" s="169" t="s">
        <v>63</v>
      </c>
      <c r="Q77" s="169" t="s">
        <v>63</v>
      </c>
      <c r="R77" s="169" t="s">
        <v>63</v>
      </c>
      <c r="S77" s="169" t="s">
        <v>63</v>
      </c>
      <c r="T77" s="169" t="s">
        <v>63</v>
      </c>
      <c r="U77" s="169" t="s">
        <v>63</v>
      </c>
      <c r="V77" s="175" t="str">
        <f>IF(Planning6[[#This Row],[DATA VALIDAÇÃO ]]="-","To Do","Done")</f>
        <v>To Do</v>
      </c>
      <c r="W77" s="153" t="str">
        <f>_xlfn.XLOOKUP(C77,'Tabela de Processos'!M:M,'Tabela de Processos'!Q:Q)</f>
        <v>-</v>
      </c>
      <c r="X77" s="80"/>
      <c r="Y77" s="72" t="s">
        <v>66</v>
      </c>
      <c r="Z77" s="72"/>
      <c r="AA77" s="32"/>
      <c r="AC77" s="219"/>
    </row>
    <row r="78" spans="2:29" ht="15.5" x14ac:dyDescent="0.35">
      <c r="B78" s="219"/>
      <c r="C78" s="176" t="str">
        <f>'Tabela de Processos'!M70</f>
        <v>JD.018</v>
      </c>
      <c r="D78" s="199" t="str">
        <f>_xlfn.XLOOKUP(C78,'Tabela de Processos'!M:M,'Tabela de Processos'!I:I)</f>
        <v>Negócios - 5</v>
      </c>
      <c r="E78" s="196" t="str">
        <f>_xlfn.XLOOKUP(C78,'Tabela de Processos'!M:M,'Tabela de Processos'!J:J)</f>
        <v>Task 66</v>
      </c>
      <c r="F78" s="103"/>
      <c r="G78" s="179" t="s">
        <v>79</v>
      </c>
      <c r="H78" s="161">
        <f>_xlfn.XLOOKUP(C78,'Tabela de Processos'!M:M,'Tabela de Processos'!K:K)</f>
        <v>29.3</v>
      </c>
      <c r="I78" s="161" t="str">
        <f>_xlfn.XLOOKUP(C78,'Tabela de Processos'!M:M,'Tabela de Processos'!R:R)</f>
        <v>-</v>
      </c>
      <c r="J78" s="161">
        <f>_xlfn.XLOOKUP(C78,'Tabela de Processos'!M:M,'Tabela de Processos'!N:N)</f>
        <v>0</v>
      </c>
      <c r="K78" s="161" t="s">
        <v>58</v>
      </c>
      <c r="L78" s="172">
        <f>_xlfn.XLOOKUP(C78,Tabela4[ID_Processo],Tabela4[Sprints])</f>
        <v>8</v>
      </c>
      <c r="M78" s="172">
        <f>_xlfn.XLOOKUP(C78,'Tabela de Processos'!M:M,'Tabela de Processos'!O:O)</f>
        <v>0</v>
      </c>
      <c r="N78" s="170" t="str">
        <f>_xlfn.XLOOKUP(C78,'Tabela de Processos'!M:M,'Tabela de Processos'!P:P)</f>
        <v>-</v>
      </c>
      <c r="O78" s="169" t="s">
        <v>63</v>
      </c>
      <c r="P78" s="169" t="s">
        <v>63</v>
      </c>
      <c r="Q78" s="169" t="s">
        <v>63</v>
      </c>
      <c r="R78" s="169" t="s">
        <v>63</v>
      </c>
      <c r="S78" s="169" t="s">
        <v>63</v>
      </c>
      <c r="T78" s="169" t="s">
        <v>63</v>
      </c>
      <c r="U78" s="169" t="s">
        <v>63</v>
      </c>
      <c r="V78" s="175" t="str">
        <f>IF(Planning6[[#This Row],[DATA VALIDAÇÃO ]]="-","To Do","Done")</f>
        <v>To Do</v>
      </c>
      <c r="W78" s="153" t="str">
        <f>_xlfn.XLOOKUP(C78,'Tabela de Processos'!M:M,'Tabela de Processos'!Q:Q)</f>
        <v>-</v>
      </c>
      <c r="X78" s="80"/>
      <c r="Z78" s="72"/>
      <c r="AA78" s="32"/>
      <c r="AC78" s="219"/>
    </row>
    <row r="79" spans="2:29" ht="15.5" x14ac:dyDescent="0.35">
      <c r="B79" s="219"/>
      <c r="C79" s="176" t="str">
        <f>'Tabela de Processos'!M71</f>
        <v>JD.019</v>
      </c>
      <c r="D79" s="199" t="str">
        <f>_xlfn.XLOOKUP(C79,'Tabela de Processos'!M:M,'Tabela de Processos'!I:I)</f>
        <v>Negócios - 5</v>
      </c>
      <c r="E79" s="196" t="str">
        <f>_xlfn.XLOOKUP(C79,'Tabela de Processos'!M:M,'Tabela de Processos'!J:J)</f>
        <v>Task 67</v>
      </c>
      <c r="F79" s="103"/>
      <c r="G79" s="179" t="s">
        <v>79</v>
      </c>
      <c r="H79" s="161">
        <f>_xlfn.XLOOKUP(C79,'Tabela de Processos'!M:M,'Tabela de Processos'!K:K)</f>
        <v>41</v>
      </c>
      <c r="I79" s="161" t="str">
        <f>_xlfn.XLOOKUP(C79,'Tabela de Processos'!M:M,'Tabela de Processos'!R:R)</f>
        <v>-</v>
      </c>
      <c r="J79" s="161">
        <f>_xlfn.XLOOKUP(C79,'Tabela de Processos'!M:M,'Tabela de Processos'!N:N)</f>
        <v>0</v>
      </c>
      <c r="K79" s="161" t="s">
        <v>58</v>
      </c>
      <c r="L79" s="172">
        <f>_xlfn.XLOOKUP(C79,Tabela4[ID_Processo],Tabela4[Sprints])</f>
        <v>8</v>
      </c>
      <c r="M79" s="172">
        <f>_xlfn.XLOOKUP(C79,'Tabela de Processos'!M:M,'Tabela de Processos'!O:O)</f>
        <v>0</v>
      </c>
      <c r="N79" s="170" t="str">
        <f>_xlfn.XLOOKUP(C79,'Tabela de Processos'!M:M,'Tabela de Processos'!P:P)</f>
        <v>-</v>
      </c>
      <c r="O79" s="169" t="s">
        <v>63</v>
      </c>
      <c r="P79" s="169" t="s">
        <v>63</v>
      </c>
      <c r="Q79" s="169" t="s">
        <v>63</v>
      </c>
      <c r="R79" s="169" t="s">
        <v>63</v>
      </c>
      <c r="S79" s="169" t="s">
        <v>63</v>
      </c>
      <c r="T79" s="169" t="s">
        <v>63</v>
      </c>
      <c r="U79" s="169" t="s">
        <v>63</v>
      </c>
      <c r="V79" s="175" t="str">
        <f>IF(Planning6[[#This Row],[DATA VALIDAÇÃO ]]="-","To Do","Done")</f>
        <v>To Do</v>
      </c>
      <c r="W79" s="153" t="str">
        <f>_xlfn.XLOOKUP(C79,'Tabela de Processos'!M:M,'Tabela de Processos'!Q:Q)</f>
        <v>-</v>
      </c>
      <c r="X79" s="80"/>
      <c r="Z79" s="72"/>
      <c r="AC79" s="219"/>
    </row>
    <row r="80" spans="2:29" ht="15" customHeight="1" x14ac:dyDescent="0.35">
      <c r="B80" s="219"/>
      <c r="C80" s="176" t="str">
        <f>'Tabela de Processos'!M72</f>
        <v>JD.020</v>
      </c>
      <c r="D80" s="199" t="str">
        <f>_xlfn.XLOOKUP(C80,'Tabela de Processos'!M:M,'Tabela de Processos'!I:I)</f>
        <v>Negócios - 5</v>
      </c>
      <c r="E80" s="196" t="str">
        <f>_xlfn.XLOOKUP(C80,'Tabela de Processos'!M:M,'Tabela de Processos'!J:J)</f>
        <v>Task 68</v>
      </c>
      <c r="F80" s="103"/>
      <c r="G80" s="179" t="s">
        <v>79</v>
      </c>
      <c r="H80" s="161">
        <f>_xlfn.XLOOKUP(C80,'Tabela de Processos'!M:M,'Tabela de Processos'!K:K)</f>
        <v>42</v>
      </c>
      <c r="I80" s="161" t="str">
        <f>_xlfn.XLOOKUP(C80,'Tabela de Processos'!M:M,'Tabela de Processos'!R:R)</f>
        <v>-</v>
      </c>
      <c r="J80" s="161">
        <f>_xlfn.XLOOKUP(C80,'Tabela de Processos'!M:M,'Tabela de Processos'!N:N)</f>
        <v>0</v>
      </c>
      <c r="K80" s="161" t="s">
        <v>58</v>
      </c>
      <c r="L80" s="172">
        <f>_xlfn.XLOOKUP(C80,Tabela4[ID_Processo],Tabela4[Sprints])</f>
        <v>8</v>
      </c>
      <c r="M80" s="172">
        <f>_xlfn.XLOOKUP(C80,'Tabela de Processos'!M:M,'Tabela de Processos'!O:O)</f>
        <v>0</v>
      </c>
      <c r="N80" s="170" t="str">
        <f>_xlfn.XLOOKUP(C80,'Tabela de Processos'!M:M,'Tabela de Processos'!P:P)</f>
        <v>-</v>
      </c>
      <c r="O80" s="169" t="s">
        <v>63</v>
      </c>
      <c r="P80" s="169" t="s">
        <v>63</v>
      </c>
      <c r="Q80" s="169" t="s">
        <v>63</v>
      </c>
      <c r="R80" s="169" t="s">
        <v>63</v>
      </c>
      <c r="S80" s="169" t="s">
        <v>63</v>
      </c>
      <c r="T80" s="169" t="s">
        <v>63</v>
      </c>
      <c r="U80" s="169" t="s">
        <v>63</v>
      </c>
      <c r="V80" s="175" t="str">
        <f>IF(Planning6[[#This Row],[DATA VALIDAÇÃO ]]="-","To Do","Done")</f>
        <v>To Do</v>
      </c>
      <c r="W80" s="153" t="str">
        <f>_xlfn.XLOOKUP(C80,'Tabela de Processos'!M:M,'Tabela de Processos'!Q:Q)</f>
        <v>-</v>
      </c>
      <c r="X80" s="80"/>
      <c r="Z80" s="72"/>
      <c r="AC80" s="219"/>
    </row>
    <row r="81" spans="2:29" ht="15" customHeight="1" x14ac:dyDescent="0.35">
      <c r="B81" s="219"/>
      <c r="C81" s="176" t="str">
        <f>'Tabela de Processos'!M73</f>
        <v>JD.021</v>
      </c>
      <c r="D81" s="199" t="str">
        <f>_xlfn.XLOOKUP(C81,'Tabela de Processos'!M:M,'Tabela de Processos'!I:I)</f>
        <v>Negócios - 5</v>
      </c>
      <c r="E81" s="196" t="str">
        <f>_xlfn.XLOOKUP(C81,'Tabela de Processos'!M:M,'Tabela de Processos'!J:J)</f>
        <v>Task 69</v>
      </c>
      <c r="F81" s="103"/>
      <c r="G81" s="179" t="s">
        <v>79</v>
      </c>
      <c r="H81" s="161">
        <f>_xlfn.XLOOKUP(C81,'Tabela de Processos'!M:M,'Tabela de Processos'!K:K)</f>
        <v>43</v>
      </c>
      <c r="I81" s="161" t="str">
        <f>_xlfn.XLOOKUP(C81,'Tabela de Processos'!M:M,'Tabela de Processos'!R:R)</f>
        <v>-</v>
      </c>
      <c r="J81" s="161">
        <f>_xlfn.XLOOKUP(C81,'Tabela de Processos'!M:M,'Tabela de Processos'!N:N)</f>
        <v>0</v>
      </c>
      <c r="K81" s="72" t="s">
        <v>58</v>
      </c>
      <c r="L81" s="172">
        <f>_xlfn.XLOOKUP(C81,Tabela4[ID_Processo],Tabela4[Sprints])</f>
        <v>8</v>
      </c>
      <c r="M81" s="172">
        <f>_xlfn.XLOOKUP(C81,'Tabela de Processos'!M:M,'Tabela de Processos'!O:O)</f>
        <v>0</v>
      </c>
      <c r="N81" s="170" t="str">
        <f>_xlfn.XLOOKUP(C81,'Tabela de Processos'!M:M,'Tabela de Processos'!P:P)</f>
        <v>-</v>
      </c>
      <c r="O81" s="169" t="s">
        <v>63</v>
      </c>
      <c r="P81" s="169" t="s">
        <v>63</v>
      </c>
      <c r="Q81" s="169" t="s">
        <v>63</v>
      </c>
      <c r="R81" s="169" t="s">
        <v>63</v>
      </c>
      <c r="S81" s="169" t="s">
        <v>63</v>
      </c>
      <c r="T81" s="169" t="s">
        <v>63</v>
      </c>
      <c r="U81" s="169" t="s">
        <v>63</v>
      </c>
      <c r="V81" s="175" t="str">
        <f>IF(Planning6[[#This Row],[DATA VALIDAÇÃO ]]="-","To Do","Done")</f>
        <v>To Do</v>
      </c>
      <c r="W81" s="153" t="str">
        <f>_xlfn.XLOOKUP(C81,'Tabela de Processos'!M:M,'Tabela de Processos'!Q:Q)</f>
        <v>-</v>
      </c>
      <c r="X81" s="80"/>
      <c r="Z81" s="72"/>
      <c r="AA81" s="32"/>
      <c r="AC81" s="219"/>
    </row>
    <row r="82" spans="2:29" ht="15" customHeight="1" x14ac:dyDescent="0.35">
      <c r="B82" s="219"/>
      <c r="C82" s="176" t="str">
        <f>'Tabela de Processos'!M74</f>
        <v>JD.022</v>
      </c>
      <c r="D82" s="199" t="str">
        <f>_xlfn.XLOOKUP(C82,'Tabela de Processos'!M:M,'Tabela de Processos'!I:I)</f>
        <v>Negócios - 5</v>
      </c>
      <c r="E82" s="196" t="str">
        <f>_xlfn.XLOOKUP(C82,'Tabela de Processos'!M:M,'Tabela de Processos'!J:J)</f>
        <v>Task 70</v>
      </c>
      <c r="F82" s="103"/>
      <c r="G82" s="179" t="s">
        <v>79</v>
      </c>
      <c r="H82" s="161">
        <f>_xlfn.XLOOKUP(C82,'Tabela de Processos'!M:M,'Tabela de Processos'!K:K)</f>
        <v>44</v>
      </c>
      <c r="I82" s="161" t="str">
        <f>_xlfn.XLOOKUP(C82,'Tabela de Processos'!M:M,'Tabela de Processos'!R:R)</f>
        <v>-</v>
      </c>
      <c r="J82" s="161">
        <f>_xlfn.XLOOKUP(C82,'Tabela de Processos'!M:M,'Tabela de Processos'!N:N)</f>
        <v>0</v>
      </c>
      <c r="K82" s="161" t="s">
        <v>58</v>
      </c>
      <c r="L82" s="172">
        <f>_xlfn.XLOOKUP(C82,Tabela4[ID_Processo],Tabela4[Sprints])</f>
        <v>8</v>
      </c>
      <c r="M82" s="172">
        <f>_xlfn.XLOOKUP(C82,'Tabela de Processos'!M:M,'Tabela de Processos'!O:O)</f>
        <v>0</v>
      </c>
      <c r="N82" s="170" t="str">
        <f>_xlfn.XLOOKUP(C82,'Tabela de Processos'!M:M,'Tabela de Processos'!P:P)</f>
        <v>-</v>
      </c>
      <c r="O82" s="169" t="s">
        <v>63</v>
      </c>
      <c r="P82" s="169" t="s">
        <v>63</v>
      </c>
      <c r="Q82" s="169" t="s">
        <v>63</v>
      </c>
      <c r="R82" s="169" t="s">
        <v>63</v>
      </c>
      <c r="S82" s="169" t="s">
        <v>63</v>
      </c>
      <c r="T82" s="169" t="s">
        <v>63</v>
      </c>
      <c r="U82" s="169" t="s">
        <v>63</v>
      </c>
      <c r="V82" s="175" t="str">
        <f>IF(Planning6[[#This Row],[DATA VALIDAÇÃO ]]="-","To Do","Done")</f>
        <v>To Do</v>
      </c>
      <c r="W82" s="153" t="str">
        <f>_xlfn.XLOOKUP(C82,'Tabela de Processos'!M:M,'Tabela de Processos'!Q:Q)</f>
        <v>-</v>
      </c>
      <c r="X82" s="80"/>
      <c r="Z82" s="72"/>
      <c r="AA82" s="32"/>
      <c r="AC82" s="219"/>
    </row>
    <row r="83" spans="2:29" ht="15" customHeight="1" x14ac:dyDescent="0.35">
      <c r="B83" s="219"/>
      <c r="C83" s="176" t="str">
        <f>'Tabela de Processos'!M75</f>
        <v>JD.023</v>
      </c>
      <c r="D83" s="199" t="str">
        <f>_xlfn.XLOOKUP(C83,'Tabela de Processos'!M:M,'Tabela de Processos'!I:I)</f>
        <v>Negócios - 5</v>
      </c>
      <c r="E83" s="196" t="str">
        <f>_xlfn.XLOOKUP(C83,'Tabela de Processos'!M:M,'Tabela de Processos'!J:J)</f>
        <v>Task 71</v>
      </c>
      <c r="F83" s="103"/>
      <c r="G83" s="179" t="s">
        <v>79</v>
      </c>
      <c r="H83" s="161">
        <f>_xlfn.XLOOKUP(C83,'Tabela de Processos'!M:M,'Tabela de Processos'!K:K)</f>
        <v>45</v>
      </c>
      <c r="I83" s="161" t="str">
        <f>_xlfn.XLOOKUP(C83,'Tabela de Processos'!M:M,'Tabela de Processos'!R:R)</f>
        <v>-</v>
      </c>
      <c r="J83" s="161">
        <f>_xlfn.XLOOKUP(C83,'Tabela de Processos'!M:M,'Tabela de Processos'!N:N)</f>
        <v>0</v>
      </c>
      <c r="K83" s="161" t="s">
        <v>58</v>
      </c>
      <c r="L83" s="172">
        <f>_xlfn.XLOOKUP(C83,Tabela4[ID_Processo],Tabela4[Sprints])</f>
        <v>8</v>
      </c>
      <c r="M83" s="172">
        <f>_xlfn.XLOOKUP(C83,'Tabela de Processos'!M:M,'Tabela de Processos'!O:O)</f>
        <v>0</v>
      </c>
      <c r="N83" s="170" t="str">
        <f>_xlfn.XLOOKUP(C83,'Tabela de Processos'!M:M,'Tabela de Processos'!P:P)</f>
        <v>-</v>
      </c>
      <c r="O83" s="169" t="s">
        <v>63</v>
      </c>
      <c r="P83" s="169" t="s">
        <v>63</v>
      </c>
      <c r="Q83" s="169" t="s">
        <v>63</v>
      </c>
      <c r="R83" s="169" t="s">
        <v>63</v>
      </c>
      <c r="S83" s="169" t="s">
        <v>63</v>
      </c>
      <c r="T83" s="169" t="s">
        <v>63</v>
      </c>
      <c r="U83" s="169" t="s">
        <v>63</v>
      </c>
      <c r="V83" s="175" t="str">
        <f>IF(Planning6[[#This Row],[DATA VALIDAÇÃO ]]="-","To Do","Done")</f>
        <v>To Do</v>
      </c>
      <c r="W83" s="153" t="str">
        <f>_xlfn.XLOOKUP(C83,'Tabela de Processos'!M:M,'Tabela de Processos'!Q:Q)</f>
        <v>-</v>
      </c>
      <c r="X83" s="80"/>
      <c r="Z83" s="72"/>
      <c r="AC83" s="219"/>
    </row>
    <row r="84" spans="2:29" ht="15" customHeight="1" x14ac:dyDescent="0.35">
      <c r="B84" s="219"/>
      <c r="C84" s="176" t="str">
        <f>'Tabela de Processos'!M76</f>
        <v>JD.024</v>
      </c>
      <c r="D84" s="199" t="str">
        <f>_xlfn.XLOOKUP(C84,'Tabela de Processos'!M:M,'Tabela de Processos'!I:I)</f>
        <v>Negócios - 5</v>
      </c>
      <c r="E84" s="196" t="str">
        <f>_xlfn.XLOOKUP(C84,'Tabela de Processos'!M:M,'Tabela de Processos'!J:J)</f>
        <v>Task 72</v>
      </c>
      <c r="F84" s="103"/>
      <c r="G84" s="179" t="s">
        <v>79</v>
      </c>
      <c r="H84" s="161">
        <f>_xlfn.XLOOKUP(C84,'Tabela de Processos'!M:M,'Tabela de Processos'!K:K)</f>
        <v>46</v>
      </c>
      <c r="I84" s="161" t="str">
        <f>_xlfn.XLOOKUP(C84,'Tabela de Processos'!M:M,'Tabela de Processos'!R:R)</f>
        <v>-</v>
      </c>
      <c r="J84" s="161">
        <f>_xlfn.XLOOKUP(C84,'Tabela de Processos'!M:M,'Tabela de Processos'!N:N)</f>
        <v>0</v>
      </c>
      <c r="K84" s="161" t="s">
        <v>58</v>
      </c>
      <c r="L84" s="172">
        <f>_xlfn.XLOOKUP(C84,Tabela4[ID_Processo],Tabela4[Sprints])</f>
        <v>8</v>
      </c>
      <c r="M84" s="172">
        <f>_xlfn.XLOOKUP(C84,'Tabela de Processos'!M:M,'Tabela de Processos'!O:O)</f>
        <v>0</v>
      </c>
      <c r="N84" s="170" t="str">
        <f>_xlfn.XLOOKUP(C84,'Tabela de Processos'!M:M,'Tabela de Processos'!P:P)</f>
        <v>-</v>
      </c>
      <c r="O84" s="169" t="s">
        <v>63</v>
      </c>
      <c r="P84" s="169" t="s">
        <v>63</v>
      </c>
      <c r="Q84" s="169" t="s">
        <v>63</v>
      </c>
      <c r="R84" s="169" t="s">
        <v>63</v>
      </c>
      <c r="S84" s="169" t="s">
        <v>63</v>
      </c>
      <c r="T84" s="169" t="s">
        <v>63</v>
      </c>
      <c r="U84" s="169" t="s">
        <v>63</v>
      </c>
      <c r="V84" s="175" t="str">
        <f>IF(Planning6[[#This Row],[DATA VALIDAÇÃO ]]="-","To Do","Done")</f>
        <v>To Do</v>
      </c>
      <c r="W84" s="153" t="str">
        <f>_xlfn.XLOOKUP(C84,'Tabela de Processos'!M:M,'Tabela de Processos'!Q:Q)</f>
        <v>-</v>
      </c>
      <c r="X84" s="80"/>
      <c r="Z84" s="72"/>
      <c r="AC84" s="219"/>
    </row>
    <row r="85" spans="2:29" ht="15" customHeight="1" x14ac:dyDescent="0.35">
      <c r="B85" s="219"/>
      <c r="C85" s="176" t="str">
        <f>'Tabela de Processos'!M77</f>
        <v>JD.025</v>
      </c>
      <c r="D85" s="199" t="str">
        <f>_xlfn.XLOOKUP(C85,'Tabela de Processos'!M:M,'Tabela de Processos'!I:I)</f>
        <v>Negócios - 5</v>
      </c>
      <c r="E85" s="196" t="str">
        <f>_xlfn.XLOOKUP(C85,'Tabela de Processos'!M:M,'Tabela de Processos'!J:J)</f>
        <v>Task 73</v>
      </c>
      <c r="F85" s="103"/>
      <c r="G85" s="179" t="s">
        <v>79</v>
      </c>
      <c r="H85" s="161">
        <f>_xlfn.XLOOKUP(C85,'Tabela de Processos'!M:M,'Tabela de Processos'!K:K)</f>
        <v>47</v>
      </c>
      <c r="I85" s="161" t="str">
        <f>_xlfn.XLOOKUP(C85,'Tabela de Processos'!M:M,'Tabela de Processos'!R:R)</f>
        <v>-</v>
      </c>
      <c r="J85" s="161">
        <f>_xlfn.XLOOKUP(C85,'Tabela de Processos'!M:M,'Tabela de Processos'!N:N)</f>
        <v>0</v>
      </c>
      <c r="K85" s="72" t="s">
        <v>58</v>
      </c>
      <c r="L85" s="172">
        <f>_xlfn.XLOOKUP(C85,Tabela4[ID_Processo],Tabela4[Sprints])</f>
        <v>8</v>
      </c>
      <c r="M85" s="172">
        <f>_xlfn.XLOOKUP(C85,'Tabela de Processos'!M:M,'Tabela de Processos'!O:O)</f>
        <v>0</v>
      </c>
      <c r="N85" s="170" t="str">
        <f>_xlfn.XLOOKUP(C85,'Tabela de Processos'!M:M,'Tabela de Processos'!P:P)</f>
        <v>-</v>
      </c>
      <c r="O85" s="169" t="s">
        <v>63</v>
      </c>
      <c r="P85" s="169" t="s">
        <v>63</v>
      </c>
      <c r="Q85" s="169" t="s">
        <v>63</v>
      </c>
      <c r="R85" s="169" t="s">
        <v>63</v>
      </c>
      <c r="S85" s="169" t="s">
        <v>63</v>
      </c>
      <c r="T85" s="169" t="s">
        <v>63</v>
      </c>
      <c r="U85" s="169" t="s">
        <v>63</v>
      </c>
      <c r="V85" s="175" t="str">
        <f>IF(Planning6[[#This Row],[DATA VALIDAÇÃO ]]="-","To Do","Done")</f>
        <v>To Do</v>
      </c>
      <c r="W85" s="153" t="str">
        <f>_xlfn.XLOOKUP(C85,'Tabela de Processos'!M:M,'Tabela de Processos'!Q:Q)</f>
        <v>-</v>
      </c>
      <c r="X85" s="80"/>
      <c r="Z85" s="72"/>
      <c r="AA85" s="32"/>
      <c r="AC85" s="219"/>
    </row>
    <row r="86" spans="2:29" ht="15" customHeight="1" x14ac:dyDescent="0.35">
      <c r="B86" s="219"/>
      <c r="C86" s="176" t="str">
        <f>'Tabela de Processos'!M78</f>
        <v>JD.026</v>
      </c>
      <c r="D86" s="199" t="str">
        <f>_xlfn.XLOOKUP(C86,'Tabela de Processos'!M:M,'Tabela de Processos'!I:I)</f>
        <v>Negócios - 5</v>
      </c>
      <c r="E86" s="196" t="str">
        <f>_xlfn.XLOOKUP(C86,'Tabela de Processos'!M:M,'Tabela de Processos'!J:J)</f>
        <v>Task 74</v>
      </c>
      <c r="F86" s="103"/>
      <c r="G86" s="179" t="s">
        <v>79</v>
      </c>
      <c r="H86" s="161">
        <f>_xlfn.XLOOKUP(C86,'Tabela de Processos'!M:M,'Tabela de Processos'!K:K)</f>
        <v>48</v>
      </c>
      <c r="I86" s="161" t="str">
        <f>_xlfn.XLOOKUP(C86,'Tabela de Processos'!M:M,'Tabela de Processos'!R:R)</f>
        <v>-</v>
      </c>
      <c r="J86" s="161">
        <f>_xlfn.XLOOKUP(C86,'Tabela de Processos'!M:M,'Tabela de Processos'!N:N)</f>
        <v>0</v>
      </c>
      <c r="K86" s="161" t="s">
        <v>58</v>
      </c>
      <c r="L86" s="172">
        <f>_xlfn.XLOOKUP(C86,Tabela4[ID_Processo],Tabela4[Sprints])</f>
        <v>8</v>
      </c>
      <c r="M86" s="172">
        <f>_xlfn.XLOOKUP(C86,'Tabela de Processos'!M:M,'Tabela de Processos'!O:O)</f>
        <v>0</v>
      </c>
      <c r="N86" s="170" t="str">
        <f>_xlfn.XLOOKUP(C86,'Tabela de Processos'!M:M,'Tabela de Processos'!P:P)</f>
        <v>-</v>
      </c>
      <c r="O86" s="169" t="s">
        <v>63</v>
      </c>
      <c r="P86" s="169" t="s">
        <v>63</v>
      </c>
      <c r="Q86" s="169" t="s">
        <v>63</v>
      </c>
      <c r="R86" s="169" t="s">
        <v>63</v>
      </c>
      <c r="S86" s="169" t="s">
        <v>63</v>
      </c>
      <c r="T86" s="169" t="s">
        <v>63</v>
      </c>
      <c r="U86" s="169" t="s">
        <v>63</v>
      </c>
      <c r="V86" s="175" t="str">
        <f>IF(Planning6[[#This Row],[DATA VALIDAÇÃO ]]="-","To Do","Done")</f>
        <v>To Do</v>
      </c>
      <c r="W86" s="153" t="str">
        <f>_xlfn.XLOOKUP(C86,'Tabela de Processos'!M:M,'Tabela de Processos'!Q:Q)</f>
        <v>-</v>
      </c>
      <c r="X86" s="80"/>
      <c r="Z86" s="72"/>
      <c r="AA86" s="32"/>
      <c r="AC86" s="219"/>
    </row>
    <row r="87" spans="2:29" ht="15" customHeight="1" x14ac:dyDescent="0.35">
      <c r="B87" s="219"/>
      <c r="C87" s="176" t="str">
        <f>'Tabela de Processos'!M79</f>
        <v>TIC.001</v>
      </c>
      <c r="D87" s="199" t="str">
        <f>_xlfn.XLOOKUP(C87,'Tabela de Processos'!M:M,'Tabela de Processos'!I:I)</f>
        <v>Negócios - 6</v>
      </c>
      <c r="E87" s="196" t="str">
        <f>_xlfn.XLOOKUP(C87,'Tabela de Processos'!M:M,'Tabela de Processos'!J:J)</f>
        <v>Task 75</v>
      </c>
      <c r="F87" s="103"/>
      <c r="G87" s="179" t="s">
        <v>79</v>
      </c>
      <c r="H87" s="161">
        <f>_xlfn.XLOOKUP(C87,'Tabela de Processos'!M:M,'Tabela de Processos'!K:K)</f>
        <v>49</v>
      </c>
      <c r="I87" s="161" t="str">
        <f>_xlfn.XLOOKUP(C87,'Tabela de Processos'!M:M,'Tabela de Processos'!R:R)</f>
        <v>-</v>
      </c>
      <c r="J87" s="161">
        <f>_xlfn.XLOOKUP(C87,'Tabela de Processos'!M:M,'Tabela de Processos'!N:N)</f>
        <v>0</v>
      </c>
      <c r="K87" s="161" t="s">
        <v>58</v>
      </c>
      <c r="L87" s="172">
        <f>_xlfn.XLOOKUP(C87,Tabela4[ID_Processo],Tabela4[Sprints])</f>
        <v>6</v>
      </c>
      <c r="M87" s="172">
        <f>_xlfn.XLOOKUP(C87,'Tabela de Processos'!M:M,'Tabela de Processos'!O:O)</f>
        <v>0</v>
      </c>
      <c r="N87" s="170" t="str">
        <f>_xlfn.XLOOKUP(C87,'Tabela de Processos'!M:M,'Tabela de Processos'!P:P)</f>
        <v>-</v>
      </c>
      <c r="O87" s="169" t="s">
        <v>63</v>
      </c>
      <c r="P87" s="169" t="s">
        <v>63</v>
      </c>
      <c r="Q87" s="169" t="s">
        <v>63</v>
      </c>
      <c r="R87" s="169" t="s">
        <v>63</v>
      </c>
      <c r="S87" s="169" t="s">
        <v>63</v>
      </c>
      <c r="T87" s="169" t="s">
        <v>63</v>
      </c>
      <c r="U87" s="169" t="s">
        <v>63</v>
      </c>
      <c r="V87" s="175" t="str">
        <f>IF(Planning6[[#This Row],[DATA VALIDAÇÃO ]]="-","To Do","Done")</f>
        <v>To Do</v>
      </c>
      <c r="W87" s="153" t="str">
        <f>_xlfn.XLOOKUP(C87,'Tabela de Processos'!M:M,'Tabela de Processos'!Q:Q)</f>
        <v>-</v>
      </c>
      <c r="X87" s="80"/>
      <c r="Z87" s="72"/>
      <c r="AC87" s="219"/>
    </row>
    <row r="88" spans="2:29" ht="15" customHeight="1" x14ac:dyDescent="0.35">
      <c r="B88" s="219"/>
      <c r="C88" s="176" t="str">
        <f>'Tabela de Processos'!M80</f>
        <v>TIC.002</v>
      </c>
      <c r="D88" s="199" t="str">
        <f>_xlfn.XLOOKUP(C88,'Tabela de Processos'!M:M,'Tabela de Processos'!I:I)</f>
        <v>Negócios - 6</v>
      </c>
      <c r="E88" s="196" t="str">
        <f>_xlfn.XLOOKUP(C88,'Tabela de Processos'!M:M,'Tabela de Processos'!J:J)</f>
        <v>Task 76</v>
      </c>
      <c r="F88" s="103"/>
      <c r="G88" s="179" t="s">
        <v>79</v>
      </c>
      <c r="H88" s="161">
        <f>_xlfn.XLOOKUP(C88,'Tabela de Processos'!M:M,'Tabela de Processos'!K:K)</f>
        <v>50</v>
      </c>
      <c r="I88" s="161" t="str">
        <f>_xlfn.XLOOKUP(C88,'Tabela de Processos'!M:M,'Tabela de Processos'!R:R)</f>
        <v>-</v>
      </c>
      <c r="J88" s="161">
        <f>_xlfn.XLOOKUP(C88,'Tabela de Processos'!M:M,'Tabela de Processos'!N:N)</f>
        <v>0</v>
      </c>
      <c r="K88" s="161" t="s">
        <v>58</v>
      </c>
      <c r="L88" s="172">
        <f>_xlfn.XLOOKUP(C88,Tabela4[ID_Processo],Tabela4[Sprints])</f>
        <v>6</v>
      </c>
      <c r="M88" s="172">
        <f>_xlfn.XLOOKUP(C88,'Tabela de Processos'!M:M,'Tabela de Processos'!O:O)</f>
        <v>0</v>
      </c>
      <c r="N88" s="170" t="str">
        <f>_xlfn.XLOOKUP(C88,'Tabela de Processos'!M:M,'Tabela de Processos'!P:P)</f>
        <v>-</v>
      </c>
      <c r="O88" s="169" t="s">
        <v>63</v>
      </c>
      <c r="P88" s="169" t="s">
        <v>63</v>
      </c>
      <c r="Q88" s="169" t="s">
        <v>63</v>
      </c>
      <c r="R88" s="169" t="s">
        <v>63</v>
      </c>
      <c r="S88" s="169" t="s">
        <v>63</v>
      </c>
      <c r="T88" s="169" t="s">
        <v>63</v>
      </c>
      <c r="U88" s="169" t="s">
        <v>63</v>
      </c>
      <c r="V88" s="175" t="str">
        <f>IF(Planning6[[#This Row],[DATA VALIDAÇÃO ]]="-","To Do","Done")</f>
        <v>To Do</v>
      </c>
      <c r="W88" s="153" t="str">
        <f>_xlfn.XLOOKUP(C88,'Tabela de Processos'!M:M,'Tabela de Processos'!Q:Q)</f>
        <v>-</v>
      </c>
      <c r="X88" s="80"/>
      <c r="Z88" s="72"/>
      <c r="AC88" s="219"/>
    </row>
    <row r="89" spans="2:29" ht="15" customHeight="1" x14ac:dyDescent="0.35">
      <c r="B89" s="219"/>
      <c r="C89" s="176" t="str">
        <f>'Tabela de Processos'!M81</f>
        <v>TIC.003</v>
      </c>
      <c r="D89" s="199" t="str">
        <f>_xlfn.XLOOKUP(C89,'Tabela de Processos'!M:M,'Tabela de Processos'!I:I)</f>
        <v>Negócios - 6</v>
      </c>
      <c r="E89" s="196" t="str">
        <f>_xlfn.XLOOKUP(C89,'Tabela de Processos'!M:M,'Tabela de Processos'!J:J)</f>
        <v>Task 77</v>
      </c>
      <c r="F89" s="103"/>
      <c r="G89" s="179" t="s">
        <v>79</v>
      </c>
      <c r="H89" s="161">
        <f>_xlfn.XLOOKUP(C89,'Tabela de Processos'!M:M,'Tabela de Processos'!K:K)</f>
        <v>51</v>
      </c>
      <c r="I89" s="161" t="str">
        <f>_xlfn.XLOOKUP(C89,'Tabela de Processos'!M:M,'Tabela de Processos'!R:R)</f>
        <v>-</v>
      </c>
      <c r="J89" s="161">
        <f>_xlfn.XLOOKUP(C89,'Tabela de Processos'!M:M,'Tabela de Processos'!N:N)</f>
        <v>0</v>
      </c>
      <c r="K89" s="72" t="s">
        <v>58</v>
      </c>
      <c r="L89" s="172">
        <f>_xlfn.XLOOKUP(C89,Tabela4[ID_Processo],Tabela4[Sprints])</f>
        <v>6</v>
      </c>
      <c r="M89" s="172">
        <f>_xlfn.XLOOKUP(C89,'Tabela de Processos'!M:M,'Tabela de Processos'!O:O)</f>
        <v>0</v>
      </c>
      <c r="N89" s="170" t="str">
        <f>_xlfn.XLOOKUP(C89,'Tabela de Processos'!M:M,'Tabela de Processos'!P:P)</f>
        <v>-</v>
      </c>
      <c r="O89" s="169" t="s">
        <v>63</v>
      </c>
      <c r="P89" s="169" t="s">
        <v>63</v>
      </c>
      <c r="Q89" s="169" t="s">
        <v>63</v>
      </c>
      <c r="R89" s="169" t="s">
        <v>63</v>
      </c>
      <c r="S89" s="169" t="s">
        <v>63</v>
      </c>
      <c r="T89" s="169" t="s">
        <v>63</v>
      </c>
      <c r="U89" s="169" t="s">
        <v>63</v>
      </c>
      <c r="V89" s="175" t="str">
        <f>IF(Planning6[[#This Row],[DATA VALIDAÇÃO ]]="-","To Do","Done")</f>
        <v>To Do</v>
      </c>
      <c r="W89" s="153" t="str">
        <f>_xlfn.XLOOKUP(C89,'Tabela de Processos'!M:M,'Tabela de Processos'!Q:Q)</f>
        <v>-</v>
      </c>
      <c r="X89" s="80"/>
      <c r="Z89" s="72"/>
      <c r="AA89" s="32"/>
      <c r="AC89" s="219"/>
    </row>
    <row r="90" spans="2:29" ht="15" customHeight="1" x14ac:dyDescent="0.35">
      <c r="B90" s="219"/>
      <c r="C90" s="176" t="str">
        <f>'Tabela de Processos'!M82</f>
        <v>TIC.004</v>
      </c>
      <c r="D90" s="199" t="str">
        <f>_xlfn.XLOOKUP(C90,'Tabela de Processos'!M:M,'Tabela de Processos'!I:I)</f>
        <v>Negócios - 6</v>
      </c>
      <c r="E90" s="196" t="str">
        <f>_xlfn.XLOOKUP(C90,'Tabela de Processos'!M:M,'Tabela de Processos'!J:J)</f>
        <v>Task 78</v>
      </c>
      <c r="F90" s="103"/>
      <c r="G90" s="179" t="s">
        <v>79</v>
      </c>
      <c r="H90" s="161">
        <f>_xlfn.XLOOKUP(C90,'Tabela de Processos'!M:M,'Tabela de Processos'!K:K)</f>
        <v>52</v>
      </c>
      <c r="I90" s="161" t="str">
        <f>_xlfn.XLOOKUP(C90,'Tabela de Processos'!M:M,'Tabela de Processos'!R:R)</f>
        <v>-</v>
      </c>
      <c r="J90" s="161">
        <f>_xlfn.XLOOKUP(C90,'Tabela de Processos'!M:M,'Tabela de Processos'!N:N)</f>
        <v>0</v>
      </c>
      <c r="K90" s="161" t="s">
        <v>58</v>
      </c>
      <c r="L90" s="172">
        <f>_xlfn.XLOOKUP(C90,Tabela4[ID_Processo],Tabela4[Sprints])</f>
        <v>6</v>
      </c>
      <c r="M90" s="172">
        <f>_xlfn.XLOOKUP(C90,'Tabela de Processos'!M:M,'Tabela de Processos'!O:O)</f>
        <v>0</v>
      </c>
      <c r="N90" s="170" t="str">
        <f>_xlfn.XLOOKUP(C90,'Tabela de Processos'!M:M,'Tabela de Processos'!P:P)</f>
        <v>-</v>
      </c>
      <c r="O90" s="169" t="s">
        <v>63</v>
      </c>
      <c r="P90" s="169" t="s">
        <v>63</v>
      </c>
      <c r="Q90" s="169" t="s">
        <v>63</v>
      </c>
      <c r="R90" s="169" t="s">
        <v>63</v>
      </c>
      <c r="S90" s="169" t="s">
        <v>63</v>
      </c>
      <c r="T90" s="169" t="s">
        <v>63</v>
      </c>
      <c r="U90" s="169" t="s">
        <v>63</v>
      </c>
      <c r="V90" s="175" t="str">
        <f>IF(Planning6[[#This Row],[DATA VALIDAÇÃO ]]="-","To Do","Done")</f>
        <v>To Do</v>
      </c>
      <c r="W90" s="153" t="str">
        <f>_xlfn.XLOOKUP(C90,'Tabela de Processos'!M:M,'Tabela de Processos'!Q:Q)</f>
        <v>-</v>
      </c>
      <c r="X90" s="80"/>
      <c r="Z90" s="72"/>
      <c r="AA90" s="32"/>
      <c r="AC90" s="219"/>
    </row>
    <row r="91" spans="2:29" ht="15" customHeight="1" x14ac:dyDescent="0.35">
      <c r="B91" s="219"/>
      <c r="C91" s="176" t="str">
        <f>'Tabela de Processos'!M83</f>
        <v>TIC.005</v>
      </c>
      <c r="D91" s="199" t="str">
        <f>_xlfn.XLOOKUP(C91,'Tabela de Processos'!M:M,'Tabela de Processos'!I:I)</f>
        <v>Negócios - 6</v>
      </c>
      <c r="E91" s="196" t="str">
        <f>_xlfn.XLOOKUP(C91,'Tabela de Processos'!M:M,'Tabela de Processos'!J:J)</f>
        <v>Task 79</v>
      </c>
      <c r="F91" s="103"/>
      <c r="G91" s="179" t="s">
        <v>79</v>
      </c>
      <c r="H91" s="161">
        <f>_xlfn.XLOOKUP(C91,'Tabela de Processos'!M:M,'Tabela de Processos'!K:K)</f>
        <v>53</v>
      </c>
      <c r="I91" s="161" t="str">
        <f>_xlfn.XLOOKUP(C91,'Tabela de Processos'!M:M,'Tabela de Processos'!R:R)</f>
        <v>-</v>
      </c>
      <c r="J91" s="161">
        <f>_xlfn.XLOOKUP(C91,'Tabela de Processos'!M:M,'Tabela de Processos'!N:N)</f>
        <v>0</v>
      </c>
      <c r="K91" s="161" t="s">
        <v>58</v>
      </c>
      <c r="L91" s="172">
        <f>_xlfn.XLOOKUP(C91,Tabela4[ID_Processo],Tabela4[Sprints])</f>
        <v>6</v>
      </c>
      <c r="M91" s="172">
        <f>_xlfn.XLOOKUP(C91,'Tabela de Processos'!M:M,'Tabela de Processos'!O:O)</f>
        <v>0</v>
      </c>
      <c r="N91" s="170" t="str">
        <f>_xlfn.XLOOKUP(C91,'Tabela de Processos'!M:M,'Tabela de Processos'!P:P)</f>
        <v>-</v>
      </c>
      <c r="O91" s="169" t="s">
        <v>63</v>
      </c>
      <c r="P91" s="169" t="s">
        <v>63</v>
      </c>
      <c r="Q91" s="169" t="s">
        <v>63</v>
      </c>
      <c r="R91" s="169" t="s">
        <v>63</v>
      </c>
      <c r="S91" s="169" t="s">
        <v>63</v>
      </c>
      <c r="T91" s="169" t="s">
        <v>63</v>
      </c>
      <c r="U91" s="169" t="s">
        <v>63</v>
      </c>
      <c r="V91" s="175" t="str">
        <f>IF(Planning6[[#This Row],[DATA VALIDAÇÃO ]]="-","To Do","Done")</f>
        <v>To Do</v>
      </c>
      <c r="W91" s="153" t="str">
        <f>_xlfn.XLOOKUP(C91,'Tabela de Processos'!M:M,'Tabela de Processos'!Q:Q)</f>
        <v>-</v>
      </c>
      <c r="X91" s="80"/>
      <c r="Z91" s="72"/>
      <c r="AC91" s="219"/>
    </row>
    <row r="92" spans="2:29" ht="15" customHeight="1" x14ac:dyDescent="0.35">
      <c r="B92" s="219"/>
      <c r="C92" s="176" t="str">
        <f>'Tabela de Processos'!M84</f>
        <v>TIC.006</v>
      </c>
      <c r="D92" s="199" t="str">
        <f>_xlfn.XLOOKUP(C92,'Tabela de Processos'!M:M,'Tabela de Processos'!I:I)</f>
        <v>Negócios - 6</v>
      </c>
      <c r="E92" s="196" t="str">
        <f>_xlfn.XLOOKUP(C92,'Tabela de Processos'!M:M,'Tabela de Processos'!J:J)</f>
        <v>Task 80</v>
      </c>
      <c r="F92" s="103"/>
      <c r="G92" s="179" t="s">
        <v>79</v>
      </c>
      <c r="H92" s="161">
        <f>_xlfn.XLOOKUP(C92,'Tabela de Processos'!M:M,'Tabela de Processos'!K:K)</f>
        <v>54</v>
      </c>
      <c r="I92" s="161" t="str">
        <f>_xlfn.XLOOKUP(C92,'Tabela de Processos'!M:M,'Tabela de Processos'!R:R)</f>
        <v>-</v>
      </c>
      <c r="J92" s="161">
        <f>_xlfn.XLOOKUP(C92,'Tabela de Processos'!M:M,'Tabela de Processos'!N:N)</f>
        <v>0</v>
      </c>
      <c r="K92" s="161" t="s">
        <v>58</v>
      </c>
      <c r="L92" s="172">
        <f>_xlfn.XLOOKUP(C92,Tabela4[ID_Processo],Tabela4[Sprints])</f>
        <v>6</v>
      </c>
      <c r="M92" s="172">
        <f>_xlfn.XLOOKUP(C92,'Tabela de Processos'!M:M,'Tabela de Processos'!O:O)</f>
        <v>0</v>
      </c>
      <c r="N92" s="170" t="str">
        <f>_xlfn.XLOOKUP(C92,'Tabela de Processos'!M:M,'Tabela de Processos'!P:P)</f>
        <v>-</v>
      </c>
      <c r="O92" s="169" t="s">
        <v>63</v>
      </c>
      <c r="P92" s="169" t="s">
        <v>63</v>
      </c>
      <c r="Q92" s="169" t="s">
        <v>63</v>
      </c>
      <c r="R92" s="169" t="s">
        <v>63</v>
      </c>
      <c r="S92" s="169" t="s">
        <v>63</v>
      </c>
      <c r="T92" s="169" t="s">
        <v>63</v>
      </c>
      <c r="U92" s="169" t="s">
        <v>63</v>
      </c>
      <c r="V92" s="175" t="str">
        <f>IF(Planning6[[#This Row],[DATA VALIDAÇÃO ]]="-","To Do","Done")</f>
        <v>To Do</v>
      </c>
      <c r="W92" s="153" t="str">
        <f>_xlfn.XLOOKUP(C92,'Tabela de Processos'!M:M,'Tabela de Processos'!Q:Q)</f>
        <v>-</v>
      </c>
      <c r="X92" s="80"/>
      <c r="Z92" s="72"/>
      <c r="AC92" s="219"/>
    </row>
    <row r="93" spans="2:29" ht="15" customHeight="1" x14ac:dyDescent="0.35">
      <c r="B93" s="219"/>
      <c r="C93" s="176" t="str">
        <f>'Tabela de Processos'!M85</f>
        <v>TIC.007</v>
      </c>
      <c r="D93" s="199" t="str">
        <f>_xlfn.XLOOKUP(C93,'Tabela de Processos'!M:M,'Tabela de Processos'!I:I)</f>
        <v>Negócios - 6</v>
      </c>
      <c r="E93" s="196" t="str">
        <f>_xlfn.XLOOKUP(C93,'Tabela de Processos'!M:M,'Tabela de Processos'!J:J)</f>
        <v>Task 81</v>
      </c>
      <c r="F93" s="103"/>
      <c r="G93" s="179" t="s">
        <v>79</v>
      </c>
      <c r="H93" s="161">
        <f>_xlfn.XLOOKUP(C93,'Tabela de Processos'!M:M,'Tabela de Processos'!K:K)</f>
        <v>55</v>
      </c>
      <c r="I93" s="161" t="str">
        <f>_xlfn.XLOOKUP(C93,'Tabela de Processos'!M:M,'Tabela de Processos'!R:R)</f>
        <v>-</v>
      </c>
      <c r="J93" s="161">
        <f>_xlfn.XLOOKUP(C93,'Tabela de Processos'!M:M,'Tabela de Processos'!N:N)</f>
        <v>0</v>
      </c>
      <c r="K93" s="72" t="s">
        <v>58</v>
      </c>
      <c r="L93" s="172">
        <f>_xlfn.XLOOKUP(C93,Tabela4[ID_Processo],Tabela4[Sprints])</f>
        <v>6</v>
      </c>
      <c r="M93" s="172">
        <f>_xlfn.XLOOKUP(C93,'Tabela de Processos'!M:M,'Tabela de Processos'!O:O)</f>
        <v>0</v>
      </c>
      <c r="N93" s="170" t="str">
        <f>_xlfn.XLOOKUP(C93,'Tabela de Processos'!M:M,'Tabela de Processos'!P:P)</f>
        <v>-</v>
      </c>
      <c r="O93" s="169" t="s">
        <v>63</v>
      </c>
      <c r="P93" s="169" t="s">
        <v>63</v>
      </c>
      <c r="Q93" s="169" t="s">
        <v>63</v>
      </c>
      <c r="R93" s="169" t="s">
        <v>63</v>
      </c>
      <c r="S93" s="169" t="s">
        <v>63</v>
      </c>
      <c r="T93" s="169" t="s">
        <v>63</v>
      </c>
      <c r="U93" s="169" t="s">
        <v>63</v>
      </c>
      <c r="V93" s="175" t="str">
        <f>IF(Planning6[[#This Row],[DATA VALIDAÇÃO ]]="-","To Do","Done")</f>
        <v>To Do</v>
      </c>
      <c r="W93" s="153" t="str">
        <f>_xlfn.XLOOKUP(C93,'Tabela de Processos'!M:M,'Tabela de Processos'!Q:Q)</f>
        <v>-</v>
      </c>
      <c r="X93" s="80"/>
      <c r="Z93" s="72"/>
      <c r="AA93" s="32"/>
      <c r="AC93" s="219"/>
    </row>
    <row r="94" spans="2:29" ht="15" customHeight="1" x14ac:dyDescent="0.35">
      <c r="B94" s="219"/>
      <c r="C94" s="176" t="str">
        <f>'Tabela de Processos'!M86</f>
        <v>TIC.008</v>
      </c>
      <c r="D94" s="199" t="str">
        <f>_xlfn.XLOOKUP(C94,'Tabela de Processos'!M:M,'Tabela de Processos'!I:I)</f>
        <v>Negócios - 6</v>
      </c>
      <c r="E94" s="196" t="str">
        <f>_xlfn.XLOOKUP(C94,'Tabela de Processos'!M:M,'Tabela de Processos'!J:J)</f>
        <v>Task 82</v>
      </c>
      <c r="F94" s="103"/>
      <c r="G94" s="179" t="s">
        <v>79</v>
      </c>
      <c r="H94" s="161">
        <f>_xlfn.XLOOKUP(C94,'Tabela de Processos'!M:M,'Tabela de Processos'!K:K)</f>
        <v>56</v>
      </c>
      <c r="I94" s="161" t="str">
        <f>_xlfn.XLOOKUP(C94,'Tabela de Processos'!M:M,'Tabela de Processos'!R:R)</f>
        <v>-</v>
      </c>
      <c r="J94" s="161">
        <f>_xlfn.XLOOKUP(C94,'Tabela de Processos'!M:M,'Tabela de Processos'!N:N)</f>
        <v>0</v>
      </c>
      <c r="K94" s="161" t="s">
        <v>58</v>
      </c>
      <c r="L94" s="172">
        <f>_xlfn.XLOOKUP(C94,Tabela4[ID_Processo],Tabela4[Sprints])</f>
        <v>6</v>
      </c>
      <c r="M94" s="172">
        <f>_xlfn.XLOOKUP(C94,'Tabela de Processos'!M:M,'Tabela de Processos'!O:O)</f>
        <v>0</v>
      </c>
      <c r="N94" s="170" t="str">
        <f>_xlfn.XLOOKUP(C94,'Tabela de Processos'!M:M,'Tabela de Processos'!P:P)</f>
        <v>-</v>
      </c>
      <c r="O94" s="169" t="s">
        <v>63</v>
      </c>
      <c r="P94" s="169" t="s">
        <v>63</v>
      </c>
      <c r="Q94" s="169" t="s">
        <v>63</v>
      </c>
      <c r="R94" s="169" t="s">
        <v>63</v>
      </c>
      <c r="S94" s="169" t="s">
        <v>63</v>
      </c>
      <c r="T94" s="169" t="s">
        <v>63</v>
      </c>
      <c r="U94" s="169" t="s">
        <v>63</v>
      </c>
      <c r="V94" s="175" t="str">
        <f>IF(Planning6[[#This Row],[DATA VALIDAÇÃO ]]="-","To Do","Done")</f>
        <v>To Do</v>
      </c>
      <c r="W94" s="153" t="str">
        <f>_xlfn.XLOOKUP(C94,'Tabela de Processos'!M:M,'Tabela de Processos'!Q:Q)</f>
        <v>-</v>
      </c>
      <c r="X94" s="80"/>
      <c r="Z94" s="72"/>
      <c r="AA94" s="32"/>
      <c r="AC94" s="219"/>
    </row>
    <row r="95" spans="2:29" ht="15" customHeight="1" x14ac:dyDescent="0.35">
      <c r="B95" s="219"/>
      <c r="C95" s="176" t="str">
        <f>'Tabela de Processos'!M87</f>
        <v>TIC.009</v>
      </c>
      <c r="D95" s="199" t="str">
        <f>_xlfn.XLOOKUP(C95,'Tabela de Processos'!M:M,'Tabela de Processos'!I:I)</f>
        <v>Negócios - 6</v>
      </c>
      <c r="E95" s="196" t="str">
        <f>_xlfn.XLOOKUP(C95,'Tabela de Processos'!M:M,'Tabela de Processos'!J:J)</f>
        <v>Task 83</v>
      </c>
      <c r="F95" s="103"/>
      <c r="G95" s="179" t="s">
        <v>79</v>
      </c>
      <c r="H95" s="161">
        <f>_xlfn.XLOOKUP(C95,'Tabela de Processos'!M:M,'Tabela de Processos'!K:K)</f>
        <v>57</v>
      </c>
      <c r="I95" s="161" t="str">
        <f>_xlfn.XLOOKUP(C95,'Tabela de Processos'!M:M,'Tabela de Processos'!R:R)</f>
        <v>-</v>
      </c>
      <c r="J95" s="161">
        <f>_xlfn.XLOOKUP(C95,'Tabela de Processos'!M:M,'Tabela de Processos'!N:N)</f>
        <v>0</v>
      </c>
      <c r="K95" s="161" t="s">
        <v>58</v>
      </c>
      <c r="L95" s="172">
        <f>_xlfn.XLOOKUP(C95,Tabela4[ID_Processo],Tabela4[Sprints])</f>
        <v>6</v>
      </c>
      <c r="M95" s="172">
        <f>_xlfn.XLOOKUP(C95,'Tabela de Processos'!M:M,'Tabela de Processos'!O:O)</f>
        <v>0</v>
      </c>
      <c r="N95" s="170" t="str">
        <f>_xlfn.XLOOKUP(C95,'Tabela de Processos'!M:M,'Tabela de Processos'!P:P)</f>
        <v>-</v>
      </c>
      <c r="O95" s="169" t="s">
        <v>63</v>
      </c>
      <c r="P95" s="169" t="s">
        <v>63</v>
      </c>
      <c r="Q95" s="169" t="s">
        <v>63</v>
      </c>
      <c r="R95" s="169" t="s">
        <v>63</v>
      </c>
      <c r="S95" s="169" t="s">
        <v>63</v>
      </c>
      <c r="T95" s="169" t="s">
        <v>63</v>
      </c>
      <c r="U95" s="169" t="s">
        <v>63</v>
      </c>
      <c r="V95" s="175" t="str">
        <f>IF(Planning6[[#This Row],[DATA VALIDAÇÃO ]]="-","To Do","Done")</f>
        <v>To Do</v>
      </c>
      <c r="W95" s="153" t="str">
        <f>_xlfn.XLOOKUP(C95,'Tabela de Processos'!M:M,'Tabela de Processos'!Q:Q)</f>
        <v>-</v>
      </c>
      <c r="X95" s="80"/>
      <c r="Z95" s="72"/>
      <c r="AC95" s="219"/>
    </row>
    <row r="96" spans="2:29" ht="15" customHeight="1" x14ac:dyDescent="0.35">
      <c r="B96" s="219"/>
      <c r="C96" s="176" t="str">
        <f>'Tabela de Processos'!M88</f>
        <v>TIC.010</v>
      </c>
      <c r="D96" s="199" t="str">
        <f>_xlfn.XLOOKUP(C96,'Tabela de Processos'!M:M,'Tabela de Processos'!I:I)</f>
        <v>Negócios - 6</v>
      </c>
      <c r="E96" s="196" t="str">
        <f>_xlfn.XLOOKUP(C96,'Tabela de Processos'!M:M,'Tabela de Processos'!J:J)</f>
        <v>Task 84</v>
      </c>
      <c r="F96" s="103"/>
      <c r="G96" s="179" t="s">
        <v>79</v>
      </c>
      <c r="H96" s="161">
        <f>_xlfn.XLOOKUP(C96,'Tabela de Processos'!M:M,'Tabela de Processos'!K:K)</f>
        <v>58</v>
      </c>
      <c r="I96" s="161" t="str">
        <f>_xlfn.XLOOKUP(C96,'Tabela de Processos'!M:M,'Tabela de Processos'!R:R)</f>
        <v>-</v>
      </c>
      <c r="J96" s="161">
        <f>_xlfn.XLOOKUP(C96,'Tabela de Processos'!M:M,'Tabela de Processos'!N:N)</f>
        <v>0</v>
      </c>
      <c r="K96" s="161" t="s">
        <v>58</v>
      </c>
      <c r="L96" s="172">
        <f>_xlfn.XLOOKUP(C96,Tabela4[ID_Processo],Tabela4[Sprints])</f>
        <v>6</v>
      </c>
      <c r="M96" s="172">
        <f>_xlfn.XLOOKUP(C96,'Tabela de Processos'!M:M,'Tabela de Processos'!O:O)</f>
        <v>0</v>
      </c>
      <c r="N96" s="170" t="str">
        <f>_xlfn.XLOOKUP(C96,'Tabela de Processos'!M:M,'Tabela de Processos'!P:P)</f>
        <v>-</v>
      </c>
      <c r="O96" s="169" t="s">
        <v>63</v>
      </c>
      <c r="P96" s="169" t="s">
        <v>63</v>
      </c>
      <c r="Q96" s="169" t="s">
        <v>63</v>
      </c>
      <c r="R96" s="169" t="s">
        <v>63</v>
      </c>
      <c r="S96" s="169" t="s">
        <v>63</v>
      </c>
      <c r="T96" s="169" t="s">
        <v>63</v>
      </c>
      <c r="U96" s="169" t="s">
        <v>63</v>
      </c>
      <c r="V96" s="175" t="str">
        <f>IF(Planning6[[#This Row],[DATA VALIDAÇÃO ]]="-","To Do","Done")</f>
        <v>To Do</v>
      </c>
      <c r="W96" s="153" t="str">
        <f>_xlfn.XLOOKUP(C96,'Tabela de Processos'!M:M,'Tabela de Processos'!Q:Q)</f>
        <v>-</v>
      </c>
      <c r="X96" s="80"/>
      <c r="Z96" s="72"/>
      <c r="AC96" s="219"/>
    </row>
    <row r="97" spans="2:29" ht="15" customHeight="1" x14ac:dyDescent="0.35">
      <c r="B97" s="219"/>
      <c r="C97" s="176" t="str">
        <f>'Tabela de Processos'!M89</f>
        <v>TIC.011</v>
      </c>
      <c r="D97" s="199" t="str">
        <f>_xlfn.XLOOKUP(C97,'Tabela de Processos'!M:M,'Tabela de Processos'!I:I)</f>
        <v>Negócios - 6</v>
      </c>
      <c r="E97" s="196" t="str">
        <f>_xlfn.XLOOKUP(C97,'Tabela de Processos'!M:M,'Tabela de Processos'!J:J)</f>
        <v>Task 85</v>
      </c>
      <c r="F97" s="103"/>
      <c r="G97" s="179" t="s">
        <v>79</v>
      </c>
      <c r="H97" s="161">
        <f>_xlfn.XLOOKUP(C97,'Tabela de Processos'!M:M,'Tabela de Processos'!K:K)</f>
        <v>59</v>
      </c>
      <c r="I97" s="161" t="str">
        <f>_xlfn.XLOOKUP(C97,'Tabela de Processos'!M:M,'Tabela de Processos'!R:R)</f>
        <v>-</v>
      </c>
      <c r="J97" s="161">
        <f>_xlfn.XLOOKUP(C97,'Tabela de Processos'!M:M,'Tabela de Processos'!N:N)</f>
        <v>0</v>
      </c>
      <c r="L97" s="172">
        <f>_xlfn.XLOOKUP(C97,Tabela4[ID_Processo],Tabela4[Sprints])</f>
        <v>6</v>
      </c>
      <c r="M97" s="172">
        <f>_xlfn.XLOOKUP(C97,'Tabela de Processos'!M:M,'Tabela de Processos'!O:O)</f>
        <v>0</v>
      </c>
      <c r="N97" s="170" t="str">
        <f>_xlfn.XLOOKUP(C97,'Tabela de Processos'!M:M,'Tabela de Processos'!P:P)</f>
        <v>-</v>
      </c>
      <c r="O97" s="169" t="s">
        <v>63</v>
      </c>
      <c r="P97" s="169" t="s">
        <v>63</v>
      </c>
      <c r="Q97" s="169" t="s">
        <v>63</v>
      </c>
      <c r="R97" s="169" t="s">
        <v>63</v>
      </c>
      <c r="S97" s="169" t="s">
        <v>63</v>
      </c>
      <c r="T97" s="169" t="s">
        <v>63</v>
      </c>
      <c r="U97" s="169" t="s">
        <v>63</v>
      </c>
      <c r="V97" s="175" t="str">
        <f>IF(Planning6[[#This Row],[DATA VALIDAÇÃO ]]="-","To Do","Done")</f>
        <v>To Do</v>
      </c>
      <c r="W97" s="153" t="str">
        <f>_xlfn.XLOOKUP(C97,'Tabela de Processos'!M:M,'Tabela de Processos'!Q:Q)</f>
        <v>-</v>
      </c>
      <c r="X97" s="80"/>
      <c r="Z97" s="72"/>
      <c r="AC97" s="219"/>
    </row>
    <row r="98" spans="2:29" ht="15" customHeight="1" x14ac:dyDescent="0.35">
      <c r="B98" s="219"/>
      <c r="C98" s="176" t="str">
        <f>'Tabela de Processos'!M90</f>
        <v>TIC.012</v>
      </c>
      <c r="D98" s="199" t="str">
        <f>_xlfn.XLOOKUP(C98,'Tabela de Processos'!M:M,'Tabela de Processos'!I:I)</f>
        <v>Negócios - 6</v>
      </c>
      <c r="E98" s="196" t="str">
        <f>_xlfn.XLOOKUP(C98,'Tabela de Processos'!M:M,'Tabela de Processos'!J:J)</f>
        <v>Task 86</v>
      </c>
      <c r="F98" s="103"/>
      <c r="G98" s="179" t="s">
        <v>79</v>
      </c>
      <c r="H98" s="161">
        <f>_xlfn.XLOOKUP(C98,'Tabela de Processos'!M:M,'Tabela de Processos'!K:K)</f>
        <v>60</v>
      </c>
      <c r="I98" s="161" t="str">
        <f>_xlfn.XLOOKUP(C98,'Tabela de Processos'!M:M,'Tabela de Processos'!R:R)</f>
        <v>-</v>
      </c>
      <c r="J98" s="161">
        <f>_xlfn.XLOOKUP(C98,'Tabela de Processos'!M:M,'Tabela de Processos'!N:N)</f>
        <v>0</v>
      </c>
      <c r="L98" s="172">
        <f>_xlfn.XLOOKUP(C98,Tabela4[ID_Processo],Tabela4[Sprints])</f>
        <v>6</v>
      </c>
      <c r="M98" s="172">
        <f>_xlfn.XLOOKUP(C98,'Tabela de Processos'!M:M,'Tabela de Processos'!O:O)</f>
        <v>0</v>
      </c>
      <c r="N98" s="170" t="str">
        <f>_xlfn.XLOOKUP(C98,'Tabela de Processos'!M:M,'Tabela de Processos'!P:P)</f>
        <v>-</v>
      </c>
      <c r="O98" s="169" t="s">
        <v>63</v>
      </c>
      <c r="P98" s="169" t="s">
        <v>63</v>
      </c>
      <c r="Q98" s="169" t="s">
        <v>63</v>
      </c>
      <c r="R98" s="169" t="s">
        <v>63</v>
      </c>
      <c r="S98" s="169" t="s">
        <v>63</v>
      </c>
      <c r="T98" s="169" t="s">
        <v>63</v>
      </c>
      <c r="U98" s="169" t="s">
        <v>63</v>
      </c>
      <c r="V98" s="175" t="str">
        <f>IF(Planning6[[#This Row],[DATA VALIDAÇÃO ]]="-","To Do","Done")</f>
        <v>To Do</v>
      </c>
      <c r="W98" s="153" t="str">
        <f>_xlfn.XLOOKUP(C98,'Tabela de Processos'!M:M,'Tabela de Processos'!Q:Q)</f>
        <v>-</v>
      </c>
      <c r="X98" s="80"/>
      <c r="Z98" s="72"/>
      <c r="AC98" s="219"/>
    </row>
    <row r="99" spans="2:29" ht="15" customHeight="1" x14ac:dyDescent="0.35">
      <c r="B99" s="219"/>
      <c r="C99" s="176" t="str">
        <f>'Tabela de Processos'!M91</f>
        <v>CL.001</v>
      </c>
      <c r="D99" s="199" t="str">
        <f>_xlfn.XLOOKUP(C99,'Tabela de Processos'!M:M,'Tabela de Processos'!I:I)</f>
        <v>Negócios - 7</v>
      </c>
      <c r="E99" s="196" t="str">
        <f>_xlfn.XLOOKUP(C99,'Tabela de Processos'!M:M,'Tabela de Processos'!J:J)</f>
        <v>Task 87</v>
      </c>
      <c r="F99" s="103"/>
      <c r="G99" s="179" t="s">
        <v>79</v>
      </c>
      <c r="H99" s="161">
        <f>_xlfn.XLOOKUP(C99,'Tabela de Processos'!M:M,'Tabela de Processos'!K:K)</f>
        <v>61.1</v>
      </c>
      <c r="I99" s="161" t="str">
        <f>_xlfn.XLOOKUP(C99,'Tabela de Processos'!M:M,'Tabela de Processos'!R:R)</f>
        <v>-</v>
      </c>
      <c r="J99" s="161">
        <f>_xlfn.XLOOKUP(C99,'Tabela de Processos'!M:M,'Tabela de Processos'!N:N)</f>
        <v>0</v>
      </c>
      <c r="L99" s="172">
        <f>_xlfn.XLOOKUP(C99,Tabela4[ID_Processo],Tabela4[Sprints])</f>
        <v>9</v>
      </c>
      <c r="M99" s="172">
        <f>_xlfn.XLOOKUP(C99,'Tabela de Processos'!M:M,'Tabela de Processos'!O:O)</f>
        <v>0</v>
      </c>
      <c r="N99" s="170" t="str">
        <f>_xlfn.XLOOKUP(C99,'Tabela de Processos'!M:M,'Tabela de Processos'!P:P)</f>
        <v>-</v>
      </c>
      <c r="O99" s="169" t="s">
        <v>63</v>
      </c>
      <c r="P99" s="169" t="s">
        <v>63</v>
      </c>
      <c r="Q99" s="169" t="s">
        <v>63</v>
      </c>
      <c r="R99" s="169" t="s">
        <v>63</v>
      </c>
      <c r="S99" s="169" t="s">
        <v>63</v>
      </c>
      <c r="T99" s="169" t="s">
        <v>63</v>
      </c>
      <c r="U99" s="169" t="s">
        <v>63</v>
      </c>
      <c r="V99" s="175" t="str">
        <f>IF(Planning6[[#This Row],[DATA VALIDAÇÃO ]]="-","To Do","Done")</f>
        <v>To Do</v>
      </c>
      <c r="W99" s="153" t="str">
        <f>_xlfn.XLOOKUP(C99,'Tabela de Processos'!M:M,'Tabela de Processos'!Q:Q)</f>
        <v>-</v>
      </c>
      <c r="X99" s="80"/>
      <c r="Z99" s="72"/>
      <c r="AC99" s="219"/>
    </row>
    <row r="100" spans="2:29" ht="15" customHeight="1" x14ac:dyDescent="0.35">
      <c r="B100" s="219"/>
      <c r="C100" s="176" t="str">
        <f>'Tabela de Processos'!M92</f>
        <v>CL.002</v>
      </c>
      <c r="D100" s="199" t="str">
        <f>_xlfn.XLOOKUP(C100,'Tabela de Processos'!M:M,'Tabela de Processos'!I:I)</f>
        <v>Negócios - 7</v>
      </c>
      <c r="E100" s="196" t="str">
        <f>_xlfn.XLOOKUP(C100,'Tabela de Processos'!M:M,'Tabela de Processos'!J:J)</f>
        <v>Task 88</v>
      </c>
      <c r="F100" s="103"/>
      <c r="G100" s="179" t="s">
        <v>79</v>
      </c>
      <c r="H100" s="161">
        <f>_xlfn.XLOOKUP(C100,'Tabela de Processos'!M:M,'Tabela de Processos'!K:K)</f>
        <v>62.1</v>
      </c>
      <c r="I100" s="161" t="str">
        <f>_xlfn.XLOOKUP(C100,'Tabela de Processos'!M:M,'Tabela de Processos'!R:R)</f>
        <v>-</v>
      </c>
      <c r="J100" s="161">
        <f>_xlfn.XLOOKUP(C100,'Tabela de Processos'!M:M,'Tabela de Processos'!N:N)</f>
        <v>0</v>
      </c>
      <c r="L100" s="172">
        <f>_xlfn.XLOOKUP(C100,Tabela4[ID_Processo],Tabela4[Sprints])</f>
        <v>9</v>
      </c>
      <c r="M100" s="172">
        <f>_xlfn.XLOOKUP(C100,'Tabela de Processos'!M:M,'Tabela de Processos'!O:O)</f>
        <v>0</v>
      </c>
      <c r="N100" s="170" t="str">
        <f>_xlfn.XLOOKUP(C100,'Tabela de Processos'!M:M,'Tabela de Processos'!P:P)</f>
        <v>-</v>
      </c>
      <c r="O100" s="169" t="s">
        <v>63</v>
      </c>
      <c r="P100" s="169" t="s">
        <v>63</v>
      </c>
      <c r="Q100" s="169" t="s">
        <v>63</v>
      </c>
      <c r="R100" s="169" t="s">
        <v>63</v>
      </c>
      <c r="S100" s="169" t="s">
        <v>63</v>
      </c>
      <c r="T100" s="169" t="s">
        <v>63</v>
      </c>
      <c r="U100" s="169" t="s">
        <v>63</v>
      </c>
      <c r="V100" s="175" t="str">
        <f>IF(Planning6[[#This Row],[DATA VALIDAÇÃO ]]="-","To Do","Done")</f>
        <v>To Do</v>
      </c>
      <c r="W100" s="153" t="str">
        <f>_xlfn.XLOOKUP(C100,'Tabela de Processos'!M:M,'Tabela de Processos'!Q:Q)</f>
        <v>-</v>
      </c>
      <c r="X100" s="80"/>
      <c r="Z100" s="72"/>
      <c r="AC100" s="219"/>
    </row>
    <row r="101" spans="2:29" ht="15" customHeight="1" x14ac:dyDescent="0.35">
      <c r="B101" s="219"/>
      <c r="C101" s="176" t="str">
        <f>'Tabela de Processos'!M93</f>
        <v>CL.003</v>
      </c>
      <c r="D101" s="199" t="str">
        <f>_xlfn.XLOOKUP(C101,'Tabela de Processos'!M:M,'Tabela de Processos'!I:I)</f>
        <v>Negócios - 7</v>
      </c>
      <c r="E101" s="196" t="str">
        <f>_xlfn.XLOOKUP(C101,'Tabela de Processos'!M:M,'Tabela de Processos'!J:J)</f>
        <v>Task 89</v>
      </c>
      <c r="F101" s="103"/>
      <c r="G101" s="179" t="s">
        <v>79</v>
      </c>
      <c r="H101" s="161">
        <f>_xlfn.XLOOKUP(C101,'Tabela de Processos'!M:M,'Tabela de Processos'!K:K)</f>
        <v>63.1</v>
      </c>
      <c r="I101" s="161" t="str">
        <f>_xlfn.XLOOKUP(C101,'Tabela de Processos'!M:M,'Tabela de Processos'!R:R)</f>
        <v>-</v>
      </c>
      <c r="J101" s="161">
        <f>_xlfn.XLOOKUP(C101,'Tabela de Processos'!M:M,'Tabela de Processos'!N:N)</f>
        <v>0</v>
      </c>
      <c r="L101" s="172">
        <f>_xlfn.XLOOKUP(C101,Tabela4[ID_Processo],Tabela4[Sprints])</f>
        <v>9</v>
      </c>
      <c r="M101" s="172">
        <f>_xlfn.XLOOKUP(C101,'Tabela de Processos'!M:M,'Tabela de Processos'!O:O)</f>
        <v>0</v>
      </c>
      <c r="N101" s="170" t="str">
        <f>_xlfn.XLOOKUP(C101,'Tabela de Processos'!M:M,'Tabela de Processos'!P:P)</f>
        <v>-</v>
      </c>
      <c r="O101" s="169" t="s">
        <v>63</v>
      </c>
      <c r="P101" s="169" t="s">
        <v>63</v>
      </c>
      <c r="Q101" s="169" t="s">
        <v>63</v>
      </c>
      <c r="R101" s="169" t="s">
        <v>63</v>
      </c>
      <c r="S101" s="169" t="s">
        <v>63</v>
      </c>
      <c r="T101" s="169" t="s">
        <v>63</v>
      </c>
      <c r="U101" s="169" t="s">
        <v>63</v>
      </c>
      <c r="V101" s="175" t="str">
        <f>IF(Planning6[[#This Row],[DATA VALIDAÇÃO ]]="-","To Do","Done")</f>
        <v>To Do</v>
      </c>
      <c r="W101" s="153" t="str">
        <f>_xlfn.XLOOKUP(C101,'Tabela de Processos'!M:M,'Tabela de Processos'!Q:Q)</f>
        <v>-</v>
      </c>
      <c r="X101" s="80"/>
      <c r="Z101" s="72"/>
      <c r="AC101" s="219"/>
    </row>
    <row r="102" spans="2:29" ht="15" customHeight="1" x14ac:dyDescent="0.35">
      <c r="B102" s="219"/>
      <c r="C102" s="176" t="str">
        <f>'Tabela de Processos'!M94</f>
        <v>CL.004</v>
      </c>
      <c r="D102" s="199" t="str">
        <f>_xlfn.XLOOKUP(C102,'Tabela de Processos'!M:M,'Tabela de Processos'!I:I)</f>
        <v>Negócios - 7</v>
      </c>
      <c r="E102" s="196" t="str">
        <f>_xlfn.XLOOKUP(C102,'Tabela de Processos'!M:M,'Tabela de Processos'!J:J)</f>
        <v>Task 90</v>
      </c>
      <c r="F102" s="103"/>
      <c r="G102" s="179" t="s">
        <v>79</v>
      </c>
      <c r="H102" s="161">
        <f>_xlfn.XLOOKUP(C102,'Tabela de Processos'!M:M,'Tabela de Processos'!K:K)</f>
        <v>63.4</v>
      </c>
      <c r="I102" s="161" t="str">
        <f>_xlfn.XLOOKUP(C102,'Tabela de Processos'!M:M,'Tabela de Processos'!R:R)</f>
        <v>-</v>
      </c>
      <c r="J102" s="161">
        <f>_xlfn.XLOOKUP(C102,'Tabela de Processos'!M:M,'Tabela de Processos'!N:N)</f>
        <v>0</v>
      </c>
      <c r="L102" s="172">
        <f>_xlfn.XLOOKUP(C102,Tabela4[ID_Processo],Tabela4[Sprints])</f>
        <v>9</v>
      </c>
      <c r="M102" s="172">
        <f>_xlfn.XLOOKUP(C102,'Tabela de Processos'!M:M,'Tabela de Processos'!O:O)</f>
        <v>0</v>
      </c>
      <c r="N102" s="170" t="str">
        <f>_xlfn.XLOOKUP(C102,'Tabela de Processos'!M:M,'Tabela de Processos'!P:P)</f>
        <v>-</v>
      </c>
      <c r="O102" s="169" t="s">
        <v>63</v>
      </c>
      <c r="P102" s="169" t="s">
        <v>63</v>
      </c>
      <c r="Q102" s="169" t="s">
        <v>63</v>
      </c>
      <c r="R102" s="169" t="s">
        <v>63</v>
      </c>
      <c r="S102" s="169" t="s">
        <v>63</v>
      </c>
      <c r="T102" s="169" t="s">
        <v>63</v>
      </c>
      <c r="U102" s="169" t="s">
        <v>63</v>
      </c>
      <c r="V102" s="175" t="str">
        <f>IF(Planning6[[#This Row],[DATA VALIDAÇÃO ]]="-","To Do","Done")</f>
        <v>To Do</v>
      </c>
      <c r="W102" s="153" t="str">
        <f>_xlfn.XLOOKUP(C102,'Tabela de Processos'!M:M,'Tabela de Processos'!Q:Q)</f>
        <v>-</v>
      </c>
      <c r="X102" s="80"/>
      <c r="Z102" s="72"/>
      <c r="AC102" s="219"/>
    </row>
    <row r="103" spans="2:29" ht="15" customHeight="1" x14ac:dyDescent="0.35">
      <c r="B103" s="219"/>
      <c r="C103" s="176" t="str">
        <f>'Tabela de Processos'!M95</f>
        <v>CL.005</v>
      </c>
      <c r="D103" s="199" t="str">
        <f>_xlfn.XLOOKUP(C103,'Tabela de Processos'!M:M,'Tabela de Processos'!I:I)</f>
        <v>Negócios - 7</v>
      </c>
      <c r="E103" s="196" t="str">
        <f>_xlfn.XLOOKUP(C103,'Tabela de Processos'!M:M,'Tabela de Processos'!J:J)</f>
        <v>Task 91</v>
      </c>
      <c r="F103" s="103"/>
      <c r="G103" s="179" t="s">
        <v>79</v>
      </c>
      <c r="H103" s="161">
        <f>_xlfn.XLOOKUP(C103,'Tabela de Processos'!M:M,'Tabela de Processos'!K:K)</f>
        <v>63.5</v>
      </c>
      <c r="I103" s="161" t="str">
        <f>_xlfn.XLOOKUP(C103,'Tabela de Processos'!M:M,'Tabela de Processos'!R:R)</f>
        <v>-</v>
      </c>
      <c r="J103" s="161">
        <f>_xlfn.XLOOKUP(C103,'Tabela de Processos'!M:M,'Tabela de Processos'!N:N)</f>
        <v>0</v>
      </c>
      <c r="L103" s="172">
        <f>_xlfn.XLOOKUP(C103,Tabela4[ID_Processo],Tabela4[Sprints])</f>
        <v>9</v>
      </c>
      <c r="M103" s="172">
        <f>_xlfn.XLOOKUP(C103,'Tabela de Processos'!M:M,'Tabela de Processos'!O:O)</f>
        <v>0</v>
      </c>
      <c r="N103" s="170" t="str">
        <f>_xlfn.XLOOKUP(C103,'Tabela de Processos'!M:M,'Tabela de Processos'!P:P)</f>
        <v>-</v>
      </c>
      <c r="O103" s="169" t="s">
        <v>63</v>
      </c>
      <c r="P103" s="169" t="s">
        <v>63</v>
      </c>
      <c r="Q103" s="169" t="s">
        <v>63</v>
      </c>
      <c r="R103" s="169" t="s">
        <v>63</v>
      </c>
      <c r="S103" s="169" t="s">
        <v>63</v>
      </c>
      <c r="T103" s="169" t="s">
        <v>63</v>
      </c>
      <c r="U103" s="169" t="s">
        <v>63</v>
      </c>
      <c r="V103" s="175" t="str">
        <f>IF(Planning6[[#This Row],[DATA VALIDAÇÃO ]]="-","To Do","Done")</f>
        <v>To Do</v>
      </c>
      <c r="W103" s="153" t="str">
        <f>_xlfn.XLOOKUP(C103,'Tabela de Processos'!M:M,'Tabela de Processos'!Q:Q)</f>
        <v>-</v>
      </c>
      <c r="X103" s="80"/>
      <c r="Z103" s="72"/>
      <c r="AC103" s="219"/>
    </row>
    <row r="104" spans="2:29" ht="15" customHeight="1" x14ac:dyDescent="0.35">
      <c r="B104" s="219"/>
      <c r="C104" s="176" t="str">
        <f>'Tabela de Processos'!M96</f>
        <v>CL.006</v>
      </c>
      <c r="D104" s="199" t="str">
        <f>_xlfn.XLOOKUP(C104,'Tabela de Processos'!M:M,'Tabela de Processos'!I:I)</f>
        <v>Negócios - 7</v>
      </c>
      <c r="E104" s="196" t="str">
        <f>_xlfn.XLOOKUP(C104,'Tabela de Processos'!M:M,'Tabela de Processos'!J:J)</f>
        <v>Task 92</v>
      </c>
      <c r="F104" s="103"/>
      <c r="G104" s="179" t="s">
        <v>79</v>
      </c>
      <c r="H104" s="161">
        <f>_xlfn.XLOOKUP(C104,'Tabela de Processos'!M:M,'Tabela de Processos'!K:K)</f>
        <v>64</v>
      </c>
      <c r="I104" s="161" t="str">
        <f>_xlfn.XLOOKUP(C104,'Tabela de Processos'!M:M,'Tabela de Processos'!R:R)</f>
        <v>-</v>
      </c>
      <c r="J104" s="161">
        <f>_xlfn.XLOOKUP(C104,'Tabela de Processos'!M:M,'Tabela de Processos'!N:N)</f>
        <v>0</v>
      </c>
      <c r="L104" s="172">
        <f>_xlfn.XLOOKUP(C104,Tabela4[ID_Processo],Tabela4[Sprints])</f>
        <v>9</v>
      </c>
      <c r="M104" s="172">
        <f>_xlfn.XLOOKUP(C104,'Tabela de Processos'!M:M,'Tabela de Processos'!O:O)</f>
        <v>0</v>
      </c>
      <c r="N104" s="170" t="str">
        <f>_xlfn.XLOOKUP(C104,'Tabela de Processos'!M:M,'Tabela de Processos'!P:P)</f>
        <v>-</v>
      </c>
      <c r="O104" s="169" t="s">
        <v>63</v>
      </c>
      <c r="P104" s="169" t="s">
        <v>63</v>
      </c>
      <c r="Q104" s="169" t="s">
        <v>63</v>
      </c>
      <c r="R104" s="169" t="s">
        <v>63</v>
      </c>
      <c r="S104" s="169" t="s">
        <v>63</v>
      </c>
      <c r="T104" s="169" t="s">
        <v>63</v>
      </c>
      <c r="U104" s="169" t="s">
        <v>63</v>
      </c>
      <c r="V104" s="175" t="str">
        <f>IF(Planning6[[#This Row],[DATA VALIDAÇÃO ]]="-","To Do","Done")</f>
        <v>To Do</v>
      </c>
      <c r="W104" s="153" t="str">
        <f>_xlfn.XLOOKUP(C104,'Tabela de Processos'!M:M,'Tabela de Processos'!Q:Q)</f>
        <v>-</v>
      </c>
      <c r="X104" s="80"/>
      <c r="Z104" s="72"/>
      <c r="AC104" s="219"/>
    </row>
    <row r="105" spans="2:29" ht="15" customHeight="1" x14ac:dyDescent="0.35">
      <c r="B105" s="219"/>
      <c r="C105" s="176" t="str">
        <f>'Tabela de Processos'!M97</f>
        <v>CL.007</v>
      </c>
      <c r="D105" s="199" t="str">
        <f>_xlfn.XLOOKUP(C105,'Tabela de Processos'!M:M,'Tabela de Processos'!I:I)</f>
        <v>Negócios - 7</v>
      </c>
      <c r="E105" s="196" t="str">
        <f>_xlfn.XLOOKUP(C105,'Tabela de Processos'!M:M,'Tabela de Processos'!J:J)</f>
        <v>Task 93</v>
      </c>
      <c r="F105" s="103"/>
      <c r="G105" s="179" t="s">
        <v>79</v>
      </c>
      <c r="H105" s="161">
        <f>_xlfn.XLOOKUP(C105,'Tabela de Processos'!M:M,'Tabela de Processos'!K:K)</f>
        <v>65</v>
      </c>
      <c r="I105" s="161" t="str">
        <f>_xlfn.XLOOKUP(C105,'Tabela de Processos'!M:M,'Tabela de Processos'!R:R)</f>
        <v>-</v>
      </c>
      <c r="J105" s="161">
        <f>_xlfn.XLOOKUP(C105,'Tabela de Processos'!M:M,'Tabela de Processos'!N:N)</f>
        <v>0</v>
      </c>
      <c r="L105" s="172">
        <f>_xlfn.XLOOKUP(C105,Tabela4[ID_Processo],Tabela4[Sprints])</f>
        <v>9</v>
      </c>
      <c r="M105" s="172">
        <f>_xlfn.XLOOKUP(C105,'Tabela de Processos'!M:M,'Tabela de Processos'!O:O)</f>
        <v>0</v>
      </c>
      <c r="N105" s="170" t="str">
        <f>_xlfn.XLOOKUP(C105,'Tabela de Processos'!M:M,'Tabela de Processos'!P:P)</f>
        <v>-</v>
      </c>
      <c r="O105" s="169" t="s">
        <v>63</v>
      </c>
      <c r="P105" s="169" t="s">
        <v>63</v>
      </c>
      <c r="Q105" s="169" t="s">
        <v>63</v>
      </c>
      <c r="R105" s="169" t="s">
        <v>63</v>
      </c>
      <c r="S105" s="169" t="s">
        <v>63</v>
      </c>
      <c r="T105" s="169" t="s">
        <v>63</v>
      </c>
      <c r="U105" s="169" t="s">
        <v>63</v>
      </c>
      <c r="V105" s="175" t="str">
        <f>IF(Planning6[[#This Row],[DATA VALIDAÇÃO ]]="-","To Do","Done")</f>
        <v>To Do</v>
      </c>
      <c r="W105" s="153" t="str">
        <f>_xlfn.XLOOKUP(C105,'Tabela de Processos'!M:M,'Tabela de Processos'!Q:Q)</f>
        <v>-</v>
      </c>
      <c r="X105" s="80"/>
      <c r="Z105" s="72"/>
      <c r="AC105" s="219"/>
    </row>
    <row r="106" spans="2:29" ht="15" customHeight="1" x14ac:dyDescent="0.35">
      <c r="B106" s="219"/>
      <c r="C106" s="176" t="str">
        <f>'Tabela de Processos'!M98</f>
        <v>CL.008</v>
      </c>
      <c r="D106" s="199" t="str">
        <f>_xlfn.XLOOKUP(C106,'Tabela de Processos'!M:M,'Tabela de Processos'!I:I)</f>
        <v>Negócios - 7</v>
      </c>
      <c r="E106" s="196" t="str">
        <f>_xlfn.XLOOKUP(C106,'Tabela de Processos'!M:M,'Tabela de Processos'!J:J)</f>
        <v>Task 94</v>
      </c>
      <c r="F106" s="103"/>
      <c r="G106" s="179" t="s">
        <v>79</v>
      </c>
      <c r="H106" s="161">
        <f>_xlfn.XLOOKUP(C106,'Tabela de Processos'!M:M,'Tabela de Processos'!K:K)</f>
        <v>66</v>
      </c>
      <c r="I106" s="161" t="str">
        <f>_xlfn.XLOOKUP(C106,'Tabela de Processos'!M:M,'Tabela de Processos'!R:R)</f>
        <v>-</v>
      </c>
      <c r="J106" s="161">
        <f>_xlfn.XLOOKUP(C106,'Tabela de Processos'!M:M,'Tabela de Processos'!N:N)</f>
        <v>0</v>
      </c>
      <c r="L106" s="172">
        <f>_xlfn.XLOOKUP(C106,Tabela4[ID_Processo],Tabela4[Sprints])</f>
        <v>9</v>
      </c>
      <c r="M106" s="172">
        <f>_xlfn.XLOOKUP(C106,'Tabela de Processos'!M:M,'Tabela de Processos'!O:O)</f>
        <v>0</v>
      </c>
      <c r="N106" s="170" t="str">
        <f>_xlfn.XLOOKUP(C106,'Tabela de Processos'!M:M,'Tabela de Processos'!P:P)</f>
        <v>-</v>
      </c>
      <c r="O106" s="169" t="s">
        <v>63</v>
      </c>
      <c r="P106" s="169" t="s">
        <v>63</v>
      </c>
      <c r="Q106" s="169" t="s">
        <v>63</v>
      </c>
      <c r="R106" s="169" t="s">
        <v>63</v>
      </c>
      <c r="S106" s="169" t="s">
        <v>63</v>
      </c>
      <c r="T106" s="169" t="s">
        <v>63</v>
      </c>
      <c r="U106" s="169" t="s">
        <v>63</v>
      </c>
      <c r="V106" s="175" t="str">
        <f>IF(Planning6[[#This Row],[DATA VALIDAÇÃO ]]="-","To Do","Done")</f>
        <v>To Do</v>
      </c>
      <c r="W106" s="153" t="str">
        <f>_xlfn.XLOOKUP(C106,'Tabela de Processos'!M:M,'Tabela de Processos'!Q:Q)</f>
        <v>-</v>
      </c>
      <c r="X106" s="80"/>
      <c r="Z106" s="72"/>
      <c r="AC106" s="219"/>
    </row>
    <row r="107" spans="2:29" ht="15" customHeight="1" x14ac:dyDescent="0.35">
      <c r="B107" s="219"/>
      <c r="C107" s="176" t="str">
        <f>'Tabela de Processos'!M99</f>
        <v>CL.009</v>
      </c>
      <c r="D107" s="199" t="str">
        <f>_xlfn.XLOOKUP(C107,'Tabela de Processos'!M:M,'Tabela de Processos'!I:I)</f>
        <v>Negócios - 7</v>
      </c>
      <c r="E107" s="196" t="str">
        <f>_xlfn.XLOOKUP(C107,'Tabela de Processos'!M:M,'Tabela de Processos'!J:J)</f>
        <v>Task 95</v>
      </c>
      <c r="F107" s="103"/>
      <c r="G107" s="179" t="s">
        <v>79</v>
      </c>
      <c r="H107" s="161">
        <f>_xlfn.XLOOKUP(C107,'Tabela de Processos'!M:M,'Tabela de Processos'!K:K)</f>
        <v>67</v>
      </c>
      <c r="I107" s="161" t="str">
        <f>_xlfn.XLOOKUP(C107,'Tabela de Processos'!M:M,'Tabela de Processos'!R:R)</f>
        <v>-</v>
      </c>
      <c r="J107" s="161">
        <f>_xlfn.XLOOKUP(C107,'Tabela de Processos'!M:M,'Tabela de Processos'!N:N)</f>
        <v>0</v>
      </c>
      <c r="L107" s="172">
        <f>_xlfn.XLOOKUP(C107,Tabela4[ID_Processo],Tabela4[Sprints])</f>
        <v>9</v>
      </c>
      <c r="M107" s="172">
        <f>_xlfn.XLOOKUP(C107,'Tabela de Processos'!M:M,'Tabela de Processos'!O:O)</f>
        <v>0</v>
      </c>
      <c r="N107" s="170" t="str">
        <f>_xlfn.XLOOKUP(C107,'Tabela de Processos'!M:M,'Tabela de Processos'!P:P)</f>
        <v>-</v>
      </c>
      <c r="O107" s="169" t="s">
        <v>63</v>
      </c>
      <c r="P107" s="169" t="s">
        <v>63</v>
      </c>
      <c r="Q107" s="169" t="s">
        <v>63</v>
      </c>
      <c r="R107" s="169" t="s">
        <v>63</v>
      </c>
      <c r="S107" s="169" t="s">
        <v>63</v>
      </c>
      <c r="T107" s="169" t="s">
        <v>63</v>
      </c>
      <c r="U107" s="169" t="s">
        <v>63</v>
      </c>
      <c r="V107" s="175" t="str">
        <f>IF(Planning6[[#This Row],[DATA VALIDAÇÃO ]]="-","To Do","Done")</f>
        <v>To Do</v>
      </c>
      <c r="W107" s="153" t="str">
        <f>_xlfn.XLOOKUP(C107,'Tabela de Processos'!M:M,'Tabela de Processos'!Q:Q)</f>
        <v>-</v>
      </c>
      <c r="X107" s="80"/>
      <c r="Z107" s="72"/>
      <c r="AC107" s="219"/>
    </row>
    <row r="108" spans="2:29" ht="15" customHeight="1" x14ac:dyDescent="0.35">
      <c r="B108" s="219"/>
      <c r="C108" s="176" t="str">
        <f>'Tabela de Processos'!M100</f>
        <v>CL.010</v>
      </c>
      <c r="D108" s="199" t="str">
        <f>_xlfn.XLOOKUP(C108,'Tabela de Processos'!M:M,'Tabela de Processos'!I:I)</f>
        <v>Negócios - 7</v>
      </c>
      <c r="E108" s="196" t="str">
        <f>_xlfn.XLOOKUP(C108,'Tabela de Processos'!M:M,'Tabela de Processos'!J:J)</f>
        <v>Task 96</v>
      </c>
      <c r="F108" s="103"/>
      <c r="G108" s="179" t="s">
        <v>79</v>
      </c>
      <c r="H108" s="161">
        <f>_xlfn.XLOOKUP(C108,'Tabela de Processos'!M:M,'Tabela de Processos'!K:K)</f>
        <v>68</v>
      </c>
      <c r="I108" s="161" t="str">
        <f>_xlfn.XLOOKUP(C108,'Tabela de Processos'!M:M,'Tabela de Processos'!R:R)</f>
        <v>-</v>
      </c>
      <c r="J108" s="161">
        <f>_xlfn.XLOOKUP(C108,'Tabela de Processos'!M:M,'Tabela de Processos'!N:N)</f>
        <v>0</v>
      </c>
      <c r="L108" s="172">
        <f>_xlfn.XLOOKUP(C108,Tabela4[ID_Processo],Tabela4[Sprints])</f>
        <v>9</v>
      </c>
      <c r="M108" s="172">
        <f>_xlfn.XLOOKUP(C108,'Tabela de Processos'!M:M,'Tabela de Processos'!O:O)</f>
        <v>0</v>
      </c>
      <c r="N108" s="170" t="str">
        <f>_xlfn.XLOOKUP(C108,'Tabela de Processos'!M:M,'Tabela de Processos'!P:P)</f>
        <v>-</v>
      </c>
      <c r="O108" s="169" t="s">
        <v>63</v>
      </c>
      <c r="P108" s="169" t="s">
        <v>63</v>
      </c>
      <c r="Q108" s="169" t="s">
        <v>63</v>
      </c>
      <c r="R108" s="169" t="s">
        <v>63</v>
      </c>
      <c r="S108" s="169" t="s">
        <v>63</v>
      </c>
      <c r="T108" s="169" t="s">
        <v>63</v>
      </c>
      <c r="U108" s="169" t="s">
        <v>63</v>
      </c>
      <c r="V108" s="175" t="str">
        <f>IF(Planning6[[#This Row],[DATA VALIDAÇÃO ]]="-","To Do","Done")</f>
        <v>To Do</v>
      </c>
      <c r="W108" s="153" t="str">
        <f>_xlfn.XLOOKUP(C108,'Tabela de Processos'!M:M,'Tabela de Processos'!Q:Q)</f>
        <v>-</v>
      </c>
      <c r="X108" s="80"/>
      <c r="Z108" s="72"/>
      <c r="AC108" s="219"/>
    </row>
    <row r="109" spans="2:29" ht="15" customHeight="1" x14ac:dyDescent="0.35">
      <c r="B109" s="219"/>
      <c r="C109" s="176" t="str">
        <f>'Tabela de Processos'!M101</f>
        <v>CL.011</v>
      </c>
      <c r="D109" s="199" t="str">
        <f>_xlfn.XLOOKUP(C109,'Tabela de Processos'!M:M,'Tabela de Processos'!I:I)</f>
        <v>Negócios - 7</v>
      </c>
      <c r="E109" s="196" t="str">
        <f>_xlfn.XLOOKUP(C109,'Tabela de Processos'!M:M,'Tabela de Processos'!J:J)</f>
        <v>Task 97</v>
      </c>
      <c r="F109" s="103"/>
      <c r="G109" s="179" t="s">
        <v>79</v>
      </c>
      <c r="H109" s="161">
        <f>_xlfn.XLOOKUP(C109,'Tabela de Processos'!M:M,'Tabela de Processos'!K:K)</f>
        <v>61.2</v>
      </c>
      <c r="I109" s="161" t="str">
        <f>_xlfn.XLOOKUP(C109,'Tabela de Processos'!M:M,'Tabela de Processos'!R:R)</f>
        <v>-</v>
      </c>
      <c r="J109" s="161">
        <f>_xlfn.XLOOKUP(C109,'Tabela de Processos'!M:M,'Tabela de Processos'!N:N)</f>
        <v>0</v>
      </c>
      <c r="L109" s="172">
        <f>_xlfn.XLOOKUP(C109,Tabela4[ID_Processo],Tabela4[Sprints])</f>
        <v>9</v>
      </c>
      <c r="M109" s="172">
        <f>_xlfn.XLOOKUP(C109,'Tabela de Processos'!M:M,'Tabela de Processos'!O:O)</f>
        <v>0</v>
      </c>
      <c r="N109" s="170" t="str">
        <f>_xlfn.XLOOKUP(C109,'Tabela de Processos'!M:M,'Tabela de Processos'!P:P)</f>
        <v>-</v>
      </c>
      <c r="O109" s="169" t="s">
        <v>63</v>
      </c>
      <c r="P109" s="169" t="s">
        <v>63</v>
      </c>
      <c r="Q109" s="169" t="s">
        <v>63</v>
      </c>
      <c r="R109" s="169" t="s">
        <v>63</v>
      </c>
      <c r="S109" s="169" t="s">
        <v>63</v>
      </c>
      <c r="T109" s="169" t="s">
        <v>63</v>
      </c>
      <c r="U109" s="169" t="s">
        <v>63</v>
      </c>
      <c r="V109" s="175" t="str">
        <f>IF(Planning6[[#This Row],[DATA VALIDAÇÃO ]]="-","To Do","Done")</f>
        <v>To Do</v>
      </c>
      <c r="W109" s="153" t="str">
        <f>_xlfn.XLOOKUP(C109,'Tabela de Processos'!M:M,'Tabela de Processos'!Q:Q)</f>
        <v>-</v>
      </c>
      <c r="X109" s="80"/>
      <c r="Z109" s="72"/>
      <c r="AC109" s="219"/>
    </row>
    <row r="110" spans="2:29" ht="15" customHeight="1" x14ac:dyDescent="0.35">
      <c r="B110" s="219"/>
      <c r="C110" s="176" t="str">
        <f>'Tabela de Processos'!M102</f>
        <v>CL.012</v>
      </c>
      <c r="D110" s="199" t="str">
        <f>_xlfn.XLOOKUP(C110,'Tabela de Processos'!M:M,'Tabela de Processos'!I:I)</f>
        <v>Negócios - 7</v>
      </c>
      <c r="E110" s="196" t="str">
        <f>_xlfn.XLOOKUP(C110,'Tabela de Processos'!M:M,'Tabela de Processos'!J:J)</f>
        <v>Task 98</v>
      </c>
      <c r="F110" s="103"/>
      <c r="G110" s="179" t="s">
        <v>79</v>
      </c>
      <c r="H110" s="161">
        <f>_xlfn.XLOOKUP(C110,'Tabela de Processos'!M:M,'Tabela de Processos'!K:K)</f>
        <v>62.2</v>
      </c>
      <c r="I110" s="161" t="str">
        <f>_xlfn.XLOOKUP(C110,'Tabela de Processos'!M:M,'Tabela de Processos'!R:R)</f>
        <v>-</v>
      </c>
      <c r="J110" s="161">
        <f>_xlfn.XLOOKUP(C110,'Tabela de Processos'!M:M,'Tabela de Processos'!N:N)</f>
        <v>0</v>
      </c>
      <c r="L110" s="172">
        <f>_xlfn.XLOOKUP(C110,Tabela4[ID_Processo],Tabela4[Sprints])</f>
        <v>10</v>
      </c>
      <c r="M110" s="172">
        <f>_xlfn.XLOOKUP(C110,'Tabela de Processos'!M:M,'Tabela de Processos'!O:O)</f>
        <v>0</v>
      </c>
      <c r="N110" s="170" t="str">
        <f>_xlfn.XLOOKUP(C110,'Tabela de Processos'!M:M,'Tabela de Processos'!P:P)</f>
        <v>-</v>
      </c>
      <c r="O110" s="169" t="s">
        <v>63</v>
      </c>
      <c r="P110" s="169" t="s">
        <v>63</v>
      </c>
      <c r="Q110" s="169" t="s">
        <v>63</v>
      </c>
      <c r="R110" s="169" t="s">
        <v>63</v>
      </c>
      <c r="S110" s="169" t="s">
        <v>63</v>
      </c>
      <c r="T110" s="169" t="s">
        <v>63</v>
      </c>
      <c r="U110" s="169" t="s">
        <v>63</v>
      </c>
      <c r="V110" s="175" t="str">
        <f>IF(Planning6[[#This Row],[DATA VALIDAÇÃO ]]="-","To Do","Done")</f>
        <v>To Do</v>
      </c>
      <c r="W110" s="153" t="str">
        <f>_xlfn.XLOOKUP(C110,'Tabela de Processos'!M:M,'Tabela de Processos'!Q:Q)</f>
        <v>-</v>
      </c>
      <c r="X110" s="80"/>
      <c r="Z110" s="72"/>
      <c r="AC110" s="219"/>
    </row>
    <row r="111" spans="2:29" ht="15" customHeight="1" x14ac:dyDescent="0.35">
      <c r="B111" s="219"/>
      <c r="C111" s="176" t="str">
        <f>'Tabela de Processos'!M103</f>
        <v>CL.013</v>
      </c>
      <c r="D111" s="199" t="str">
        <f>_xlfn.XLOOKUP(C111,'Tabela de Processos'!M:M,'Tabela de Processos'!I:I)</f>
        <v>Negócios - 7</v>
      </c>
      <c r="E111" s="196" t="str">
        <f>_xlfn.XLOOKUP(C111,'Tabela de Processos'!M:M,'Tabela de Processos'!J:J)</f>
        <v>Task 99</v>
      </c>
      <c r="F111" s="103"/>
      <c r="G111" s="179" t="s">
        <v>79</v>
      </c>
      <c r="H111" s="161">
        <f>_xlfn.XLOOKUP(C111,'Tabela de Processos'!M:M,'Tabela de Processos'!K:K)</f>
        <v>63</v>
      </c>
      <c r="I111" s="161" t="str">
        <f>_xlfn.XLOOKUP(C111,'Tabela de Processos'!M:M,'Tabela de Processos'!R:R)</f>
        <v>-</v>
      </c>
      <c r="J111" s="161">
        <f>_xlfn.XLOOKUP(C111,'Tabela de Processos'!M:M,'Tabela de Processos'!N:N)</f>
        <v>0</v>
      </c>
      <c r="L111" s="172">
        <f>_xlfn.XLOOKUP(C111,Tabela4[ID_Processo],Tabela4[Sprints])</f>
        <v>10</v>
      </c>
      <c r="M111" s="172">
        <f>_xlfn.XLOOKUP(C111,'Tabela de Processos'!M:M,'Tabela de Processos'!O:O)</f>
        <v>0</v>
      </c>
      <c r="N111" s="170" t="str">
        <f>_xlfn.XLOOKUP(C111,'Tabela de Processos'!M:M,'Tabela de Processos'!P:P)</f>
        <v>-</v>
      </c>
      <c r="O111" s="169" t="s">
        <v>63</v>
      </c>
      <c r="P111" s="169" t="s">
        <v>63</v>
      </c>
      <c r="Q111" s="169" t="s">
        <v>63</v>
      </c>
      <c r="R111" s="169" t="s">
        <v>63</v>
      </c>
      <c r="S111" s="169" t="s">
        <v>63</v>
      </c>
      <c r="T111" s="169" t="s">
        <v>63</v>
      </c>
      <c r="U111" s="169" t="s">
        <v>63</v>
      </c>
      <c r="V111" s="175" t="str">
        <f>IF(Planning6[[#This Row],[DATA VALIDAÇÃO ]]="-","To Do","Done")</f>
        <v>To Do</v>
      </c>
      <c r="W111" s="153" t="str">
        <f>_xlfn.XLOOKUP(C111,'Tabela de Processos'!M:M,'Tabela de Processos'!Q:Q)</f>
        <v>-</v>
      </c>
      <c r="X111" s="80"/>
      <c r="Z111" s="72"/>
      <c r="AC111" s="219"/>
    </row>
    <row r="112" spans="2:29" ht="15" customHeight="1" x14ac:dyDescent="0.35">
      <c r="B112" s="219"/>
      <c r="C112" s="176" t="str">
        <f>'Tabela de Processos'!M104</f>
        <v>CL.014</v>
      </c>
      <c r="D112" s="199" t="str">
        <f>_xlfn.XLOOKUP(C112,'Tabela de Processos'!M:M,'Tabela de Processos'!I:I)</f>
        <v>Negócios - 7</v>
      </c>
      <c r="E112" s="196" t="str">
        <f>_xlfn.XLOOKUP(C112,'Tabela de Processos'!M:M,'Tabela de Processos'!J:J)</f>
        <v>Task 100</v>
      </c>
      <c r="F112" s="103"/>
      <c r="G112" s="179" t="s">
        <v>79</v>
      </c>
      <c r="H112" s="161">
        <f>_xlfn.XLOOKUP(C112,'Tabela de Processos'!M:M,'Tabela de Processos'!K:K)</f>
        <v>64</v>
      </c>
      <c r="I112" s="161" t="str">
        <f>_xlfn.XLOOKUP(C112,'Tabela de Processos'!M:M,'Tabela de Processos'!R:R)</f>
        <v>-</v>
      </c>
      <c r="J112" s="161">
        <f>_xlfn.XLOOKUP(C112,'Tabela de Processos'!M:M,'Tabela de Processos'!N:N)</f>
        <v>0</v>
      </c>
      <c r="L112" s="172">
        <f>_xlfn.XLOOKUP(C112,Tabela4[ID_Processo],Tabela4[Sprints])</f>
        <v>10</v>
      </c>
      <c r="M112" s="172">
        <f>_xlfn.XLOOKUP(C112,'Tabela de Processos'!M:M,'Tabela de Processos'!O:O)</f>
        <v>0</v>
      </c>
      <c r="N112" s="170" t="str">
        <f>_xlfn.XLOOKUP(C112,'Tabela de Processos'!M:M,'Tabela de Processos'!P:P)</f>
        <v>-</v>
      </c>
      <c r="O112" s="169" t="s">
        <v>63</v>
      </c>
      <c r="P112" s="169" t="s">
        <v>63</v>
      </c>
      <c r="Q112" s="169" t="s">
        <v>63</v>
      </c>
      <c r="R112" s="169" t="s">
        <v>63</v>
      </c>
      <c r="S112" s="169" t="s">
        <v>63</v>
      </c>
      <c r="T112" s="169" t="s">
        <v>63</v>
      </c>
      <c r="U112" s="169" t="s">
        <v>63</v>
      </c>
      <c r="V112" s="175" t="str">
        <f>IF(Planning6[[#This Row],[DATA VALIDAÇÃO ]]="-","To Do","Done")</f>
        <v>To Do</v>
      </c>
      <c r="W112" s="153" t="str">
        <f>_xlfn.XLOOKUP(C112,'Tabela de Processos'!M:M,'Tabela de Processos'!Q:Q)</f>
        <v>-</v>
      </c>
      <c r="X112" s="80"/>
      <c r="Z112" s="72"/>
      <c r="AC112" s="219"/>
    </row>
    <row r="113" spans="2:29" ht="15" customHeight="1" x14ac:dyDescent="0.35">
      <c r="B113" s="219"/>
      <c r="C113" s="176" t="str">
        <f>'Tabela de Processos'!M105</f>
        <v>CL.015</v>
      </c>
      <c r="D113" s="199" t="str">
        <f>_xlfn.XLOOKUP(C113,'Tabela de Processos'!M:M,'Tabela de Processos'!I:I)</f>
        <v>Negócios - 7</v>
      </c>
      <c r="E113" s="196" t="str">
        <f>_xlfn.XLOOKUP(C113,'Tabela de Processos'!M:M,'Tabela de Processos'!J:J)</f>
        <v>Task 101</v>
      </c>
      <c r="F113" s="103"/>
      <c r="G113" s="179" t="s">
        <v>79</v>
      </c>
      <c r="H113" s="161">
        <f>_xlfn.XLOOKUP(C113,'Tabela de Processos'!M:M,'Tabela de Processos'!K:K)</f>
        <v>65</v>
      </c>
      <c r="I113" s="161" t="str">
        <f>_xlfn.XLOOKUP(C113,'Tabela de Processos'!M:M,'Tabela de Processos'!R:R)</f>
        <v>-</v>
      </c>
      <c r="J113" s="161">
        <f>_xlfn.XLOOKUP(C113,'Tabela de Processos'!M:M,'Tabela de Processos'!N:N)</f>
        <v>0</v>
      </c>
      <c r="L113" s="172">
        <f>_xlfn.XLOOKUP(C113,Tabela4[ID_Processo],Tabela4[Sprints])</f>
        <v>10</v>
      </c>
      <c r="M113" s="172">
        <f>_xlfn.XLOOKUP(C113,'Tabela de Processos'!M:M,'Tabela de Processos'!O:O)</f>
        <v>0</v>
      </c>
      <c r="N113" s="170" t="str">
        <f>_xlfn.XLOOKUP(C113,'Tabela de Processos'!M:M,'Tabela de Processos'!P:P)</f>
        <v>-</v>
      </c>
      <c r="O113" s="169" t="s">
        <v>63</v>
      </c>
      <c r="P113" s="169" t="s">
        <v>63</v>
      </c>
      <c r="Q113" s="169" t="s">
        <v>63</v>
      </c>
      <c r="R113" s="169" t="s">
        <v>63</v>
      </c>
      <c r="S113" s="169" t="s">
        <v>63</v>
      </c>
      <c r="T113" s="169" t="s">
        <v>63</v>
      </c>
      <c r="U113" s="169" t="s">
        <v>63</v>
      </c>
      <c r="V113" s="175" t="str">
        <f>IF(Planning6[[#This Row],[DATA VALIDAÇÃO ]]="-","To Do","Done")</f>
        <v>To Do</v>
      </c>
      <c r="W113" s="153" t="str">
        <f>_xlfn.XLOOKUP(C113,'Tabela de Processos'!M:M,'Tabela de Processos'!Q:Q)</f>
        <v>-</v>
      </c>
      <c r="X113" s="80"/>
      <c r="Z113" s="72"/>
      <c r="AC113" s="219"/>
    </row>
    <row r="114" spans="2:29" ht="15" customHeight="1" x14ac:dyDescent="0.35">
      <c r="B114" s="219"/>
      <c r="C114" s="176" t="str">
        <f>'Tabela de Processos'!M106</f>
        <v>CL.016</v>
      </c>
      <c r="D114" s="199" t="str">
        <f>_xlfn.XLOOKUP(C114,'Tabela de Processos'!M:M,'Tabela de Processos'!I:I)</f>
        <v>Negócios - 7</v>
      </c>
      <c r="E114" s="196" t="str">
        <f>_xlfn.XLOOKUP(C114,'Tabela de Processos'!M:M,'Tabela de Processos'!J:J)</f>
        <v>Task 102</v>
      </c>
      <c r="F114" s="103"/>
      <c r="G114" s="179" t="s">
        <v>79</v>
      </c>
      <c r="H114" s="161">
        <f>_xlfn.XLOOKUP(C114,'Tabela de Processos'!M:M,'Tabela de Processos'!K:K)</f>
        <v>66</v>
      </c>
      <c r="I114" s="161" t="str">
        <f>_xlfn.XLOOKUP(C114,'Tabela de Processos'!M:M,'Tabela de Processos'!R:R)</f>
        <v>-</v>
      </c>
      <c r="J114" s="161">
        <f>_xlfn.XLOOKUP(C114,'Tabela de Processos'!M:M,'Tabela de Processos'!N:N)</f>
        <v>0</v>
      </c>
      <c r="L114" s="172">
        <f>_xlfn.XLOOKUP(C114,Tabela4[ID_Processo],Tabela4[Sprints])</f>
        <v>10</v>
      </c>
      <c r="M114" s="172">
        <f>_xlfn.XLOOKUP(C114,'Tabela de Processos'!M:M,'Tabela de Processos'!O:O)</f>
        <v>0</v>
      </c>
      <c r="N114" s="170" t="str">
        <f>_xlfn.XLOOKUP(C114,'Tabela de Processos'!M:M,'Tabela de Processos'!P:P)</f>
        <v>-</v>
      </c>
      <c r="O114" s="169" t="s">
        <v>63</v>
      </c>
      <c r="P114" s="169" t="s">
        <v>63</v>
      </c>
      <c r="Q114" s="169" t="s">
        <v>63</v>
      </c>
      <c r="R114" s="169" t="s">
        <v>63</v>
      </c>
      <c r="S114" s="169" t="s">
        <v>63</v>
      </c>
      <c r="T114" s="169" t="s">
        <v>63</v>
      </c>
      <c r="U114" s="169" t="s">
        <v>63</v>
      </c>
      <c r="V114" s="175" t="str">
        <f>IF(Planning6[[#This Row],[DATA VALIDAÇÃO ]]="-","To Do","Done")</f>
        <v>To Do</v>
      </c>
      <c r="W114" s="153" t="str">
        <f>_xlfn.XLOOKUP(C114,'Tabela de Processos'!M:M,'Tabela de Processos'!Q:Q)</f>
        <v>-</v>
      </c>
      <c r="Z114" s="72"/>
      <c r="AC114" s="219"/>
    </row>
    <row r="115" spans="2:29" ht="15" customHeight="1" x14ac:dyDescent="0.35">
      <c r="B115" s="219"/>
      <c r="C115" s="176" t="str">
        <f>'Tabela de Processos'!M107</f>
        <v>CL.017</v>
      </c>
      <c r="D115" s="199" t="str">
        <f>_xlfn.XLOOKUP(C115,'Tabela de Processos'!M:M,'Tabela de Processos'!I:I)</f>
        <v>Negócios - 7</v>
      </c>
      <c r="E115" s="196" t="str">
        <f>_xlfn.XLOOKUP(C115,'Tabela de Processos'!M:M,'Tabela de Processos'!J:J)</f>
        <v>Task 103</v>
      </c>
      <c r="F115" s="103"/>
      <c r="G115" s="179" t="s">
        <v>79</v>
      </c>
      <c r="H115" s="161">
        <f>_xlfn.XLOOKUP(C115,'Tabela de Processos'!M:M,'Tabela de Processos'!K:K)</f>
        <v>67</v>
      </c>
      <c r="I115" s="161" t="str">
        <f>_xlfn.XLOOKUP(C115,'Tabela de Processos'!M:M,'Tabela de Processos'!R:R)</f>
        <v>-</v>
      </c>
      <c r="J115" s="161">
        <f>_xlfn.XLOOKUP(C115,'Tabela de Processos'!M:M,'Tabela de Processos'!N:N)</f>
        <v>0</v>
      </c>
      <c r="L115" s="172">
        <f>_xlfn.XLOOKUP(C115,Tabela4[ID_Processo],Tabela4[Sprints])</f>
        <v>10</v>
      </c>
      <c r="M115" s="172">
        <f>_xlfn.XLOOKUP(C115,'Tabela de Processos'!M:M,'Tabela de Processos'!O:O)</f>
        <v>0</v>
      </c>
      <c r="N115" s="170" t="str">
        <f>_xlfn.XLOOKUP(C115,'Tabela de Processos'!M:M,'Tabela de Processos'!P:P)</f>
        <v>-</v>
      </c>
      <c r="O115" s="169" t="s">
        <v>63</v>
      </c>
      <c r="P115" s="169" t="s">
        <v>63</v>
      </c>
      <c r="Q115" s="169" t="s">
        <v>63</v>
      </c>
      <c r="R115" s="169" t="s">
        <v>63</v>
      </c>
      <c r="S115" s="169" t="s">
        <v>63</v>
      </c>
      <c r="T115" s="169" t="s">
        <v>63</v>
      </c>
      <c r="U115" s="169" t="s">
        <v>63</v>
      </c>
      <c r="V115" s="175" t="str">
        <f>IF(Planning6[[#This Row],[DATA VALIDAÇÃO ]]="-","To Do","Done")</f>
        <v>To Do</v>
      </c>
      <c r="W115" s="153" t="str">
        <f>_xlfn.XLOOKUP(C115,'Tabela de Processos'!M:M,'Tabela de Processos'!Q:Q)</f>
        <v>-</v>
      </c>
      <c r="Z115" s="72"/>
      <c r="AC115" s="219"/>
    </row>
    <row r="116" spans="2:29" ht="15" customHeight="1" x14ac:dyDescent="0.35">
      <c r="B116" s="219"/>
      <c r="C116" s="176" t="str">
        <f>'Tabela de Processos'!M108</f>
        <v>CL.018</v>
      </c>
      <c r="D116" s="199" t="str">
        <f>_xlfn.XLOOKUP(C116,'Tabela de Processos'!M:M,'Tabela de Processos'!I:I)</f>
        <v>Negócios - 7</v>
      </c>
      <c r="E116" s="196" t="str">
        <f>_xlfn.XLOOKUP(C116,'Tabela de Processos'!M:M,'Tabela de Processos'!J:J)</f>
        <v>Task 104</v>
      </c>
      <c r="F116" s="103"/>
      <c r="G116" s="179" t="s">
        <v>79</v>
      </c>
      <c r="H116" s="161">
        <f>_xlfn.XLOOKUP(C116,'Tabela de Processos'!M:M,'Tabela de Processos'!K:K)</f>
        <v>68</v>
      </c>
      <c r="I116" s="161" t="str">
        <f>_xlfn.XLOOKUP(C116,'Tabela de Processos'!M:M,'Tabela de Processos'!R:R)</f>
        <v>-</v>
      </c>
      <c r="J116" s="161">
        <f>_xlfn.XLOOKUP(C116,'Tabela de Processos'!M:M,'Tabela de Processos'!N:N)</f>
        <v>0</v>
      </c>
      <c r="L116" s="172">
        <f>_xlfn.XLOOKUP(C116,Tabela4[ID_Processo],Tabela4[Sprints])</f>
        <v>10</v>
      </c>
      <c r="M116" s="172">
        <f>_xlfn.XLOOKUP(C116,'Tabela de Processos'!M:M,'Tabela de Processos'!O:O)</f>
        <v>0</v>
      </c>
      <c r="N116" s="170" t="str">
        <f>_xlfn.XLOOKUP(C116,'Tabela de Processos'!M:M,'Tabela de Processos'!P:P)</f>
        <v>-</v>
      </c>
      <c r="O116" s="169" t="s">
        <v>63</v>
      </c>
      <c r="P116" s="169" t="s">
        <v>63</v>
      </c>
      <c r="Q116" s="169" t="s">
        <v>63</v>
      </c>
      <c r="R116" s="169" t="s">
        <v>63</v>
      </c>
      <c r="S116" s="169" t="s">
        <v>63</v>
      </c>
      <c r="T116" s="169" t="s">
        <v>63</v>
      </c>
      <c r="U116" s="169" t="s">
        <v>63</v>
      </c>
      <c r="V116" s="175" t="str">
        <f>IF(Planning6[[#This Row],[DATA VALIDAÇÃO ]]="-","To Do","Done")</f>
        <v>To Do</v>
      </c>
      <c r="W116" s="153" t="str">
        <f>_xlfn.XLOOKUP(C116,'Tabela de Processos'!M:M,'Tabela de Processos'!Q:Q)</f>
        <v>-</v>
      </c>
      <c r="Z116" s="72"/>
      <c r="AC116" s="219"/>
    </row>
    <row r="117" spans="2:29" ht="15" customHeight="1" x14ac:dyDescent="0.35">
      <c r="B117" s="219"/>
      <c r="C117" s="176" t="str">
        <f>'Tabela de Processos'!M109</f>
        <v>CL.019</v>
      </c>
      <c r="D117" s="199" t="str">
        <f>_xlfn.XLOOKUP(C117,'Tabela de Processos'!M:M,'Tabela de Processos'!I:I)</f>
        <v>Negócios - 7</v>
      </c>
      <c r="E117" s="196" t="str">
        <f>_xlfn.XLOOKUP(C117,'Tabela de Processos'!M:M,'Tabela de Processos'!J:J)</f>
        <v>Task 105</v>
      </c>
      <c r="F117" s="103"/>
      <c r="G117" s="179" t="s">
        <v>79</v>
      </c>
      <c r="H117" s="161">
        <f>_xlfn.XLOOKUP(C117,'Tabela de Processos'!M:M,'Tabela de Processos'!K:K)</f>
        <v>69.099999999999994</v>
      </c>
      <c r="I117" s="161" t="str">
        <f>_xlfn.XLOOKUP(C117,'Tabela de Processos'!M:M,'Tabela de Processos'!R:R)</f>
        <v>-</v>
      </c>
      <c r="J117" s="161">
        <f>_xlfn.XLOOKUP(C117,'Tabela de Processos'!M:M,'Tabela de Processos'!N:N)</f>
        <v>0</v>
      </c>
      <c r="L117" s="172">
        <f>_xlfn.XLOOKUP(C117,Tabela4[ID_Processo],Tabela4[Sprints])</f>
        <v>10</v>
      </c>
      <c r="M117" s="172">
        <f>_xlfn.XLOOKUP(C117,'Tabela de Processos'!M:M,'Tabela de Processos'!O:O)</f>
        <v>0</v>
      </c>
      <c r="N117" s="170" t="str">
        <f>_xlfn.XLOOKUP(C117,'Tabela de Processos'!M:M,'Tabela de Processos'!P:P)</f>
        <v>-</v>
      </c>
      <c r="O117" s="169" t="s">
        <v>63</v>
      </c>
      <c r="P117" s="169" t="s">
        <v>63</v>
      </c>
      <c r="Q117" s="169" t="s">
        <v>63</v>
      </c>
      <c r="R117" s="169" t="s">
        <v>63</v>
      </c>
      <c r="S117" s="169" t="s">
        <v>63</v>
      </c>
      <c r="T117" s="169" t="s">
        <v>63</v>
      </c>
      <c r="U117" s="169" t="s">
        <v>63</v>
      </c>
      <c r="V117" s="175" t="str">
        <f>IF(Planning6[[#This Row],[DATA VALIDAÇÃO ]]="-","To Do","Done")</f>
        <v>To Do</v>
      </c>
      <c r="W117" s="153" t="str">
        <f>_xlfn.XLOOKUP(C117,'Tabela de Processos'!M:M,'Tabela de Processos'!Q:Q)</f>
        <v>-</v>
      </c>
      <c r="Z117" s="72"/>
      <c r="AC117" s="219"/>
    </row>
    <row r="118" spans="2:29" ht="15" customHeight="1" x14ac:dyDescent="0.35">
      <c r="B118" s="219"/>
      <c r="C118" s="176" t="str">
        <f>'Tabela de Processos'!M110</f>
        <v>CL.020</v>
      </c>
      <c r="D118" s="199" t="str">
        <f>_xlfn.XLOOKUP(C118,'Tabela de Processos'!M:M,'Tabela de Processos'!I:I)</f>
        <v>Negócios - 7</v>
      </c>
      <c r="E118" s="196" t="str">
        <f>_xlfn.XLOOKUP(C118,'Tabela de Processos'!M:M,'Tabela de Processos'!J:J)</f>
        <v>Task 106</v>
      </c>
      <c r="F118" s="103"/>
      <c r="G118" s="179" t="s">
        <v>79</v>
      </c>
      <c r="H118" s="161">
        <f>_xlfn.XLOOKUP(C118,'Tabela de Processos'!M:M,'Tabela de Processos'!K:K)</f>
        <v>69.2</v>
      </c>
      <c r="I118" s="161" t="str">
        <f>_xlfn.XLOOKUP(C118,'Tabela de Processos'!M:M,'Tabela de Processos'!R:R)</f>
        <v>-</v>
      </c>
      <c r="J118" s="161">
        <f>_xlfn.XLOOKUP(C118,'Tabela de Processos'!M:M,'Tabela de Processos'!N:N)</f>
        <v>0</v>
      </c>
      <c r="L118" s="172">
        <f>_xlfn.XLOOKUP(C118,Tabela4[ID_Processo],Tabela4[Sprints])</f>
        <v>10</v>
      </c>
      <c r="M118" s="172">
        <f>_xlfn.XLOOKUP(C118,'Tabela de Processos'!M:M,'Tabela de Processos'!O:O)</f>
        <v>0</v>
      </c>
      <c r="N118" s="170" t="str">
        <f>_xlfn.XLOOKUP(C118,'Tabela de Processos'!M:M,'Tabela de Processos'!P:P)</f>
        <v>-</v>
      </c>
      <c r="O118" s="169" t="s">
        <v>63</v>
      </c>
      <c r="P118" s="169" t="s">
        <v>63</v>
      </c>
      <c r="Q118" s="169" t="s">
        <v>63</v>
      </c>
      <c r="R118" s="169" t="s">
        <v>63</v>
      </c>
      <c r="S118" s="169" t="s">
        <v>63</v>
      </c>
      <c r="T118" s="169" t="s">
        <v>63</v>
      </c>
      <c r="U118" s="169" t="s">
        <v>63</v>
      </c>
      <c r="V118" s="175" t="str">
        <f>IF(Planning6[[#This Row],[DATA VALIDAÇÃO ]]="-","To Do","Done")</f>
        <v>To Do</v>
      </c>
      <c r="W118" s="153" t="str">
        <f>_xlfn.XLOOKUP(C118,'Tabela de Processos'!M:M,'Tabela de Processos'!Q:Q)</f>
        <v>-</v>
      </c>
      <c r="Z118" s="72"/>
      <c r="AC118" s="219"/>
    </row>
    <row r="119" spans="2:29" ht="15" customHeight="1" x14ac:dyDescent="0.35">
      <c r="B119" s="219"/>
      <c r="C119" s="176" t="str">
        <f>'Tabela de Processos'!M111</f>
        <v>CL.021</v>
      </c>
      <c r="D119" s="199" t="str">
        <f>_xlfn.XLOOKUP(C119,'Tabela de Processos'!M:M,'Tabela de Processos'!I:I)</f>
        <v>Negócios - 7</v>
      </c>
      <c r="E119" s="196" t="str">
        <f>_xlfn.XLOOKUP(C119,'Tabela de Processos'!M:M,'Tabela de Processos'!J:J)</f>
        <v>Task 107</v>
      </c>
      <c r="F119" s="103"/>
      <c r="G119" s="179" t="s">
        <v>79</v>
      </c>
      <c r="H119" s="161">
        <f>_xlfn.XLOOKUP(C119,'Tabela de Processos'!M:M,'Tabela de Processos'!K:K)</f>
        <v>70</v>
      </c>
      <c r="I119" s="161" t="str">
        <f>_xlfn.XLOOKUP(C119,'Tabela de Processos'!M:M,'Tabela de Processos'!R:R)</f>
        <v>-</v>
      </c>
      <c r="J119" s="161">
        <f>_xlfn.XLOOKUP(C119,'Tabela de Processos'!M:M,'Tabela de Processos'!N:N)</f>
        <v>0</v>
      </c>
      <c r="L119" s="172">
        <f>_xlfn.XLOOKUP(C119,Tabela4[ID_Processo],Tabela4[Sprints])</f>
        <v>10</v>
      </c>
      <c r="M119" s="172">
        <f>_xlfn.XLOOKUP(C119,'Tabela de Processos'!M:M,'Tabela de Processos'!O:O)</f>
        <v>0</v>
      </c>
      <c r="N119" s="170" t="str">
        <f>_xlfn.XLOOKUP(C119,'Tabela de Processos'!M:M,'Tabela de Processos'!P:P)</f>
        <v>-</v>
      </c>
      <c r="O119" s="169" t="s">
        <v>63</v>
      </c>
      <c r="P119" s="169" t="s">
        <v>63</v>
      </c>
      <c r="Q119" s="169" t="s">
        <v>63</v>
      </c>
      <c r="R119" s="169" t="s">
        <v>63</v>
      </c>
      <c r="S119" s="169" t="s">
        <v>63</v>
      </c>
      <c r="T119" s="169" t="s">
        <v>63</v>
      </c>
      <c r="U119" s="169" t="s">
        <v>63</v>
      </c>
      <c r="V119" s="175" t="str">
        <f>IF(Planning6[[#This Row],[DATA VALIDAÇÃO ]]="-","To Do","Done")</f>
        <v>To Do</v>
      </c>
      <c r="W119" s="153" t="str">
        <f>_xlfn.XLOOKUP(C119,'Tabela de Processos'!M:M,'Tabela de Processos'!Q:Q)</f>
        <v>-</v>
      </c>
      <c r="Z119" s="72"/>
      <c r="AC119" s="219"/>
    </row>
    <row r="120" spans="2:29" ht="15" customHeight="1" x14ac:dyDescent="0.35">
      <c r="B120" s="219"/>
      <c r="C120" s="176" t="str">
        <f>'Tabela de Processos'!M112</f>
        <v>CL.022</v>
      </c>
      <c r="D120" s="199" t="str">
        <f>_xlfn.XLOOKUP(C120,'Tabela de Processos'!M:M,'Tabela de Processos'!I:I)</f>
        <v>Negócios - 7</v>
      </c>
      <c r="E120" s="196" t="str">
        <f>_xlfn.XLOOKUP(C120,'Tabela de Processos'!M:M,'Tabela de Processos'!J:J)</f>
        <v>Task 108</v>
      </c>
      <c r="F120" s="103"/>
      <c r="G120" s="179" t="s">
        <v>79</v>
      </c>
      <c r="H120" s="161">
        <f>_xlfn.XLOOKUP(C120,'Tabela de Processos'!M:M,'Tabela de Processos'!K:K)</f>
        <v>71</v>
      </c>
      <c r="I120" s="161" t="str">
        <f>_xlfn.XLOOKUP(C120,'Tabela de Processos'!M:M,'Tabela de Processos'!R:R)</f>
        <v>-</v>
      </c>
      <c r="J120" s="161">
        <f>_xlfn.XLOOKUP(C120,'Tabela de Processos'!M:M,'Tabela de Processos'!N:N)</f>
        <v>0</v>
      </c>
      <c r="L120" s="172">
        <f>_xlfn.XLOOKUP(C120,Tabela4[ID_Processo],Tabela4[Sprints])</f>
        <v>10</v>
      </c>
      <c r="M120" s="172">
        <f>_xlfn.XLOOKUP(C120,'Tabela de Processos'!M:M,'Tabela de Processos'!O:O)</f>
        <v>0</v>
      </c>
      <c r="N120" s="170" t="str">
        <f>_xlfn.XLOOKUP(C120,'Tabela de Processos'!M:M,'Tabela de Processos'!P:P)</f>
        <v>-</v>
      </c>
      <c r="O120" s="169" t="s">
        <v>63</v>
      </c>
      <c r="P120" s="169" t="s">
        <v>63</v>
      </c>
      <c r="Q120" s="169" t="s">
        <v>63</v>
      </c>
      <c r="R120" s="169" t="s">
        <v>63</v>
      </c>
      <c r="S120" s="169" t="s">
        <v>63</v>
      </c>
      <c r="T120" s="169" t="s">
        <v>63</v>
      </c>
      <c r="U120" s="169" t="s">
        <v>63</v>
      </c>
      <c r="V120" s="175" t="str">
        <f>IF(Planning6[[#This Row],[DATA VALIDAÇÃO ]]="-","To Do","Done")</f>
        <v>To Do</v>
      </c>
      <c r="W120" s="153" t="str">
        <f>_xlfn.XLOOKUP(C120,'Tabela de Processos'!M:M,'Tabela de Processos'!Q:Q)</f>
        <v>-</v>
      </c>
      <c r="Z120" s="72"/>
      <c r="AC120" s="219"/>
    </row>
    <row r="121" spans="2:29" ht="15" customHeight="1" x14ac:dyDescent="0.35">
      <c r="B121" s="219"/>
      <c r="C121" s="176" t="str">
        <f>'Tabela de Processos'!M113</f>
        <v>CL.023</v>
      </c>
      <c r="D121" s="199" t="str">
        <f>_xlfn.XLOOKUP(C121,'Tabela de Processos'!M:M,'Tabela de Processos'!I:I)</f>
        <v>Negócios - 7</v>
      </c>
      <c r="E121" s="196" t="str">
        <f>_xlfn.XLOOKUP(C121,'Tabela de Processos'!M:M,'Tabela de Processos'!J:J)</f>
        <v>Task 109</v>
      </c>
      <c r="F121" s="103"/>
      <c r="G121" s="179" t="s">
        <v>79</v>
      </c>
      <c r="H121" s="161">
        <f>_xlfn.XLOOKUP(C121,'Tabela de Processos'!M:M,'Tabela de Processos'!K:K)</f>
        <v>72</v>
      </c>
      <c r="I121" s="161" t="str">
        <f>_xlfn.XLOOKUP(C121,'Tabela de Processos'!M:M,'Tabela de Processos'!R:R)</f>
        <v>-</v>
      </c>
      <c r="J121" s="161">
        <f>_xlfn.XLOOKUP(C121,'Tabela de Processos'!M:M,'Tabela de Processos'!N:N)</f>
        <v>0</v>
      </c>
      <c r="L121" s="172">
        <f>_xlfn.XLOOKUP(C121,Tabela4[ID_Processo],Tabela4[Sprints])</f>
        <v>10</v>
      </c>
      <c r="M121" s="172">
        <f>_xlfn.XLOOKUP(C121,'Tabela de Processos'!M:M,'Tabela de Processos'!O:O)</f>
        <v>0</v>
      </c>
      <c r="N121" s="170" t="str">
        <f>_xlfn.XLOOKUP(C121,'Tabela de Processos'!M:M,'Tabela de Processos'!P:P)</f>
        <v>-</v>
      </c>
      <c r="O121" s="169" t="s">
        <v>63</v>
      </c>
      <c r="P121" s="169" t="s">
        <v>63</v>
      </c>
      <c r="Q121" s="169" t="s">
        <v>63</v>
      </c>
      <c r="R121" s="169" t="s">
        <v>63</v>
      </c>
      <c r="S121" s="169" t="s">
        <v>63</v>
      </c>
      <c r="T121" s="169" t="s">
        <v>63</v>
      </c>
      <c r="U121" s="169" t="s">
        <v>63</v>
      </c>
      <c r="V121" s="175" t="str">
        <f>IF(Planning6[[#This Row],[DATA VALIDAÇÃO ]]="-","To Do","Done")</f>
        <v>To Do</v>
      </c>
      <c r="W121" s="153" t="str">
        <f>_xlfn.XLOOKUP(C121,'Tabela de Processos'!M:M,'Tabela de Processos'!Q:Q)</f>
        <v>-</v>
      </c>
      <c r="Z121" s="72"/>
      <c r="AC121" s="219"/>
    </row>
    <row r="122" spans="2:29" ht="15" customHeight="1" x14ac:dyDescent="0.35">
      <c r="B122" s="219"/>
      <c r="C122" s="176" t="str">
        <f>'Tabela de Processos'!M114</f>
        <v>CL.024</v>
      </c>
      <c r="D122" s="199" t="str">
        <f>_xlfn.XLOOKUP(C122,'Tabela de Processos'!M:M,'Tabela de Processos'!I:I)</f>
        <v>Negócios - 7</v>
      </c>
      <c r="E122" s="196" t="str">
        <f>_xlfn.XLOOKUP(C122,'Tabela de Processos'!M:M,'Tabela de Processos'!J:J)</f>
        <v>Task 110</v>
      </c>
      <c r="F122" s="103"/>
      <c r="G122" s="179" t="s">
        <v>79</v>
      </c>
      <c r="H122" s="161">
        <f>_xlfn.XLOOKUP(C122,'Tabela de Processos'!M:M,'Tabela de Processos'!K:K)</f>
        <v>73</v>
      </c>
      <c r="I122" s="161" t="str">
        <f>_xlfn.XLOOKUP(C122,'Tabela de Processos'!M:M,'Tabela de Processos'!R:R)</f>
        <v>-</v>
      </c>
      <c r="J122" s="161">
        <f>_xlfn.XLOOKUP(C122,'Tabela de Processos'!M:M,'Tabela de Processos'!N:N)</f>
        <v>0</v>
      </c>
      <c r="L122" s="172">
        <f>_xlfn.XLOOKUP(C122,Tabela4[ID_Processo],Tabela4[Sprints])</f>
        <v>10</v>
      </c>
      <c r="M122" s="172">
        <f>_xlfn.XLOOKUP(C122,'Tabela de Processos'!M:M,'Tabela de Processos'!O:O)</f>
        <v>0</v>
      </c>
      <c r="N122" s="170" t="str">
        <f>_xlfn.XLOOKUP(C122,'Tabela de Processos'!M:M,'Tabela de Processos'!P:P)</f>
        <v>-</v>
      </c>
      <c r="O122" s="169" t="s">
        <v>63</v>
      </c>
      <c r="P122" s="169" t="s">
        <v>63</v>
      </c>
      <c r="Q122" s="169" t="s">
        <v>63</v>
      </c>
      <c r="R122" s="169" t="s">
        <v>63</v>
      </c>
      <c r="S122" s="169" t="s">
        <v>63</v>
      </c>
      <c r="T122" s="169" t="s">
        <v>63</v>
      </c>
      <c r="U122" s="169" t="s">
        <v>63</v>
      </c>
      <c r="V122" s="175" t="str">
        <f>IF(Planning6[[#This Row],[DATA VALIDAÇÃO ]]="-","To Do","Done")</f>
        <v>To Do</v>
      </c>
      <c r="W122" s="153" t="str">
        <f>_xlfn.XLOOKUP(C122,'Tabela de Processos'!M:M,'Tabela de Processos'!Q:Q)</f>
        <v>-</v>
      </c>
      <c r="Z122" s="72"/>
      <c r="AC122" s="219"/>
    </row>
    <row r="123" spans="2:29" ht="15" customHeight="1" x14ac:dyDescent="0.35">
      <c r="B123" s="219"/>
      <c r="C123" s="176" t="str">
        <f>'Tabela de Processos'!M115</f>
        <v>CL.025</v>
      </c>
      <c r="D123" s="199" t="str">
        <f>_xlfn.XLOOKUP(C123,'Tabela de Processos'!M:M,'Tabela de Processos'!I:I)</f>
        <v>Negócios - 7</v>
      </c>
      <c r="E123" s="196" t="str">
        <f>_xlfn.XLOOKUP(C123,'Tabela de Processos'!M:M,'Tabela de Processos'!J:J)</f>
        <v>Task 111</v>
      </c>
      <c r="F123" s="103"/>
      <c r="G123" s="179" t="s">
        <v>79</v>
      </c>
      <c r="H123" s="161">
        <f>_xlfn.XLOOKUP(C123,'Tabela de Processos'!M:M,'Tabela de Processos'!K:K)</f>
        <v>74</v>
      </c>
      <c r="I123" s="161" t="str">
        <f>_xlfn.XLOOKUP(C123,'Tabela de Processos'!M:M,'Tabela de Processos'!R:R)</f>
        <v>-</v>
      </c>
      <c r="J123" s="161">
        <f>_xlfn.XLOOKUP(C123,'Tabela de Processos'!M:M,'Tabela de Processos'!N:N)</f>
        <v>0</v>
      </c>
      <c r="L123" s="172">
        <f>_xlfn.XLOOKUP(C123,Tabela4[ID_Processo],Tabela4[Sprints])</f>
        <v>10</v>
      </c>
      <c r="M123" s="172">
        <f>_xlfn.XLOOKUP(C123,'Tabela de Processos'!M:M,'Tabela de Processos'!O:O)</f>
        <v>0</v>
      </c>
      <c r="N123" s="170" t="str">
        <f>_xlfn.XLOOKUP(C123,'Tabela de Processos'!M:M,'Tabela de Processos'!P:P)</f>
        <v>-</v>
      </c>
      <c r="O123" s="169" t="s">
        <v>63</v>
      </c>
      <c r="P123" s="169" t="s">
        <v>63</v>
      </c>
      <c r="Q123" s="169" t="s">
        <v>63</v>
      </c>
      <c r="R123" s="169" t="s">
        <v>63</v>
      </c>
      <c r="S123" s="169" t="s">
        <v>63</v>
      </c>
      <c r="T123" s="169" t="s">
        <v>63</v>
      </c>
      <c r="U123" s="169" t="s">
        <v>63</v>
      </c>
      <c r="V123" s="175" t="str">
        <f>IF(Planning6[[#This Row],[DATA VALIDAÇÃO ]]="-","To Do","Done")</f>
        <v>To Do</v>
      </c>
      <c r="W123" s="153" t="str">
        <f>_xlfn.XLOOKUP(C123,'Tabela de Processos'!M:M,'Tabela de Processos'!Q:Q)</f>
        <v>-</v>
      </c>
      <c r="Z123" s="72"/>
      <c r="AC123" s="219"/>
    </row>
    <row r="124" spans="2:29" ht="15" customHeight="1" x14ac:dyDescent="0.35">
      <c r="B124" s="219"/>
      <c r="C124" s="176" t="str">
        <f>'Tabela de Processos'!M116</f>
        <v>GTC.001</v>
      </c>
      <c r="D124" s="199" t="str">
        <f>_xlfn.XLOOKUP(C124,'Tabela de Processos'!M:M,'Tabela de Processos'!I:I)</f>
        <v>Negócios - 8</v>
      </c>
      <c r="E124" s="196" t="str">
        <f>_xlfn.XLOOKUP(C124,'Tabela de Processos'!M:M,'Tabela de Processos'!J:J)</f>
        <v>Task 112</v>
      </c>
      <c r="F124" s="103"/>
      <c r="G124" s="179" t="s">
        <v>79</v>
      </c>
      <c r="H124" s="161">
        <f>_xlfn.XLOOKUP(C124,'Tabela de Processos'!M:M,'Tabela de Processos'!K:K)</f>
        <v>78</v>
      </c>
      <c r="I124" s="161" t="str">
        <f>_xlfn.XLOOKUP(C124,'Tabela de Processos'!M:M,'Tabela de Processos'!R:R)</f>
        <v>-</v>
      </c>
      <c r="J124" s="161">
        <f>_xlfn.XLOOKUP(C124,'Tabela de Processos'!M:M,'Tabela de Processos'!N:N)</f>
        <v>0</v>
      </c>
      <c r="L124" s="172">
        <f>_xlfn.XLOOKUP(C124,Tabela4[ID_Processo],Tabela4[Sprints])</f>
        <v>11</v>
      </c>
      <c r="M124" s="172">
        <f>_xlfn.XLOOKUP(C124,'Tabela de Processos'!M:M,'Tabela de Processos'!O:O)</f>
        <v>0</v>
      </c>
      <c r="N124" s="170" t="str">
        <f>_xlfn.XLOOKUP(C124,'Tabela de Processos'!M:M,'Tabela de Processos'!P:P)</f>
        <v>-</v>
      </c>
      <c r="O124" s="169" t="s">
        <v>63</v>
      </c>
      <c r="P124" s="169" t="s">
        <v>63</v>
      </c>
      <c r="Q124" s="169" t="s">
        <v>63</v>
      </c>
      <c r="R124" s="169" t="s">
        <v>63</v>
      </c>
      <c r="S124" s="169" t="s">
        <v>63</v>
      </c>
      <c r="T124" s="169" t="s">
        <v>63</v>
      </c>
      <c r="U124" s="169" t="s">
        <v>63</v>
      </c>
      <c r="V124" s="175" t="str">
        <f>IF(Planning6[[#This Row],[DATA VALIDAÇÃO ]]="-","To Do","Done")</f>
        <v>To Do</v>
      </c>
      <c r="W124" s="153" t="str">
        <f>_xlfn.XLOOKUP(C124,'Tabela de Processos'!M:M,'Tabela de Processos'!Q:Q)</f>
        <v>-</v>
      </c>
      <c r="Z124" s="72"/>
      <c r="AC124" s="219"/>
    </row>
    <row r="125" spans="2:29" ht="15" customHeight="1" x14ac:dyDescent="0.35">
      <c r="B125" s="219"/>
      <c r="C125" s="176" t="str">
        <f>'Tabela de Processos'!M117</f>
        <v>GTC.002</v>
      </c>
      <c r="D125" s="199" t="str">
        <f>_xlfn.XLOOKUP(C125,'Tabela de Processos'!M:M,'Tabela de Processos'!I:I)</f>
        <v>Negócios - 8</v>
      </c>
      <c r="E125" s="196" t="str">
        <f>_xlfn.XLOOKUP(C125,'Tabela de Processos'!M:M,'Tabela de Processos'!J:J)</f>
        <v>Task 113</v>
      </c>
      <c r="F125" s="103"/>
      <c r="G125" s="179" t="s">
        <v>79</v>
      </c>
      <c r="H125" s="161">
        <f>_xlfn.XLOOKUP(C125,'Tabela de Processos'!M:M,'Tabela de Processos'!K:K)</f>
        <v>79</v>
      </c>
      <c r="I125" s="161" t="str">
        <f>_xlfn.XLOOKUP(C125,'Tabela de Processos'!M:M,'Tabela de Processos'!R:R)</f>
        <v>-</v>
      </c>
      <c r="J125" s="161">
        <f>_xlfn.XLOOKUP(C125,'Tabela de Processos'!M:M,'Tabela de Processos'!N:N)</f>
        <v>0</v>
      </c>
      <c r="L125" s="172">
        <f>_xlfn.XLOOKUP(C125,Tabela4[ID_Processo],Tabela4[Sprints])</f>
        <v>11</v>
      </c>
      <c r="M125" s="172">
        <f>_xlfn.XLOOKUP(C125,'Tabela de Processos'!M:M,'Tabela de Processos'!O:O)</f>
        <v>0</v>
      </c>
      <c r="N125" s="170" t="str">
        <f>_xlfn.XLOOKUP(C125,'Tabela de Processos'!M:M,'Tabela de Processos'!P:P)</f>
        <v>-</v>
      </c>
      <c r="O125" s="169" t="s">
        <v>63</v>
      </c>
      <c r="P125" s="169" t="s">
        <v>63</v>
      </c>
      <c r="Q125" s="169" t="s">
        <v>63</v>
      </c>
      <c r="R125" s="169" t="s">
        <v>63</v>
      </c>
      <c r="S125" s="169" t="s">
        <v>63</v>
      </c>
      <c r="T125" s="169" t="s">
        <v>63</v>
      </c>
      <c r="U125" s="169" t="s">
        <v>63</v>
      </c>
      <c r="V125" s="175" t="str">
        <f>IF(Planning6[[#This Row],[DATA VALIDAÇÃO ]]="-","To Do","Done")</f>
        <v>To Do</v>
      </c>
      <c r="W125" s="153" t="str">
        <f>_xlfn.XLOOKUP(C125,'Tabela de Processos'!M:M,'Tabela de Processos'!Q:Q)</f>
        <v>-</v>
      </c>
      <c r="Z125" s="72"/>
      <c r="AC125" s="219"/>
    </row>
    <row r="126" spans="2:29" ht="15" customHeight="1" x14ac:dyDescent="0.35">
      <c r="B126" s="219"/>
      <c r="C126" s="176" t="str">
        <f>'Tabela de Processos'!M118</f>
        <v>GTC.003</v>
      </c>
      <c r="D126" s="199" t="str">
        <f>_xlfn.XLOOKUP(C126,'Tabela de Processos'!M:M,'Tabela de Processos'!I:I)</f>
        <v>Negócios - 8</v>
      </c>
      <c r="E126" s="196" t="str">
        <f>_xlfn.XLOOKUP(C126,'Tabela de Processos'!M:M,'Tabela de Processos'!J:J)</f>
        <v>Task 114</v>
      </c>
      <c r="F126" s="103"/>
      <c r="G126" s="179" t="s">
        <v>79</v>
      </c>
      <c r="H126" s="161">
        <f>_xlfn.XLOOKUP(C126,'Tabela de Processos'!M:M,'Tabela de Processos'!K:K)</f>
        <v>75</v>
      </c>
      <c r="I126" s="161" t="str">
        <f>_xlfn.XLOOKUP(C126,'Tabela de Processos'!M:M,'Tabela de Processos'!R:R)</f>
        <v>-</v>
      </c>
      <c r="J126" s="161">
        <f>_xlfn.XLOOKUP(C126,'Tabela de Processos'!M:M,'Tabela de Processos'!N:N)</f>
        <v>0</v>
      </c>
      <c r="L126" s="172">
        <f>_xlfn.XLOOKUP(C126,Tabela4[ID_Processo],Tabela4[Sprints])</f>
        <v>11</v>
      </c>
      <c r="M126" s="172">
        <f>_xlfn.XLOOKUP(C126,'Tabela de Processos'!M:M,'Tabela de Processos'!O:O)</f>
        <v>0</v>
      </c>
      <c r="N126" s="170" t="str">
        <f>_xlfn.XLOOKUP(C126,'Tabela de Processos'!M:M,'Tabela de Processos'!P:P)</f>
        <v>-</v>
      </c>
      <c r="O126" s="169" t="s">
        <v>63</v>
      </c>
      <c r="P126" s="169" t="s">
        <v>63</v>
      </c>
      <c r="Q126" s="169" t="s">
        <v>63</v>
      </c>
      <c r="R126" s="169" t="s">
        <v>63</v>
      </c>
      <c r="S126" s="169" t="s">
        <v>63</v>
      </c>
      <c r="T126" s="169" t="s">
        <v>63</v>
      </c>
      <c r="U126" s="169" t="s">
        <v>63</v>
      </c>
      <c r="V126" s="175" t="str">
        <f>IF(Planning6[[#This Row],[DATA VALIDAÇÃO ]]="-","To Do","Done")</f>
        <v>To Do</v>
      </c>
      <c r="W126" s="153" t="str">
        <f>_xlfn.XLOOKUP(C126,'Tabela de Processos'!M:M,'Tabela de Processos'!Q:Q)</f>
        <v>-</v>
      </c>
      <c r="Z126" s="72"/>
      <c r="AC126" s="219"/>
    </row>
    <row r="127" spans="2:29" ht="15" customHeight="1" x14ac:dyDescent="0.35">
      <c r="B127" s="219"/>
      <c r="C127" s="176" t="str">
        <f>'Tabela de Processos'!M119</f>
        <v>GTC.004</v>
      </c>
      <c r="D127" s="199" t="str">
        <f>_xlfn.XLOOKUP(C127,'Tabela de Processos'!M:M,'Tabela de Processos'!I:I)</f>
        <v>Negócios - 8</v>
      </c>
      <c r="E127" s="196" t="str">
        <f>_xlfn.XLOOKUP(C127,'Tabela de Processos'!M:M,'Tabela de Processos'!J:J)</f>
        <v>Task 115</v>
      </c>
      <c r="F127" s="103"/>
      <c r="G127" s="179" t="s">
        <v>79</v>
      </c>
      <c r="H127" s="161">
        <f>_xlfn.XLOOKUP(C127,'Tabela de Processos'!M:M,'Tabela de Processos'!K:K)</f>
        <v>76</v>
      </c>
      <c r="I127" s="161" t="str">
        <f>_xlfn.XLOOKUP(C127,'Tabela de Processos'!M:M,'Tabela de Processos'!R:R)</f>
        <v>-</v>
      </c>
      <c r="J127" s="161">
        <f>_xlfn.XLOOKUP(C127,'Tabela de Processos'!M:M,'Tabela de Processos'!N:N)</f>
        <v>0</v>
      </c>
      <c r="L127" s="172">
        <f>_xlfn.XLOOKUP(C127,Tabela4[ID_Processo],Tabela4[Sprints])</f>
        <v>11</v>
      </c>
      <c r="M127" s="172">
        <f>_xlfn.XLOOKUP(C127,'Tabela de Processos'!M:M,'Tabela de Processos'!O:O)</f>
        <v>0</v>
      </c>
      <c r="N127" s="170" t="str">
        <f>_xlfn.XLOOKUP(C127,'Tabela de Processos'!M:M,'Tabela de Processos'!P:P)</f>
        <v>-</v>
      </c>
      <c r="O127" s="169" t="s">
        <v>63</v>
      </c>
      <c r="P127" s="169" t="s">
        <v>63</v>
      </c>
      <c r="Q127" s="169" t="s">
        <v>63</v>
      </c>
      <c r="R127" s="169" t="s">
        <v>63</v>
      </c>
      <c r="S127" s="169" t="s">
        <v>63</v>
      </c>
      <c r="T127" s="169" t="s">
        <v>63</v>
      </c>
      <c r="U127" s="169" t="s">
        <v>63</v>
      </c>
      <c r="V127" s="175" t="str">
        <f>IF(Planning6[[#This Row],[DATA VALIDAÇÃO ]]="-","To Do","Done")</f>
        <v>To Do</v>
      </c>
      <c r="W127" s="153" t="str">
        <f>_xlfn.XLOOKUP(C127,'Tabela de Processos'!M:M,'Tabela de Processos'!Q:Q)</f>
        <v>-</v>
      </c>
      <c r="Z127" s="72"/>
      <c r="AC127" s="219"/>
    </row>
    <row r="128" spans="2:29" ht="15" customHeight="1" x14ac:dyDescent="0.35">
      <c r="B128" s="219"/>
      <c r="C128" s="176" t="str">
        <f>'Tabela de Processos'!M120</f>
        <v>GTC.005</v>
      </c>
      <c r="D128" s="199" t="str">
        <f>_xlfn.XLOOKUP(C128,'Tabela de Processos'!M:M,'Tabela de Processos'!I:I)</f>
        <v>Negócios - 8</v>
      </c>
      <c r="E128" s="196" t="str">
        <f>_xlfn.XLOOKUP(C128,'Tabela de Processos'!M:M,'Tabela de Processos'!J:J)</f>
        <v>Task 116</v>
      </c>
      <c r="F128" s="103"/>
      <c r="G128" s="179" t="s">
        <v>79</v>
      </c>
      <c r="H128" s="161">
        <f>_xlfn.XLOOKUP(C128,'Tabela de Processos'!M:M,'Tabela de Processos'!K:K)</f>
        <v>77</v>
      </c>
      <c r="I128" s="161" t="str">
        <f>_xlfn.XLOOKUP(C128,'Tabela de Processos'!M:M,'Tabela de Processos'!R:R)</f>
        <v>-</v>
      </c>
      <c r="J128" s="161">
        <f>_xlfn.XLOOKUP(C128,'Tabela de Processos'!M:M,'Tabela de Processos'!N:N)</f>
        <v>0</v>
      </c>
      <c r="L128" s="172">
        <f>_xlfn.XLOOKUP(C128,Tabela4[ID_Processo],Tabela4[Sprints])</f>
        <v>11</v>
      </c>
      <c r="M128" s="172">
        <f>_xlfn.XLOOKUP(C128,'Tabela de Processos'!M:M,'Tabela de Processos'!O:O)</f>
        <v>0</v>
      </c>
      <c r="N128" s="170" t="str">
        <f>_xlfn.XLOOKUP(C128,'Tabela de Processos'!M:M,'Tabela de Processos'!P:P)</f>
        <v>-</v>
      </c>
      <c r="O128" s="169" t="s">
        <v>63</v>
      </c>
      <c r="P128" s="169" t="s">
        <v>63</v>
      </c>
      <c r="Q128" s="169" t="s">
        <v>63</v>
      </c>
      <c r="R128" s="169" t="s">
        <v>63</v>
      </c>
      <c r="S128" s="169" t="s">
        <v>63</v>
      </c>
      <c r="T128" s="169" t="s">
        <v>63</v>
      </c>
      <c r="U128" s="169" t="s">
        <v>63</v>
      </c>
      <c r="V128" s="175" t="str">
        <f>IF(Planning6[[#This Row],[DATA VALIDAÇÃO ]]="-","To Do","Done")</f>
        <v>To Do</v>
      </c>
      <c r="W128" s="153" t="str">
        <f>_xlfn.XLOOKUP(C128,'Tabela de Processos'!M:M,'Tabela de Processos'!Q:Q)</f>
        <v>-</v>
      </c>
      <c r="Z128" s="72"/>
      <c r="AC128" s="219"/>
    </row>
    <row r="129" spans="2:29" ht="15" customHeight="1" x14ac:dyDescent="0.35">
      <c r="B129" s="219"/>
      <c r="C129" s="176" t="str">
        <f>'Tabela de Processos'!M121</f>
        <v>GTC.006</v>
      </c>
      <c r="D129" s="199" t="str">
        <f>_xlfn.XLOOKUP(C129,'Tabela de Processos'!M:M,'Tabela de Processos'!I:I)</f>
        <v>Negócios - 8</v>
      </c>
      <c r="E129" s="196" t="str">
        <f>_xlfn.XLOOKUP(C129,'Tabela de Processos'!M:M,'Tabela de Processos'!J:J)</f>
        <v>Task 117</v>
      </c>
      <c r="F129" s="103"/>
      <c r="G129" s="179" t="s">
        <v>79</v>
      </c>
      <c r="H129" s="161">
        <f>_xlfn.XLOOKUP(C129,'Tabela de Processos'!M:M,'Tabela de Processos'!K:K)</f>
        <v>80</v>
      </c>
      <c r="I129" s="161" t="str">
        <f>_xlfn.XLOOKUP(C129,'Tabela de Processos'!M:M,'Tabela de Processos'!R:R)</f>
        <v>-</v>
      </c>
      <c r="J129" s="161">
        <f>_xlfn.XLOOKUP(C129,'Tabela de Processos'!M:M,'Tabela de Processos'!N:N)</f>
        <v>0</v>
      </c>
      <c r="L129" s="172">
        <f>_xlfn.XLOOKUP(C129,Tabela4[ID_Processo],Tabela4[Sprints])</f>
        <v>11</v>
      </c>
      <c r="M129" s="172">
        <f>_xlfn.XLOOKUP(C129,'Tabela de Processos'!M:M,'Tabela de Processos'!O:O)</f>
        <v>0</v>
      </c>
      <c r="N129" s="170" t="str">
        <f>_xlfn.XLOOKUP(C129,'Tabela de Processos'!M:M,'Tabela de Processos'!P:P)</f>
        <v>-</v>
      </c>
      <c r="O129" s="169" t="s">
        <v>63</v>
      </c>
      <c r="P129" s="169" t="s">
        <v>63</v>
      </c>
      <c r="Q129" s="169" t="s">
        <v>63</v>
      </c>
      <c r="R129" s="169" t="s">
        <v>63</v>
      </c>
      <c r="S129" s="169" t="s">
        <v>63</v>
      </c>
      <c r="T129" s="169" t="s">
        <v>63</v>
      </c>
      <c r="U129" s="169" t="s">
        <v>63</v>
      </c>
      <c r="V129" s="175" t="str">
        <f>IF(Planning6[[#This Row],[DATA VALIDAÇÃO ]]="-","To Do","Done")</f>
        <v>To Do</v>
      </c>
      <c r="W129" s="153" t="str">
        <f>_xlfn.XLOOKUP(C129,'Tabela de Processos'!M:M,'Tabela de Processos'!Q:Q)</f>
        <v>-</v>
      </c>
      <c r="Z129" s="72"/>
      <c r="AC129" s="219"/>
    </row>
    <row r="130" spans="2:29" ht="15" customHeight="1" x14ac:dyDescent="0.35">
      <c r="B130" s="219"/>
      <c r="C130" s="176" t="str">
        <f>'Tabela de Processos'!M122</f>
        <v>GTC.007</v>
      </c>
      <c r="D130" s="199" t="str">
        <f>_xlfn.XLOOKUP(C130,'Tabela de Processos'!M:M,'Tabela de Processos'!I:I)</f>
        <v>Negócios - 8</v>
      </c>
      <c r="E130" s="196" t="str">
        <f>_xlfn.XLOOKUP(C130,'Tabela de Processos'!M:M,'Tabela de Processos'!J:J)</f>
        <v>Task 118</v>
      </c>
      <c r="F130" s="103"/>
      <c r="G130" s="179" t="s">
        <v>79</v>
      </c>
      <c r="H130" s="161">
        <f>_xlfn.XLOOKUP(C130,'Tabela de Processos'!M:M,'Tabela de Processos'!K:K)</f>
        <v>81</v>
      </c>
      <c r="I130" s="161" t="str">
        <f>_xlfn.XLOOKUP(C130,'Tabela de Processos'!M:M,'Tabela de Processos'!R:R)</f>
        <v>-</v>
      </c>
      <c r="J130" s="161">
        <f>_xlfn.XLOOKUP(C130,'Tabela de Processos'!M:M,'Tabela de Processos'!N:N)</f>
        <v>0</v>
      </c>
      <c r="L130" s="172">
        <f>_xlfn.XLOOKUP(C130,Tabela4[ID_Processo],Tabela4[Sprints])</f>
        <v>11</v>
      </c>
      <c r="M130" s="172">
        <f>_xlfn.XLOOKUP(C130,'Tabela de Processos'!M:M,'Tabela de Processos'!O:O)</f>
        <v>0</v>
      </c>
      <c r="N130" s="170" t="str">
        <f>_xlfn.XLOOKUP(C130,'Tabela de Processos'!M:M,'Tabela de Processos'!P:P)</f>
        <v>-</v>
      </c>
      <c r="O130" s="169" t="s">
        <v>63</v>
      </c>
      <c r="P130" s="169" t="s">
        <v>63</v>
      </c>
      <c r="Q130" s="169" t="s">
        <v>63</v>
      </c>
      <c r="R130" s="169" t="s">
        <v>63</v>
      </c>
      <c r="S130" s="169" t="s">
        <v>63</v>
      </c>
      <c r="T130" s="169" t="s">
        <v>63</v>
      </c>
      <c r="U130" s="169" t="s">
        <v>63</v>
      </c>
      <c r="V130" s="175" t="str">
        <f>IF(Planning6[[#This Row],[DATA VALIDAÇÃO ]]="-","To Do","Done")</f>
        <v>To Do</v>
      </c>
      <c r="W130" s="153" t="str">
        <f>_xlfn.XLOOKUP(C130,'Tabela de Processos'!M:M,'Tabela de Processos'!Q:Q)</f>
        <v>-</v>
      </c>
      <c r="Z130" s="72"/>
      <c r="AC130" s="219"/>
    </row>
    <row r="131" spans="2:29" ht="15" customHeight="1" x14ac:dyDescent="0.35">
      <c r="B131" s="219"/>
      <c r="C131" s="176" t="str">
        <f>'Tabela de Processos'!M123</f>
        <v>GTC.008</v>
      </c>
      <c r="D131" s="199" t="str">
        <f>_xlfn.XLOOKUP(C131,'Tabela de Processos'!M:M,'Tabela de Processos'!I:I)</f>
        <v>Negócios - 8</v>
      </c>
      <c r="E131" s="196" t="str">
        <f>_xlfn.XLOOKUP(C131,'Tabela de Processos'!M:M,'Tabela de Processos'!J:J)</f>
        <v>Task 119</v>
      </c>
      <c r="F131" s="103"/>
      <c r="G131" s="179" t="s">
        <v>79</v>
      </c>
      <c r="H131" s="161">
        <f>_xlfn.XLOOKUP(C131,'Tabela de Processos'!M:M,'Tabela de Processos'!K:K)</f>
        <v>82</v>
      </c>
      <c r="I131" s="161" t="str">
        <f>_xlfn.XLOOKUP(C131,'Tabela de Processos'!M:M,'Tabela de Processos'!R:R)</f>
        <v>-</v>
      </c>
      <c r="J131" s="161">
        <f>_xlfn.XLOOKUP(C131,'Tabela de Processos'!M:M,'Tabela de Processos'!N:N)</f>
        <v>0</v>
      </c>
      <c r="L131" s="172">
        <f>_xlfn.XLOOKUP(C131,Tabela4[ID_Processo],Tabela4[Sprints])</f>
        <v>11</v>
      </c>
      <c r="M131" s="172">
        <f>_xlfn.XLOOKUP(C131,'Tabela de Processos'!M:M,'Tabela de Processos'!O:O)</f>
        <v>0</v>
      </c>
      <c r="N131" s="170" t="str">
        <f>_xlfn.XLOOKUP(C131,'Tabela de Processos'!M:M,'Tabela de Processos'!P:P)</f>
        <v>-</v>
      </c>
      <c r="O131" s="169" t="s">
        <v>63</v>
      </c>
      <c r="P131" s="169" t="s">
        <v>63</v>
      </c>
      <c r="Q131" s="169" t="s">
        <v>63</v>
      </c>
      <c r="R131" s="169" t="s">
        <v>63</v>
      </c>
      <c r="S131" s="169" t="s">
        <v>63</v>
      </c>
      <c r="T131" s="169" t="s">
        <v>63</v>
      </c>
      <c r="U131" s="169" t="s">
        <v>63</v>
      </c>
      <c r="V131" s="175" t="str">
        <f>IF(Planning6[[#This Row],[DATA VALIDAÇÃO ]]="-","To Do","Done")</f>
        <v>To Do</v>
      </c>
      <c r="W131" s="153" t="str">
        <f>_xlfn.XLOOKUP(C131,'Tabela de Processos'!M:M,'Tabela de Processos'!Q:Q)</f>
        <v>-</v>
      </c>
      <c r="Z131" s="72"/>
      <c r="AC131" s="219"/>
    </row>
    <row r="132" spans="2:29" ht="15" customHeight="1" x14ac:dyDescent="0.35">
      <c r="B132" s="219"/>
      <c r="C132" s="176" t="str">
        <f>'Tabela de Processos'!M124</f>
        <v>GTC.009</v>
      </c>
      <c r="D132" s="199" t="str">
        <f>_xlfn.XLOOKUP(C132,'Tabela de Processos'!M:M,'Tabela de Processos'!I:I)</f>
        <v>Negócios - 8</v>
      </c>
      <c r="E132" s="196" t="str">
        <f>_xlfn.XLOOKUP(C132,'Tabela de Processos'!M:M,'Tabela de Processos'!J:J)</f>
        <v>Task 120</v>
      </c>
      <c r="F132" s="103"/>
      <c r="G132" s="179" t="s">
        <v>79</v>
      </c>
      <c r="H132" s="161">
        <f>_xlfn.XLOOKUP(C132,'Tabela de Processos'!M:M,'Tabela de Processos'!K:K)</f>
        <v>83</v>
      </c>
      <c r="I132" s="161" t="str">
        <f>_xlfn.XLOOKUP(C132,'Tabela de Processos'!M:M,'Tabela de Processos'!R:R)</f>
        <v>-</v>
      </c>
      <c r="J132" s="161">
        <f>_xlfn.XLOOKUP(C132,'Tabela de Processos'!M:M,'Tabela de Processos'!N:N)</f>
        <v>0</v>
      </c>
      <c r="L132" s="172">
        <f>_xlfn.XLOOKUP(C132,Tabela4[ID_Processo],Tabela4[Sprints])</f>
        <v>11</v>
      </c>
      <c r="M132" s="172">
        <f>_xlfn.XLOOKUP(C132,'Tabela de Processos'!M:M,'Tabela de Processos'!O:O)</f>
        <v>0</v>
      </c>
      <c r="N132" s="170" t="str">
        <f>_xlfn.XLOOKUP(C132,'Tabela de Processos'!M:M,'Tabela de Processos'!P:P)</f>
        <v>-</v>
      </c>
      <c r="O132" s="169" t="s">
        <v>63</v>
      </c>
      <c r="P132" s="169" t="s">
        <v>63</v>
      </c>
      <c r="Q132" s="169" t="s">
        <v>63</v>
      </c>
      <c r="R132" s="169" t="s">
        <v>63</v>
      </c>
      <c r="S132" s="169" t="s">
        <v>63</v>
      </c>
      <c r="T132" s="169" t="s">
        <v>63</v>
      </c>
      <c r="U132" s="169" t="s">
        <v>63</v>
      </c>
      <c r="V132" s="175" t="str">
        <f>IF(Planning6[[#This Row],[DATA VALIDAÇÃO ]]="-","To Do","Done")</f>
        <v>To Do</v>
      </c>
      <c r="W132" s="153" t="str">
        <f>_xlfn.XLOOKUP(C132,'Tabela de Processos'!M:M,'Tabela de Processos'!Q:Q)</f>
        <v>-</v>
      </c>
      <c r="Z132" s="72"/>
      <c r="AC132" s="219"/>
    </row>
    <row r="133" spans="2:29" ht="15" customHeight="1" x14ac:dyDescent="0.35">
      <c r="B133" s="219"/>
      <c r="C133" s="176" t="str">
        <f>'Tabela de Processos'!M125</f>
        <v>GTC.010</v>
      </c>
      <c r="D133" s="199" t="str">
        <f>_xlfn.XLOOKUP(C133,'Tabela de Processos'!M:M,'Tabela de Processos'!I:I)</f>
        <v>Negócios - 8</v>
      </c>
      <c r="E133" s="196" t="str">
        <f>_xlfn.XLOOKUP(C133,'Tabela de Processos'!M:M,'Tabela de Processos'!J:J)</f>
        <v>Task 121</v>
      </c>
      <c r="F133" s="103"/>
      <c r="G133" s="179" t="s">
        <v>79</v>
      </c>
      <c r="H133" s="161">
        <f>_xlfn.XLOOKUP(C133,'Tabela de Processos'!M:M,'Tabela de Processos'!K:K)</f>
        <v>84</v>
      </c>
      <c r="I133" s="161" t="str">
        <f>_xlfn.XLOOKUP(C133,'Tabela de Processos'!M:M,'Tabela de Processos'!R:R)</f>
        <v>-</v>
      </c>
      <c r="J133" s="161">
        <f>_xlfn.XLOOKUP(C133,'Tabela de Processos'!M:M,'Tabela de Processos'!N:N)</f>
        <v>0</v>
      </c>
      <c r="L133" s="172">
        <f>_xlfn.XLOOKUP(C133,Tabela4[ID_Processo],Tabela4[Sprints])</f>
        <v>11</v>
      </c>
      <c r="M133" s="172">
        <f>_xlfn.XLOOKUP(C133,'Tabela de Processos'!M:M,'Tabela de Processos'!O:O)</f>
        <v>0</v>
      </c>
      <c r="N133" s="170" t="str">
        <f>_xlfn.XLOOKUP(C133,'Tabela de Processos'!M:M,'Tabela de Processos'!P:P)</f>
        <v>-</v>
      </c>
      <c r="O133" s="169" t="s">
        <v>63</v>
      </c>
      <c r="P133" s="169" t="s">
        <v>63</v>
      </c>
      <c r="Q133" s="169" t="s">
        <v>63</v>
      </c>
      <c r="R133" s="169" t="s">
        <v>63</v>
      </c>
      <c r="S133" s="169" t="s">
        <v>63</v>
      </c>
      <c r="T133" s="169" t="s">
        <v>63</v>
      </c>
      <c r="U133" s="169" t="s">
        <v>63</v>
      </c>
      <c r="V133" s="175" t="str">
        <f>IF(Planning6[[#This Row],[DATA VALIDAÇÃO ]]="-","To Do","Done")</f>
        <v>To Do</v>
      </c>
      <c r="W133" s="153" t="str">
        <f>_xlfn.XLOOKUP(C133,'Tabela de Processos'!M:M,'Tabela de Processos'!Q:Q)</f>
        <v>-</v>
      </c>
      <c r="Z133" s="72"/>
      <c r="AC133" s="219"/>
    </row>
    <row r="134" spans="2:29" ht="15" customHeight="1" x14ac:dyDescent="0.35">
      <c r="B134" s="219"/>
      <c r="C134" s="176" t="str">
        <f>'Tabela de Processos'!M126</f>
        <v>GTC.011</v>
      </c>
      <c r="D134" s="199" t="str">
        <f>_xlfn.XLOOKUP(C134,'Tabela de Processos'!M:M,'Tabela de Processos'!I:I)</f>
        <v>Negócios - 8</v>
      </c>
      <c r="E134" s="196" t="str">
        <f>_xlfn.XLOOKUP(C134,'Tabela de Processos'!M:M,'Tabela de Processos'!J:J)</f>
        <v>Task 122</v>
      </c>
      <c r="F134" s="103"/>
      <c r="G134" s="179" t="s">
        <v>79</v>
      </c>
      <c r="H134" s="161">
        <f>_xlfn.XLOOKUP(C134,'Tabela de Processos'!M:M,'Tabela de Processos'!K:K)</f>
        <v>85</v>
      </c>
      <c r="I134" s="161" t="str">
        <f>_xlfn.XLOOKUP(C134,'Tabela de Processos'!M:M,'Tabela de Processos'!R:R)</f>
        <v>-</v>
      </c>
      <c r="J134" s="161">
        <f>_xlfn.XLOOKUP(C134,'Tabela de Processos'!M:M,'Tabela de Processos'!N:N)</f>
        <v>0</v>
      </c>
      <c r="L134" s="172">
        <f>_xlfn.XLOOKUP(C134,Tabela4[ID_Processo],Tabela4[Sprints])</f>
        <v>12</v>
      </c>
      <c r="M134" s="172">
        <f>_xlfn.XLOOKUP(C134,'Tabela de Processos'!M:M,'Tabela de Processos'!O:O)</f>
        <v>0</v>
      </c>
      <c r="N134" s="170" t="str">
        <f>_xlfn.XLOOKUP(C134,'Tabela de Processos'!M:M,'Tabela de Processos'!P:P)</f>
        <v>-</v>
      </c>
      <c r="O134" s="169" t="s">
        <v>63</v>
      </c>
      <c r="P134" s="169" t="s">
        <v>63</v>
      </c>
      <c r="Q134" s="169" t="s">
        <v>63</v>
      </c>
      <c r="R134" s="169" t="s">
        <v>63</v>
      </c>
      <c r="S134" s="169" t="s">
        <v>63</v>
      </c>
      <c r="T134" s="169" t="s">
        <v>63</v>
      </c>
      <c r="U134" s="169" t="s">
        <v>63</v>
      </c>
      <c r="V134" s="175" t="str">
        <f>IF(Planning6[[#This Row],[DATA VALIDAÇÃO ]]="-","To Do","Done")</f>
        <v>To Do</v>
      </c>
      <c r="W134" s="153" t="str">
        <f>_xlfn.XLOOKUP(C134,'Tabela de Processos'!M:M,'Tabela de Processos'!Q:Q)</f>
        <v>-</v>
      </c>
      <c r="Z134" s="72"/>
      <c r="AC134" s="219"/>
    </row>
    <row r="135" spans="2:29" ht="15" customHeight="1" x14ac:dyDescent="0.35">
      <c r="B135" s="219"/>
      <c r="C135" s="176" t="str">
        <f>'Tabela de Processos'!M127</f>
        <v>GTC.012</v>
      </c>
      <c r="D135" s="199" t="str">
        <f>_xlfn.XLOOKUP(C135,'Tabela de Processos'!M:M,'Tabela de Processos'!I:I)</f>
        <v>Negócios - 8</v>
      </c>
      <c r="E135" s="196" t="str">
        <f>_xlfn.XLOOKUP(C135,'Tabela de Processos'!M:M,'Tabela de Processos'!J:J)</f>
        <v>Task 123</v>
      </c>
      <c r="F135" s="103"/>
      <c r="G135" s="179" t="s">
        <v>79</v>
      </c>
      <c r="H135" s="161">
        <f>_xlfn.XLOOKUP(C135,'Tabela de Processos'!M:M,'Tabela de Processos'!K:K)</f>
        <v>86</v>
      </c>
      <c r="I135" s="161" t="str">
        <f>_xlfn.XLOOKUP(C135,'Tabela de Processos'!M:M,'Tabela de Processos'!R:R)</f>
        <v>-</v>
      </c>
      <c r="J135" s="161">
        <f>_xlfn.XLOOKUP(C135,'Tabela de Processos'!M:M,'Tabela de Processos'!N:N)</f>
        <v>0</v>
      </c>
      <c r="L135" s="172">
        <f>_xlfn.XLOOKUP(C135,Tabela4[ID_Processo],Tabela4[Sprints])</f>
        <v>12</v>
      </c>
      <c r="M135" s="172">
        <f>_xlfn.XLOOKUP(C135,'Tabela de Processos'!M:M,'Tabela de Processos'!O:O)</f>
        <v>0</v>
      </c>
      <c r="N135" s="170" t="str">
        <f>_xlfn.XLOOKUP(C135,'Tabela de Processos'!M:M,'Tabela de Processos'!P:P)</f>
        <v>-</v>
      </c>
      <c r="O135" s="169" t="s">
        <v>63</v>
      </c>
      <c r="P135" s="169" t="s">
        <v>63</v>
      </c>
      <c r="Q135" s="169" t="s">
        <v>63</v>
      </c>
      <c r="R135" s="169" t="s">
        <v>63</v>
      </c>
      <c r="S135" s="169" t="s">
        <v>63</v>
      </c>
      <c r="T135" s="169" t="s">
        <v>63</v>
      </c>
      <c r="U135" s="169" t="s">
        <v>63</v>
      </c>
      <c r="V135" s="175" t="str">
        <f>IF(Planning6[[#This Row],[DATA VALIDAÇÃO ]]="-","To Do","Done")</f>
        <v>To Do</v>
      </c>
      <c r="W135" s="153" t="str">
        <f>_xlfn.XLOOKUP(C135,'Tabela de Processos'!M:M,'Tabela de Processos'!Q:Q)</f>
        <v>-</v>
      </c>
      <c r="Z135" s="72"/>
      <c r="AC135" s="219"/>
    </row>
    <row r="136" spans="2:29" ht="15" customHeight="1" x14ac:dyDescent="0.35">
      <c r="B136" s="219"/>
      <c r="C136" s="176" t="str">
        <f>'Tabela de Processos'!M128</f>
        <v>GTC.013</v>
      </c>
      <c r="D136" s="199" t="str">
        <f>_xlfn.XLOOKUP(C136,'Tabela de Processos'!M:M,'Tabela de Processos'!I:I)</f>
        <v>Negócios - 8</v>
      </c>
      <c r="E136" s="196" t="str">
        <f>_xlfn.XLOOKUP(C136,'Tabela de Processos'!M:M,'Tabela de Processos'!J:J)</f>
        <v>Task 124</v>
      </c>
      <c r="F136" s="103"/>
      <c r="G136" s="179" t="s">
        <v>79</v>
      </c>
      <c r="H136" s="161">
        <f>_xlfn.XLOOKUP(C136,'Tabela de Processos'!M:M,'Tabela de Processos'!K:K)</f>
        <v>87</v>
      </c>
      <c r="I136" s="161" t="str">
        <f>_xlfn.XLOOKUP(C136,'Tabela de Processos'!M:M,'Tabela de Processos'!R:R)</f>
        <v>-</v>
      </c>
      <c r="J136" s="161">
        <f>_xlfn.XLOOKUP(C136,'Tabela de Processos'!M:M,'Tabela de Processos'!N:N)</f>
        <v>0</v>
      </c>
      <c r="L136" s="172">
        <f>_xlfn.XLOOKUP(C136,Tabela4[ID_Processo],Tabela4[Sprints])</f>
        <v>12</v>
      </c>
      <c r="M136" s="172">
        <f>_xlfn.XLOOKUP(C136,'Tabela de Processos'!M:M,'Tabela de Processos'!O:O)</f>
        <v>0</v>
      </c>
      <c r="N136" s="170" t="str">
        <f>_xlfn.XLOOKUP(C136,'Tabela de Processos'!M:M,'Tabela de Processos'!P:P)</f>
        <v>-</v>
      </c>
      <c r="O136" s="169" t="s">
        <v>63</v>
      </c>
      <c r="P136" s="169" t="s">
        <v>63</v>
      </c>
      <c r="Q136" s="169" t="s">
        <v>63</v>
      </c>
      <c r="R136" s="169" t="s">
        <v>63</v>
      </c>
      <c r="S136" s="169" t="s">
        <v>63</v>
      </c>
      <c r="T136" s="169" t="s">
        <v>63</v>
      </c>
      <c r="U136" s="169" t="s">
        <v>63</v>
      </c>
      <c r="V136" s="175" t="str">
        <f>IF(Planning6[[#This Row],[DATA VALIDAÇÃO ]]="-","To Do","Done")</f>
        <v>To Do</v>
      </c>
      <c r="W136" s="153" t="str">
        <f>_xlfn.XLOOKUP(C136,'Tabela de Processos'!M:M,'Tabela de Processos'!Q:Q)</f>
        <v>-</v>
      </c>
      <c r="Z136" s="72"/>
      <c r="AC136" s="219"/>
    </row>
    <row r="137" spans="2:29" ht="15" customHeight="1" x14ac:dyDescent="0.35">
      <c r="B137" s="219"/>
      <c r="C137" s="176" t="str">
        <f>'Tabela de Processos'!M129</f>
        <v>GTC.014</v>
      </c>
      <c r="D137" s="199" t="str">
        <f>_xlfn.XLOOKUP(C137,'Tabela de Processos'!M:M,'Tabela de Processos'!I:I)</f>
        <v>Negócios - 8</v>
      </c>
      <c r="E137" s="196" t="str">
        <f>_xlfn.XLOOKUP(C137,'Tabela de Processos'!M:M,'Tabela de Processos'!J:J)</f>
        <v>Task 125</v>
      </c>
      <c r="F137" s="103"/>
      <c r="G137" s="179" t="s">
        <v>79</v>
      </c>
      <c r="H137" s="161">
        <f>_xlfn.XLOOKUP(C137,'Tabela de Processos'!M:M,'Tabela de Processos'!K:K)</f>
        <v>88</v>
      </c>
      <c r="I137" s="161" t="str">
        <f>_xlfn.XLOOKUP(C137,'Tabela de Processos'!M:M,'Tabela de Processos'!R:R)</f>
        <v>-</v>
      </c>
      <c r="J137" s="161">
        <f>_xlfn.XLOOKUP(C137,'Tabela de Processos'!M:M,'Tabela de Processos'!N:N)</f>
        <v>0</v>
      </c>
      <c r="L137" s="172">
        <f>_xlfn.XLOOKUP(C137,Tabela4[ID_Processo],Tabela4[Sprints])</f>
        <v>12</v>
      </c>
      <c r="M137" s="172">
        <f>_xlfn.XLOOKUP(C137,'Tabela de Processos'!M:M,'Tabela de Processos'!O:O)</f>
        <v>0</v>
      </c>
      <c r="N137" s="170" t="str">
        <f>_xlfn.XLOOKUP(C137,'Tabela de Processos'!M:M,'Tabela de Processos'!P:P)</f>
        <v>-</v>
      </c>
      <c r="O137" s="169" t="s">
        <v>63</v>
      </c>
      <c r="P137" s="169" t="s">
        <v>63</v>
      </c>
      <c r="Q137" s="169" t="s">
        <v>63</v>
      </c>
      <c r="R137" s="169" t="s">
        <v>63</v>
      </c>
      <c r="S137" s="169" t="s">
        <v>63</v>
      </c>
      <c r="T137" s="169" t="s">
        <v>63</v>
      </c>
      <c r="U137" s="169" t="s">
        <v>63</v>
      </c>
      <c r="V137" s="175" t="str">
        <f>IF(Planning6[[#This Row],[DATA VALIDAÇÃO ]]="-","To Do","Done")</f>
        <v>To Do</v>
      </c>
      <c r="W137" s="153" t="str">
        <f>_xlfn.XLOOKUP(C137,'Tabela de Processos'!M:M,'Tabela de Processos'!Q:Q)</f>
        <v>-</v>
      </c>
      <c r="Z137" s="72"/>
      <c r="AC137" s="219"/>
    </row>
    <row r="138" spans="2:29" ht="15" customHeight="1" x14ac:dyDescent="0.35">
      <c r="B138" s="219"/>
      <c r="C138" s="176" t="str">
        <f>'Tabela de Processos'!M130</f>
        <v>GTC.015</v>
      </c>
      <c r="D138" s="199" t="str">
        <f>_xlfn.XLOOKUP(C138,'Tabela de Processos'!M:M,'Tabela de Processos'!I:I)</f>
        <v>Negócios - 8</v>
      </c>
      <c r="E138" s="196" t="str">
        <f>_xlfn.XLOOKUP(C138,'Tabela de Processos'!M:M,'Tabela de Processos'!J:J)</f>
        <v>Task 126</v>
      </c>
      <c r="F138" s="103"/>
      <c r="G138" s="179" t="s">
        <v>79</v>
      </c>
      <c r="H138" s="161">
        <f>_xlfn.XLOOKUP(C138,'Tabela de Processos'!M:M,'Tabela de Processos'!K:K)</f>
        <v>89</v>
      </c>
      <c r="I138" s="161" t="str">
        <f>_xlfn.XLOOKUP(C138,'Tabela de Processos'!M:M,'Tabela de Processos'!R:R)</f>
        <v>-</v>
      </c>
      <c r="J138" s="161">
        <f>_xlfn.XLOOKUP(C138,'Tabela de Processos'!M:M,'Tabela de Processos'!N:N)</f>
        <v>0</v>
      </c>
      <c r="L138" s="172">
        <f>_xlfn.XLOOKUP(C138,Tabela4[ID_Processo],Tabela4[Sprints])</f>
        <v>12</v>
      </c>
      <c r="M138" s="172">
        <f>_xlfn.XLOOKUP(C138,'Tabela de Processos'!M:M,'Tabela de Processos'!O:O)</f>
        <v>0</v>
      </c>
      <c r="N138" s="170" t="str">
        <f>_xlfn.XLOOKUP(C138,'Tabela de Processos'!M:M,'Tabela de Processos'!P:P)</f>
        <v>-</v>
      </c>
      <c r="O138" s="169" t="s">
        <v>63</v>
      </c>
      <c r="P138" s="169" t="s">
        <v>63</v>
      </c>
      <c r="Q138" s="169" t="s">
        <v>63</v>
      </c>
      <c r="R138" s="169" t="s">
        <v>63</v>
      </c>
      <c r="S138" s="169" t="s">
        <v>63</v>
      </c>
      <c r="T138" s="169" t="s">
        <v>63</v>
      </c>
      <c r="U138" s="169" t="s">
        <v>63</v>
      </c>
      <c r="V138" s="175" t="str">
        <f>IF(Planning6[[#This Row],[DATA VALIDAÇÃO ]]="-","To Do","Done")</f>
        <v>To Do</v>
      </c>
      <c r="W138" s="153" t="str">
        <f>_xlfn.XLOOKUP(C138,'Tabela de Processos'!M:M,'Tabela de Processos'!Q:Q)</f>
        <v>-</v>
      </c>
      <c r="Z138" s="72"/>
      <c r="AC138" s="219"/>
    </row>
    <row r="139" spans="2:29" ht="15" customHeight="1" x14ac:dyDescent="0.35">
      <c r="B139" s="219"/>
      <c r="C139" s="176" t="str">
        <f>'Tabela de Processos'!M131</f>
        <v>GTC.016</v>
      </c>
      <c r="D139" s="199" t="str">
        <f>_xlfn.XLOOKUP(C139,'Tabela de Processos'!M:M,'Tabela de Processos'!I:I)</f>
        <v>Negócios - 8</v>
      </c>
      <c r="E139" s="196" t="str">
        <f>_xlfn.XLOOKUP(C139,'Tabela de Processos'!M:M,'Tabela de Processos'!J:J)</f>
        <v>Task 127</v>
      </c>
      <c r="F139" s="103"/>
      <c r="G139" s="179" t="s">
        <v>79</v>
      </c>
      <c r="H139" s="161">
        <f>_xlfn.XLOOKUP(C139,'Tabela de Processos'!M:M,'Tabela de Processos'!K:K)</f>
        <v>90</v>
      </c>
      <c r="I139" s="161" t="str">
        <f>_xlfn.XLOOKUP(C139,'Tabela de Processos'!M:M,'Tabela de Processos'!R:R)</f>
        <v>-</v>
      </c>
      <c r="J139" s="161">
        <f>_xlfn.XLOOKUP(C139,'Tabela de Processos'!M:M,'Tabela de Processos'!N:N)</f>
        <v>0</v>
      </c>
      <c r="L139" s="172">
        <f>_xlfn.XLOOKUP(C139,Tabela4[ID_Processo],Tabela4[Sprints])</f>
        <v>12</v>
      </c>
      <c r="M139" s="172">
        <f>_xlfn.XLOOKUP(C139,'Tabela de Processos'!M:M,'Tabela de Processos'!O:O)</f>
        <v>0</v>
      </c>
      <c r="N139" s="170" t="str">
        <f>_xlfn.XLOOKUP(C139,'Tabela de Processos'!M:M,'Tabela de Processos'!P:P)</f>
        <v>-</v>
      </c>
      <c r="O139" s="169" t="s">
        <v>63</v>
      </c>
      <c r="P139" s="169" t="s">
        <v>63</v>
      </c>
      <c r="Q139" s="169" t="s">
        <v>63</v>
      </c>
      <c r="R139" s="169" t="s">
        <v>63</v>
      </c>
      <c r="S139" s="169" t="s">
        <v>63</v>
      </c>
      <c r="T139" s="169" t="s">
        <v>63</v>
      </c>
      <c r="U139" s="169" t="s">
        <v>63</v>
      </c>
      <c r="V139" s="175" t="str">
        <f>IF(Planning6[[#This Row],[DATA VALIDAÇÃO ]]="-","To Do","Done")</f>
        <v>To Do</v>
      </c>
      <c r="W139" s="153" t="str">
        <f>_xlfn.XLOOKUP(C139,'Tabela de Processos'!M:M,'Tabela de Processos'!Q:Q)</f>
        <v>-</v>
      </c>
      <c r="Z139" s="72"/>
      <c r="AC139" s="219"/>
    </row>
    <row r="140" spans="2:29" ht="15" customHeight="1" x14ac:dyDescent="0.35">
      <c r="B140" s="219"/>
      <c r="C140" s="176" t="str">
        <f>'Tabela de Processos'!M132</f>
        <v>GTC.017</v>
      </c>
      <c r="D140" s="199" t="str">
        <f>_xlfn.XLOOKUP(C140,'Tabela de Processos'!M:M,'Tabela de Processos'!I:I)</f>
        <v>Negócios - 8</v>
      </c>
      <c r="E140" s="196" t="str">
        <f>_xlfn.XLOOKUP(C140,'Tabela de Processos'!M:M,'Tabela de Processos'!J:J)</f>
        <v>Task 128</v>
      </c>
      <c r="F140" s="103"/>
      <c r="G140" s="179" t="s">
        <v>79</v>
      </c>
      <c r="H140" s="161">
        <f>_xlfn.XLOOKUP(C140,'Tabela de Processos'!M:M,'Tabela de Processos'!K:K)</f>
        <v>91</v>
      </c>
      <c r="I140" s="161" t="str">
        <f>_xlfn.XLOOKUP(C140,'Tabela de Processos'!M:M,'Tabela de Processos'!R:R)</f>
        <v>-</v>
      </c>
      <c r="J140" s="161">
        <f>_xlfn.XLOOKUP(C140,'Tabela de Processos'!M:M,'Tabela de Processos'!N:N)</f>
        <v>0</v>
      </c>
      <c r="L140" s="172">
        <f>_xlfn.XLOOKUP(C140,Tabela4[ID_Processo],Tabela4[Sprints])</f>
        <v>12</v>
      </c>
      <c r="M140" s="172">
        <f>_xlfn.XLOOKUP(C140,'Tabela de Processos'!M:M,'Tabela de Processos'!O:O)</f>
        <v>0</v>
      </c>
      <c r="N140" s="170" t="str">
        <f>_xlfn.XLOOKUP(C140,'Tabela de Processos'!M:M,'Tabela de Processos'!P:P)</f>
        <v>-</v>
      </c>
      <c r="O140" s="169" t="s">
        <v>63</v>
      </c>
      <c r="P140" s="169" t="s">
        <v>63</v>
      </c>
      <c r="Q140" s="169" t="s">
        <v>63</v>
      </c>
      <c r="R140" s="169" t="s">
        <v>63</v>
      </c>
      <c r="S140" s="169" t="s">
        <v>63</v>
      </c>
      <c r="T140" s="169" t="s">
        <v>63</v>
      </c>
      <c r="U140" s="169" t="s">
        <v>63</v>
      </c>
      <c r="V140" s="175" t="str">
        <f>IF(Planning6[[#This Row],[DATA VALIDAÇÃO ]]="-","To Do","Done")</f>
        <v>To Do</v>
      </c>
      <c r="W140" s="153" t="str">
        <f>_xlfn.XLOOKUP(C140,'Tabela de Processos'!M:M,'Tabela de Processos'!Q:Q)</f>
        <v>-</v>
      </c>
      <c r="Z140" s="72"/>
      <c r="AC140" s="219"/>
    </row>
    <row r="141" spans="2:29" ht="15" customHeight="1" x14ac:dyDescent="0.35">
      <c r="B141" s="219"/>
      <c r="C141" s="176" t="str">
        <f>'Tabela de Processos'!M133</f>
        <v>GTC.018</v>
      </c>
      <c r="D141" s="199" t="str">
        <f>_xlfn.XLOOKUP(C141,'Tabela de Processos'!M:M,'Tabela de Processos'!I:I)</f>
        <v>Negócios - 8</v>
      </c>
      <c r="E141" s="196" t="str">
        <f>_xlfn.XLOOKUP(C141,'Tabela de Processos'!M:M,'Tabela de Processos'!J:J)</f>
        <v>Task 129</v>
      </c>
      <c r="F141" s="103"/>
      <c r="G141" s="179" t="s">
        <v>79</v>
      </c>
      <c r="H141" s="161">
        <f>_xlfn.XLOOKUP(C141,'Tabela de Processos'!M:M,'Tabela de Processos'!K:K)</f>
        <v>92</v>
      </c>
      <c r="I141" s="161" t="str">
        <f>_xlfn.XLOOKUP(C141,'Tabela de Processos'!M:M,'Tabela de Processos'!R:R)</f>
        <v>-</v>
      </c>
      <c r="J141" s="161">
        <f>_xlfn.XLOOKUP(C141,'Tabela de Processos'!M:M,'Tabela de Processos'!N:N)</f>
        <v>0</v>
      </c>
      <c r="L141" s="172">
        <f>_xlfn.XLOOKUP(C141,Tabela4[ID_Processo],Tabela4[Sprints])</f>
        <v>12</v>
      </c>
      <c r="M141" s="172">
        <f>_xlfn.XLOOKUP(C141,'Tabela de Processos'!M:M,'Tabela de Processos'!O:O)</f>
        <v>0</v>
      </c>
      <c r="N141" s="170" t="str">
        <f>_xlfn.XLOOKUP(C141,'Tabela de Processos'!M:M,'Tabela de Processos'!P:P)</f>
        <v>-</v>
      </c>
      <c r="O141" s="169" t="s">
        <v>63</v>
      </c>
      <c r="P141" s="169" t="s">
        <v>63</v>
      </c>
      <c r="Q141" s="169" t="s">
        <v>63</v>
      </c>
      <c r="R141" s="169" t="s">
        <v>63</v>
      </c>
      <c r="S141" s="169" t="s">
        <v>63</v>
      </c>
      <c r="T141" s="169" t="s">
        <v>63</v>
      </c>
      <c r="U141" s="169" t="s">
        <v>63</v>
      </c>
      <c r="V141" s="175" t="str">
        <f>IF(Planning6[[#This Row],[DATA VALIDAÇÃO ]]="-","To Do","Done")</f>
        <v>To Do</v>
      </c>
      <c r="W141" s="153" t="str">
        <f>_xlfn.XLOOKUP(C141,'Tabela de Processos'!M:M,'Tabela de Processos'!Q:Q)</f>
        <v>-</v>
      </c>
      <c r="Z141" s="72"/>
      <c r="AC141" s="219"/>
    </row>
    <row r="142" spans="2:29" ht="15" customHeight="1" x14ac:dyDescent="0.35">
      <c r="B142" s="219"/>
      <c r="C142" s="176" t="str">
        <f>'Tabela de Processos'!M134</f>
        <v>GCT.001</v>
      </c>
      <c r="D142" s="199" t="str">
        <f>_xlfn.XLOOKUP(C142,'Tabela de Processos'!M:M,'Tabela de Processos'!I:I)</f>
        <v>Negócios - 8</v>
      </c>
      <c r="E142" s="196" t="str">
        <f>_xlfn.XLOOKUP(C142,'Tabela de Processos'!M:M,'Tabela de Processos'!J:J)</f>
        <v>Task 130</v>
      </c>
      <c r="F142" s="103"/>
      <c r="G142" s="179" t="s">
        <v>79</v>
      </c>
      <c r="H142" s="161">
        <f>_xlfn.XLOOKUP(C142,'Tabela de Processos'!M:M,'Tabela de Processos'!K:K)</f>
        <v>93</v>
      </c>
      <c r="I142" s="161" t="str">
        <f>_xlfn.XLOOKUP(C142,'Tabela de Processos'!M:M,'Tabela de Processos'!R:R)</f>
        <v>-</v>
      </c>
      <c r="J142" s="161">
        <f>_xlfn.XLOOKUP(C142,'Tabela de Processos'!M:M,'Tabela de Processos'!N:N)</f>
        <v>0</v>
      </c>
      <c r="L142" s="172">
        <f>_xlfn.XLOOKUP(C142,Tabela4[ID_Processo],Tabela4[Sprints])</f>
        <v>12</v>
      </c>
      <c r="M142" s="172">
        <f>_xlfn.XLOOKUP(C142,'Tabela de Processos'!M:M,'Tabela de Processos'!O:O)</f>
        <v>0</v>
      </c>
      <c r="N142" s="170" t="str">
        <f>_xlfn.XLOOKUP(C142,'Tabela de Processos'!M:M,'Tabela de Processos'!P:P)</f>
        <v>-</v>
      </c>
      <c r="O142" s="169" t="s">
        <v>63</v>
      </c>
      <c r="P142" s="169" t="s">
        <v>63</v>
      </c>
      <c r="Q142" s="169" t="s">
        <v>63</v>
      </c>
      <c r="R142" s="169" t="s">
        <v>63</v>
      </c>
      <c r="S142" s="169" t="s">
        <v>63</v>
      </c>
      <c r="T142" s="169" t="s">
        <v>63</v>
      </c>
      <c r="U142" s="169" t="s">
        <v>63</v>
      </c>
      <c r="V142" s="175" t="str">
        <f>IF(Planning6[[#This Row],[DATA VALIDAÇÃO ]]="-","To Do","Done")</f>
        <v>To Do</v>
      </c>
      <c r="W142" s="153" t="str">
        <f>_xlfn.XLOOKUP(C142,'Tabela de Processos'!M:M,'Tabela de Processos'!Q:Q)</f>
        <v>-</v>
      </c>
      <c r="Z142" s="72"/>
      <c r="AC142" s="219"/>
    </row>
    <row r="143" spans="2:29" ht="15" customHeight="1" x14ac:dyDescent="0.35">
      <c r="B143" s="219"/>
      <c r="C143" s="176" t="str">
        <f>'Tabela de Processos'!M135</f>
        <v>GCO.001</v>
      </c>
      <c r="D143" s="199" t="str">
        <f>_xlfn.XLOOKUP(C143,'Tabela de Processos'!M:M,'Tabela de Processos'!I:I)</f>
        <v>Negócios - 9</v>
      </c>
      <c r="E143" s="196" t="str">
        <f>_xlfn.XLOOKUP(C143,'Tabela de Processos'!M:M,'Tabela de Processos'!J:J)</f>
        <v>Task 131</v>
      </c>
      <c r="F143" s="103"/>
      <c r="G143" s="179" t="s">
        <v>79</v>
      </c>
      <c r="H143" s="161">
        <f>_xlfn.XLOOKUP(C143,'Tabela de Processos'!M:M,'Tabela de Processos'!K:K)</f>
        <v>94</v>
      </c>
      <c r="I143" s="161" t="str">
        <f>_xlfn.XLOOKUP(C143,'Tabela de Processos'!M:M,'Tabela de Processos'!R:R)</f>
        <v>-</v>
      </c>
      <c r="J143" s="161">
        <f>_xlfn.XLOOKUP(C143,'Tabela de Processos'!M:M,'Tabela de Processos'!N:N)</f>
        <v>0</v>
      </c>
      <c r="L143" s="172">
        <f>_xlfn.XLOOKUP(C143,Tabela4[ID_Processo],Tabela4[Sprints])</f>
        <v>13</v>
      </c>
      <c r="M143" s="172">
        <f>_xlfn.XLOOKUP(C143,'Tabela de Processos'!M:M,'Tabela de Processos'!O:O)</f>
        <v>0</v>
      </c>
      <c r="N143" s="170" t="str">
        <f>_xlfn.XLOOKUP(C143,'Tabela de Processos'!M:M,'Tabela de Processos'!P:P)</f>
        <v>-</v>
      </c>
      <c r="O143" s="169" t="s">
        <v>63</v>
      </c>
      <c r="P143" s="169" t="s">
        <v>63</v>
      </c>
      <c r="Q143" s="169" t="s">
        <v>63</v>
      </c>
      <c r="R143" s="169" t="s">
        <v>63</v>
      </c>
      <c r="S143" s="169" t="s">
        <v>63</v>
      </c>
      <c r="T143" s="169" t="s">
        <v>63</v>
      </c>
      <c r="U143" s="169" t="s">
        <v>63</v>
      </c>
      <c r="V143" s="175" t="str">
        <f>IF(Planning6[[#This Row],[DATA VALIDAÇÃO ]]="-","To Do","Done")</f>
        <v>To Do</v>
      </c>
      <c r="W143" s="153" t="str">
        <f>_xlfn.XLOOKUP(C143,'Tabela de Processos'!M:M,'Tabela de Processos'!Q:Q)</f>
        <v>-</v>
      </c>
      <c r="Z143" s="72"/>
      <c r="AC143" s="219"/>
    </row>
    <row r="144" spans="2:29" ht="15" customHeight="1" x14ac:dyDescent="0.35">
      <c r="B144" s="219"/>
      <c r="C144" s="176" t="str">
        <f>'Tabela de Processos'!M136</f>
        <v>GCO.002</v>
      </c>
      <c r="D144" s="199" t="str">
        <f>_xlfn.XLOOKUP(C144,'Tabela de Processos'!M:M,'Tabela de Processos'!I:I)</f>
        <v>Negócios - 9</v>
      </c>
      <c r="E144" s="196" t="str">
        <f>_xlfn.XLOOKUP(C144,'Tabela de Processos'!M:M,'Tabela de Processos'!J:J)</f>
        <v>Task 132</v>
      </c>
      <c r="F144" s="103"/>
      <c r="G144" s="179" t="s">
        <v>79</v>
      </c>
      <c r="H144" s="161">
        <f>_xlfn.XLOOKUP(C144,'Tabela de Processos'!M:M,'Tabela de Processos'!K:K)</f>
        <v>95</v>
      </c>
      <c r="I144" s="161" t="str">
        <f>_xlfn.XLOOKUP(C144,'Tabela de Processos'!M:M,'Tabela de Processos'!R:R)</f>
        <v>-</v>
      </c>
      <c r="J144" s="161">
        <f>_xlfn.XLOOKUP(C144,'Tabela de Processos'!M:M,'Tabela de Processos'!N:N)</f>
        <v>0</v>
      </c>
      <c r="L144" s="172">
        <f>_xlfn.XLOOKUP(C144,Tabela4[ID_Processo],Tabela4[Sprints])</f>
        <v>13</v>
      </c>
      <c r="M144" s="172">
        <f>_xlfn.XLOOKUP(C144,'Tabela de Processos'!M:M,'Tabela de Processos'!O:O)</f>
        <v>0</v>
      </c>
      <c r="N144" s="170" t="str">
        <f>_xlfn.XLOOKUP(C144,'Tabela de Processos'!M:M,'Tabela de Processos'!P:P)</f>
        <v>-</v>
      </c>
      <c r="O144" s="169" t="s">
        <v>63</v>
      </c>
      <c r="P144" s="169" t="s">
        <v>63</v>
      </c>
      <c r="Q144" s="169" t="s">
        <v>63</v>
      </c>
      <c r="R144" s="169" t="s">
        <v>63</v>
      </c>
      <c r="S144" s="169" t="s">
        <v>63</v>
      </c>
      <c r="T144" s="169" t="s">
        <v>63</v>
      </c>
      <c r="U144" s="169" t="s">
        <v>63</v>
      </c>
      <c r="V144" s="175" t="str">
        <f>IF(Planning6[[#This Row],[DATA VALIDAÇÃO ]]="-","To Do","Done")</f>
        <v>To Do</v>
      </c>
      <c r="W144" s="153" t="str">
        <f>_xlfn.XLOOKUP(C144,'Tabela de Processos'!M:M,'Tabela de Processos'!Q:Q)</f>
        <v>-</v>
      </c>
      <c r="Z144" s="72"/>
      <c r="AC144" s="219"/>
    </row>
    <row r="145" spans="2:29" ht="15" customHeight="1" x14ac:dyDescent="0.35">
      <c r="B145" s="219"/>
      <c r="C145" s="176" t="str">
        <f>'Tabela de Processos'!M137</f>
        <v>GCO.003</v>
      </c>
      <c r="D145" s="199" t="str">
        <f>_xlfn.XLOOKUP(C145,'Tabela de Processos'!M:M,'Tabela de Processos'!I:I)</f>
        <v>Negócios - 9</v>
      </c>
      <c r="E145" s="196" t="str">
        <f>_xlfn.XLOOKUP(C145,'Tabela de Processos'!M:M,'Tabela de Processos'!J:J)</f>
        <v>Task 133</v>
      </c>
      <c r="F145" s="103"/>
      <c r="G145" s="179" t="s">
        <v>79</v>
      </c>
      <c r="H145" s="161">
        <f>_xlfn.XLOOKUP(C145,'Tabela de Processos'!M:M,'Tabela de Processos'!K:K)</f>
        <v>96</v>
      </c>
      <c r="I145" s="161" t="str">
        <f>_xlfn.XLOOKUP(C145,'Tabela de Processos'!M:M,'Tabela de Processos'!R:R)</f>
        <v>-</v>
      </c>
      <c r="J145" s="161">
        <f>_xlfn.XLOOKUP(C145,'Tabela de Processos'!M:M,'Tabela de Processos'!N:N)</f>
        <v>0</v>
      </c>
      <c r="L145" s="172">
        <f>_xlfn.XLOOKUP(C145,Tabela4[ID_Processo],Tabela4[Sprints])</f>
        <v>13</v>
      </c>
      <c r="M145" s="172">
        <f>_xlfn.XLOOKUP(C145,'Tabela de Processos'!M:M,'Tabela de Processos'!O:O)</f>
        <v>0</v>
      </c>
      <c r="N145" s="170" t="str">
        <f>_xlfn.XLOOKUP(C145,'Tabela de Processos'!M:M,'Tabela de Processos'!P:P)</f>
        <v>-</v>
      </c>
      <c r="O145" s="169" t="s">
        <v>63</v>
      </c>
      <c r="P145" s="169" t="s">
        <v>63</v>
      </c>
      <c r="Q145" s="169" t="s">
        <v>63</v>
      </c>
      <c r="R145" s="169" t="s">
        <v>63</v>
      </c>
      <c r="S145" s="169" t="s">
        <v>63</v>
      </c>
      <c r="T145" s="169" t="s">
        <v>63</v>
      </c>
      <c r="U145" s="169" t="s">
        <v>63</v>
      </c>
      <c r="V145" s="175" t="str">
        <f>IF(Planning6[[#This Row],[DATA VALIDAÇÃO ]]="-","To Do","Done")</f>
        <v>To Do</v>
      </c>
      <c r="W145" s="153" t="str">
        <f>_xlfn.XLOOKUP(C145,'Tabela de Processos'!M:M,'Tabela de Processos'!Q:Q)</f>
        <v>-</v>
      </c>
      <c r="Z145" s="72"/>
      <c r="AC145" s="219"/>
    </row>
    <row r="146" spans="2:29" ht="15" customHeight="1" x14ac:dyDescent="0.35">
      <c r="B146" s="219"/>
      <c r="C146" s="176" t="str">
        <f>'Tabela de Processos'!M138</f>
        <v>GCO.004</v>
      </c>
      <c r="D146" s="199" t="str">
        <f>_xlfn.XLOOKUP(C146,'Tabela de Processos'!M:M,'Tabela de Processos'!I:I)</f>
        <v>Negócios - 9</v>
      </c>
      <c r="E146" s="196" t="str">
        <f>_xlfn.XLOOKUP(C146,'Tabela de Processos'!M:M,'Tabela de Processos'!J:J)</f>
        <v>Task 134</v>
      </c>
      <c r="F146" s="103"/>
      <c r="G146" s="179" t="s">
        <v>79</v>
      </c>
      <c r="H146" s="161">
        <f>_xlfn.XLOOKUP(C146,'Tabela de Processos'!M:M,'Tabela de Processos'!K:K)</f>
        <v>97</v>
      </c>
      <c r="I146" s="161" t="str">
        <f>_xlfn.XLOOKUP(C146,'Tabela de Processos'!M:M,'Tabela de Processos'!R:R)</f>
        <v>-</v>
      </c>
      <c r="J146" s="161">
        <f>_xlfn.XLOOKUP(C146,'Tabela de Processos'!M:M,'Tabela de Processos'!N:N)</f>
        <v>0</v>
      </c>
      <c r="L146" s="172">
        <f>_xlfn.XLOOKUP(C146,Tabela4[ID_Processo],Tabela4[Sprints])</f>
        <v>13</v>
      </c>
      <c r="M146" s="172">
        <f>_xlfn.XLOOKUP(C146,'Tabela de Processos'!M:M,'Tabela de Processos'!O:O)</f>
        <v>0</v>
      </c>
      <c r="N146" s="170" t="str">
        <f>_xlfn.XLOOKUP(C146,'Tabela de Processos'!M:M,'Tabela de Processos'!P:P)</f>
        <v>-</v>
      </c>
      <c r="O146" s="169" t="s">
        <v>63</v>
      </c>
      <c r="P146" s="169" t="s">
        <v>63</v>
      </c>
      <c r="Q146" s="169" t="s">
        <v>63</v>
      </c>
      <c r="R146" s="169" t="s">
        <v>63</v>
      </c>
      <c r="S146" s="169" t="s">
        <v>63</v>
      </c>
      <c r="T146" s="169" t="s">
        <v>63</v>
      </c>
      <c r="U146" s="169" t="s">
        <v>63</v>
      </c>
      <c r="V146" s="175" t="str">
        <f>IF(Planning6[[#This Row],[DATA VALIDAÇÃO ]]="-","To Do","Done")</f>
        <v>To Do</v>
      </c>
      <c r="W146" s="153" t="str">
        <f>_xlfn.XLOOKUP(C146,'Tabela de Processos'!M:M,'Tabela de Processos'!Q:Q)</f>
        <v>-</v>
      </c>
      <c r="Z146" s="72"/>
      <c r="AC146" s="219"/>
    </row>
    <row r="147" spans="2:29" ht="15" customHeight="1" x14ac:dyDescent="0.35">
      <c r="B147" s="219"/>
      <c r="C147" s="176" t="str">
        <f>'Tabela de Processos'!M139</f>
        <v>GCO.005</v>
      </c>
      <c r="D147" s="199" t="str">
        <f>_xlfn.XLOOKUP(C147,'Tabela de Processos'!M:M,'Tabela de Processos'!I:I)</f>
        <v>Negócios - 9</v>
      </c>
      <c r="E147" s="196" t="str">
        <f>_xlfn.XLOOKUP(C147,'Tabela de Processos'!M:M,'Tabela de Processos'!J:J)</f>
        <v>Task 135</v>
      </c>
      <c r="F147" s="103"/>
      <c r="G147" s="179" t="s">
        <v>79</v>
      </c>
      <c r="H147" s="161">
        <f>_xlfn.XLOOKUP(C147,'Tabela de Processos'!M:M,'Tabela de Processos'!K:K)</f>
        <v>98</v>
      </c>
      <c r="I147" s="161" t="str">
        <f>_xlfn.XLOOKUP(C147,'Tabela de Processos'!M:M,'Tabela de Processos'!R:R)</f>
        <v>-</v>
      </c>
      <c r="J147" s="161">
        <f>_xlfn.XLOOKUP(C147,'Tabela de Processos'!M:M,'Tabela de Processos'!N:N)</f>
        <v>0</v>
      </c>
      <c r="L147" s="172">
        <f>_xlfn.XLOOKUP(C147,Tabela4[ID_Processo],Tabela4[Sprints])</f>
        <v>13</v>
      </c>
      <c r="M147" s="172">
        <f>_xlfn.XLOOKUP(C147,'Tabela de Processos'!M:M,'Tabela de Processos'!O:O)</f>
        <v>0</v>
      </c>
      <c r="N147" s="170" t="str">
        <f>_xlfn.XLOOKUP(C147,'Tabela de Processos'!M:M,'Tabela de Processos'!P:P)</f>
        <v>-</v>
      </c>
      <c r="O147" s="169" t="s">
        <v>63</v>
      </c>
      <c r="P147" s="169" t="s">
        <v>63</v>
      </c>
      <c r="Q147" s="169" t="s">
        <v>63</v>
      </c>
      <c r="R147" s="169" t="s">
        <v>63</v>
      </c>
      <c r="S147" s="169" t="s">
        <v>63</v>
      </c>
      <c r="T147" s="169" t="s">
        <v>63</v>
      </c>
      <c r="U147" s="169" t="s">
        <v>63</v>
      </c>
      <c r="V147" s="175" t="str">
        <f>IF(Planning6[[#This Row],[DATA VALIDAÇÃO ]]="-","To Do","Done")</f>
        <v>To Do</v>
      </c>
      <c r="W147" s="153" t="str">
        <f>_xlfn.XLOOKUP(C147,'Tabela de Processos'!M:M,'Tabela de Processos'!Q:Q)</f>
        <v>-</v>
      </c>
      <c r="Z147" s="72"/>
      <c r="AC147" s="219"/>
    </row>
    <row r="148" spans="2:29" ht="15" customHeight="1" x14ac:dyDescent="0.35">
      <c r="B148" s="219"/>
      <c r="C148" s="176" t="str">
        <f>'Tabela de Processos'!M140</f>
        <v>GCO.006</v>
      </c>
      <c r="D148" s="199" t="str">
        <f>_xlfn.XLOOKUP(C148,'Tabela de Processos'!M:M,'Tabela de Processos'!I:I)</f>
        <v>Negócios - 9</v>
      </c>
      <c r="E148" s="196" t="str">
        <f>_xlfn.XLOOKUP(C148,'Tabela de Processos'!M:M,'Tabela de Processos'!J:J)</f>
        <v>Task 136</v>
      </c>
      <c r="F148" s="103"/>
      <c r="G148" s="179" t="s">
        <v>79</v>
      </c>
      <c r="H148" s="161">
        <f>_xlfn.XLOOKUP(C148,'Tabela de Processos'!M:M,'Tabela de Processos'!K:K)</f>
        <v>99</v>
      </c>
      <c r="I148" s="161" t="str">
        <f>_xlfn.XLOOKUP(C148,'Tabela de Processos'!M:M,'Tabela de Processos'!R:R)</f>
        <v>-</v>
      </c>
      <c r="J148" s="161">
        <f>_xlfn.XLOOKUP(C148,'Tabela de Processos'!M:M,'Tabela de Processos'!N:N)</f>
        <v>0</v>
      </c>
      <c r="L148" s="172">
        <f>_xlfn.XLOOKUP(C148,Tabela4[ID_Processo],Tabela4[Sprints])</f>
        <v>13</v>
      </c>
      <c r="M148" s="172">
        <f>_xlfn.XLOOKUP(C148,'Tabela de Processos'!M:M,'Tabela de Processos'!O:O)</f>
        <v>0</v>
      </c>
      <c r="N148" s="170" t="str">
        <f>_xlfn.XLOOKUP(C148,'Tabela de Processos'!M:M,'Tabela de Processos'!P:P)</f>
        <v>-</v>
      </c>
      <c r="O148" s="169" t="s">
        <v>63</v>
      </c>
      <c r="P148" s="169" t="s">
        <v>63</v>
      </c>
      <c r="Q148" s="169" t="s">
        <v>63</v>
      </c>
      <c r="R148" s="169" t="s">
        <v>63</v>
      </c>
      <c r="S148" s="169" t="s">
        <v>63</v>
      </c>
      <c r="T148" s="169" t="s">
        <v>63</v>
      </c>
      <c r="U148" s="169" t="s">
        <v>63</v>
      </c>
      <c r="V148" s="175" t="str">
        <f>IF(Planning6[[#This Row],[DATA VALIDAÇÃO ]]="-","To Do","Done")</f>
        <v>To Do</v>
      </c>
      <c r="W148" s="153" t="str">
        <f>_xlfn.XLOOKUP(C148,'Tabela de Processos'!M:M,'Tabela de Processos'!Q:Q)</f>
        <v>-</v>
      </c>
      <c r="Z148" s="72"/>
      <c r="AC148" s="219"/>
    </row>
    <row r="149" spans="2:29" ht="15" customHeight="1" x14ac:dyDescent="0.35">
      <c r="B149" s="219"/>
      <c r="C149" s="176" t="str">
        <f>'Tabela de Processos'!M141</f>
        <v>GCO.007</v>
      </c>
      <c r="D149" s="199" t="str">
        <f>_xlfn.XLOOKUP(C149,'Tabela de Processos'!M:M,'Tabela de Processos'!I:I)</f>
        <v>Negócios - 9</v>
      </c>
      <c r="E149" s="196" t="str">
        <f>_xlfn.XLOOKUP(C149,'Tabela de Processos'!M:M,'Tabela de Processos'!J:J)</f>
        <v>Task 137</v>
      </c>
      <c r="F149" s="103"/>
      <c r="G149" s="179" t="s">
        <v>79</v>
      </c>
      <c r="H149" s="161">
        <f>_xlfn.XLOOKUP(C149,'Tabela de Processos'!M:M,'Tabela de Processos'!K:K)</f>
        <v>100</v>
      </c>
      <c r="I149" s="161" t="str">
        <f>_xlfn.XLOOKUP(C149,'Tabela de Processos'!M:M,'Tabela de Processos'!R:R)</f>
        <v>-</v>
      </c>
      <c r="J149" s="161">
        <f>_xlfn.XLOOKUP(C149,'Tabela de Processos'!M:M,'Tabela de Processos'!N:N)</f>
        <v>0</v>
      </c>
      <c r="L149" s="172">
        <f>_xlfn.XLOOKUP(C149,Tabela4[ID_Processo],Tabela4[Sprints])</f>
        <v>13</v>
      </c>
      <c r="M149" s="172">
        <f>_xlfn.XLOOKUP(C149,'Tabela de Processos'!M:M,'Tabela de Processos'!O:O)</f>
        <v>0</v>
      </c>
      <c r="N149" s="170" t="str">
        <f>_xlfn.XLOOKUP(C149,'Tabela de Processos'!M:M,'Tabela de Processos'!P:P)</f>
        <v>-</v>
      </c>
      <c r="O149" s="169" t="s">
        <v>63</v>
      </c>
      <c r="P149" s="169" t="s">
        <v>63</v>
      </c>
      <c r="Q149" s="169" t="s">
        <v>63</v>
      </c>
      <c r="R149" s="169" t="s">
        <v>63</v>
      </c>
      <c r="S149" s="169" t="s">
        <v>63</v>
      </c>
      <c r="T149" s="169" t="s">
        <v>63</v>
      </c>
      <c r="U149" s="169" t="s">
        <v>63</v>
      </c>
      <c r="V149" s="175" t="str">
        <f>IF(Planning6[[#This Row],[DATA VALIDAÇÃO ]]="-","To Do","Done")</f>
        <v>To Do</v>
      </c>
      <c r="W149" s="153" t="str">
        <f>_xlfn.XLOOKUP(C149,'Tabela de Processos'!M:M,'Tabela de Processos'!Q:Q)</f>
        <v>-</v>
      </c>
      <c r="Z149" s="72"/>
      <c r="AC149" s="219"/>
    </row>
    <row r="150" spans="2:29" ht="15" customHeight="1" x14ac:dyDescent="0.35">
      <c r="B150" s="219"/>
      <c r="C150" s="176" t="str">
        <f>'Tabela de Processos'!M142</f>
        <v>GCO.008</v>
      </c>
      <c r="D150" s="199" t="str">
        <f>_xlfn.XLOOKUP(C150,'Tabela de Processos'!M:M,'Tabela de Processos'!I:I)</f>
        <v>Negócios - 9</v>
      </c>
      <c r="E150" s="196" t="str">
        <f>_xlfn.XLOOKUP(C150,'Tabela de Processos'!M:M,'Tabela de Processos'!J:J)</f>
        <v>Task 138</v>
      </c>
      <c r="F150" s="103"/>
      <c r="G150" s="179" t="s">
        <v>79</v>
      </c>
      <c r="H150" s="161">
        <f>_xlfn.XLOOKUP(C150,'Tabela de Processos'!M:M,'Tabela de Processos'!K:K)</f>
        <v>101.1</v>
      </c>
      <c r="I150" s="161" t="str">
        <f>_xlfn.XLOOKUP(C150,'Tabela de Processos'!M:M,'Tabela de Processos'!R:R)</f>
        <v>-</v>
      </c>
      <c r="J150" s="161">
        <f>_xlfn.XLOOKUP(C150,'Tabela de Processos'!M:M,'Tabela de Processos'!N:N)</f>
        <v>0</v>
      </c>
      <c r="L150" s="172">
        <f>_xlfn.XLOOKUP(C150,Tabela4[ID_Processo],Tabela4[Sprints])</f>
        <v>13</v>
      </c>
      <c r="M150" s="172">
        <f>_xlfn.XLOOKUP(C150,'Tabela de Processos'!M:M,'Tabela de Processos'!O:O)</f>
        <v>0</v>
      </c>
      <c r="N150" s="170" t="str">
        <f>_xlfn.XLOOKUP(C150,'Tabela de Processos'!M:M,'Tabela de Processos'!P:P)</f>
        <v>-</v>
      </c>
      <c r="O150" s="169" t="s">
        <v>63</v>
      </c>
      <c r="P150" s="169" t="s">
        <v>63</v>
      </c>
      <c r="Q150" s="169" t="s">
        <v>63</v>
      </c>
      <c r="R150" s="169" t="s">
        <v>63</v>
      </c>
      <c r="S150" s="169" t="s">
        <v>63</v>
      </c>
      <c r="T150" s="169" t="s">
        <v>63</v>
      </c>
      <c r="U150" s="169" t="s">
        <v>63</v>
      </c>
      <c r="V150" s="175" t="str">
        <f>IF(Planning6[[#This Row],[DATA VALIDAÇÃO ]]="-","To Do","Done")</f>
        <v>To Do</v>
      </c>
      <c r="W150" s="153" t="str">
        <f>_xlfn.XLOOKUP(C150,'Tabela de Processos'!M:M,'Tabela de Processos'!Q:Q)</f>
        <v>-</v>
      </c>
      <c r="Z150" s="72"/>
      <c r="AC150" s="219"/>
    </row>
    <row r="151" spans="2:29" ht="15" customHeight="1" x14ac:dyDescent="0.35">
      <c r="B151" s="219"/>
      <c r="C151" s="176" t="str">
        <f>'Tabela de Processos'!M143</f>
        <v>GCO.009</v>
      </c>
      <c r="D151" s="199" t="str">
        <f>_xlfn.XLOOKUP(C151,'Tabela de Processos'!M:M,'Tabela de Processos'!I:I)</f>
        <v>Negócios - 9</v>
      </c>
      <c r="E151" s="196" t="str">
        <f>_xlfn.XLOOKUP(C151,'Tabela de Processos'!M:M,'Tabela de Processos'!J:J)</f>
        <v>Task 139</v>
      </c>
      <c r="F151" s="103"/>
      <c r="G151" s="179" t="s">
        <v>79</v>
      </c>
      <c r="H151" s="161">
        <f>_xlfn.XLOOKUP(C151,'Tabela de Processos'!M:M,'Tabela de Processos'!K:K)</f>
        <v>101.2</v>
      </c>
      <c r="I151" s="161" t="str">
        <f>_xlfn.XLOOKUP(C151,'Tabela de Processos'!M:M,'Tabela de Processos'!R:R)</f>
        <v>-</v>
      </c>
      <c r="J151" s="161">
        <f>_xlfn.XLOOKUP(C151,'Tabela de Processos'!M:M,'Tabela de Processos'!N:N)</f>
        <v>0</v>
      </c>
      <c r="L151" s="172">
        <f>_xlfn.XLOOKUP(C151,Tabela4[ID_Processo],Tabela4[Sprints])</f>
        <v>13</v>
      </c>
      <c r="M151" s="172">
        <f>_xlfn.XLOOKUP(C151,'Tabela de Processos'!M:M,'Tabela de Processos'!O:O)</f>
        <v>0</v>
      </c>
      <c r="N151" s="170" t="str">
        <f>_xlfn.XLOOKUP(C151,'Tabela de Processos'!M:M,'Tabela de Processos'!P:P)</f>
        <v>-</v>
      </c>
      <c r="O151" s="169" t="s">
        <v>63</v>
      </c>
      <c r="P151" s="169" t="s">
        <v>63</v>
      </c>
      <c r="Q151" s="169" t="s">
        <v>63</v>
      </c>
      <c r="R151" s="169" t="s">
        <v>63</v>
      </c>
      <c r="S151" s="169" t="s">
        <v>63</v>
      </c>
      <c r="T151" s="169" t="s">
        <v>63</v>
      </c>
      <c r="U151" s="169" t="s">
        <v>63</v>
      </c>
      <c r="V151" s="175" t="str">
        <f>IF(Planning6[[#This Row],[DATA VALIDAÇÃO ]]="-","To Do","Done")</f>
        <v>To Do</v>
      </c>
      <c r="W151" s="153" t="str">
        <f>_xlfn.XLOOKUP(C151,'Tabela de Processos'!M:M,'Tabela de Processos'!Q:Q)</f>
        <v>-</v>
      </c>
      <c r="Z151" s="72"/>
      <c r="AC151" s="219"/>
    </row>
    <row r="152" spans="2:29" ht="15" customHeight="1" x14ac:dyDescent="0.35">
      <c r="B152" s="219"/>
      <c r="C152" s="176" t="str">
        <f>'Tabela de Processos'!M144</f>
        <v>GCO.010</v>
      </c>
      <c r="D152" s="199" t="str">
        <f>_xlfn.XLOOKUP(C152,'Tabela de Processos'!M:M,'Tabela de Processos'!I:I)</f>
        <v>Negócios - 9</v>
      </c>
      <c r="E152" s="196" t="str">
        <f>_xlfn.XLOOKUP(C152,'Tabela de Processos'!M:M,'Tabela de Processos'!J:J)</f>
        <v>Task 140</v>
      </c>
      <c r="F152" s="103"/>
      <c r="G152" s="179" t="s">
        <v>79</v>
      </c>
      <c r="H152" s="161">
        <f>_xlfn.XLOOKUP(C152,'Tabela de Processos'!M:M,'Tabela de Processos'!K:K)</f>
        <v>102</v>
      </c>
      <c r="I152" s="161" t="str">
        <f>_xlfn.XLOOKUP(C152,'Tabela de Processos'!M:M,'Tabela de Processos'!R:R)</f>
        <v>-</v>
      </c>
      <c r="J152" s="161">
        <f>_xlfn.XLOOKUP(C152,'Tabela de Processos'!M:M,'Tabela de Processos'!N:N)</f>
        <v>0</v>
      </c>
      <c r="L152" s="172">
        <f>_xlfn.XLOOKUP(C152,Tabela4[ID_Processo],Tabela4[Sprints])</f>
        <v>13</v>
      </c>
      <c r="M152" s="172">
        <f>_xlfn.XLOOKUP(C152,'Tabela de Processos'!M:M,'Tabela de Processos'!O:O)</f>
        <v>0</v>
      </c>
      <c r="N152" s="170" t="str">
        <f>_xlfn.XLOOKUP(C152,'Tabela de Processos'!M:M,'Tabela de Processos'!P:P)</f>
        <v>-</v>
      </c>
      <c r="O152" s="169" t="s">
        <v>63</v>
      </c>
      <c r="P152" s="169" t="s">
        <v>63</v>
      </c>
      <c r="Q152" s="169" t="s">
        <v>63</v>
      </c>
      <c r="R152" s="169" t="s">
        <v>63</v>
      </c>
      <c r="S152" s="169" t="s">
        <v>63</v>
      </c>
      <c r="T152" s="169" t="s">
        <v>63</v>
      </c>
      <c r="U152" s="169" t="s">
        <v>63</v>
      </c>
      <c r="V152" s="175" t="str">
        <f>IF(Planning6[[#This Row],[DATA VALIDAÇÃO ]]="-","To Do","Done")</f>
        <v>To Do</v>
      </c>
      <c r="W152" s="153" t="str">
        <f>_xlfn.XLOOKUP(C152,'Tabela de Processos'!M:M,'Tabela de Processos'!Q:Q)</f>
        <v>-</v>
      </c>
      <c r="Z152" s="72"/>
      <c r="AC152" s="219"/>
    </row>
    <row r="153" spans="2:29" ht="15" customHeight="1" x14ac:dyDescent="0.35">
      <c r="B153" s="219"/>
      <c r="C153" s="176" t="str">
        <f>'Tabela de Processos'!M145</f>
        <v>GCO.011</v>
      </c>
      <c r="D153" s="199" t="str">
        <f>_xlfn.XLOOKUP(C153,'Tabela de Processos'!M:M,'Tabela de Processos'!I:I)</f>
        <v>Negócios - 9</v>
      </c>
      <c r="E153" s="196" t="str">
        <f>_xlfn.XLOOKUP(C153,'Tabela de Processos'!M:M,'Tabela de Processos'!J:J)</f>
        <v>Task 141</v>
      </c>
      <c r="F153" s="103"/>
      <c r="G153" s="179" t="s">
        <v>79</v>
      </c>
      <c r="H153" s="161">
        <f>_xlfn.XLOOKUP(C153,'Tabela de Processos'!M:M,'Tabela de Processos'!K:K)</f>
        <v>103</v>
      </c>
      <c r="I153" s="161" t="str">
        <f>_xlfn.XLOOKUP(C153,'Tabela de Processos'!M:M,'Tabela de Processos'!R:R)</f>
        <v>-</v>
      </c>
      <c r="J153" s="161">
        <f>_xlfn.XLOOKUP(C153,'Tabela de Processos'!M:M,'Tabela de Processos'!N:N)</f>
        <v>0</v>
      </c>
      <c r="L153" s="172">
        <f>_xlfn.XLOOKUP(C153,Tabela4[ID_Processo],Tabela4[Sprints])</f>
        <v>13</v>
      </c>
      <c r="M153" s="172">
        <f>_xlfn.XLOOKUP(C153,'Tabela de Processos'!M:M,'Tabela de Processos'!O:O)</f>
        <v>0</v>
      </c>
      <c r="N153" s="170" t="str">
        <f>_xlfn.XLOOKUP(C153,'Tabela de Processos'!M:M,'Tabela de Processos'!P:P)</f>
        <v>-</v>
      </c>
      <c r="O153" s="169" t="s">
        <v>63</v>
      </c>
      <c r="P153" s="169" t="s">
        <v>63</v>
      </c>
      <c r="Q153" s="169" t="s">
        <v>63</v>
      </c>
      <c r="R153" s="169" t="s">
        <v>63</v>
      </c>
      <c r="S153" s="169" t="s">
        <v>63</v>
      </c>
      <c r="T153" s="169" t="s">
        <v>63</v>
      </c>
      <c r="U153" s="169" t="s">
        <v>63</v>
      </c>
      <c r="V153" s="175" t="str">
        <f>IF(Planning6[[#This Row],[DATA VALIDAÇÃO ]]="-","To Do","Done")</f>
        <v>To Do</v>
      </c>
      <c r="W153" s="153" t="str">
        <f>_xlfn.XLOOKUP(C153,'Tabela de Processos'!M:M,'Tabela de Processos'!Q:Q)</f>
        <v>-</v>
      </c>
      <c r="Z153" s="72"/>
      <c r="AC153" s="219"/>
    </row>
    <row r="154" spans="2:29" ht="15" customHeight="1" x14ac:dyDescent="0.35">
      <c r="B154" s="219"/>
      <c r="C154" s="176" t="str">
        <f>'Tabela de Processos'!M146</f>
        <v>GCO.012</v>
      </c>
      <c r="D154" s="199" t="str">
        <f>_xlfn.XLOOKUP(C154,'Tabela de Processos'!M:M,'Tabela de Processos'!I:I)</f>
        <v>Negócios - 9</v>
      </c>
      <c r="E154" s="196" t="str">
        <f>_xlfn.XLOOKUP(C154,'Tabela de Processos'!M:M,'Tabela de Processos'!J:J)</f>
        <v>Task 142</v>
      </c>
      <c r="F154" s="103"/>
      <c r="G154" s="179" t="s">
        <v>79</v>
      </c>
      <c r="H154" s="161">
        <f>_xlfn.XLOOKUP(C154,'Tabela de Processos'!M:M,'Tabela de Processos'!K:K)</f>
        <v>104</v>
      </c>
      <c r="I154" s="161" t="str">
        <f>_xlfn.XLOOKUP(C154,'Tabela de Processos'!M:M,'Tabela de Processos'!R:R)</f>
        <v>-</v>
      </c>
      <c r="J154" s="161">
        <f>_xlfn.XLOOKUP(C154,'Tabela de Processos'!M:M,'Tabela de Processos'!N:N)</f>
        <v>0</v>
      </c>
      <c r="L154" s="172">
        <f>_xlfn.XLOOKUP(C154,Tabela4[ID_Processo],Tabela4[Sprints])</f>
        <v>13</v>
      </c>
      <c r="M154" s="172">
        <f>_xlfn.XLOOKUP(C154,'Tabela de Processos'!M:M,'Tabela de Processos'!O:O)</f>
        <v>0</v>
      </c>
      <c r="N154" s="170" t="str">
        <f>_xlfn.XLOOKUP(C154,'Tabela de Processos'!M:M,'Tabela de Processos'!P:P)</f>
        <v>-</v>
      </c>
      <c r="O154" s="169" t="s">
        <v>63</v>
      </c>
      <c r="P154" s="169" t="s">
        <v>63</v>
      </c>
      <c r="Q154" s="169" t="s">
        <v>63</v>
      </c>
      <c r="R154" s="169" t="s">
        <v>63</v>
      </c>
      <c r="S154" s="169" t="s">
        <v>63</v>
      </c>
      <c r="T154" s="169" t="s">
        <v>63</v>
      </c>
      <c r="U154" s="169" t="s">
        <v>63</v>
      </c>
      <c r="V154" s="175" t="str">
        <f>IF(Planning6[[#This Row],[DATA VALIDAÇÃO ]]="-","To Do","Done")</f>
        <v>To Do</v>
      </c>
      <c r="W154" s="153" t="str">
        <f>_xlfn.XLOOKUP(C154,'Tabela de Processos'!M:M,'Tabela de Processos'!Q:Q)</f>
        <v>-</v>
      </c>
      <c r="Z154" s="72"/>
      <c r="AC154" s="219"/>
    </row>
    <row r="155" spans="2:29" ht="15" customHeight="1" x14ac:dyDescent="0.35">
      <c r="B155" s="219"/>
      <c r="C155" s="176" t="str">
        <f>'Tabela de Processos'!M147</f>
        <v>GCO.013</v>
      </c>
      <c r="D155" s="199" t="str">
        <f>_xlfn.XLOOKUP(C155,'Tabela de Processos'!M:M,'Tabela de Processos'!I:I)</f>
        <v>Negócios - 9</v>
      </c>
      <c r="E155" s="196" t="str">
        <f>_xlfn.XLOOKUP(C155,'Tabela de Processos'!M:M,'Tabela de Processos'!J:J)</f>
        <v>Task 143</v>
      </c>
      <c r="F155" s="103"/>
      <c r="G155" s="179" t="s">
        <v>79</v>
      </c>
      <c r="H155" s="161">
        <f>_xlfn.XLOOKUP(C155,'Tabela de Processos'!M:M,'Tabela de Processos'!K:K)</f>
        <v>101.3</v>
      </c>
      <c r="I155" s="161" t="str">
        <f>_xlfn.XLOOKUP(C155,'Tabela de Processos'!M:M,'Tabela de Processos'!R:R)</f>
        <v>-</v>
      </c>
      <c r="J155" s="161">
        <f>_xlfn.XLOOKUP(C155,'Tabela de Processos'!M:M,'Tabela de Processos'!N:N)</f>
        <v>0</v>
      </c>
      <c r="L155" s="172">
        <f>_xlfn.XLOOKUP(C155,Tabela4[ID_Processo],Tabela4[Sprints])</f>
        <v>14</v>
      </c>
      <c r="M155" s="172">
        <f>_xlfn.XLOOKUP(C155,'Tabela de Processos'!M:M,'Tabela de Processos'!O:O)</f>
        <v>0</v>
      </c>
      <c r="N155" s="170" t="str">
        <f>_xlfn.XLOOKUP(C155,'Tabela de Processos'!M:M,'Tabela de Processos'!P:P)</f>
        <v>-</v>
      </c>
      <c r="O155" s="169" t="s">
        <v>63</v>
      </c>
      <c r="P155" s="169" t="s">
        <v>63</v>
      </c>
      <c r="Q155" s="169" t="s">
        <v>63</v>
      </c>
      <c r="R155" s="169" t="s">
        <v>63</v>
      </c>
      <c r="S155" s="169" t="s">
        <v>63</v>
      </c>
      <c r="T155" s="169" t="s">
        <v>63</v>
      </c>
      <c r="U155" s="169" t="s">
        <v>63</v>
      </c>
      <c r="V155" s="175" t="str">
        <f>IF(Planning6[[#This Row],[DATA VALIDAÇÃO ]]="-","To Do","Done")</f>
        <v>To Do</v>
      </c>
      <c r="W155" s="153" t="str">
        <f>_xlfn.XLOOKUP(C155,'Tabela de Processos'!M:M,'Tabela de Processos'!Q:Q)</f>
        <v>-</v>
      </c>
      <c r="Z155" s="72"/>
      <c r="AC155" s="219"/>
    </row>
    <row r="156" spans="2:29" ht="15" customHeight="1" x14ac:dyDescent="0.35">
      <c r="B156" s="219"/>
      <c r="C156" s="176" t="str">
        <f>'Tabela de Processos'!M148</f>
        <v>GCO.014</v>
      </c>
      <c r="D156" s="199" t="str">
        <f>_xlfn.XLOOKUP(C156,'Tabela de Processos'!M:M,'Tabela de Processos'!I:I)</f>
        <v>Negócios - 9</v>
      </c>
      <c r="E156" s="196" t="str">
        <f>_xlfn.XLOOKUP(C156,'Tabela de Processos'!M:M,'Tabela de Processos'!J:J)</f>
        <v>Task 144</v>
      </c>
      <c r="F156" s="103"/>
      <c r="G156" s="179" t="s">
        <v>79</v>
      </c>
      <c r="H156" s="161">
        <f>_xlfn.XLOOKUP(C156,'Tabela de Processos'!M:M,'Tabela de Processos'!K:K)</f>
        <v>105</v>
      </c>
      <c r="I156" s="161" t="str">
        <f>_xlfn.XLOOKUP(C156,'Tabela de Processos'!M:M,'Tabela de Processos'!R:R)</f>
        <v>-</v>
      </c>
      <c r="J156" s="161">
        <f>_xlfn.XLOOKUP(C156,'Tabela de Processos'!M:M,'Tabela de Processos'!N:N)</f>
        <v>0</v>
      </c>
      <c r="L156" s="172">
        <f>_xlfn.XLOOKUP(C156,Tabela4[ID_Processo],Tabela4[Sprints])</f>
        <v>14</v>
      </c>
      <c r="M156" s="172">
        <f>_xlfn.XLOOKUP(C156,'Tabela de Processos'!M:M,'Tabela de Processos'!O:O)</f>
        <v>0</v>
      </c>
      <c r="N156" s="170" t="str">
        <f>_xlfn.XLOOKUP(C156,'Tabela de Processos'!M:M,'Tabela de Processos'!P:P)</f>
        <v>-</v>
      </c>
      <c r="O156" s="169" t="s">
        <v>63</v>
      </c>
      <c r="P156" s="169" t="s">
        <v>63</v>
      </c>
      <c r="Q156" s="169" t="s">
        <v>63</v>
      </c>
      <c r="R156" s="169" t="s">
        <v>63</v>
      </c>
      <c r="S156" s="169" t="s">
        <v>63</v>
      </c>
      <c r="T156" s="169" t="s">
        <v>63</v>
      </c>
      <c r="U156" s="169" t="s">
        <v>63</v>
      </c>
      <c r="V156" s="175" t="str">
        <f>IF(Planning6[[#This Row],[DATA VALIDAÇÃO ]]="-","To Do","Done")</f>
        <v>To Do</v>
      </c>
      <c r="W156" s="153" t="str">
        <f>_xlfn.XLOOKUP(C156,'Tabela de Processos'!M:M,'Tabela de Processos'!Q:Q)</f>
        <v>-</v>
      </c>
      <c r="Z156" s="72"/>
      <c r="AC156" s="219"/>
    </row>
    <row r="157" spans="2:29" ht="15" customHeight="1" x14ac:dyDescent="0.35">
      <c r="B157" s="219"/>
      <c r="C157" s="176" t="str">
        <f>'Tabela de Processos'!M149</f>
        <v>GCO.015</v>
      </c>
      <c r="D157" s="199" t="str">
        <f>_xlfn.XLOOKUP(C157,'Tabela de Processos'!M:M,'Tabela de Processos'!I:I)</f>
        <v>Negócios - 9</v>
      </c>
      <c r="E157" s="196" t="str">
        <f>_xlfn.XLOOKUP(C157,'Tabela de Processos'!M:M,'Tabela de Processos'!J:J)</f>
        <v>Task 145</v>
      </c>
      <c r="F157" s="103"/>
      <c r="G157" s="179" t="s">
        <v>79</v>
      </c>
      <c r="H157" s="161">
        <f>_xlfn.XLOOKUP(C157,'Tabela de Processos'!M:M,'Tabela de Processos'!K:K)</f>
        <v>106</v>
      </c>
      <c r="I157" s="161" t="str">
        <f>_xlfn.XLOOKUP(C157,'Tabela de Processos'!M:M,'Tabela de Processos'!R:R)</f>
        <v>-</v>
      </c>
      <c r="J157" s="161">
        <f>_xlfn.XLOOKUP(C157,'Tabela de Processos'!M:M,'Tabela de Processos'!N:N)</f>
        <v>0</v>
      </c>
      <c r="L157" s="172">
        <f>_xlfn.XLOOKUP(C157,Tabela4[ID_Processo],Tabela4[Sprints])</f>
        <v>14</v>
      </c>
      <c r="M157" s="172">
        <f>_xlfn.XLOOKUP(C157,'Tabela de Processos'!M:M,'Tabela de Processos'!O:O)</f>
        <v>0</v>
      </c>
      <c r="N157" s="170" t="str">
        <f>_xlfn.XLOOKUP(C157,'Tabela de Processos'!M:M,'Tabela de Processos'!P:P)</f>
        <v>-</v>
      </c>
      <c r="O157" s="169" t="s">
        <v>63</v>
      </c>
      <c r="P157" s="169" t="s">
        <v>63</v>
      </c>
      <c r="Q157" s="169" t="s">
        <v>63</v>
      </c>
      <c r="R157" s="169" t="s">
        <v>63</v>
      </c>
      <c r="S157" s="169" t="s">
        <v>63</v>
      </c>
      <c r="T157" s="169" t="s">
        <v>63</v>
      </c>
      <c r="U157" s="169" t="s">
        <v>63</v>
      </c>
      <c r="V157" s="175" t="str">
        <f>IF(Planning6[[#This Row],[DATA VALIDAÇÃO ]]="-","To Do","Done")</f>
        <v>To Do</v>
      </c>
      <c r="W157" s="153" t="str">
        <f>_xlfn.XLOOKUP(C157,'Tabela de Processos'!M:M,'Tabela de Processos'!Q:Q)</f>
        <v>-</v>
      </c>
      <c r="Z157" s="72"/>
      <c r="AC157" s="219"/>
    </row>
    <row r="158" spans="2:29" ht="15" customHeight="1" x14ac:dyDescent="0.35">
      <c r="B158" s="219"/>
      <c r="C158" s="176" t="str">
        <f>'Tabela de Processos'!M150</f>
        <v>GCO.016</v>
      </c>
      <c r="D158" s="199" t="str">
        <f>_xlfn.XLOOKUP(C158,'Tabela de Processos'!M:M,'Tabela de Processos'!I:I)</f>
        <v>Negócios - 9</v>
      </c>
      <c r="E158" s="196" t="str">
        <f>_xlfn.XLOOKUP(C158,'Tabela de Processos'!M:M,'Tabela de Processos'!J:J)</f>
        <v>Task 146</v>
      </c>
      <c r="F158" s="103"/>
      <c r="G158" s="179" t="s">
        <v>79</v>
      </c>
      <c r="H158" s="161">
        <f>_xlfn.XLOOKUP(C158,'Tabela de Processos'!M:M,'Tabela de Processos'!K:K)</f>
        <v>107.1</v>
      </c>
      <c r="I158" s="161" t="str">
        <f>_xlfn.XLOOKUP(C158,'Tabela de Processos'!M:M,'Tabela de Processos'!R:R)</f>
        <v>-</v>
      </c>
      <c r="J158" s="161">
        <f>_xlfn.XLOOKUP(C158,'Tabela de Processos'!M:M,'Tabela de Processos'!N:N)</f>
        <v>0</v>
      </c>
      <c r="L158" s="172">
        <f>_xlfn.XLOOKUP(C158,Tabela4[ID_Processo],Tabela4[Sprints])</f>
        <v>14</v>
      </c>
      <c r="M158" s="172">
        <f>_xlfn.XLOOKUP(C158,'Tabela de Processos'!M:M,'Tabela de Processos'!O:O)</f>
        <v>0</v>
      </c>
      <c r="N158" s="170" t="str">
        <f>_xlfn.XLOOKUP(C158,'Tabela de Processos'!M:M,'Tabela de Processos'!P:P)</f>
        <v>-</v>
      </c>
      <c r="O158" s="169" t="s">
        <v>63</v>
      </c>
      <c r="P158" s="169" t="s">
        <v>63</v>
      </c>
      <c r="Q158" s="169" t="s">
        <v>63</v>
      </c>
      <c r="R158" s="169" t="s">
        <v>63</v>
      </c>
      <c r="S158" s="169" t="s">
        <v>63</v>
      </c>
      <c r="T158" s="169" t="s">
        <v>63</v>
      </c>
      <c r="U158" s="169" t="s">
        <v>63</v>
      </c>
      <c r="V158" s="175" t="str">
        <f>IF(Planning6[[#This Row],[DATA VALIDAÇÃO ]]="-","To Do","Done")</f>
        <v>To Do</v>
      </c>
      <c r="W158" s="153" t="str">
        <f>_xlfn.XLOOKUP(C158,'Tabela de Processos'!M:M,'Tabela de Processos'!Q:Q)</f>
        <v>-</v>
      </c>
      <c r="Z158" s="72"/>
      <c r="AC158" s="219"/>
    </row>
    <row r="159" spans="2:29" ht="15" customHeight="1" x14ac:dyDescent="0.35">
      <c r="B159" s="219"/>
      <c r="C159" s="176" t="str">
        <f>'Tabela de Processos'!M151</f>
        <v>GCO.017</v>
      </c>
      <c r="D159" s="199" t="str">
        <f>_xlfn.XLOOKUP(C159,'Tabela de Processos'!M:M,'Tabela de Processos'!I:I)</f>
        <v>Negócios - 9</v>
      </c>
      <c r="E159" s="196" t="str">
        <f>_xlfn.XLOOKUP(C159,'Tabela de Processos'!M:M,'Tabela de Processos'!J:J)</f>
        <v>Task 147</v>
      </c>
      <c r="F159" s="103"/>
      <c r="G159" s="179" t="s">
        <v>79</v>
      </c>
      <c r="H159" s="161">
        <f>_xlfn.XLOOKUP(C159,'Tabela de Processos'!M:M,'Tabela de Processos'!K:K)</f>
        <v>107.2</v>
      </c>
      <c r="I159" s="161" t="str">
        <f>_xlfn.XLOOKUP(C159,'Tabela de Processos'!M:M,'Tabela de Processos'!R:R)</f>
        <v>-</v>
      </c>
      <c r="J159" s="161">
        <f>_xlfn.XLOOKUP(C159,'Tabela de Processos'!M:M,'Tabela de Processos'!N:N)</f>
        <v>0</v>
      </c>
      <c r="L159" s="172">
        <f>_xlfn.XLOOKUP(C159,Tabela4[ID_Processo],Tabela4[Sprints])</f>
        <v>14</v>
      </c>
      <c r="M159" s="172">
        <f>_xlfn.XLOOKUP(C159,'Tabela de Processos'!M:M,'Tabela de Processos'!O:O)</f>
        <v>0</v>
      </c>
      <c r="N159" s="170" t="str">
        <f>_xlfn.XLOOKUP(C159,'Tabela de Processos'!M:M,'Tabela de Processos'!P:P)</f>
        <v>-</v>
      </c>
      <c r="O159" s="169" t="s">
        <v>63</v>
      </c>
      <c r="P159" s="169" t="s">
        <v>63</v>
      </c>
      <c r="Q159" s="169" t="s">
        <v>63</v>
      </c>
      <c r="R159" s="169" t="s">
        <v>63</v>
      </c>
      <c r="S159" s="169" t="s">
        <v>63</v>
      </c>
      <c r="T159" s="169" t="s">
        <v>63</v>
      </c>
      <c r="U159" s="169" t="s">
        <v>63</v>
      </c>
      <c r="V159" s="175" t="str">
        <f>IF(Planning6[[#This Row],[DATA VALIDAÇÃO ]]="-","To Do","Done")</f>
        <v>To Do</v>
      </c>
      <c r="W159" s="153" t="str">
        <f>_xlfn.XLOOKUP(C159,'Tabela de Processos'!M:M,'Tabela de Processos'!Q:Q)</f>
        <v>-</v>
      </c>
      <c r="Z159" s="72"/>
      <c r="AC159" s="219"/>
    </row>
    <row r="160" spans="2:29" ht="15" customHeight="1" x14ac:dyDescent="0.35">
      <c r="B160" s="219"/>
      <c r="C160" s="176" t="str">
        <f>'Tabela de Processos'!M152</f>
        <v>GCO.018</v>
      </c>
      <c r="D160" s="199" t="str">
        <f>_xlfn.XLOOKUP(C160,'Tabela de Processos'!M:M,'Tabela de Processos'!I:I)</f>
        <v>Negócios - 9</v>
      </c>
      <c r="E160" s="196" t="str">
        <f>_xlfn.XLOOKUP(C160,'Tabela de Processos'!M:M,'Tabela de Processos'!J:J)</f>
        <v>Task 148</v>
      </c>
      <c r="F160" s="103"/>
      <c r="G160" s="179" t="s">
        <v>79</v>
      </c>
      <c r="H160" s="161">
        <f>_xlfn.XLOOKUP(C160,'Tabela de Processos'!M:M,'Tabela de Processos'!K:K)</f>
        <v>108</v>
      </c>
      <c r="I160" s="161" t="str">
        <f>_xlfn.XLOOKUP(C160,'Tabela de Processos'!M:M,'Tabela de Processos'!R:R)</f>
        <v>-</v>
      </c>
      <c r="J160" s="161">
        <f>_xlfn.XLOOKUP(C160,'Tabela de Processos'!M:M,'Tabela de Processos'!N:N)</f>
        <v>0</v>
      </c>
      <c r="L160" s="172">
        <f>_xlfn.XLOOKUP(C160,Tabela4[ID_Processo],Tabela4[Sprints])</f>
        <v>14</v>
      </c>
      <c r="M160" s="172">
        <f>_xlfn.XLOOKUP(C160,'Tabela de Processos'!M:M,'Tabela de Processos'!O:O)</f>
        <v>0</v>
      </c>
      <c r="N160" s="170" t="str">
        <f>_xlfn.XLOOKUP(C160,'Tabela de Processos'!M:M,'Tabela de Processos'!P:P)</f>
        <v>-</v>
      </c>
      <c r="O160" s="169" t="s">
        <v>63</v>
      </c>
      <c r="P160" s="169" t="s">
        <v>63</v>
      </c>
      <c r="Q160" s="169" t="s">
        <v>63</v>
      </c>
      <c r="R160" s="169" t="s">
        <v>63</v>
      </c>
      <c r="S160" s="169" t="s">
        <v>63</v>
      </c>
      <c r="T160" s="169" t="s">
        <v>63</v>
      </c>
      <c r="U160" s="169" t="s">
        <v>63</v>
      </c>
      <c r="V160" s="175" t="str">
        <f>IF(Planning6[[#This Row],[DATA VALIDAÇÃO ]]="-","To Do","Done")</f>
        <v>To Do</v>
      </c>
      <c r="W160" s="153" t="str">
        <f>_xlfn.XLOOKUP(C160,'Tabela de Processos'!M:M,'Tabela de Processos'!Q:Q)</f>
        <v>-</v>
      </c>
      <c r="Z160" s="72"/>
      <c r="AC160" s="219"/>
    </row>
    <row r="161" spans="2:29" ht="15" customHeight="1" x14ac:dyDescent="0.35">
      <c r="B161" s="219"/>
      <c r="C161" s="176" t="str">
        <f>'Tabela de Processos'!M153</f>
        <v>GCO.019</v>
      </c>
      <c r="D161" s="199" t="str">
        <f>_xlfn.XLOOKUP(C161,'Tabela de Processos'!M:M,'Tabela de Processos'!I:I)</f>
        <v>Negócios - 9</v>
      </c>
      <c r="E161" s="196" t="str">
        <f>_xlfn.XLOOKUP(C161,'Tabela de Processos'!M:M,'Tabela de Processos'!J:J)</f>
        <v>Task 149</v>
      </c>
      <c r="F161" s="103"/>
      <c r="G161" s="179" t="s">
        <v>79</v>
      </c>
      <c r="H161" s="161">
        <f>_xlfn.XLOOKUP(C161,'Tabela de Processos'!M:M,'Tabela de Processos'!K:K)</f>
        <v>109</v>
      </c>
      <c r="I161" s="161" t="str">
        <f>_xlfn.XLOOKUP(C161,'Tabela de Processos'!M:M,'Tabela de Processos'!R:R)</f>
        <v>-</v>
      </c>
      <c r="J161" s="161">
        <f>_xlfn.XLOOKUP(C161,'Tabela de Processos'!M:M,'Tabela de Processos'!N:N)</f>
        <v>0</v>
      </c>
      <c r="L161" s="172">
        <f>_xlfn.XLOOKUP(C161,Tabela4[ID_Processo],Tabela4[Sprints])</f>
        <v>14</v>
      </c>
      <c r="M161" s="172">
        <f>_xlfn.XLOOKUP(C161,'Tabela de Processos'!M:M,'Tabela de Processos'!O:O)</f>
        <v>0</v>
      </c>
      <c r="N161" s="170" t="str">
        <f>_xlfn.XLOOKUP(C161,'Tabela de Processos'!M:M,'Tabela de Processos'!P:P)</f>
        <v>-</v>
      </c>
      <c r="O161" s="169" t="s">
        <v>63</v>
      </c>
      <c r="P161" s="169" t="s">
        <v>63</v>
      </c>
      <c r="Q161" s="169" t="s">
        <v>63</v>
      </c>
      <c r="R161" s="169" t="s">
        <v>63</v>
      </c>
      <c r="S161" s="169" t="s">
        <v>63</v>
      </c>
      <c r="T161" s="169" t="s">
        <v>63</v>
      </c>
      <c r="U161" s="169" t="s">
        <v>63</v>
      </c>
      <c r="V161" s="175" t="str">
        <f>IF(Planning6[[#This Row],[DATA VALIDAÇÃO ]]="-","To Do","Done")</f>
        <v>To Do</v>
      </c>
      <c r="W161" s="153" t="str">
        <f>_xlfn.XLOOKUP(C161,'Tabela de Processos'!M:M,'Tabela de Processos'!Q:Q)</f>
        <v>-</v>
      </c>
      <c r="Z161" s="72"/>
      <c r="AC161" s="219"/>
    </row>
    <row r="162" spans="2:29" ht="15" customHeight="1" x14ac:dyDescent="0.35">
      <c r="B162" s="219"/>
      <c r="C162" s="176" t="str">
        <f>'Tabela de Processos'!M154</f>
        <v>GCO.020</v>
      </c>
      <c r="D162" s="199" t="str">
        <f>_xlfn.XLOOKUP(C162,'Tabela de Processos'!M:M,'Tabela de Processos'!I:I)</f>
        <v>Negócios - 9</v>
      </c>
      <c r="E162" s="196" t="str">
        <f>_xlfn.XLOOKUP(C162,'Tabela de Processos'!M:M,'Tabela de Processos'!J:J)</f>
        <v>Task 150</v>
      </c>
      <c r="F162" s="103"/>
      <c r="G162" s="179" t="s">
        <v>79</v>
      </c>
      <c r="H162" s="161">
        <f>_xlfn.XLOOKUP(C162,'Tabela de Processos'!M:M,'Tabela de Processos'!K:K)</f>
        <v>110.1</v>
      </c>
      <c r="I162" s="161" t="str">
        <f>_xlfn.XLOOKUP(C162,'Tabela de Processos'!M:M,'Tabela de Processos'!R:R)</f>
        <v>-</v>
      </c>
      <c r="J162" s="161">
        <f>_xlfn.XLOOKUP(C162,'Tabela de Processos'!M:M,'Tabela de Processos'!N:N)</f>
        <v>0</v>
      </c>
      <c r="L162" s="172">
        <f>_xlfn.XLOOKUP(C162,Tabela4[ID_Processo],Tabela4[Sprints])</f>
        <v>14</v>
      </c>
      <c r="M162" s="172">
        <f>_xlfn.XLOOKUP(C162,'Tabela de Processos'!M:M,'Tabela de Processos'!O:O)</f>
        <v>0</v>
      </c>
      <c r="N162" s="170" t="str">
        <f>_xlfn.XLOOKUP(C162,'Tabela de Processos'!M:M,'Tabela de Processos'!P:P)</f>
        <v>-</v>
      </c>
      <c r="O162" s="169" t="s">
        <v>63</v>
      </c>
      <c r="P162" s="169" t="s">
        <v>63</v>
      </c>
      <c r="Q162" s="169" t="s">
        <v>63</v>
      </c>
      <c r="R162" s="169" t="s">
        <v>63</v>
      </c>
      <c r="S162" s="169" t="s">
        <v>63</v>
      </c>
      <c r="T162" s="169" t="s">
        <v>63</v>
      </c>
      <c r="U162" s="169" t="s">
        <v>63</v>
      </c>
      <c r="V162" s="175" t="str">
        <f>IF(Planning6[[#This Row],[DATA VALIDAÇÃO ]]="-","To Do","Done")</f>
        <v>To Do</v>
      </c>
      <c r="W162" s="153" t="str">
        <f>_xlfn.XLOOKUP(C162,'Tabela de Processos'!M:M,'Tabela de Processos'!Q:Q)</f>
        <v>-</v>
      </c>
      <c r="Z162" s="72"/>
      <c r="AC162" s="219"/>
    </row>
    <row r="163" spans="2:29" ht="15" customHeight="1" x14ac:dyDescent="0.35">
      <c r="B163" s="219"/>
      <c r="C163" s="176" t="str">
        <f>'Tabela de Processos'!M155</f>
        <v>GCO.021</v>
      </c>
      <c r="D163" s="199" t="str">
        <f>_xlfn.XLOOKUP(C163,'Tabela de Processos'!M:M,'Tabela de Processos'!I:I)</f>
        <v>Negócios - 9</v>
      </c>
      <c r="E163" s="196" t="str">
        <f>_xlfn.XLOOKUP(C163,'Tabela de Processos'!M:M,'Tabela de Processos'!J:J)</f>
        <v>Task 151</v>
      </c>
      <c r="F163" s="103"/>
      <c r="G163" s="179" t="s">
        <v>79</v>
      </c>
      <c r="H163" s="161">
        <f>_xlfn.XLOOKUP(C163,'Tabela de Processos'!M:M,'Tabela de Processos'!K:K)</f>
        <v>110.2</v>
      </c>
      <c r="I163" s="161" t="str">
        <f>_xlfn.XLOOKUP(C163,'Tabela de Processos'!M:M,'Tabela de Processos'!R:R)</f>
        <v>-</v>
      </c>
      <c r="J163" s="161">
        <f>_xlfn.XLOOKUP(C163,'Tabela de Processos'!M:M,'Tabela de Processos'!N:N)</f>
        <v>0</v>
      </c>
      <c r="L163" s="172">
        <f>_xlfn.XLOOKUP(C163,Tabela4[ID_Processo],Tabela4[Sprints])</f>
        <v>14</v>
      </c>
      <c r="M163" s="172">
        <f>_xlfn.XLOOKUP(C163,'Tabela de Processos'!M:M,'Tabela de Processos'!O:O)</f>
        <v>0</v>
      </c>
      <c r="N163" s="170" t="str">
        <f>_xlfn.XLOOKUP(C163,'Tabela de Processos'!M:M,'Tabela de Processos'!P:P)</f>
        <v>-</v>
      </c>
      <c r="O163" s="169" t="s">
        <v>63</v>
      </c>
      <c r="P163" s="169" t="s">
        <v>63</v>
      </c>
      <c r="Q163" s="169" t="s">
        <v>63</v>
      </c>
      <c r="R163" s="169" t="s">
        <v>63</v>
      </c>
      <c r="S163" s="169" t="s">
        <v>63</v>
      </c>
      <c r="T163" s="169" t="s">
        <v>63</v>
      </c>
      <c r="U163" s="169" t="s">
        <v>63</v>
      </c>
      <c r="V163" s="175" t="str">
        <f>IF(Planning6[[#This Row],[DATA VALIDAÇÃO ]]="-","To Do","Done")</f>
        <v>To Do</v>
      </c>
      <c r="W163" s="153" t="str">
        <f>_xlfn.XLOOKUP(C163,'Tabela de Processos'!M:M,'Tabela de Processos'!Q:Q)</f>
        <v>-</v>
      </c>
      <c r="Z163" s="72"/>
      <c r="AC163" s="219"/>
    </row>
    <row r="164" spans="2:29" ht="15" customHeight="1" x14ac:dyDescent="0.35">
      <c r="B164" s="219"/>
      <c r="C164" s="176" t="str">
        <f>'Tabela de Processos'!M156</f>
        <v>GCO.022</v>
      </c>
      <c r="D164" s="199" t="str">
        <f>_xlfn.XLOOKUP(C164,'Tabela de Processos'!M:M,'Tabela de Processos'!I:I)</f>
        <v>Negócios - 9</v>
      </c>
      <c r="E164" s="196" t="str">
        <f>_xlfn.XLOOKUP(C164,'Tabela de Processos'!M:M,'Tabela de Processos'!J:J)</f>
        <v>Task 152</v>
      </c>
      <c r="F164" s="103"/>
      <c r="G164" s="179" t="s">
        <v>79</v>
      </c>
      <c r="H164" s="161">
        <f>_xlfn.XLOOKUP(C164,'Tabela de Processos'!M:M,'Tabela de Processos'!K:K)</f>
        <v>110.3</v>
      </c>
      <c r="I164" s="161" t="str">
        <f>_xlfn.XLOOKUP(C164,'Tabela de Processos'!M:M,'Tabela de Processos'!R:R)</f>
        <v>-</v>
      </c>
      <c r="J164" s="161">
        <f>_xlfn.XLOOKUP(C164,'Tabela de Processos'!M:M,'Tabela de Processos'!N:N)</f>
        <v>0</v>
      </c>
      <c r="L164" s="172">
        <f>_xlfn.XLOOKUP(C164,Tabela4[ID_Processo],Tabela4[Sprints])</f>
        <v>14</v>
      </c>
      <c r="M164" s="172">
        <f>_xlfn.XLOOKUP(C164,'Tabela de Processos'!M:M,'Tabela de Processos'!O:O)</f>
        <v>0</v>
      </c>
      <c r="N164" s="170" t="str">
        <f>_xlfn.XLOOKUP(C164,'Tabela de Processos'!M:M,'Tabela de Processos'!P:P)</f>
        <v>-</v>
      </c>
      <c r="O164" s="169" t="s">
        <v>63</v>
      </c>
      <c r="P164" s="169" t="s">
        <v>63</v>
      </c>
      <c r="Q164" s="169" t="s">
        <v>63</v>
      </c>
      <c r="R164" s="169" t="s">
        <v>63</v>
      </c>
      <c r="S164" s="169" t="s">
        <v>63</v>
      </c>
      <c r="T164" s="169" t="s">
        <v>63</v>
      </c>
      <c r="U164" s="169" t="s">
        <v>63</v>
      </c>
      <c r="V164" s="175" t="str">
        <f>IF(Planning6[[#This Row],[DATA VALIDAÇÃO ]]="-","To Do","Done")</f>
        <v>To Do</v>
      </c>
      <c r="W164" s="153" t="str">
        <f>_xlfn.XLOOKUP(C164,'Tabela de Processos'!M:M,'Tabela de Processos'!Q:Q)</f>
        <v>-</v>
      </c>
      <c r="Z164" s="72"/>
      <c r="AC164" s="219"/>
    </row>
    <row r="165" spans="2:29" ht="15" customHeight="1" x14ac:dyDescent="0.35">
      <c r="B165" s="219"/>
      <c r="C165" s="176" t="str">
        <f>'Tabela de Processos'!M157</f>
        <v>GCO.023</v>
      </c>
      <c r="D165" s="199" t="str">
        <f>_xlfn.XLOOKUP(C165,'Tabela de Processos'!M:M,'Tabela de Processos'!I:I)</f>
        <v>Negócios - 9</v>
      </c>
      <c r="E165" s="196" t="str">
        <f>_xlfn.XLOOKUP(C165,'Tabela de Processos'!M:M,'Tabela de Processos'!J:J)</f>
        <v>Task 153</v>
      </c>
      <c r="F165" s="103"/>
      <c r="G165" s="179" t="s">
        <v>79</v>
      </c>
      <c r="H165" s="161">
        <f>_xlfn.XLOOKUP(C165,'Tabela de Processos'!M:M,'Tabela de Processos'!K:K)</f>
        <v>111</v>
      </c>
      <c r="I165" s="161" t="str">
        <f>_xlfn.XLOOKUP(C165,'Tabela de Processos'!M:M,'Tabela de Processos'!R:R)</f>
        <v>-</v>
      </c>
      <c r="J165" s="161">
        <f>_xlfn.XLOOKUP(C165,'Tabela de Processos'!M:M,'Tabela de Processos'!N:N)</f>
        <v>0</v>
      </c>
      <c r="L165" s="172">
        <f>_xlfn.XLOOKUP(C165,Tabela4[ID_Processo],Tabela4[Sprints])</f>
        <v>14</v>
      </c>
      <c r="M165" s="172">
        <f>_xlfn.XLOOKUP(C165,'Tabela de Processos'!M:M,'Tabela de Processos'!O:O)</f>
        <v>0</v>
      </c>
      <c r="N165" s="170" t="str">
        <f>_xlfn.XLOOKUP(C165,'Tabela de Processos'!M:M,'Tabela de Processos'!P:P)</f>
        <v>-</v>
      </c>
      <c r="O165" s="169" t="s">
        <v>63</v>
      </c>
      <c r="P165" s="169" t="s">
        <v>63</v>
      </c>
      <c r="Q165" s="169" t="s">
        <v>63</v>
      </c>
      <c r="R165" s="169" t="s">
        <v>63</v>
      </c>
      <c r="S165" s="169" t="s">
        <v>63</v>
      </c>
      <c r="T165" s="169" t="s">
        <v>63</v>
      </c>
      <c r="U165" s="169" t="s">
        <v>63</v>
      </c>
      <c r="V165" s="175" t="str">
        <f>IF(Planning6[[#This Row],[DATA VALIDAÇÃO ]]="-","To Do","Done")</f>
        <v>To Do</v>
      </c>
      <c r="W165" s="153" t="str">
        <f>_xlfn.XLOOKUP(C165,'Tabela de Processos'!M:M,'Tabela de Processos'!Q:Q)</f>
        <v>-</v>
      </c>
      <c r="Z165" s="72"/>
      <c r="AC165" s="219"/>
    </row>
    <row r="166" spans="2:29" ht="15" customHeight="1" x14ac:dyDescent="0.35">
      <c r="B166" s="219"/>
      <c r="C166" s="176" t="str">
        <f>'Tabela de Processos'!M158</f>
        <v>GPE.001</v>
      </c>
      <c r="D166" s="199" t="str">
        <f>_xlfn.XLOOKUP(C166,'Tabela de Processos'!M:M,'Tabela de Processos'!I:I)</f>
        <v>Negócios - 10</v>
      </c>
      <c r="E166" s="196" t="str">
        <f>_xlfn.XLOOKUP(C166,'Tabela de Processos'!M:M,'Tabela de Processos'!J:J)</f>
        <v>Task 154</v>
      </c>
      <c r="F166" s="103"/>
      <c r="G166" s="179" t="s">
        <v>79</v>
      </c>
      <c r="H166" s="161">
        <f>_xlfn.XLOOKUP(C166,'Tabela de Processos'!M:M,'Tabela de Processos'!K:K)</f>
        <v>112.1</v>
      </c>
      <c r="I166" s="161" t="str">
        <f>_xlfn.XLOOKUP(C166,'Tabela de Processos'!M:M,'Tabela de Processos'!R:R)</f>
        <v>-</v>
      </c>
      <c r="J166" s="161">
        <f>_xlfn.XLOOKUP(C166,'Tabela de Processos'!M:M,'Tabela de Processos'!N:N)</f>
        <v>0</v>
      </c>
      <c r="L166" s="172">
        <f>_xlfn.XLOOKUP(C166,Tabela4[ID_Processo],Tabela4[Sprints])</f>
        <v>15</v>
      </c>
      <c r="M166" s="172">
        <f>_xlfn.XLOOKUP(C166,'Tabela de Processos'!M:M,'Tabela de Processos'!O:O)</f>
        <v>0</v>
      </c>
      <c r="N166" s="170" t="str">
        <f>_xlfn.XLOOKUP(C166,'Tabela de Processos'!M:M,'Tabela de Processos'!P:P)</f>
        <v>-</v>
      </c>
      <c r="O166" s="169" t="s">
        <v>63</v>
      </c>
      <c r="P166" s="169" t="s">
        <v>63</v>
      </c>
      <c r="Q166" s="169" t="s">
        <v>63</v>
      </c>
      <c r="R166" s="169" t="s">
        <v>63</v>
      </c>
      <c r="S166" s="169" t="s">
        <v>63</v>
      </c>
      <c r="T166" s="169" t="s">
        <v>63</v>
      </c>
      <c r="U166" s="169" t="s">
        <v>63</v>
      </c>
      <c r="V166" s="175" t="str">
        <f>IF(Planning6[[#This Row],[DATA VALIDAÇÃO ]]="-","To Do","Done")</f>
        <v>To Do</v>
      </c>
      <c r="W166" s="153" t="str">
        <f>_xlfn.XLOOKUP(C166,'Tabela de Processos'!M:M,'Tabela de Processos'!Q:Q)</f>
        <v>-</v>
      </c>
      <c r="Z166" s="72"/>
      <c r="AC166" s="219"/>
    </row>
    <row r="167" spans="2:29" ht="15" customHeight="1" x14ac:dyDescent="0.35">
      <c r="B167" s="219"/>
      <c r="C167" s="176" t="str">
        <f>'Tabela de Processos'!M159</f>
        <v>GPE.002</v>
      </c>
      <c r="D167" s="199" t="str">
        <f>_xlfn.XLOOKUP(C167,'Tabela de Processos'!M:M,'Tabela de Processos'!I:I)</f>
        <v>Negócios - 10</v>
      </c>
      <c r="E167" s="196" t="str">
        <f>_xlfn.XLOOKUP(C167,'Tabela de Processos'!M:M,'Tabela de Processos'!J:J)</f>
        <v>Task 155</v>
      </c>
      <c r="F167" s="103"/>
      <c r="G167" s="179" t="s">
        <v>79</v>
      </c>
      <c r="H167" s="161">
        <f>_xlfn.XLOOKUP(C167,'Tabela de Processos'!M:M,'Tabela de Processos'!K:K)</f>
        <v>112.2</v>
      </c>
      <c r="I167" s="161" t="str">
        <f>_xlfn.XLOOKUP(C167,'Tabela de Processos'!M:M,'Tabela de Processos'!R:R)</f>
        <v>-</v>
      </c>
      <c r="J167" s="161">
        <f>_xlfn.XLOOKUP(C167,'Tabela de Processos'!M:M,'Tabela de Processos'!N:N)</f>
        <v>0</v>
      </c>
      <c r="L167" s="172">
        <f>_xlfn.XLOOKUP(C167,Tabela4[ID_Processo],Tabela4[Sprints])</f>
        <v>15</v>
      </c>
      <c r="M167" s="172">
        <f>_xlfn.XLOOKUP(C167,'Tabela de Processos'!M:M,'Tabela de Processos'!O:O)</f>
        <v>0</v>
      </c>
      <c r="N167" s="170" t="str">
        <f>_xlfn.XLOOKUP(C167,'Tabela de Processos'!M:M,'Tabela de Processos'!P:P)</f>
        <v>-</v>
      </c>
      <c r="O167" s="169" t="s">
        <v>63</v>
      </c>
      <c r="P167" s="169" t="s">
        <v>63</v>
      </c>
      <c r="Q167" s="169" t="s">
        <v>63</v>
      </c>
      <c r="R167" s="169" t="s">
        <v>63</v>
      </c>
      <c r="S167" s="169" t="s">
        <v>63</v>
      </c>
      <c r="T167" s="169" t="s">
        <v>63</v>
      </c>
      <c r="U167" s="169" t="s">
        <v>63</v>
      </c>
      <c r="V167" s="175" t="str">
        <f>IF(Planning6[[#This Row],[DATA VALIDAÇÃO ]]="-","To Do","Done")</f>
        <v>To Do</v>
      </c>
      <c r="W167" s="153" t="str">
        <f>_xlfn.XLOOKUP(C167,'Tabela de Processos'!M:M,'Tabela de Processos'!Q:Q)</f>
        <v>-</v>
      </c>
      <c r="Z167" s="72"/>
      <c r="AC167" s="219"/>
    </row>
    <row r="168" spans="2:29" ht="15" customHeight="1" x14ac:dyDescent="0.35">
      <c r="B168" s="219"/>
      <c r="C168" s="176" t="str">
        <f>'Tabela de Processos'!M160</f>
        <v>GPE.003</v>
      </c>
      <c r="D168" s="199" t="str">
        <f>_xlfn.XLOOKUP(C168,'Tabela de Processos'!M:M,'Tabela de Processos'!I:I)</f>
        <v>Negócios - 10</v>
      </c>
      <c r="E168" s="196" t="str">
        <f>_xlfn.XLOOKUP(C168,'Tabela de Processos'!M:M,'Tabela de Processos'!J:J)</f>
        <v>Task 156</v>
      </c>
      <c r="F168" s="103"/>
      <c r="G168" s="179" t="s">
        <v>79</v>
      </c>
      <c r="H168" s="161">
        <f>_xlfn.XLOOKUP(C168,'Tabela de Processos'!M:M,'Tabela de Processos'!K:K)</f>
        <v>112.3</v>
      </c>
      <c r="I168" s="161" t="str">
        <f>_xlfn.XLOOKUP(C168,'Tabela de Processos'!M:M,'Tabela de Processos'!R:R)</f>
        <v>-</v>
      </c>
      <c r="J168" s="161">
        <f>_xlfn.XLOOKUP(C168,'Tabela de Processos'!M:M,'Tabela de Processos'!N:N)</f>
        <v>0</v>
      </c>
      <c r="L168" s="172">
        <f>_xlfn.XLOOKUP(C168,Tabela4[ID_Processo],Tabela4[Sprints])</f>
        <v>15</v>
      </c>
      <c r="M168" s="172">
        <f>_xlfn.XLOOKUP(C168,'Tabela de Processos'!M:M,'Tabela de Processos'!O:O)</f>
        <v>0</v>
      </c>
      <c r="N168" s="170" t="str">
        <f>_xlfn.XLOOKUP(C168,'Tabela de Processos'!M:M,'Tabela de Processos'!P:P)</f>
        <v>-</v>
      </c>
      <c r="O168" s="169" t="s">
        <v>63</v>
      </c>
      <c r="P168" s="169" t="s">
        <v>63</v>
      </c>
      <c r="Q168" s="169" t="s">
        <v>63</v>
      </c>
      <c r="R168" s="169" t="s">
        <v>63</v>
      </c>
      <c r="S168" s="169" t="s">
        <v>63</v>
      </c>
      <c r="T168" s="169" t="s">
        <v>63</v>
      </c>
      <c r="U168" s="169" t="s">
        <v>63</v>
      </c>
      <c r="V168" s="175" t="str">
        <f>IF(Planning6[[#This Row],[DATA VALIDAÇÃO ]]="-","To Do","Done")</f>
        <v>To Do</v>
      </c>
      <c r="W168" s="153" t="str">
        <f>_xlfn.XLOOKUP(C168,'Tabela de Processos'!M:M,'Tabela de Processos'!Q:Q)</f>
        <v>-</v>
      </c>
      <c r="Z168" s="72"/>
      <c r="AC168" s="219"/>
    </row>
    <row r="169" spans="2:29" ht="15" customHeight="1" x14ac:dyDescent="0.35">
      <c r="B169" s="219"/>
      <c r="C169" s="176" t="str">
        <f>'Tabela de Processos'!M161</f>
        <v>GPE.004</v>
      </c>
      <c r="D169" s="199" t="str">
        <f>_xlfn.XLOOKUP(C169,'Tabela de Processos'!M:M,'Tabela de Processos'!I:I)</f>
        <v>Negócios - 10</v>
      </c>
      <c r="E169" s="196" t="str">
        <f>_xlfn.XLOOKUP(C169,'Tabela de Processos'!M:M,'Tabela de Processos'!J:J)</f>
        <v>Task 157</v>
      </c>
      <c r="F169" s="103"/>
      <c r="G169" s="179" t="s">
        <v>79</v>
      </c>
      <c r="H169" s="161">
        <f>_xlfn.XLOOKUP(C169,'Tabela de Processos'!M:M,'Tabela de Processos'!K:K)</f>
        <v>112.4</v>
      </c>
      <c r="I169" s="161" t="str">
        <f>_xlfn.XLOOKUP(C169,'Tabela de Processos'!M:M,'Tabela de Processos'!R:R)</f>
        <v>-</v>
      </c>
      <c r="J169" s="161">
        <f>_xlfn.XLOOKUP(C169,'Tabela de Processos'!M:M,'Tabela de Processos'!N:N)</f>
        <v>0</v>
      </c>
      <c r="L169" s="172">
        <f>_xlfn.XLOOKUP(C169,Tabela4[ID_Processo],Tabela4[Sprints])</f>
        <v>15</v>
      </c>
      <c r="M169" s="172">
        <f>_xlfn.XLOOKUP(C169,'Tabela de Processos'!M:M,'Tabela de Processos'!O:O)</f>
        <v>0</v>
      </c>
      <c r="N169" s="170" t="str">
        <f>_xlfn.XLOOKUP(C169,'Tabela de Processos'!M:M,'Tabela de Processos'!P:P)</f>
        <v>-</v>
      </c>
      <c r="O169" s="169" t="s">
        <v>63</v>
      </c>
      <c r="P169" s="169" t="s">
        <v>63</v>
      </c>
      <c r="Q169" s="169" t="s">
        <v>63</v>
      </c>
      <c r="R169" s="169" t="s">
        <v>63</v>
      </c>
      <c r="S169" s="169" t="s">
        <v>63</v>
      </c>
      <c r="T169" s="169" t="s">
        <v>63</v>
      </c>
      <c r="U169" s="169" t="s">
        <v>63</v>
      </c>
      <c r="V169" s="175" t="str">
        <f>IF(Planning6[[#This Row],[DATA VALIDAÇÃO ]]="-","To Do","Done")</f>
        <v>To Do</v>
      </c>
      <c r="W169" s="153" t="str">
        <f>_xlfn.XLOOKUP(C169,'Tabela de Processos'!M:M,'Tabela de Processos'!Q:Q)</f>
        <v>-</v>
      </c>
      <c r="Z169" s="72"/>
      <c r="AC169" s="219"/>
    </row>
    <row r="170" spans="2:29" ht="15" customHeight="1" x14ac:dyDescent="0.35">
      <c r="B170" s="219"/>
      <c r="C170" s="176" t="str">
        <f>'Tabela de Processos'!M162</f>
        <v>GPE.005</v>
      </c>
      <c r="D170" s="199" t="str">
        <f>_xlfn.XLOOKUP(C170,'Tabela de Processos'!M:M,'Tabela de Processos'!I:I)</f>
        <v>Negócios - 10</v>
      </c>
      <c r="E170" s="196" t="str">
        <f>_xlfn.XLOOKUP(C170,'Tabela de Processos'!M:M,'Tabela de Processos'!J:J)</f>
        <v>Task 158</v>
      </c>
      <c r="F170" s="103"/>
      <c r="G170" s="179" t="s">
        <v>79</v>
      </c>
      <c r="H170" s="161">
        <f>_xlfn.XLOOKUP(C170,'Tabela de Processos'!M:M,'Tabela de Processos'!K:K)</f>
        <v>113</v>
      </c>
      <c r="I170" s="161" t="str">
        <f>_xlfn.XLOOKUP(C170,'Tabela de Processos'!M:M,'Tabela de Processos'!R:R)</f>
        <v>-</v>
      </c>
      <c r="J170" s="161">
        <f>_xlfn.XLOOKUP(C170,'Tabela de Processos'!M:M,'Tabela de Processos'!N:N)</f>
        <v>0</v>
      </c>
      <c r="L170" s="172">
        <f>_xlfn.XLOOKUP(C170,Tabela4[ID_Processo],Tabela4[Sprints])</f>
        <v>15</v>
      </c>
      <c r="M170" s="172">
        <f>_xlfn.XLOOKUP(C170,'Tabela de Processos'!M:M,'Tabela de Processos'!O:O)</f>
        <v>0</v>
      </c>
      <c r="N170" s="170" t="str">
        <f>_xlfn.XLOOKUP(C170,'Tabela de Processos'!M:M,'Tabela de Processos'!P:P)</f>
        <v>-</v>
      </c>
      <c r="O170" s="169" t="s">
        <v>63</v>
      </c>
      <c r="P170" s="169" t="s">
        <v>63</v>
      </c>
      <c r="Q170" s="169" t="s">
        <v>63</v>
      </c>
      <c r="R170" s="169" t="s">
        <v>63</v>
      </c>
      <c r="S170" s="169" t="s">
        <v>63</v>
      </c>
      <c r="T170" s="169" t="s">
        <v>63</v>
      </c>
      <c r="U170" s="169" t="s">
        <v>63</v>
      </c>
      <c r="V170" s="175" t="str">
        <f>IF(Planning6[[#This Row],[DATA VALIDAÇÃO ]]="-","To Do","Done")</f>
        <v>To Do</v>
      </c>
      <c r="W170" s="153" t="str">
        <f>_xlfn.XLOOKUP(C170,'Tabela de Processos'!M:M,'Tabela de Processos'!Q:Q)</f>
        <v>-</v>
      </c>
      <c r="Z170" s="72"/>
      <c r="AC170" s="219"/>
    </row>
    <row r="171" spans="2:29" ht="15" customHeight="1" x14ac:dyDescent="0.35">
      <c r="B171" s="219"/>
      <c r="C171" s="176" t="str">
        <f>'Tabela de Processos'!M163</f>
        <v>GPE.006</v>
      </c>
      <c r="D171" s="199" t="str">
        <f>_xlfn.XLOOKUP(C171,'Tabela de Processos'!M:M,'Tabela de Processos'!I:I)</f>
        <v>Negócios - 10</v>
      </c>
      <c r="E171" s="196" t="str">
        <f>_xlfn.XLOOKUP(C171,'Tabela de Processos'!M:M,'Tabela de Processos'!J:J)</f>
        <v>Task 159</v>
      </c>
      <c r="F171" s="103"/>
      <c r="G171" s="179" t="s">
        <v>79</v>
      </c>
      <c r="H171" s="161">
        <f>_xlfn.XLOOKUP(C171,'Tabela de Processos'!M:M,'Tabela de Processos'!K:K)</f>
        <v>114</v>
      </c>
      <c r="I171" s="161" t="str">
        <f>_xlfn.XLOOKUP(C171,'Tabela de Processos'!M:M,'Tabela de Processos'!R:R)</f>
        <v>-</v>
      </c>
      <c r="J171" s="161">
        <f>_xlfn.XLOOKUP(C171,'Tabela de Processos'!M:M,'Tabela de Processos'!N:N)</f>
        <v>0</v>
      </c>
      <c r="L171" s="172">
        <f>_xlfn.XLOOKUP(C171,Tabela4[ID_Processo],Tabela4[Sprints])</f>
        <v>15</v>
      </c>
      <c r="M171" s="172">
        <f>_xlfn.XLOOKUP(C171,'Tabela de Processos'!M:M,'Tabela de Processos'!O:O)</f>
        <v>0</v>
      </c>
      <c r="N171" s="170" t="str">
        <f>_xlfn.XLOOKUP(C171,'Tabela de Processos'!M:M,'Tabela de Processos'!P:P)</f>
        <v>-</v>
      </c>
      <c r="O171" s="169" t="s">
        <v>63</v>
      </c>
      <c r="P171" s="169" t="s">
        <v>63</v>
      </c>
      <c r="Q171" s="169" t="s">
        <v>63</v>
      </c>
      <c r="R171" s="169" t="s">
        <v>63</v>
      </c>
      <c r="S171" s="169" t="s">
        <v>63</v>
      </c>
      <c r="T171" s="169" t="s">
        <v>63</v>
      </c>
      <c r="U171" s="169" t="s">
        <v>63</v>
      </c>
      <c r="V171" s="175" t="str">
        <f>IF(Planning6[[#This Row],[DATA VALIDAÇÃO ]]="-","To Do","Done")</f>
        <v>To Do</v>
      </c>
      <c r="W171" s="153" t="str">
        <f>_xlfn.XLOOKUP(C171,'Tabela de Processos'!M:M,'Tabela de Processos'!Q:Q)</f>
        <v>-</v>
      </c>
      <c r="Z171" s="72"/>
      <c r="AC171" s="219"/>
    </row>
    <row r="172" spans="2:29" ht="15" customHeight="1" x14ac:dyDescent="0.35">
      <c r="B172" s="219"/>
      <c r="C172" s="176" t="str">
        <f>'Tabela de Processos'!M164</f>
        <v>GPE.007</v>
      </c>
      <c r="D172" s="199" t="str">
        <f>_xlfn.XLOOKUP(C172,'Tabela de Processos'!M:M,'Tabela de Processos'!I:I)</f>
        <v>Negócios - 10</v>
      </c>
      <c r="E172" s="196" t="str">
        <f>_xlfn.XLOOKUP(C172,'Tabela de Processos'!M:M,'Tabela de Processos'!J:J)</f>
        <v>Task 160</v>
      </c>
      <c r="F172" s="103"/>
      <c r="G172" s="179" t="s">
        <v>79</v>
      </c>
      <c r="H172" s="161">
        <f>_xlfn.XLOOKUP(C172,'Tabela de Processos'!M:M,'Tabela de Processos'!K:K)</f>
        <v>115</v>
      </c>
      <c r="I172" s="161" t="str">
        <f>_xlfn.XLOOKUP(C172,'Tabela de Processos'!M:M,'Tabela de Processos'!R:R)</f>
        <v>-</v>
      </c>
      <c r="J172" s="161">
        <f>_xlfn.XLOOKUP(C172,'Tabela de Processos'!M:M,'Tabela de Processos'!N:N)</f>
        <v>0</v>
      </c>
      <c r="L172" s="172">
        <f>_xlfn.XLOOKUP(C172,Tabela4[ID_Processo],Tabela4[Sprints])</f>
        <v>15</v>
      </c>
      <c r="M172" s="172">
        <f>_xlfn.XLOOKUP(C172,'Tabela de Processos'!M:M,'Tabela de Processos'!O:O)</f>
        <v>0</v>
      </c>
      <c r="N172" s="170" t="str">
        <f>_xlfn.XLOOKUP(C172,'Tabela de Processos'!M:M,'Tabela de Processos'!P:P)</f>
        <v>-</v>
      </c>
      <c r="O172" s="169" t="s">
        <v>63</v>
      </c>
      <c r="P172" s="169" t="s">
        <v>63</v>
      </c>
      <c r="Q172" s="169" t="s">
        <v>63</v>
      </c>
      <c r="R172" s="169" t="s">
        <v>63</v>
      </c>
      <c r="S172" s="169" t="s">
        <v>63</v>
      </c>
      <c r="T172" s="169" t="s">
        <v>63</v>
      </c>
      <c r="U172" s="169" t="s">
        <v>63</v>
      </c>
      <c r="V172" s="175" t="str">
        <f>IF(Planning6[[#This Row],[DATA VALIDAÇÃO ]]="-","To Do","Done")</f>
        <v>To Do</v>
      </c>
      <c r="W172" s="153" t="str">
        <f>_xlfn.XLOOKUP(C172,'Tabela de Processos'!M:M,'Tabela de Processos'!Q:Q)</f>
        <v>-</v>
      </c>
      <c r="Z172" s="72"/>
      <c r="AC172" s="219"/>
    </row>
    <row r="173" spans="2:29" ht="15" customHeight="1" x14ac:dyDescent="0.35">
      <c r="B173" s="219"/>
      <c r="C173" s="176" t="str">
        <f>'Tabela de Processos'!M165</f>
        <v>GPE.008</v>
      </c>
      <c r="D173" s="199" t="str">
        <f>_xlfn.XLOOKUP(C173,'Tabela de Processos'!M:M,'Tabela de Processos'!I:I)</f>
        <v>Negócios - 10</v>
      </c>
      <c r="E173" s="196" t="str">
        <f>_xlfn.XLOOKUP(C173,'Tabela de Processos'!M:M,'Tabela de Processos'!J:J)</f>
        <v>Task 161</v>
      </c>
      <c r="F173" s="103"/>
      <c r="G173" s="179" t="s">
        <v>79</v>
      </c>
      <c r="H173" s="161">
        <f>_xlfn.XLOOKUP(C173,'Tabela de Processos'!M:M,'Tabela de Processos'!K:K)</f>
        <v>116</v>
      </c>
      <c r="I173" s="161" t="str">
        <f>_xlfn.XLOOKUP(C173,'Tabela de Processos'!M:M,'Tabela de Processos'!R:R)</f>
        <v>-</v>
      </c>
      <c r="J173" s="161">
        <f>_xlfn.XLOOKUP(C173,'Tabela de Processos'!M:M,'Tabela de Processos'!N:N)</f>
        <v>0</v>
      </c>
      <c r="L173" s="172">
        <f>_xlfn.XLOOKUP(C173,Tabela4[ID_Processo],Tabela4[Sprints])</f>
        <v>15</v>
      </c>
      <c r="M173" s="172">
        <f>_xlfn.XLOOKUP(C173,'Tabela de Processos'!M:M,'Tabela de Processos'!O:O)</f>
        <v>0</v>
      </c>
      <c r="N173" s="170" t="str">
        <f>_xlfn.XLOOKUP(C173,'Tabela de Processos'!M:M,'Tabela de Processos'!P:P)</f>
        <v>-</v>
      </c>
      <c r="O173" s="169" t="s">
        <v>63</v>
      </c>
      <c r="P173" s="169" t="s">
        <v>63</v>
      </c>
      <c r="Q173" s="169" t="s">
        <v>63</v>
      </c>
      <c r="R173" s="169" t="s">
        <v>63</v>
      </c>
      <c r="S173" s="169" t="s">
        <v>63</v>
      </c>
      <c r="T173" s="169" t="s">
        <v>63</v>
      </c>
      <c r="U173" s="169" t="s">
        <v>63</v>
      </c>
      <c r="V173" s="175" t="str">
        <f>IF(Planning6[[#This Row],[DATA VALIDAÇÃO ]]="-","To Do","Done")</f>
        <v>To Do</v>
      </c>
      <c r="W173" s="153" t="str">
        <f>_xlfn.XLOOKUP(C173,'Tabela de Processos'!M:M,'Tabela de Processos'!Q:Q)</f>
        <v>-</v>
      </c>
      <c r="Z173" s="72"/>
      <c r="AC173" s="219"/>
    </row>
    <row r="174" spans="2:29" ht="15" customHeight="1" x14ac:dyDescent="0.35">
      <c r="B174" s="219"/>
      <c r="C174" s="176" t="str">
        <f>'Tabela de Processos'!M166</f>
        <v>GPE.009</v>
      </c>
      <c r="D174" s="199" t="str">
        <f>_xlfn.XLOOKUP(C174,'Tabela de Processos'!M:M,'Tabela de Processos'!I:I)</f>
        <v>Negócios - 10</v>
      </c>
      <c r="E174" s="196" t="str">
        <f>_xlfn.XLOOKUP(C174,'Tabela de Processos'!M:M,'Tabela de Processos'!J:J)</f>
        <v>Task 162</v>
      </c>
      <c r="F174" s="103"/>
      <c r="G174" s="179" t="s">
        <v>79</v>
      </c>
      <c r="H174" s="161">
        <f>_xlfn.XLOOKUP(C174,'Tabela de Processos'!M:M,'Tabela de Processos'!K:K)</f>
        <v>117</v>
      </c>
      <c r="I174" s="161" t="str">
        <f>_xlfn.XLOOKUP(C174,'Tabela de Processos'!M:M,'Tabela de Processos'!R:R)</f>
        <v>-</v>
      </c>
      <c r="J174" s="161">
        <f>_xlfn.XLOOKUP(C174,'Tabela de Processos'!M:M,'Tabela de Processos'!N:N)</f>
        <v>0</v>
      </c>
      <c r="L174" s="172">
        <f>_xlfn.XLOOKUP(C174,Tabela4[ID_Processo],Tabela4[Sprints])</f>
        <v>15</v>
      </c>
      <c r="M174" s="172">
        <f>_xlfn.XLOOKUP(C174,'Tabela de Processos'!M:M,'Tabela de Processos'!O:O)</f>
        <v>0</v>
      </c>
      <c r="N174" s="170" t="str">
        <f>_xlfn.XLOOKUP(C174,'Tabela de Processos'!M:M,'Tabela de Processos'!P:P)</f>
        <v>-</v>
      </c>
      <c r="O174" s="169" t="s">
        <v>63</v>
      </c>
      <c r="P174" s="169" t="s">
        <v>63</v>
      </c>
      <c r="Q174" s="169" t="s">
        <v>63</v>
      </c>
      <c r="R174" s="169" t="s">
        <v>63</v>
      </c>
      <c r="S174" s="169" t="s">
        <v>63</v>
      </c>
      <c r="T174" s="169" t="s">
        <v>63</v>
      </c>
      <c r="U174" s="169" t="s">
        <v>63</v>
      </c>
      <c r="V174" s="175" t="str">
        <f>IF(Planning6[[#This Row],[DATA VALIDAÇÃO ]]="-","To Do","Done")</f>
        <v>To Do</v>
      </c>
      <c r="W174" s="153" t="str">
        <f>_xlfn.XLOOKUP(C174,'Tabela de Processos'!M:M,'Tabela de Processos'!Q:Q)</f>
        <v>-</v>
      </c>
      <c r="Z174" s="72"/>
      <c r="AC174" s="219"/>
    </row>
    <row r="175" spans="2:29" ht="15" customHeight="1" x14ac:dyDescent="0.35">
      <c r="B175" s="219"/>
      <c r="C175" s="176" t="str">
        <f>'Tabela de Processos'!M167</f>
        <v>GPE.010</v>
      </c>
      <c r="D175" s="199" t="str">
        <f>_xlfn.XLOOKUP(C175,'Tabela de Processos'!M:M,'Tabela de Processos'!I:I)</f>
        <v>Negócios - 10</v>
      </c>
      <c r="E175" s="196" t="str">
        <f>_xlfn.XLOOKUP(C175,'Tabela de Processos'!M:M,'Tabela de Processos'!J:J)</f>
        <v>Task 163</v>
      </c>
      <c r="F175" s="103"/>
      <c r="G175" s="179" t="s">
        <v>79</v>
      </c>
      <c r="H175" s="161">
        <f>_xlfn.XLOOKUP(C175,'Tabela de Processos'!M:M,'Tabela de Processos'!K:K)</f>
        <v>118</v>
      </c>
      <c r="I175" s="161" t="str">
        <f>_xlfn.XLOOKUP(C175,'Tabela de Processos'!M:M,'Tabela de Processos'!R:R)</f>
        <v>-</v>
      </c>
      <c r="J175" s="161">
        <f>_xlfn.XLOOKUP(C175,'Tabela de Processos'!M:M,'Tabela de Processos'!N:N)</f>
        <v>0</v>
      </c>
      <c r="L175" s="172">
        <f>_xlfn.XLOOKUP(C175,Tabela4[ID_Processo],Tabela4[Sprints])</f>
        <v>15</v>
      </c>
      <c r="M175" s="172">
        <f>_xlfn.XLOOKUP(C175,'Tabela de Processos'!M:M,'Tabela de Processos'!O:O)</f>
        <v>0</v>
      </c>
      <c r="N175" s="170" t="str">
        <f>_xlfn.XLOOKUP(C175,'Tabela de Processos'!M:M,'Tabela de Processos'!P:P)</f>
        <v>-</v>
      </c>
      <c r="O175" s="169" t="s">
        <v>63</v>
      </c>
      <c r="P175" s="169" t="s">
        <v>63</v>
      </c>
      <c r="Q175" s="169" t="s">
        <v>63</v>
      </c>
      <c r="R175" s="169" t="s">
        <v>63</v>
      </c>
      <c r="S175" s="169" t="s">
        <v>63</v>
      </c>
      <c r="T175" s="169" t="s">
        <v>63</v>
      </c>
      <c r="U175" s="169" t="s">
        <v>63</v>
      </c>
      <c r="V175" s="175" t="str">
        <f>IF(Planning6[[#This Row],[DATA VALIDAÇÃO ]]="-","To Do","Done")</f>
        <v>To Do</v>
      </c>
      <c r="W175" s="153" t="str">
        <f>_xlfn.XLOOKUP(C175,'Tabela de Processos'!M:M,'Tabela de Processos'!Q:Q)</f>
        <v>-</v>
      </c>
      <c r="Z175" s="72"/>
      <c r="AC175" s="219"/>
    </row>
    <row r="176" spans="2:29" ht="15" customHeight="1" x14ac:dyDescent="0.35">
      <c r="B176" s="219"/>
      <c r="C176" s="176" t="str">
        <f>'Tabela de Processos'!M168</f>
        <v>GPE.011</v>
      </c>
      <c r="D176" s="199" t="str">
        <f>_xlfn.XLOOKUP(C176,'Tabela de Processos'!M:M,'Tabela de Processos'!I:I)</f>
        <v>Negócios - 10</v>
      </c>
      <c r="E176" s="196" t="str">
        <f>_xlfn.XLOOKUP(C176,'Tabela de Processos'!M:M,'Tabela de Processos'!J:J)</f>
        <v>Task 164</v>
      </c>
      <c r="F176" s="103"/>
      <c r="G176" s="179" t="s">
        <v>79</v>
      </c>
      <c r="H176" s="161">
        <f>_xlfn.XLOOKUP(C176,'Tabela de Processos'!M:M,'Tabela de Processos'!K:K)</f>
        <v>119</v>
      </c>
      <c r="I176" s="161" t="str">
        <f>_xlfn.XLOOKUP(C176,'Tabela de Processos'!M:M,'Tabela de Processos'!R:R)</f>
        <v>-</v>
      </c>
      <c r="J176" s="161">
        <f>_xlfn.XLOOKUP(C176,'Tabela de Processos'!M:M,'Tabela de Processos'!N:N)</f>
        <v>0</v>
      </c>
      <c r="L176" s="172">
        <f>_xlfn.XLOOKUP(C176,Tabela4[ID_Processo],Tabela4[Sprints])</f>
        <v>16</v>
      </c>
      <c r="M176" s="172">
        <f>_xlfn.XLOOKUP(C176,'Tabela de Processos'!M:M,'Tabela de Processos'!O:O)</f>
        <v>0</v>
      </c>
      <c r="N176" s="170" t="str">
        <f>_xlfn.XLOOKUP(C176,'Tabela de Processos'!M:M,'Tabela de Processos'!P:P)</f>
        <v>-</v>
      </c>
      <c r="O176" s="169" t="s">
        <v>63</v>
      </c>
      <c r="P176" s="169" t="s">
        <v>63</v>
      </c>
      <c r="Q176" s="169" t="s">
        <v>63</v>
      </c>
      <c r="R176" s="169" t="s">
        <v>63</v>
      </c>
      <c r="S176" s="169" t="s">
        <v>63</v>
      </c>
      <c r="T176" s="169" t="s">
        <v>63</v>
      </c>
      <c r="U176" s="169" t="s">
        <v>63</v>
      </c>
      <c r="V176" s="175" t="str">
        <f>IF(Planning6[[#This Row],[DATA VALIDAÇÃO ]]="-","To Do","Done")</f>
        <v>To Do</v>
      </c>
      <c r="W176" s="153" t="str">
        <f>_xlfn.XLOOKUP(C176,'Tabela de Processos'!M:M,'Tabela de Processos'!Q:Q)</f>
        <v>-</v>
      </c>
      <c r="Z176" s="72"/>
      <c r="AC176" s="219"/>
    </row>
    <row r="177" spans="2:29" ht="15" customHeight="1" x14ac:dyDescent="0.35">
      <c r="B177" s="219"/>
      <c r="C177" s="176" t="str">
        <f>'Tabela de Processos'!M169</f>
        <v>GPE.012</v>
      </c>
      <c r="D177" s="199" t="str">
        <f>_xlfn.XLOOKUP(C177,'Tabela de Processos'!M:M,'Tabela de Processos'!I:I)</f>
        <v>Negócios - 10</v>
      </c>
      <c r="E177" s="196" t="str">
        <f>_xlfn.XLOOKUP(C177,'Tabela de Processos'!M:M,'Tabela de Processos'!J:J)</f>
        <v>Task 165</v>
      </c>
      <c r="F177" s="103"/>
      <c r="G177" s="179" t="s">
        <v>79</v>
      </c>
      <c r="H177" s="161">
        <f>_xlfn.XLOOKUP(C177,'Tabela de Processos'!M:M,'Tabela de Processos'!K:K)</f>
        <v>120</v>
      </c>
      <c r="I177" s="161" t="str">
        <f>_xlfn.XLOOKUP(C177,'Tabela de Processos'!M:M,'Tabela de Processos'!R:R)</f>
        <v>-</v>
      </c>
      <c r="J177" s="161">
        <f>_xlfn.XLOOKUP(C177,'Tabela de Processos'!M:M,'Tabela de Processos'!N:N)</f>
        <v>0</v>
      </c>
      <c r="L177" s="172">
        <f>_xlfn.XLOOKUP(C177,Tabela4[ID_Processo],Tabela4[Sprints])</f>
        <v>16</v>
      </c>
      <c r="M177" s="172">
        <f>_xlfn.XLOOKUP(C177,'Tabela de Processos'!M:M,'Tabela de Processos'!O:O)</f>
        <v>0</v>
      </c>
      <c r="N177" s="170" t="str">
        <f>_xlfn.XLOOKUP(C177,'Tabela de Processos'!M:M,'Tabela de Processos'!P:P)</f>
        <v>-</v>
      </c>
      <c r="O177" s="169" t="s">
        <v>63</v>
      </c>
      <c r="P177" s="169" t="s">
        <v>63</v>
      </c>
      <c r="Q177" s="169" t="s">
        <v>63</v>
      </c>
      <c r="R177" s="169" t="s">
        <v>63</v>
      </c>
      <c r="S177" s="169" t="s">
        <v>63</v>
      </c>
      <c r="T177" s="169" t="s">
        <v>63</v>
      </c>
      <c r="U177" s="169" t="s">
        <v>63</v>
      </c>
      <c r="V177" s="175" t="str">
        <f>IF(Planning6[[#This Row],[DATA VALIDAÇÃO ]]="-","To Do","Done")</f>
        <v>To Do</v>
      </c>
      <c r="W177" s="153" t="str">
        <f>_xlfn.XLOOKUP(C177,'Tabela de Processos'!M:M,'Tabela de Processos'!Q:Q)</f>
        <v>-</v>
      </c>
      <c r="Z177" s="72"/>
      <c r="AC177" s="219"/>
    </row>
    <row r="178" spans="2:29" ht="15" customHeight="1" x14ac:dyDescent="0.35">
      <c r="B178" s="219"/>
      <c r="C178" s="176" t="str">
        <f>'Tabela de Processos'!M170</f>
        <v>GPE.013</v>
      </c>
      <c r="D178" s="199" t="str">
        <f>_xlfn.XLOOKUP(C178,'Tabela de Processos'!M:M,'Tabela de Processos'!I:I)</f>
        <v>Negócios - 10</v>
      </c>
      <c r="E178" s="196" t="str">
        <f>_xlfn.XLOOKUP(C178,'Tabela de Processos'!M:M,'Tabela de Processos'!J:J)</f>
        <v>Task 166</v>
      </c>
      <c r="F178" s="103"/>
      <c r="G178" s="179" t="s">
        <v>79</v>
      </c>
      <c r="H178" s="161">
        <f>_xlfn.XLOOKUP(C178,'Tabela de Processos'!M:M,'Tabela de Processos'!K:K)</f>
        <v>121.1</v>
      </c>
      <c r="I178" s="161" t="str">
        <f>_xlfn.XLOOKUP(C178,'Tabela de Processos'!M:M,'Tabela de Processos'!R:R)</f>
        <v>-</v>
      </c>
      <c r="J178" s="161">
        <f>_xlfn.XLOOKUP(C178,'Tabela de Processos'!M:M,'Tabela de Processos'!N:N)</f>
        <v>0</v>
      </c>
      <c r="L178" s="172">
        <f>_xlfn.XLOOKUP(C178,Tabela4[ID_Processo],Tabela4[Sprints])</f>
        <v>16</v>
      </c>
      <c r="M178" s="172">
        <f>_xlfn.XLOOKUP(C178,'Tabela de Processos'!M:M,'Tabela de Processos'!O:O)</f>
        <v>0</v>
      </c>
      <c r="N178" s="170" t="str">
        <f>_xlfn.XLOOKUP(C178,'Tabela de Processos'!M:M,'Tabela de Processos'!P:P)</f>
        <v>-</v>
      </c>
      <c r="O178" s="169" t="s">
        <v>63</v>
      </c>
      <c r="P178" s="169" t="s">
        <v>63</v>
      </c>
      <c r="Q178" s="169" t="s">
        <v>63</v>
      </c>
      <c r="R178" s="169" t="s">
        <v>63</v>
      </c>
      <c r="S178" s="169" t="s">
        <v>63</v>
      </c>
      <c r="T178" s="169" t="s">
        <v>63</v>
      </c>
      <c r="U178" s="169" t="s">
        <v>63</v>
      </c>
      <c r="V178" s="175" t="str">
        <f>IF(Planning6[[#This Row],[DATA VALIDAÇÃO ]]="-","To Do","Done")</f>
        <v>To Do</v>
      </c>
      <c r="W178" s="153" t="str">
        <f>_xlfn.XLOOKUP(C178,'Tabela de Processos'!M:M,'Tabela de Processos'!Q:Q)</f>
        <v>-</v>
      </c>
      <c r="Z178" s="72"/>
      <c r="AC178" s="219"/>
    </row>
    <row r="179" spans="2:29" ht="15" customHeight="1" x14ac:dyDescent="0.35">
      <c r="B179" s="219"/>
      <c r="C179" s="176" t="str">
        <f>'Tabela de Processos'!M171</f>
        <v>GPE.014</v>
      </c>
      <c r="D179" s="199" t="str">
        <f>_xlfn.XLOOKUP(C179,'Tabela de Processos'!M:M,'Tabela de Processos'!I:I)</f>
        <v>Negócios - 10</v>
      </c>
      <c r="E179" s="196" t="str">
        <f>_xlfn.XLOOKUP(C179,'Tabela de Processos'!M:M,'Tabela de Processos'!J:J)</f>
        <v>Task 167</v>
      </c>
      <c r="F179" s="103"/>
      <c r="G179" s="179" t="s">
        <v>79</v>
      </c>
      <c r="H179" s="161">
        <f>_xlfn.XLOOKUP(C179,'Tabela de Processos'!M:M,'Tabela de Processos'!K:K)</f>
        <v>121.2</v>
      </c>
      <c r="I179" s="161" t="str">
        <f>_xlfn.XLOOKUP(C179,'Tabela de Processos'!M:M,'Tabela de Processos'!R:R)</f>
        <v>-</v>
      </c>
      <c r="J179" s="161">
        <f>_xlfn.XLOOKUP(C179,'Tabela de Processos'!M:M,'Tabela de Processos'!N:N)</f>
        <v>0</v>
      </c>
      <c r="L179" s="172">
        <f>_xlfn.XLOOKUP(C179,Tabela4[ID_Processo],Tabela4[Sprints])</f>
        <v>16</v>
      </c>
      <c r="M179" s="172">
        <f>_xlfn.XLOOKUP(C179,'Tabela de Processos'!M:M,'Tabela de Processos'!O:O)</f>
        <v>0</v>
      </c>
      <c r="N179" s="170" t="str">
        <f>_xlfn.XLOOKUP(C179,'Tabela de Processos'!M:M,'Tabela de Processos'!P:P)</f>
        <v>-</v>
      </c>
      <c r="O179" s="169" t="s">
        <v>63</v>
      </c>
      <c r="P179" s="169" t="s">
        <v>63</v>
      </c>
      <c r="Q179" s="169" t="s">
        <v>63</v>
      </c>
      <c r="R179" s="169" t="s">
        <v>63</v>
      </c>
      <c r="S179" s="169" t="s">
        <v>63</v>
      </c>
      <c r="T179" s="169" t="s">
        <v>63</v>
      </c>
      <c r="U179" s="169" t="s">
        <v>63</v>
      </c>
      <c r="V179" s="175" t="str">
        <f>IF(Planning6[[#This Row],[DATA VALIDAÇÃO ]]="-","To Do","Done")</f>
        <v>To Do</v>
      </c>
      <c r="W179" s="153" t="str">
        <f>_xlfn.XLOOKUP(C179,'Tabela de Processos'!M:M,'Tabela de Processos'!Q:Q)</f>
        <v>-</v>
      </c>
      <c r="Z179" s="72"/>
      <c r="AC179" s="219"/>
    </row>
    <row r="180" spans="2:29" ht="15" customHeight="1" x14ac:dyDescent="0.35">
      <c r="B180" s="219"/>
      <c r="C180" s="176" t="str">
        <f>'Tabela de Processos'!M172</f>
        <v>GPE.015</v>
      </c>
      <c r="D180" s="199" t="str">
        <f>_xlfn.XLOOKUP(C180,'Tabela de Processos'!M:M,'Tabela de Processos'!I:I)</f>
        <v>Negócios - 10</v>
      </c>
      <c r="E180" s="196" t="str">
        <f>_xlfn.XLOOKUP(C180,'Tabela de Processos'!M:M,'Tabela de Processos'!J:J)</f>
        <v>Task 168</v>
      </c>
      <c r="F180" s="103"/>
      <c r="G180" s="179" t="s">
        <v>79</v>
      </c>
      <c r="H180" s="161">
        <f>_xlfn.XLOOKUP(C180,'Tabela de Processos'!M:M,'Tabela de Processos'!K:K)</f>
        <v>122</v>
      </c>
      <c r="I180" s="161" t="str">
        <f>_xlfn.XLOOKUP(C180,'Tabela de Processos'!M:M,'Tabela de Processos'!R:R)</f>
        <v>-</v>
      </c>
      <c r="J180" s="161">
        <f>_xlfn.XLOOKUP(C180,'Tabela de Processos'!M:M,'Tabela de Processos'!N:N)</f>
        <v>0</v>
      </c>
      <c r="L180" s="172">
        <f>_xlfn.XLOOKUP(C180,Tabela4[ID_Processo],Tabela4[Sprints])</f>
        <v>16</v>
      </c>
      <c r="M180" s="172">
        <f>_xlfn.XLOOKUP(C180,'Tabela de Processos'!M:M,'Tabela de Processos'!O:O)</f>
        <v>0</v>
      </c>
      <c r="N180" s="170" t="str">
        <f>_xlfn.XLOOKUP(C180,'Tabela de Processos'!M:M,'Tabela de Processos'!P:P)</f>
        <v>-</v>
      </c>
      <c r="O180" s="169" t="s">
        <v>63</v>
      </c>
      <c r="P180" s="169" t="s">
        <v>63</v>
      </c>
      <c r="Q180" s="169" t="s">
        <v>63</v>
      </c>
      <c r="R180" s="169" t="s">
        <v>63</v>
      </c>
      <c r="S180" s="169" t="s">
        <v>63</v>
      </c>
      <c r="T180" s="169" t="s">
        <v>63</v>
      </c>
      <c r="U180" s="169" t="s">
        <v>63</v>
      </c>
      <c r="V180" s="175" t="str">
        <f>IF(Planning6[[#This Row],[DATA VALIDAÇÃO ]]="-","To Do","Done")</f>
        <v>To Do</v>
      </c>
      <c r="W180" s="153" t="str">
        <f>_xlfn.XLOOKUP(C180,'Tabela de Processos'!M:M,'Tabela de Processos'!Q:Q)</f>
        <v>-</v>
      </c>
      <c r="Z180" s="72"/>
      <c r="AC180" s="219"/>
    </row>
    <row r="181" spans="2:29" ht="15" customHeight="1" x14ac:dyDescent="0.35">
      <c r="B181" s="219"/>
      <c r="C181" s="176" t="str">
        <f>'Tabela de Processos'!M173</f>
        <v>GPE.016</v>
      </c>
      <c r="D181" s="199" t="str">
        <f>_xlfn.XLOOKUP(C181,'Tabela de Processos'!M:M,'Tabela de Processos'!I:I)</f>
        <v>Negócios - 10</v>
      </c>
      <c r="E181" s="196" t="str">
        <f>_xlfn.XLOOKUP(C181,'Tabela de Processos'!M:M,'Tabela de Processos'!J:J)</f>
        <v>Task 169</v>
      </c>
      <c r="F181" s="103"/>
      <c r="G181" s="179" t="s">
        <v>79</v>
      </c>
      <c r="H181" s="161">
        <f>_xlfn.XLOOKUP(C181,'Tabela de Processos'!M:M,'Tabela de Processos'!K:K)</f>
        <v>123</v>
      </c>
      <c r="I181" s="161" t="str">
        <f>_xlfn.XLOOKUP(C181,'Tabela de Processos'!M:M,'Tabela de Processos'!R:R)</f>
        <v>-</v>
      </c>
      <c r="J181" s="161">
        <f>_xlfn.XLOOKUP(C181,'Tabela de Processos'!M:M,'Tabela de Processos'!N:N)</f>
        <v>0</v>
      </c>
      <c r="L181" s="172">
        <f>_xlfn.XLOOKUP(C181,Tabela4[ID_Processo],Tabela4[Sprints])</f>
        <v>16</v>
      </c>
      <c r="M181" s="172">
        <f>_xlfn.XLOOKUP(C181,'Tabela de Processos'!M:M,'Tabela de Processos'!O:O)</f>
        <v>0</v>
      </c>
      <c r="N181" s="170" t="str">
        <f>_xlfn.XLOOKUP(C181,'Tabela de Processos'!M:M,'Tabela de Processos'!P:P)</f>
        <v>-</v>
      </c>
      <c r="O181" s="169" t="s">
        <v>63</v>
      </c>
      <c r="P181" s="169" t="s">
        <v>63</v>
      </c>
      <c r="Q181" s="169" t="s">
        <v>63</v>
      </c>
      <c r="R181" s="169" t="s">
        <v>63</v>
      </c>
      <c r="S181" s="169" t="s">
        <v>63</v>
      </c>
      <c r="T181" s="169" t="s">
        <v>63</v>
      </c>
      <c r="U181" s="169" t="s">
        <v>63</v>
      </c>
      <c r="V181" s="175" t="str">
        <f>IF(Planning6[[#This Row],[DATA VALIDAÇÃO ]]="-","To Do","Done")</f>
        <v>To Do</v>
      </c>
      <c r="W181" s="153" t="str">
        <f>_xlfn.XLOOKUP(C181,'Tabela de Processos'!M:M,'Tabela de Processos'!Q:Q)</f>
        <v>-</v>
      </c>
      <c r="Z181" s="72"/>
      <c r="AC181" s="219"/>
    </row>
    <row r="182" spans="2:29" ht="15" customHeight="1" x14ac:dyDescent="0.35">
      <c r="B182" s="219"/>
      <c r="C182" s="176" t="str">
        <f>'Tabela de Processos'!M174</f>
        <v>GPE.017</v>
      </c>
      <c r="D182" s="199" t="str">
        <f>_xlfn.XLOOKUP(C182,'Tabela de Processos'!M:M,'Tabela de Processos'!I:I)</f>
        <v>Negócios - 10</v>
      </c>
      <c r="E182" s="196" t="str">
        <f>_xlfn.XLOOKUP(C182,'Tabela de Processos'!M:M,'Tabela de Processos'!J:J)</f>
        <v>Task 170</v>
      </c>
      <c r="F182" s="103"/>
      <c r="G182" s="179" t="s">
        <v>79</v>
      </c>
      <c r="H182" s="161">
        <f>_xlfn.XLOOKUP(C182,'Tabela de Processos'!M:M,'Tabela de Processos'!K:K)</f>
        <v>124</v>
      </c>
      <c r="I182" s="161" t="str">
        <f>_xlfn.XLOOKUP(C182,'Tabela de Processos'!M:M,'Tabela de Processos'!R:R)</f>
        <v>-</v>
      </c>
      <c r="J182" s="161">
        <f>_xlfn.XLOOKUP(C182,'Tabela de Processos'!M:M,'Tabela de Processos'!N:N)</f>
        <v>0</v>
      </c>
      <c r="L182" s="172">
        <f>_xlfn.XLOOKUP(C182,Tabela4[ID_Processo],Tabela4[Sprints])</f>
        <v>16</v>
      </c>
      <c r="M182" s="172">
        <f>_xlfn.XLOOKUP(C182,'Tabela de Processos'!M:M,'Tabela de Processos'!O:O)</f>
        <v>0</v>
      </c>
      <c r="N182" s="170" t="str">
        <f>_xlfn.XLOOKUP(C182,'Tabela de Processos'!M:M,'Tabela de Processos'!P:P)</f>
        <v>-</v>
      </c>
      <c r="O182" s="169" t="s">
        <v>63</v>
      </c>
      <c r="P182" s="169" t="s">
        <v>63</v>
      </c>
      <c r="Q182" s="169" t="s">
        <v>63</v>
      </c>
      <c r="R182" s="169" t="s">
        <v>63</v>
      </c>
      <c r="S182" s="169" t="s">
        <v>63</v>
      </c>
      <c r="T182" s="169" t="s">
        <v>63</v>
      </c>
      <c r="U182" s="169" t="s">
        <v>63</v>
      </c>
      <c r="V182" s="175" t="str">
        <f>IF(Planning6[[#This Row],[DATA VALIDAÇÃO ]]="-","To Do","Done")</f>
        <v>To Do</v>
      </c>
      <c r="W182" s="153" t="str">
        <f>_xlfn.XLOOKUP(C182,'Tabela de Processos'!M:M,'Tabela de Processos'!Q:Q)</f>
        <v>-</v>
      </c>
      <c r="Z182" s="72"/>
      <c r="AC182" s="219"/>
    </row>
    <row r="183" spans="2:29" ht="15" customHeight="1" x14ac:dyDescent="0.35">
      <c r="B183" s="219"/>
      <c r="C183" s="176" t="str">
        <f>'Tabela de Processos'!M175</f>
        <v>GPE.018</v>
      </c>
      <c r="D183" s="199" t="str">
        <f>_xlfn.XLOOKUP(C183,'Tabela de Processos'!M:M,'Tabela de Processos'!I:I)</f>
        <v>Negócios - 10</v>
      </c>
      <c r="E183" s="196" t="str">
        <f>_xlfn.XLOOKUP(C183,'Tabela de Processos'!M:M,'Tabela de Processos'!J:J)</f>
        <v>Task 171</v>
      </c>
      <c r="F183" s="103"/>
      <c r="G183" s="179" t="s">
        <v>79</v>
      </c>
      <c r="H183" s="161">
        <f>_xlfn.XLOOKUP(C183,'Tabela de Processos'!M:M,'Tabela de Processos'!K:K)</f>
        <v>125.1</v>
      </c>
      <c r="I183" s="161" t="str">
        <f>_xlfn.XLOOKUP(C183,'Tabela de Processos'!M:M,'Tabela de Processos'!R:R)</f>
        <v>-</v>
      </c>
      <c r="J183" s="161">
        <f>_xlfn.XLOOKUP(C183,'Tabela de Processos'!M:M,'Tabela de Processos'!N:N)</f>
        <v>0</v>
      </c>
      <c r="L183" s="172">
        <f>_xlfn.XLOOKUP(C183,Tabela4[ID_Processo],Tabela4[Sprints])</f>
        <v>16</v>
      </c>
      <c r="M183" s="172">
        <f>_xlfn.XLOOKUP(C183,'Tabela de Processos'!M:M,'Tabela de Processos'!O:O)</f>
        <v>0</v>
      </c>
      <c r="N183" s="170" t="str">
        <f>_xlfn.XLOOKUP(C183,'Tabela de Processos'!M:M,'Tabela de Processos'!P:P)</f>
        <v>-</v>
      </c>
      <c r="O183" s="169" t="s">
        <v>63</v>
      </c>
      <c r="P183" s="169" t="s">
        <v>63</v>
      </c>
      <c r="Q183" s="169" t="s">
        <v>63</v>
      </c>
      <c r="R183" s="169" t="s">
        <v>63</v>
      </c>
      <c r="S183" s="169" t="s">
        <v>63</v>
      </c>
      <c r="T183" s="169" t="s">
        <v>63</v>
      </c>
      <c r="U183" s="169" t="s">
        <v>63</v>
      </c>
      <c r="V183" s="175" t="str">
        <f>IF(Planning6[[#This Row],[DATA VALIDAÇÃO ]]="-","To Do","Done")</f>
        <v>To Do</v>
      </c>
      <c r="W183" s="153" t="str">
        <f>_xlfn.XLOOKUP(C183,'Tabela de Processos'!M:M,'Tabela de Processos'!Q:Q)</f>
        <v>-</v>
      </c>
      <c r="Z183" s="72"/>
      <c r="AC183" s="219"/>
    </row>
    <row r="184" spans="2:29" ht="15" customHeight="1" x14ac:dyDescent="0.35">
      <c r="B184" s="219"/>
      <c r="C184" s="176" t="str">
        <f>'Tabela de Processos'!M176</f>
        <v>GPE.019</v>
      </c>
      <c r="D184" s="199" t="str">
        <f>_xlfn.XLOOKUP(C184,'Tabela de Processos'!M:M,'Tabela de Processos'!I:I)</f>
        <v>Negócios - 10</v>
      </c>
      <c r="E184" s="196" t="str">
        <f>_xlfn.XLOOKUP(C184,'Tabela de Processos'!M:M,'Tabela de Processos'!J:J)</f>
        <v>Task 172</v>
      </c>
      <c r="F184" s="103"/>
      <c r="G184" s="179" t="s">
        <v>79</v>
      </c>
      <c r="H184" s="161">
        <f>_xlfn.XLOOKUP(C184,'Tabela de Processos'!M:M,'Tabela de Processos'!K:K)</f>
        <v>125.2</v>
      </c>
      <c r="I184" s="161" t="str">
        <f>_xlfn.XLOOKUP(C184,'Tabela de Processos'!M:M,'Tabela de Processos'!R:R)</f>
        <v>-</v>
      </c>
      <c r="J184" s="161">
        <f>_xlfn.XLOOKUP(C184,'Tabela de Processos'!M:M,'Tabela de Processos'!N:N)</f>
        <v>0</v>
      </c>
      <c r="L184" s="172">
        <f>_xlfn.XLOOKUP(C184,Tabela4[ID_Processo],Tabela4[Sprints])</f>
        <v>16</v>
      </c>
      <c r="M184" s="172">
        <f>_xlfn.XLOOKUP(C184,'Tabela de Processos'!M:M,'Tabela de Processos'!O:O)</f>
        <v>0</v>
      </c>
      <c r="N184" s="170" t="str">
        <f>_xlfn.XLOOKUP(C184,'Tabela de Processos'!M:M,'Tabela de Processos'!P:P)</f>
        <v>-</v>
      </c>
      <c r="O184" s="169" t="s">
        <v>63</v>
      </c>
      <c r="P184" s="169" t="s">
        <v>63</v>
      </c>
      <c r="Q184" s="169" t="s">
        <v>63</v>
      </c>
      <c r="R184" s="169" t="s">
        <v>63</v>
      </c>
      <c r="S184" s="169" t="s">
        <v>63</v>
      </c>
      <c r="T184" s="169" t="s">
        <v>63</v>
      </c>
      <c r="U184" s="169" t="s">
        <v>63</v>
      </c>
      <c r="V184" s="175" t="str">
        <f>IF(Planning6[[#This Row],[DATA VALIDAÇÃO ]]="-","To Do","Done")</f>
        <v>To Do</v>
      </c>
      <c r="W184" s="153" t="str">
        <f>_xlfn.XLOOKUP(C184,'Tabela de Processos'!M:M,'Tabela de Processos'!Q:Q)</f>
        <v>-</v>
      </c>
      <c r="Z184" s="72"/>
      <c r="AC184" s="219"/>
    </row>
    <row r="185" spans="2:29" ht="15" customHeight="1" x14ac:dyDescent="0.35">
      <c r="B185" s="219"/>
      <c r="C185" s="176" t="str">
        <f>'Tabela de Processos'!M177</f>
        <v>GPE.020</v>
      </c>
      <c r="D185" s="199" t="str">
        <f>_xlfn.XLOOKUP(C185,'Tabela de Processos'!M:M,'Tabela de Processos'!I:I)</f>
        <v>Negócios - 10</v>
      </c>
      <c r="E185" s="196" t="str">
        <f>_xlfn.XLOOKUP(C185,'Tabela de Processos'!M:M,'Tabela de Processos'!J:J)</f>
        <v>Task 173</v>
      </c>
      <c r="F185" s="103"/>
      <c r="G185" s="179" t="s">
        <v>79</v>
      </c>
      <c r="H185" s="161">
        <f>_xlfn.XLOOKUP(C185,'Tabela de Processos'!M:M,'Tabela de Processos'!K:K)</f>
        <v>126</v>
      </c>
      <c r="I185" s="161" t="str">
        <f>_xlfn.XLOOKUP(C185,'Tabela de Processos'!M:M,'Tabela de Processos'!R:R)</f>
        <v>-</v>
      </c>
      <c r="J185" s="161">
        <f>_xlfn.XLOOKUP(C185,'Tabela de Processos'!M:M,'Tabela de Processos'!N:N)</f>
        <v>0</v>
      </c>
      <c r="L185" s="172">
        <f>_xlfn.XLOOKUP(C185,Tabela4[ID_Processo],Tabela4[Sprints])</f>
        <v>16</v>
      </c>
      <c r="M185" s="172">
        <f>_xlfn.XLOOKUP(C185,'Tabela de Processos'!M:M,'Tabela de Processos'!O:O)</f>
        <v>0</v>
      </c>
      <c r="N185" s="170" t="str">
        <f>_xlfn.XLOOKUP(C185,'Tabela de Processos'!M:M,'Tabela de Processos'!P:P)</f>
        <v>-</v>
      </c>
      <c r="O185" s="169" t="s">
        <v>63</v>
      </c>
      <c r="P185" s="169" t="s">
        <v>63</v>
      </c>
      <c r="Q185" s="169" t="s">
        <v>63</v>
      </c>
      <c r="R185" s="169" t="s">
        <v>63</v>
      </c>
      <c r="S185" s="169" t="s">
        <v>63</v>
      </c>
      <c r="T185" s="169" t="s">
        <v>63</v>
      </c>
      <c r="U185" s="169" t="s">
        <v>63</v>
      </c>
      <c r="V185" s="175" t="str">
        <f>IF(Planning6[[#This Row],[DATA VALIDAÇÃO ]]="-","To Do","Done")</f>
        <v>To Do</v>
      </c>
      <c r="W185" s="153" t="str">
        <f>_xlfn.XLOOKUP(C185,'Tabela de Processos'!M:M,'Tabela de Processos'!Q:Q)</f>
        <v>-</v>
      </c>
      <c r="Z185" s="72"/>
      <c r="AC185" s="219"/>
    </row>
    <row r="186" spans="2:29" ht="15" customHeight="1" x14ac:dyDescent="0.35">
      <c r="B186" s="219"/>
      <c r="C186" s="176" t="str">
        <f>'Tabela de Processos'!M178</f>
        <v>GPE.021</v>
      </c>
      <c r="D186" s="199" t="str">
        <f>_xlfn.XLOOKUP(C186,'Tabela de Processos'!M:M,'Tabela de Processos'!I:I)</f>
        <v>Negócios - 10</v>
      </c>
      <c r="E186" s="196" t="str">
        <f>_xlfn.XLOOKUP(C186,'Tabela de Processos'!M:M,'Tabela de Processos'!J:J)</f>
        <v>Task 174</v>
      </c>
      <c r="F186" s="103"/>
      <c r="G186" s="179" t="s">
        <v>79</v>
      </c>
      <c r="H186" s="161">
        <f>_xlfn.XLOOKUP(C186,'Tabela de Processos'!M:M,'Tabela de Processos'!K:K)</f>
        <v>127</v>
      </c>
      <c r="I186" s="161" t="str">
        <f>_xlfn.XLOOKUP(C186,'Tabela de Processos'!M:M,'Tabela de Processos'!R:R)</f>
        <v>-</v>
      </c>
      <c r="J186" s="161">
        <f>_xlfn.XLOOKUP(C186,'Tabela de Processos'!M:M,'Tabela de Processos'!N:N)</f>
        <v>0</v>
      </c>
      <c r="L186" s="172">
        <f>_xlfn.XLOOKUP(C186,Tabela4[ID_Processo],Tabela4[Sprints])</f>
        <v>16</v>
      </c>
      <c r="M186" s="172">
        <f>_xlfn.XLOOKUP(C186,'Tabela de Processos'!M:M,'Tabela de Processos'!O:O)</f>
        <v>0</v>
      </c>
      <c r="N186" s="170" t="str">
        <f>_xlfn.XLOOKUP(C186,'Tabela de Processos'!M:M,'Tabela de Processos'!P:P)</f>
        <v>-</v>
      </c>
      <c r="O186" s="169" t="s">
        <v>63</v>
      </c>
      <c r="P186" s="169" t="s">
        <v>63</v>
      </c>
      <c r="Q186" s="169" t="s">
        <v>63</v>
      </c>
      <c r="R186" s="169" t="s">
        <v>63</v>
      </c>
      <c r="S186" s="169" t="s">
        <v>63</v>
      </c>
      <c r="T186" s="169" t="s">
        <v>63</v>
      </c>
      <c r="U186" s="169" t="s">
        <v>63</v>
      </c>
      <c r="V186" s="175" t="str">
        <f>IF(Planning6[[#This Row],[DATA VALIDAÇÃO ]]="-","To Do","Done")</f>
        <v>To Do</v>
      </c>
      <c r="W186" s="153" t="str">
        <f>_xlfn.XLOOKUP(C186,'Tabela de Processos'!M:M,'Tabela de Processos'!Q:Q)</f>
        <v>-</v>
      </c>
      <c r="Z186" s="72"/>
      <c r="AC186" s="219"/>
    </row>
    <row r="187" spans="2:29" ht="15" customHeight="1" x14ac:dyDescent="0.35">
      <c r="B187" s="219"/>
      <c r="C187" s="176" t="str">
        <f>'Tabela de Processos'!M179</f>
        <v>CR.001</v>
      </c>
      <c r="D187" s="199" t="str">
        <f>_xlfn.XLOOKUP(C187,'Tabela de Processos'!M:M,'Tabela de Processos'!I:I)</f>
        <v>Negócios - 11</v>
      </c>
      <c r="E187" s="196" t="str">
        <f>_xlfn.XLOOKUP(C187,'Tabela de Processos'!M:M,'Tabela de Processos'!J:J)</f>
        <v>Task 175</v>
      </c>
      <c r="F187" s="103"/>
      <c r="G187" s="179" t="s">
        <v>79</v>
      </c>
      <c r="H187" s="161">
        <f>_xlfn.XLOOKUP(C187,'Tabela de Processos'!M:M,'Tabela de Processos'!K:K)</f>
        <v>128</v>
      </c>
      <c r="I187" s="161" t="str">
        <f>_xlfn.XLOOKUP(C187,'Tabela de Processos'!M:M,'Tabela de Processos'!R:R)</f>
        <v>-</v>
      </c>
      <c r="J187" s="161">
        <f>_xlfn.XLOOKUP(C187,'Tabela de Processos'!M:M,'Tabela de Processos'!N:N)</f>
        <v>0</v>
      </c>
      <c r="L187" s="172">
        <f>_xlfn.XLOOKUP(C187,Tabela4[ID_Processo],Tabela4[Sprints])</f>
        <v>17</v>
      </c>
      <c r="M187" s="172">
        <f>_xlfn.XLOOKUP(C187,'Tabela de Processos'!M:M,'Tabela de Processos'!O:O)</f>
        <v>0</v>
      </c>
      <c r="N187" s="170" t="str">
        <f>_xlfn.XLOOKUP(C187,'Tabela de Processos'!M:M,'Tabela de Processos'!P:P)</f>
        <v>-</v>
      </c>
      <c r="O187" s="169" t="s">
        <v>63</v>
      </c>
      <c r="P187" s="169" t="s">
        <v>63</v>
      </c>
      <c r="Q187" s="169" t="s">
        <v>63</v>
      </c>
      <c r="R187" s="169" t="s">
        <v>63</v>
      </c>
      <c r="S187" s="169" t="s">
        <v>63</v>
      </c>
      <c r="T187" s="169" t="s">
        <v>63</v>
      </c>
      <c r="U187" s="169" t="s">
        <v>63</v>
      </c>
      <c r="V187" s="175" t="str">
        <f>IF(Planning6[[#This Row],[DATA VALIDAÇÃO ]]="-","To Do","Done")</f>
        <v>To Do</v>
      </c>
      <c r="W187" s="153" t="str">
        <f>_xlfn.XLOOKUP(C187,'Tabela de Processos'!M:M,'Tabela de Processos'!Q:Q)</f>
        <v>-</v>
      </c>
      <c r="Z187" s="72"/>
      <c r="AC187" s="219"/>
    </row>
    <row r="188" spans="2:29" ht="15" customHeight="1" x14ac:dyDescent="0.35">
      <c r="B188" s="219"/>
      <c r="C188" s="176" t="str">
        <f>'Tabela de Processos'!M180</f>
        <v>CR.002</v>
      </c>
      <c r="D188" s="199" t="str">
        <f>_xlfn.XLOOKUP(C188,'Tabela de Processos'!M:M,'Tabela de Processos'!I:I)</f>
        <v>Negócios - 11</v>
      </c>
      <c r="E188" s="196" t="str">
        <f>_xlfn.XLOOKUP(C188,'Tabela de Processos'!M:M,'Tabela de Processos'!J:J)</f>
        <v>Task 176</v>
      </c>
      <c r="F188" s="103"/>
      <c r="G188" s="179" t="s">
        <v>79</v>
      </c>
      <c r="H188" s="161">
        <f>_xlfn.XLOOKUP(C188,'Tabela de Processos'!M:M,'Tabela de Processos'!K:K)</f>
        <v>129</v>
      </c>
      <c r="I188" s="161" t="str">
        <f>_xlfn.XLOOKUP(C188,'Tabela de Processos'!M:M,'Tabela de Processos'!R:R)</f>
        <v>-</v>
      </c>
      <c r="J188" s="161">
        <f>_xlfn.XLOOKUP(C188,'Tabela de Processos'!M:M,'Tabela de Processos'!N:N)</f>
        <v>0</v>
      </c>
      <c r="L188" s="172">
        <f>_xlfn.XLOOKUP(C188,Tabela4[ID_Processo],Tabela4[Sprints])</f>
        <v>17</v>
      </c>
      <c r="M188" s="172">
        <f>_xlfn.XLOOKUP(C188,'Tabela de Processos'!M:M,'Tabela de Processos'!O:O)</f>
        <v>0</v>
      </c>
      <c r="N188" s="170" t="str">
        <f>_xlfn.XLOOKUP(C188,'Tabela de Processos'!M:M,'Tabela de Processos'!P:P)</f>
        <v>-</v>
      </c>
      <c r="O188" s="169" t="s">
        <v>63</v>
      </c>
      <c r="P188" s="169" t="s">
        <v>63</v>
      </c>
      <c r="Q188" s="169" t="s">
        <v>63</v>
      </c>
      <c r="R188" s="169" t="s">
        <v>63</v>
      </c>
      <c r="S188" s="169" t="s">
        <v>63</v>
      </c>
      <c r="T188" s="169" t="s">
        <v>63</v>
      </c>
      <c r="U188" s="169" t="s">
        <v>63</v>
      </c>
      <c r="V188" s="175" t="str">
        <f>IF(Planning6[[#This Row],[DATA VALIDAÇÃO ]]="-","To Do","Done")</f>
        <v>To Do</v>
      </c>
      <c r="W188" s="153" t="str">
        <f>_xlfn.XLOOKUP(C188,'Tabela de Processos'!M:M,'Tabela de Processos'!Q:Q)</f>
        <v>-</v>
      </c>
      <c r="Z188" s="72"/>
      <c r="AC188" s="219"/>
    </row>
    <row r="189" spans="2:29" ht="15" customHeight="1" x14ac:dyDescent="0.35">
      <c r="B189" s="219"/>
      <c r="C189" s="176" t="str">
        <f>'Tabela de Processos'!M181</f>
        <v>CR.003</v>
      </c>
      <c r="D189" s="199" t="str">
        <f>_xlfn.XLOOKUP(C189,'Tabela de Processos'!M:M,'Tabela de Processos'!I:I)</f>
        <v>Negócios - 11</v>
      </c>
      <c r="E189" s="196" t="str">
        <f>_xlfn.XLOOKUP(C189,'Tabela de Processos'!M:M,'Tabela de Processos'!J:J)</f>
        <v>Task 177</v>
      </c>
      <c r="F189" s="103"/>
      <c r="G189" s="179" t="s">
        <v>79</v>
      </c>
      <c r="H189" s="161">
        <f>_xlfn.XLOOKUP(C189,'Tabela de Processos'!M:M,'Tabela de Processos'!K:K)</f>
        <v>130</v>
      </c>
      <c r="I189" s="161" t="str">
        <f>_xlfn.XLOOKUP(C189,'Tabela de Processos'!M:M,'Tabela de Processos'!R:R)</f>
        <v>-</v>
      </c>
      <c r="J189" s="161">
        <f>_xlfn.XLOOKUP(C189,'Tabela de Processos'!M:M,'Tabela de Processos'!N:N)</f>
        <v>0</v>
      </c>
      <c r="L189" s="172">
        <f>_xlfn.XLOOKUP(C189,Tabela4[ID_Processo],Tabela4[Sprints])</f>
        <v>17</v>
      </c>
      <c r="M189" s="172">
        <f>_xlfn.XLOOKUP(C189,'Tabela de Processos'!M:M,'Tabela de Processos'!O:O)</f>
        <v>0</v>
      </c>
      <c r="N189" s="170" t="str">
        <f>_xlfn.XLOOKUP(C189,'Tabela de Processos'!M:M,'Tabela de Processos'!P:P)</f>
        <v>-</v>
      </c>
      <c r="O189" s="169" t="s">
        <v>63</v>
      </c>
      <c r="P189" s="169" t="s">
        <v>63</v>
      </c>
      <c r="Q189" s="169" t="s">
        <v>63</v>
      </c>
      <c r="R189" s="169" t="s">
        <v>63</v>
      </c>
      <c r="S189" s="169" t="s">
        <v>63</v>
      </c>
      <c r="T189" s="169" t="s">
        <v>63</v>
      </c>
      <c r="U189" s="169" t="s">
        <v>63</v>
      </c>
      <c r="V189" s="175" t="str">
        <f>IF(Planning6[[#This Row],[DATA VALIDAÇÃO ]]="-","To Do","Done")</f>
        <v>To Do</v>
      </c>
      <c r="W189" s="153" t="str">
        <f>_xlfn.XLOOKUP(C189,'Tabela de Processos'!M:M,'Tabela de Processos'!Q:Q)</f>
        <v>-</v>
      </c>
      <c r="Z189" s="72"/>
      <c r="AC189" s="219"/>
    </row>
    <row r="190" spans="2:29" ht="15" customHeight="1" x14ac:dyDescent="0.35">
      <c r="B190" s="219"/>
      <c r="C190" s="176" t="str">
        <f>'Tabela de Processos'!M182</f>
        <v>CR.004</v>
      </c>
      <c r="D190" s="199" t="str">
        <f>_xlfn.XLOOKUP(C190,'Tabela de Processos'!M:M,'Tabela de Processos'!I:I)</f>
        <v>Negócios - 11</v>
      </c>
      <c r="E190" s="196" t="str">
        <f>_xlfn.XLOOKUP(C190,'Tabela de Processos'!M:M,'Tabela de Processos'!J:J)</f>
        <v>Task 178</v>
      </c>
      <c r="F190" s="103"/>
      <c r="G190" s="179" t="s">
        <v>79</v>
      </c>
      <c r="H190" s="161">
        <f>_xlfn.XLOOKUP(C190,'Tabela de Processos'!M:M,'Tabela de Processos'!K:K)</f>
        <v>131</v>
      </c>
      <c r="I190" s="161" t="str">
        <f>_xlfn.XLOOKUP(C190,'Tabela de Processos'!M:M,'Tabela de Processos'!R:R)</f>
        <v>-</v>
      </c>
      <c r="J190" s="161">
        <f>_xlfn.XLOOKUP(C190,'Tabela de Processos'!M:M,'Tabela de Processos'!N:N)</f>
        <v>0</v>
      </c>
      <c r="L190" s="172">
        <f>_xlfn.XLOOKUP(C190,Tabela4[ID_Processo],Tabela4[Sprints])</f>
        <v>17</v>
      </c>
      <c r="M190" s="172">
        <f>_xlfn.XLOOKUP(C190,'Tabela de Processos'!M:M,'Tabela de Processos'!O:O)</f>
        <v>0</v>
      </c>
      <c r="N190" s="170" t="str">
        <f>_xlfn.XLOOKUP(C190,'Tabela de Processos'!M:M,'Tabela de Processos'!P:P)</f>
        <v>-</v>
      </c>
      <c r="O190" s="169" t="s">
        <v>63</v>
      </c>
      <c r="P190" s="169" t="s">
        <v>63</v>
      </c>
      <c r="Q190" s="169" t="s">
        <v>63</v>
      </c>
      <c r="R190" s="169" t="s">
        <v>63</v>
      </c>
      <c r="S190" s="169" t="s">
        <v>63</v>
      </c>
      <c r="T190" s="169" t="s">
        <v>63</v>
      </c>
      <c r="U190" s="169" t="s">
        <v>63</v>
      </c>
      <c r="V190" s="175" t="str">
        <f>IF(Planning6[[#This Row],[DATA VALIDAÇÃO ]]="-","To Do","Done")</f>
        <v>To Do</v>
      </c>
      <c r="W190" s="153" t="str">
        <f>_xlfn.XLOOKUP(C190,'Tabela de Processos'!M:M,'Tabela de Processos'!Q:Q)</f>
        <v>-</v>
      </c>
      <c r="Z190" s="72"/>
      <c r="AC190" s="219"/>
    </row>
    <row r="191" spans="2:29" ht="15" customHeight="1" x14ac:dyDescent="0.35">
      <c r="B191" s="219"/>
      <c r="C191" s="176" t="str">
        <f>'Tabela de Processos'!M183</f>
        <v>CR.005</v>
      </c>
      <c r="D191" s="199" t="str">
        <f>_xlfn.XLOOKUP(C191,'Tabela de Processos'!M:M,'Tabela de Processos'!I:I)</f>
        <v>Negócios - 11</v>
      </c>
      <c r="E191" s="196" t="str">
        <f>_xlfn.XLOOKUP(C191,'Tabela de Processos'!M:M,'Tabela de Processos'!J:J)</f>
        <v>Task 179</v>
      </c>
      <c r="F191" s="103"/>
      <c r="G191" s="179" t="s">
        <v>79</v>
      </c>
      <c r="H191" s="161">
        <f>_xlfn.XLOOKUP(C191,'Tabela de Processos'!M:M,'Tabela de Processos'!K:K)</f>
        <v>132</v>
      </c>
      <c r="I191" s="161" t="str">
        <f>_xlfn.XLOOKUP(C191,'Tabela de Processos'!M:M,'Tabela de Processos'!R:R)</f>
        <v>-</v>
      </c>
      <c r="J191" s="161">
        <f>_xlfn.XLOOKUP(C191,'Tabela de Processos'!M:M,'Tabela de Processos'!N:N)</f>
        <v>0</v>
      </c>
      <c r="L191" s="172">
        <f>_xlfn.XLOOKUP(C191,Tabela4[ID_Processo],Tabela4[Sprints])</f>
        <v>17</v>
      </c>
      <c r="M191" s="172">
        <f>_xlfn.XLOOKUP(C191,'Tabela de Processos'!M:M,'Tabela de Processos'!O:O)</f>
        <v>0</v>
      </c>
      <c r="N191" s="170" t="str">
        <f>_xlfn.XLOOKUP(C191,'Tabela de Processos'!M:M,'Tabela de Processos'!P:P)</f>
        <v>-</v>
      </c>
      <c r="O191" s="169" t="s">
        <v>63</v>
      </c>
      <c r="P191" s="169" t="s">
        <v>63</v>
      </c>
      <c r="Q191" s="169" t="s">
        <v>63</v>
      </c>
      <c r="R191" s="169" t="s">
        <v>63</v>
      </c>
      <c r="S191" s="169" t="s">
        <v>63</v>
      </c>
      <c r="T191" s="169" t="s">
        <v>63</v>
      </c>
      <c r="U191" s="169" t="s">
        <v>63</v>
      </c>
      <c r="V191" s="175" t="str">
        <f>IF(Planning6[[#This Row],[DATA VALIDAÇÃO ]]="-","To Do","Done")</f>
        <v>To Do</v>
      </c>
      <c r="W191" s="153" t="str">
        <f>_xlfn.XLOOKUP(C191,'Tabela de Processos'!M:M,'Tabela de Processos'!Q:Q)</f>
        <v>-</v>
      </c>
      <c r="Z191" s="72"/>
      <c r="AC191" s="219"/>
    </row>
    <row r="192" spans="2:29" ht="15" customHeight="1" x14ac:dyDescent="0.35">
      <c r="B192" s="219"/>
      <c r="C192" s="176" t="str">
        <f>'Tabela de Processos'!M184</f>
        <v>CR.006</v>
      </c>
      <c r="D192" s="199" t="str">
        <f>_xlfn.XLOOKUP(C192,'Tabela de Processos'!M:M,'Tabela de Processos'!I:I)</f>
        <v>Negócios - 11</v>
      </c>
      <c r="E192" s="196" t="str">
        <f>_xlfn.XLOOKUP(C192,'Tabela de Processos'!M:M,'Tabela de Processos'!J:J)</f>
        <v>Task 180</v>
      </c>
      <c r="F192" s="103"/>
      <c r="G192" s="179" t="s">
        <v>79</v>
      </c>
      <c r="H192" s="161">
        <f>_xlfn.XLOOKUP(C192,'Tabela de Processos'!M:M,'Tabela de Processos'!K:K)</f>
        <v>133</v>
      </c>
      <c r="I192" s="161" t="str">
        <f>_xlfn.XLOOKUP(C192,'Tabela de Processos'!M:M,'Tabela de Processos'!R:R)</f>
        <v>-</v>
      </c>
      <c r="J192" s="161">
        <f>_xlfn.XLOOKUP(C192,'Tabela de Processos'!M:M,'Tabela de Processos'!N:N)</f>
        <v>0</v>
      </c>
      <c r="L192" s="172">
        <f>_xlfn.XLOOKUP(C192,Tabela4[ID_Processo],Tabela4[Sprints])</f>
        <v>17</v>
      </c>
      <c r="M192" s="172">
        <f>_xlfn.XLOOKUP(C192,'Tabela de Processos'!M:M,'Tabela de Processos'!O:O)</f>
        <v>0</v>
      </c>
      <c r="N192" s="170" t="str">
        <f>_xlfn.XLOOKUP(C192,'Tabela de Processos'!M:M,'Tabela de Processos'!P:P)</f>
        <v>-</v>
      </c>
      <c r="O192" s="169" t="s">
        <v>63</v>
      </c>
      <c r="P192" s="169" t="s">
        <v>63</v>
      </c>
      <c r="Q192" s="169" t="s">
        <v>63</v>
      </c>
      <c r="R192" s="169" t="s">
        <v>63</v>
      </c>
      <c r="S192" s="169" t="s">
        <v>63</v>
      </c>
      <c r="T192" s="169" t="s">
        <v>63</v>
      </c>
      <c r="U192" s="169" t="s">
        <v>63</v>
      </c>
      <c r="V192" s="175" t="str">
        <f>IF(Planning6[[#This Row],[DATA VALIDAÇÃO ]]="-","To Do","Done")</f>
        <v>To Do</v>
      </c>
      <c r="W192" s="153" t="str">
        <f>_xlfn.XLOOKUP(C192,'Tabela de Processos'!M:M,'Tabela de Processos'!Q:Q)</f>
        <v>-</v>
      </c>
      <c r="Z192" s="72"/>
      <c r="AC192" s="219"/>
    </row>
    <row r="193" spans="2:29" ht="15" customHeight="1" x14ac:dyDescent="0.35">
      <c r="B193" s="219"/>
      <c r="C193" s="176" t="str">
        <f>'Tabela de Processos'!M185</f>
        <v>CR.007</v>
      </c>
      <c r="D193" s="199" t="str">
        <f>_xlfn.XLOOKUP(C193,'Tabela de Processos'!M:M,'Tabela de Processos'!I:I)</f>
        <v>Negócios - 11</v>
      </c>
      <c r="E193" s="196" t="str">
        <f>_xlfn.XLOOKUP(C193,'Tabela de Processos'!M:M,'Tabela de Processos'!J:J)</f>
        <v>Task 181</v>
      </c>
      <c r="F193" s="103"/>
      <c r="G193" s="179" t="s">
        <v>79</v>
      </c>
      <c r="H193" s="161">
        <f>_xlfn.XLOOKUP(C193,'Tabela de Processos'!M:M,'Tabela de Processos'!K:K)</f>
        <v>134</v>
      </c>
      <c r="I193" s="161" t="str">
        <f>_xlfn.XLOOKUP(C193,'Tabela de Processos'!M:M,'Tabela de Processos'!R:R)</f>
        <v>-</v>
      </c>
      <c r="J193" s="161">
        <f>_xlfn.XLOOKUP(C193,'Tabela de Processos'!M:M,'Tabela de Processos'!N:N)</f>
        <v>0</v>
      </c>
      <c r="L193" s="172">
        <f>_xlfn.XLOOKUP(C193,Tabela4[ID_Processo],Tabela4[Sprints])</f>
        <v>17</v>
      </c>
      <c r="M193" s="172">
        <f>_xlfn.XLOOKUP(C193,'Tabela de Processos'!M:M,'Tabela de Processos'!O:O)</f>
        <v>0</v>
      </c>
      <c r="N193" s="170" t="str">
        <f>_xlfn.XLOOKUP(C193,'Tabela de Processos'!M:M,'Tabela de Processos'!P:P)</f>
        <v>-</v>
      </c>
      <c r="O193" s="169" t="s">
        <v>63</v>
      </c>
      <c r="P193" s="169" t="s">
        <v>63</v>
      </c>
      <c r="Q193" s="169" t="s">
        <v>63</v>
      </c>
      <c r="R193" s="169" t="s">
        <v>63</v>
      </c>
      <c r="S193" s="169" t="s">
        <v>63</v>
      </c>
      <c r="T193" s="169" t="s">
        <v>63</v>
      </c>
      <c r="U193" s="169" t="s">
        <v>63</v>
      </c>
      <c r="V193" s="175" t="str">
        <f>IF(Planning6[[#This Row],[DATA VALIDAÇÃO ]]="-","To Do","Done")</f>
        <v>To Do</v>
      </c>
      <c r="W193" s="153" t="str">
        <f>_xlfn.XLOOKUP(C193,'Tabela de Processos'!M:M,'Tabela de Processos'!Q:Q)</f>
        <v>-</v>
      </c>
      <c r="Z193" s="72"/>
      <c r="AC193" s="219"/>
    </row>
    <row r="194" spans="2:29" ht="15" customHeight="1" x14ac:dyDescent="0.35">
      <c r="B194" s="219"/>
      <c r="C194" s="176" t="str">
        <f>'Tabela de Processos'!M186</f>
        <v>CR.008</v>
      </c>
      <c r="D194" s="199" t="str">
        <f>_xlfn.XLOOKUP(C194,'Tabela de Processos'!M:M,'Tabela de Processos'!I:I)</f>
        <v>Negócios - 11</v>
      </c>
      <c r="E194" s="196" t="str">
        <f>_xlfn.XLOOKUP(C194,'Tabela de Processos'!M:M,'Tabela de Processos'!J:J)</f>
        <v>Task 182</v>
      </c>
      <c r="F194" s="103"/>
      <c r="G194" s="179" t="s">
        <v>79</v>
      </c>
      <c r="H194" s="161">
        <f>_xlfn.XLOOKUP(C194,'Tabela de Processos'!M:M,'Tabela de Processos'!K:K)</f>
        <v>135</v>
      </c>
      <c r="I194" s="161" t="str">
        <f>_xlfn.XLOOKUP(C194,'Tabela de Processos'!M:M,'Tabela de Processos'!R:R)</f>
        <v>-</v>
      </c>
      <c r="J194" s="161">
        <f>_xlfn.XLOOKUP(C194,'Tabela de Processos'!M:M,'Tabela de Processos'!N:N)</f>
        <v>0</v>
      </c>
      <c r="L194" s="172">
        <f>_xlfn.XLOOKUP(C194,Tabela4[ID_Processo],Tabela4[Sprints])</f>
        <v>17</v>
      </c>
      <c r="M194" s="172">
        <f>_xlfn.XLOOKUP(C194,'Tabela de Processos'!M:M,'Tabela de Processos'!O:O)</f>
        <v>0</v>
      </c>
      <c r="N194" s="170" t="str">
        <f>_xlfn.XLOOKUP(C194,'Tabela de Processos'!M:M,'Tabela de Processos'!P:P)</f>
        <v>-</v>
      </c>
      <c r="O194" s="169" t="s">
        <v>63</v>
      </c>
      <c r="P194" s="169" t="s">
        <v>63</v>
      </c>
      <c r="Q194" s="169" t="s">
        <v>63</v>
      </c>
      <c r="R194" s="169" t="s">
        <v>63</v>
      </c>
      <c r="S194" s="169" t="s">
        <v>63</v>
      </c>
      <c r="T194" s="169" t="s">
        <v>63</v>
      </c>
      <c r="U194" s="169" t="s">
        <v>63</v>
      </c>
      <c r="V194" s="175" t="str">
        <f>IF(Planning6[[#This Row],[DATA VALIDAÇÃO ]]="-","To Do","Done")</f>
        <v>To Do</v>
      </c>
      <c r="W194" s="153" t="str">
        <f>_xlfn.XLOOKUP(C194,'Tabela de Processos'!M:M,'Tabela de Processos'!Q:Q)</f>
        <v>-</v>
      </c>
      <c r="Z194" s="72"/>
      <c r="AC194" s="219"/>
    </row>
    <row r="195" spans="2:29" ht="15" customHeight="1" x14ac:dyDescent="0.35">
      <c r="B195" s="219"/>
      <c r="C195" s="176" t="str">
        <f>'Tabela de Processos'!M187</f>
        <v>CR.009</v>
      </c>
      <c r="D195" s="199" t="str">
        <f>_xlfn.XLOOKUP(C195,'Tabela de Processos'!M:M,'Tabela de Processos'!I:I)</f>
        <v>Negócios - 11</v>
      </c>
      <c r="E195" s="196" t="str">
        <f>_xlfn.XLOOKUP(C195,'Tabela de Processos'!M:M,'Tabela de Processos'!J:J)</f>
        <v>Task 183</v>
      </c>
      <c r="F195" s="103"/>
      <c r="G195" s="179" t="s">
        <v>79</v>
      </c>
      <c r="H195" s="161">
        <f>_xlfn.XLOOKUP(C195,'Tabela de Processos'!M:M,'Tabela de Processos'!K:K)</f>
        <v>136</v>
      </c>
      <c r="I195" s="161" t="str">
        <f>_xlfn.XLOOKUP(C195,'Tabela de Processos'!M:M,'Tabela de Processos'!R:R)</f>
        <v>-</v>
      </c>
      <c r="J195" s="161">
        <f>_xlfn.XLOOKUP(C195,'Tabela de Processos'!M:M,'Tabela de Processos'!N:N)</f>
        <v>0</v>
      </c>
      <c r="L195" s="172">
        <f>_xlfn.XLOOKUP(C195,Tabela4[ID_Processo],Tabela4[Sprints])</f>
        <v>17</v>
      </c>
      <c r="M195" s="172">
        <f>_xlfn.XLOOKUP(C195,'Tabela de Processos'!M:M,'Tabela de Processos'!O:O)</f>
        <v>0</v>
      </c>
      <c r="N195" s="170" t="str">
        <f>_xlfn.XLOOKUP(C195,'Tabela de Processos'!M:M,'Tabela de Processos'!P:P)</f>
        <v>-</v>
      </c>
      <c r="O195" s="169" t="s">
        <v>63</v>
      </c>
      <c r="P195" s="169" t="s">
        <v>63</v>
      </c>
      <c r="Q195" s="169" t="s">
        <v>63</v>
      </c>
      <c r="R195" s="169" t="s">
        <v>63</v>
      </c>
      <c r="S195" s="169" t="s">
        <v>63</v>
      </c>
      <c r="T195" s="169" t="s">
        <v>63</v>
      </c>
      <c r="U195" s="169" t="s">
        <v>63</v>
      </c>
      <c r="V195" s="175" t="str">
        <f>IF(Planning6[[#This Row],[DATA VALIDAÇÃO ]]="-","To Do","Done")</f>
        <v>To Do</v>
      </c>
      <c r="W195" s="153" t="str">
        <f>_xlfn.XLOOKUP(C195,'Tabela de Processos'!M:M,'Tabela de Processos'!Q:Q)</f>
        <v>-</v>
      </c>
      <c r="Z195" s="72"/>
      <c r="AC195" s="219"/>
    </row>
    <row r="196" spans="2:29" ht="15" customHeight="1" x14ac:dyDescent="0.35">
      <c r="B196" s="219"/>
      <c r="C196" s="176" t="str">
        <f>'Tabela de Processos'!M188</f>
        <v>CR.010</v>
      </c>
      <c r="D196" s="199" t="str">
        <f>_xlfn.XLOOKUP(C196,'Tabela de Processos'!M:M,'Tabela de Processos'!I:I)</f>
        <v>Negócios - 11</v>
      </c>
      <c r="E196" s="196" t="str">
        <f>_xlfn.XLOOKUP(C196,'Tabela de Processos'!M:M,'Tabela de Processos'!J:J)</f>
        <v>Task 184</v>
      </c>
      <c r="F196" s="103"/>
      <c r="G196" s="179" t="s">
        <v>79</v>
      </c>
      <c r="H196" s="161">
        <f>_xlfn.XLOOKUP(C196,'Tabela de Processos'!M:M,'Tabela de Processos'!K:K)</f>
        <v>137</v>
      </c>
      <c r="I196" s="161" t="str">
        <f>_xlfn.XLOOKUP(C196,'Tabela de Processos'!M:M,'Tabela de Processos'!R:R)</f>
        <v>-</v>
      </c>
      <c r="J196" s="161">
        <f>_xlfn.XLOOKUP(C196,'Tabela de Processos'!M:M,'Tabela de Processos'!N:N)</f>
        <v>0</v>
      </c>
      <c r="L196" s="172">
        <f>_xlfn.XLOOKUP(C196,Tabela4[ID_Processo],Tabela4[Sprints])</f>
        <v>18</v>
      </c>
      <c r="M196" s="172">
        <f>_xlfn.XLOOKUP(C196,'Tabela de Processos'!M:M,'Tabela de Processos'!O:O)</f>
        <v>0</v>
      </c>
      <c r="N196" s="170" t="str">
        <f>_xlfn.XLOOKUP(C196,'Tabela de Processos'!M:M,'Tabela de Processos'!P:P)</f>
        <v>-</v>
      </c>
      <c r="O196" s="169" t="s">
        <v>63</v>
      </c>
      <c r="P196" s="169" t="s">
        <v>63</v>
      </c>
      <c r="Q196" s="169" t="s">
        <v>63</v>
      </c>
      <c r="R196" s="169" t="s">
        <v>63</v>
      </c>
      <c r="S196" s="169" t="s">
        <v>63</v>
      </c>
      <c r="T196" s="169" t="s">
        <v>63</v>
      </c>
      <c r="U196" s="169" t="s">
        <v>63</v>
      </c>
      <c r="V196" s="175" t="str">
        <f>IF(Planning6[[#This Row],[DATA VALIDAÇÃO ]]="-","To Do","Done")</f>
        <v>To Do</v>
      </c>
      <c r="W196" s="153" t="str">
        <f>_xlfn.XLOOKUP(C196,'Tabela de Processos'!M:M,'Tabela de Processos'!Q:Q)</f>
        <v>-</v>
      </c>
      <c r="Z196" s="72"/>
      <c r="AC196" s="219"/>
    </row>
    <row r="197" spans="2:29" ht="15" customHeight="1" x14ac:dyDescent="0.35">
      <c r="B197" s="219"/>
      <c r="C197" s="176" t="str">
        <f>'Tabela de Processos'!M189</f>
        <v>CR.011</v>
      </c>
      <c r="D197" s="199" t="str">
        <f>_xlfn.XLOOKUP(C197,'Tabela de Processos'!M:M,'Tabela de Processos'!I:I)</f>
        <v>Negócios - 11</v>
      </c>
      <c r="E197" s="196" t="str">
        <f>_xlfn.XLOOKUP(C197,'Tabela de Processos'!M:M,'Tabela de Processos'!J:J)</f>
        <v>Task 185</v>
      </c>
      <c r="F197" s="103"/>
      <c r="G197" s="179" t="s">
        <v>79</v>
      </c>
      <c r="H197" s="161">
        <f>_xlfn.XLOOKUP(C197,'Tabela de Processos'!M:M,'Tabela de Processos'!K:K)</f>
        <v>138</v>
      </c>
      <c r="I197" s="161" t="str">
        <f>_xlfn.XLOOKUP(C197,'Tabela de Processos'!M:M,'Tabela de Processos'!R:R)</f>
        <v>-</v>
      </c>
      <c r="J197" s="161">
        <f>_xlfn.XLOOKUP(C197,'Tabela de Processos'!M:M,'Tabela de Processos'!N:N)</f>
        <v>0</v>
      </c>
      <c r="L197" s="172">
        <f>_xlfn.XLOOKUP(C197,Tabela4[ID_Processo],Tabela4[Sprints])</f>
        <v>18</v>
      </c>
      <c r="M197" s="172">
        <f>_xlfn.XLOOKUP(C197,'Tabela de Processos'!M:M,'Tabela de Processos'!O:O)</f>
        <v>0</v>
      </c>
      <c r="N197" s="170" t="str">
        <f>_xlfn.XLOOKUP(C197,'Tabela de Processos'!M:M,'Tabela de Processos'!P:P)</f>
        <v>-</v>
      </c>
      <c r="O197" s="169" t="s">
        <v>63</v>
      </c>
      <c r="P197" s="169" t="s">
        <v>63</v>
      </c>
      <c r="Q197" s="169" t="s">
        <v>63</v>
      </c>
      <c r="R197" s="169" t="s">
        <v>63</v>
      </c>
      <c r="S197" s="169" t="s">
        <v>63</v>
      </c>
      <c r="T197" s="169" t="s">
        <v>63</v>
      </c>
      <c r="U197" s="169" t="s">
        <v>63</v>
      </c>
      <c r="V197" s="175" t="str">
        <f>IF(Planning6[[#This Row],[DATA VALIDAÇÃO ]]="-","To Do","Done")</f>
        <v>To Do</v>
      </c>
      <c r="W197" s="153" t="str">
        <f>_xlfn.XLOOKUP(C197,'Tabela de Processos'!M:M,'Tabela de Processos'!Q:Q)</f>
        <v>-</v>
      </c>
      <c r="Z197" s="72"/>
      <c r="AC197" s="219"/>
    </row>
    <row r="198" spans="2:29" ht="15" customHeight="1" x14ac:dyDescent="0.35">
      <c r="B198" s="219"/>
      <c r="C198" s="176" t="str">
        <f>'Tabela de Processos'!M190</f>
        <v>CR.012</v>
      </c>
      <c r="D198" s="199" t="str">
        <f>_xlfn.XLOOKUP(C198,'Tabela de Processos'!M:M,'Tabela de Processos'!I:I)</f>
        <v>Negócios - 11</v>
      </c>
      <c r="E198" s="196" t="str">
        <f>_xlfn.XLOOKUP(C198,'Tabela de Processos'!M:M,'Tabela de Processos'!J:J)</f>
        <v>Task 186</v>
      </c>
      <c r="F198" s="103"/>
      <c r="G198" s="179" t="s">
        <v>79</v>
      </c>
      <c r="H198" s="161">
        <f>_xlfn.XLOOKUP(C198,'Tabela de Processos'!M:M,'Tabela de Processos'!K:K)</f>
        <v>139</v>
      </c>
      <c r="I198" s="161" t="str">
        <f>_xlfn.XLOOKUP(C198,'Tabela de Processos'!M:M,'Tabela de Processos'!R:R)</f>
        <v>-</v>
      </c>
      <c r="J198" s="161">
        <f>_xlfn.XLOOKUP(C198,'Tabela de Processos'!M:M,'Tabela de Processos'!N:N)</f>
        <v>0</v>
      </c>
      <c r="L198" s="172">
        <f>_xlfn.XLOOKUP(C198,Tabela4[ID_Processo],Tabela4[Sprints])</f>
        <v>18</v>
      </c>
      <c r="M198" s="172">
        <f>_xlfn.XLOOKUP(C198,'Tabela de Processos'!M:M,'Tabela de Processos'!O:O)</f>
        <v>0</v>
      </c>
      <c r="N198" s="170" t="str">
        <f>_xlfn.XLOOKUP(C198,'Tabela de Processos'!M:M,'Tabela de Processos'!P:P)</f>
        <v>-</v>
      </c>
      <c r="O198" s="169" t="s">
        <v>63</v>
      </c>
      <c r="P198" s="169" t="s">
        <v>63</v>
      </c>
      <c r="Q198" s="169" t="s">
        <v>63</v>
      </c>
      <c r="R198" s="169" t="s">
        <v>63</v>
      </c>
      <c r="S198" s="169" t="s">
        <v>63</v>
      </c>
      <c r="T198" s="169" t="s">
        <v>63</v>
      </c>
      <c r="U198" s="169" t="s">
        <v>63</v>
      </c>
      <c r="V198" s="175" t="str">
        <f>IF(Planning6[[#This Row],[DATA VALIDAÇÃO ]]="-","To Do","Done")</f>
        <v>To Do</v>
      </c>
      <c r="W198" s="153" t="str">
        <f>_xlfn.XLOOKUP(C198,'Tabela de Processos'!M:M,'Tabela de Processos'!Q:Q)</f>
        <v>-</v>
      </c>
      <c r="Z198" s="72"/>
      <c r="AC198" s="219"/>
    </row>
    <row r="199" spans="2:29" ht="15" customHeight="1" x14ac:dyDescent="0.35">
      <c r="B199" s="219"/>
      <c r="C199" s="176" t="str">
        <f>'Tabela de Processos'!M191</f>
        <v>CR.013</v>
      </c>
      <c r="D199" s="199" t="str">
        <f>_xlfn.XLOOKUP(C199,'Tabela de Processos'!M:M,'Tabela de Processos'!I:I)</f>
        <v>Negócios - 11</v>
      </c>
      <c r="E199" s="196" t="str">
        <f>_xlfn.XLOOKUP(C199,'Tabela de Processos'!M:M,'Tabela de Processos'!J:J)</f>
        <v>Task 187</v>
      </c>
      <c r="F199" s="103"/>
      <c r="G199" s="179" t="s">
        <v>79</v>
      </c>
      <c r="H199" s="161">
        <f>_xlfn.XLOOKUP(C199,'Tabela de Processos'!M:M,'Tabela de Processos'!K:K)</f>
        <v>140</v>
      </c>
      <c r="I199" s="161" t="str">
        <f>_xlfn.XLOOKUP(C199,'Tabela de Processos'!M:M,'Tabela de Processos'!R:R)</f>
        <v>-</v>
      </c>
      <c r="J199" s="161">
        <f>_xlfn.XLOOKUP(C199,'Tabela de Processos'!M:M,'Tabela de Processos'!N:N)</f>
        <v>0</v>
      </c>
      <c r="L199" s="172">
        <f>_xlfn.XLOOKUP(C199,Tabela4[ID_Processo],Tabela4[Sprints])</f>
        <v>18</v>
      </c>
      <c r="M199" s="172">
        <f>_xlfn.XLOOKUP(C199,'Tabela de Processos'!M:M,'Tabela de Processos'!O:O)</f>
        <v>0</v>
      </c>
      <c r="N199" s="170" t="str">
        <f>_xlfn.XLOOKUP(C199,'Tabela de Processos'!M:M,'Tabela de Processos'!P:P)</f>
        <v>-</v>
      </c>
      <c r="O199" s="169" t="s">
        <v>63</v>
      </c>
      <c r="P199" s="169" t="s">
        <v>63</v>
      </c>
      <c r="Q199" s="169" t="s">
        <v>63</v>
      </c>
      <c r="R199" s="169" t="s">
        <v>63</v>
      </c>
      <c r="S199" s="169" t="s">
        <v>63</v>
      </c>
      <c r="T199" s="169" t="s">
        <v>63</v>
      </c>
      <c r="U199" s="169" t="s">
        <v>63</v>
      </c>
      <c r="V199" s="175" t="str">
        <f>IF(Planning6[[#This Row],[DATA VALIDAÇÃO ]]="-","To Do","Done")</f>
        <v>To Do</v>
      </c>
      <c r="W199" s="153" t="str">
        <f>_xlfn.XLOOKUP(C199,'Tabela de Processos'!M:M,'Tabela de Processos'!Q:Q)</f>
        <v>-</v>
      </c>
      <c r="Z199" s="72"/>
      <c r="AC199" s="219"/>
    </row>
    <row r="200" spans="2:29" ht="15" customHeight="1" x14ac:dyDescent="0.35">
      <c r="B200" s="219"/>
      <c r="C200" s="176" t="str">
        <f>'Tabela de Processos'!M192</f>
        <v>CR.014</v>
      </c>
      <c r="D200" s="199" t="str">
        <f>_xlfn.XLOOKUP(C200,'Tabela de Processos'!M:M,'Tabela de Processos'!I:I)</f>
        <v>Negócios - 11</v>
      </c>
      <c r="E200" s="196" t="str">
        <f>_xlfn.XLOOKUP(C200,'Tabela de Processos'!M:M,'Tabela de Processos'!J:J)</f>
        <v>Task 188</v>
      </c>
      <c r="F200" s="103"/>
      <c r="G200" s="179" t="s">
        <v>79</v>
      </c>
      <c r="H200" s="161">
        <f>_xlfn.XLOOKUP(C200,'Tabela de Processos'!M:M,'Tabela de Processos'!K:K)</f>
        <v>141</v>
      </c>
      <c r="I200" s="161" t="str">
        <f>_xlfn.XLOOKUP(C200,'Tabela de Processos'!M:M,'Tabela de Processos'!R:R)</f>
        <v>-</v>
      </c>
      <c r="J200" s="161">
        <f>_xlfn.XLOOKUP(C200,'Tabela de Processos'!M:M,'Tabela de Processos'!N:N)</f>
        <v>0</v>
      </c>
      <c r="L200" s="172">
        <f>_xlfn.XLOOKUP(C200,Tabela4[ID_Processo],Tabela4[Sprints])</f>
        <v>18</v>
      </c>
      <c r="M200" s="172">
        <f>_xlfn.XLOOKUP(C200,'Tabela de Processos'!M:M,'Tabela de Processos'!O:O)</f>
        <v>0</v>
      </c>
      <c r="N200" s="170" t="str">
        <f>_xlfn.XLOOKUP(C200,'Tabela de Processos'!M:M,'Tabela de Processos'!P:P)</f>
        <v>-</v>
      </c>
      <c r="O200" s="169" t="s">
        <v>63</v>
      </c>
      <c r="P200" s="169" t="s">
        <v>63</v>
      </c>
      <c r="Q200" s="169" t="s">
        <v>63</v>
      </c>
      <c r="R200" s="169" t="s">
        <v>63</v>
      </c>
      <c r="S200" s="169" t="s">
        <v>63</v>
      </c>
      <c r="T200" s="169" t="s">
        <v>63</v>
      </c>
      <c r="U200" s="169" t="s">
        <v>63</v>
      </c>
      <c r="V200" s="175" t="str">
        <f>IF(Planning6[[#This Row],[DATA VALIDAÇÃO ]]="-","To Do","Done")</f>
        <v>To Do</v>
      </c>
      <c r="W200" s="153" t="str">
        <f>_xlfn.XLOOKUP(C200,'Tabela de Processos'!M:M,'Tabela de Processos'!Q:Q)</f>
        <v>-</v>
      </c>
      <c r="Z200" s="72"/>
      <c r="AC200" s="219"/>
    </row>
    <row r="201" spans="2:29" ht="15" customHeight="1" x14ac:dyDescent="0.35">
      <c r="B201" s="219"/>
      <c r="C201" s="176" t="str">
        <f>'Tabela de Processos'!M193</f>
        <v>CR.015</v>
      </c>
      <c r="D201" s="199" t="str">
        <f>_xlfn.XLOOKUP(C201,'Tabela de Processos'!M:M,'Tabela de Processos'!I:I)</f>
        <v>Negócios - 11</v>
      </c>
      <c r="E201" s="196" t="str">
        <f>_xlfn.XLOOKUP(C201,'Tabela de Processos'!M:M,'Tabela de Processos'!J:J)</f>
        <v>Task 189</v>
      </c>
      <c r="F201" s="103"/>
      <c r="G201" s="179" t="s">
        <v>79</v>
      </c>
      <c r="H201" s="161">
        <f>_xlfn.XLOOKUP(C201,'Tabela de Processos'!M:M,'Tabela de Processos'!K:K)</f>
        <v>142</v>
      </c>
      <c r="I201" s="161" t="str">
        <f>_xlfn.XLOOKUP(C201,'Tabela de Processos'!M:M,'Tabela de Processos'!R:R)</f>
        <v>-</v>
      </c>
      <c r="J201" s="161">
        <f>_xlfn.XLOOKUP(C201,'Tabela de Processos'!M:M,'Tabela de Processos'!N:N)</f>
        <v>0</v>
      </c>
      <c r="L201" s="172">
        <f>_xlfn.XLOOKUP(C201,Tabela4[ID_Processo],Tabela4[Sprints])</f>
        <v>18</v>
      </c>
      <c r="M201" s="172">
        <f>_xlfn.XLOOKUP(C201,'Tabela de Processos'!M:M,'Tabela de Processos'!O:O)</f>
        <v>0</v>
      </c>
      <c r="N201" s="170" t="str">
        <f>_xlfn.XLOOKUP(C201,'Tabela de Processos'!M:M,'Tabela de Processos'!P:P)</f>
        <v>-</v>
      </c>
      <c r="O201" s="169" t="s">
        <v>63</v>
      </c>
      <c r="P201" s="169" t="s">
        <v>63</v>
      </c>
      <c r="Q201" s="169" t="s">
        <v>63</v>
      </c>
      <c r="R201" s="169" t="s">
        <v>63</v>
      </c>
      <c r="S201" s="169" t="s">
        <v>63</v>
      </c>
      <c r="T201" s="169" t="s">
        <v>63</v>
      </c>
      <c r="U201" s="169" t="s">
        <v>63</v>
      </c>
      <c r="V201" s="175" t="str">
        <f>IF(Planning6[[#This Row],[DATA VALIDAÇÃO ]]="-","To Do","Done")</f>
        <v>To Do</v>
      </c>
      <c r="W201" s="153" t="str">
        <f>_xlfn.XLOOKUP(C201,'Tabela de Processos'!M:M,'Tabela de Processos'!Q:Q)</f>
        <v>-</v>
      </c>
      <c r="Z201" s="72"/>
      <c r="AC201" s="219"/>
    </row>
    <row r="202" spans="2:29" ht="15" customHeight="1" x14ac:dyDescent="0.35">
      <c r="B202" s="219"/>
      <c r="C202" s="176" t="str">
        <f>'Tabela de Processos'!M194</f>
        <v>CR.016</v>
      </c>
      <c r="D202" s="199" t="str">
        <f>_xlfn.XLOOKUP(C202,'Tabela de Processos'!M:M,'Tabela de Processos'!I:I)</f>
        <v>Negócios - 11</v>
      </c>
      <c r="E202" s="196" t="str">
        <f>_xlfn.XLOOKUP(C202,'Tabela de Processos'!M:M,'Tabela de Processos'!J:J)</f>
        <v>Task 190</v>
      </c>
      <c r="F202" s="103"/>
      <c r="G202" s="179" t="s">
        <v>79</v>
      </c>
      <c r="H202" s="161">
        <f>_xlfn.XLOOKUP(C202,'Tabela de Processos'!M:M,'Tabela de Processos'!K:K)</f>
        <v>143</v>
      </c>
      <c r="I202" s="161" t="str">
        <f>_xlfn.XLOOKUP(C202,'Tabela de Processos'!M:M,'Tabela de Processos'!R:R)</f>
        <v>-</v>
      </c>
      <c r="J202" s="161">
        <f>_xlfn.XLOOKUP(C202,'Tabela de Processos'!M:M,'Tabela de Processos'!N:N)</f>
        <v>0</v>
      </c>
      <c r="L202" s="172">
        <f>_xlfn.XLOOKUP(C202,Tabela4[ID_Processo],Tabela4[Sprints])</f>
        <v>18</v>
      </c>
      <c r="M202" s="172">
        <f>_xlfn.XLOOKUP(C202,'Tabela de Processos'!M:M,'Tabela de Processos'!O:O)</f>
        <v>0</v>
      </c>
      <c r="N202" s="170" t="str">
        <f>_xlfn.XLOOKUP(C202,'Tabela de Processos'!M:M,'Tabela de Processos'!P:P)</f>
        <v>-</v>
      </c>
      <c r="O202" s="169" t="s">
        <v>63</v>
      </c>
      <c r="P202" s="169" t="s">
        <v>63</v>
      </c>
      <c r="Q202" s="169" t="s">
        <v>63</v>
      </c>
      <c r="R202" s="169" t="s">
        <v>63</v>
      </c>
      <c r="S202" s="169" t="s">
        <v>63</v>
      </c>
      <c r="T202" s="169" t="s">
        <v>63</v>
      </c>
      <c r="U202" s="169" t="s">
        <v>63</v>
      </c>
      <c r="V202" s="175" t="str">
        <f>IF(Planning6[[#This Row],[DATA VALIDAÇÃO ]]="-","To Do","Done")</f>
        <v>To Do</v>
      </c>
      <c r="W202" s="153" t="str">
        <f>_xlfn.XLOOKUP(C202,'Tabela de Processos'!M:M,'Tabela de Processos'!Q:Q)</f>
        <v>-</v>
      </c>
      <c r="Z202" s="72"/>
      <c r="AC202" s="219"/>
    </row>
    <row r="203" spans="2:29" ht="15" customHeight="1" x14ac:dyDescent="0.35">
      <c r="B203" s="219"/>
      <c r="C203" s="176" t="str">
        <f>'Tabela de Processos'!M195</f>
        <v>CR.017</v>
      </c>
      <c r="D203" s="199" t="str">
        <f>_xlfn.XLOOKUP(C203,'Tabela de Processos'!M:M,'Tabela de Processos'!I:I)</f>
        <v>Negócios - 11</v>
      </c>
      <c r="E203" s="196" t="str">
        <f>_xlfn.XLOOKUP(C203,'Tabela de Processos'!M:M,'Tabela de Processos'!J:J)</f>
        <v>Task 191</v>
      </c>
      <c r="F203" s="103"/>
      <c r="G203" s="179" t="s">
        <v>79</v>
      </c>
      <c r="H203" s="161">
        <f>_xlfn.XLOOKUP(C203,'Tabela de Processos'!M:M,'Tabela de Processos'!K:K)</f>
        <v>144</v>
      </c>
      <c r="I203" s="161" t="str">
        <f>_xlfn.XLOOKUP(C203,'Tabela de Processos'!M:M,'Tabela de Processos'!R:R)</f>
        <v>-</v>
      </c>
      <c r="J203" s="161">
        <f>_xlfn.XLOOKUP(C203,'Tabela de Processos'!M:M,'Tabela de Processos'!N:N)</f>
        <v>0</v>
      </c>
      <c r="L203" s="172">
        <f>_xlfn.XLOOKUP(C203,Tabela4[ID_Processo],Tabela4[Sprints])</f>
        <v>18</v>
      </c>
      <c r="M203" s="172">
        <f>_xlfn.XLOOKUP(C203,'Tabela de Processos'!M:M,'Tabela de Processos'!O:O)</f>
        <v>0</v>
      </c>
      <c r="N203" s="170" t="str">
        <f>_xlfn.XLOOKUP(C203,'Tabela de Processos'!M:M,'Tabela de Processos'!P:P)</f>
        <v>-</v>
      </c>
      <c r="O203" s="169" t="s">
        <v>63</v>
      </c>
      <c r="P203" s="169" t="s">
        <v>63</v>
      </c>
      <c r="Q203" s="169" t="s">
        <v>63</v>
      </c>
      <c r="R203" s="169" t="s">
        <v>63</v>
      </c>
      <c r="S203" s="169" t="s">
        <v>63</v>
      </c>
      <c r="T203" s="169" t="s">
        <v>63</v>
      </c>
      <c r="U203" s="169" t="s">
        <v>63</v>
      </c>
      <c r="V203" s="175" t="str">
        <f>IF(Planning6[[#This Row],[DATA VALIDAÇÃO ]]="-","To Do","Done")</f>
        <v>To Do</v>
      </c>
      <c r="W203" s="153" t="str">
        <f>_xlfn.XLOOKUP(C203,'Tabela de Processos'!M:M,'Tabela de Processos'!Q:Q)</f>
        <v>-</v>
      </c>
      <c r="Z203" s="72"/>
      <c r="AC203" s="219"/>
    </row>
    <row r="204" spans="2:29" ht="15" customHeight="1" x14ac:dyDescent="0.35">
      <c r="B204" s="219"/>
      <c r="C204" s="176" t="str">
        <f>'Tabela de Processos'!M196</f>
        <v>CR.018</v>
      </c>
      <c r="D204" s="199" t="str">
        <f>_xlfn.XLOOKUP(C204,'Tabela de Processos'!M:M,'Tabela de Processos'!I:I)</f>
        <v>Negócios - 11</v>
      </c>
      <c r="E204" s="196" t="str">
        <f>_xlfn.XLOOKUP(C204,'Tabela de Processos'!M:M,'Tabela de Processos'!J:J)</f>
        <v>Task 192</v>
      </c>
      <c r="F204" s="103"/>
      <c r="G204" s="179" t="s">
        <v>79</v>
      </c>
      <c r="H204" s="161">
        <f>_xlfn.XLOOKUP(C204,'Tabela de Processos'!M:M,'Tabela de Processos'!K:K)</f>
        <v>145</v>
      </c>
      <c r="I204" s="161" t="str">
        <f>_xlfn.XLOOKUP(C204,'Tabela de Processos'!M:M,'Tabela de Processos'!R:R)</f>
        <v>-</v>
      </c>
      <c r="J204" s="161">
        <f>_xlfn.XLOOKUP(C204,'Tabela de Processos'!M:M,'Tabela de Processos'!N:N)</f>
        <v>0</v>
      </c>
      <c r="L204" s="172">
        <f>_xlfn.XLOOKUP(C204,Tabela4[ID_Processo],Tabela4[Sprints])</f>
        <v>18</v>
      </c>
      <c r="M204" s="172">
        <f>_xlfn.XLOOKUP(C204,'Tabela de Processos'!M:M,'Tabela de Processos'!O:O)</f>
        <v>0</v>
      </c>
      <c r="N204" s="170" t="str">
        <f>_xlfn.XLOOKUP(C204,'Tabela de Processos'!M:M,'Tabela de Processos'!P:P)</f>
        <v>-</v>
      </c>
      <c r="O204" s="169" t="s">
        <v>63</v>
      </c>
      <c r="P204" s="169" t="s">
        <v>63</v>
      </c>
      <c r="Q204" s="169" t="s">
        <v>63</v>
      </c>
      <c r="R204" s="169" t="s">
        <v>63</v>
      </c>
      <c r="S204" s="169" t="s">
        <v>63</v>
      </c>
      <c r="T204" s="169" t="s">
        <v>63</v>
      </c>
      <c r="U204" s="169" t="s">
        <v>63</v>
      </c>
      <c r="V204" s="175" t="str">
        <f>IF(Planning6[[#This Row],[DATA VALIDAÇÃO ]]="-","To Do","Done")</f>
        <v>To Do</v>
      </c>
      <c r="W204" s="153" t="str">
        <f>_xlfn.XLOOKUP(C204,'Tabela de Processos'!M:M,'Tabela de Processos'!Q:Q)</f>
        <v>-</v>
      </c>
      <c r="Z204" s="72"/>
      <c r="AC204" s="219"/>
    </row>
    <row r="205" spans="2:29" ht="15" customHeight="1" x14ac:dyDescent="0.35">
      <c r="B205" s="219"/>
      <c r="C205" s="176" t="str">
        <f>'Tabela de Processos'!M197</f>
        <v>RH.001</v>
      </c>
      <c r="D205" s="199" t="str">
        <f>_xlfn.XLOOKUP(C205,'Tabela de Processos'!M:M,'Tabela de Processos'!I:I)</f>
        <v>Negócios - 12</v>
      </c>
      <c r="E205" s="196" t="str">
        <f>_xlfn.XLOOKUP(C205,'Tabela de Processos'!M:M,'Tabela de Processos'!J:J)</f>
        <v>Task 193</v>
      </c>
      <c r="F205" s="103"/>
      <c r="G205" s="179" t="s">
        <v>79</v>
      </c>
      <c r="H205" s="161">
        <f>_xlfn.XLOOKUP(C205,'Tabela de Processos'!M:M,'Tabela de Processos'!K:K)</f>
        <v>146</v>
      </c>
      <c r="I205" s="161" t="str">
        <f>_xlfn.XLOOKUP(C205,'Tabela de Processos'!M:M,'Tabela de Processos'!R:R)</f>
        <v>-</v>
      </c>
      <c r="J205" s="161">
        <f>_xlfn.XLOOKUP(C205,'Tabela de Processos'!M:M,'Tabela de Processos'!N:N)</f>
        <v>0</v>
      </c>
      <c r="L205" s="172">
        <f>_xlfn.XLOOKUP(C205,Tabela4[ID_Processo],Tabela4[Sprints])</f>
        <v>19</v>
      </c>
      <c r="M205" s="172">
        <f>_xlfn.XLOOKUP(C205,'Tabela de Processos'!M:M,'Tabela de Processos'!O:O)</f>
        <v>0</v>
      </c>
      <c r="N205" s="170" t="str">
        <f>_xlfn.XLOOKUP(C205,'Tabela de Processos'!M:M,'Tabela de Processos'!P:P)</f>
        <v>-</v>
      </c>
      <c r="O205" s="169" t="s">
        <v>63</v>
      </c>
      <c r="P205" s="169" t="s">
        <v>63</v>
      </c>
      <c r="Q205" s="169" t="s">
        <v>63</v>
      </c>
      <c r="R205" s="169" t="s">
        <v>63</v>
      </c>
      <c r="S205" s="169" t="s">
        <v>63</v>
      </c>
      <c r="T205" s="169" t="s">
        <v>63</v>
      </c>
      <c r="U205" s="169" t="s">
        <v>63</v>
      </c>
      <c r="V205" s="175" t="str">
        <f>IF(Planning6[[#This Row],[DATA VALIDAÇÃO ]]="-","To Do","Done")</f>
        <v>To Do</v>
      </c>
      <c r="W205" s="153" t="str">
        <f>_xlfn.XLOOKUP(C205,'Tabela de Processos'!M:M,'Tabela de Processos'!Q:Q)</f>
        <v>-</v>
      </c>
      <c r="Z205" s="72"/>
      <c r="AC205" s="219"/>
    </row>
    <row r="206" spans="2:29" ht="15" customHeight="1" x14ac:dyDescent="0.35">
      <c r="B206" s="219"/>
      <c r="C206" s="176" t="str">
        <f>'Tabela de Processos'!M198</f>
        <v>RH.002</v>
      </c>
      <c r="D206" s="199" t="str">
        <f>_xlfn.XLOOKUP(C206,'Tabela de Processos'!M:M,'Tabela de Processos'!I:I)</f>
        <v>Negócios - 12</v>
      </c>
      <c r="E206" s="196" t="str">
        <f>_xlfn.XLOOKUP(C206,'Tabela de Processos'!M:M,'Tabela de Processos'!J:J)</f>
        <v>Task 194</v>
      </c>
      <c r="F206" s="103"/>
      <c r="G206" s="179" t="s">
        <v>79</v>
      </c>
      <c r="H206" s="161">
        <f>_xlfn.XLOOKUP(C206,'Tabela de Processos'!M:M,'Tabela de Processos'!K:K)</f>
        <v>147</v>
      </c>
      <c r="I206" s="161" t="str">
        <f>_xlfn.XLOOKUP(C206,'Tabela de Processos'!M:M,'Tabela de Processos'!R:R)</f>
        <v>-</v>
      </c>
      <c r="J206" s="161">
        <f>_xlfn.XLOOKUP(C206,'Tabela de Processos'!M:M,'Tabela de Processos'!N:N)</f>
        <v>0</v>
      </c>
      <c r="L206" s="172">
        <f>_xlfn.XLOOKUP(C206,Tabela4[ID_Processo],Tabela4[Sprints])</f>
        <v>19</v>
      </c>
      <c r="M206" s="172">
        <f>_xlfn.XLOOKUP(C206,'Tabela de Processos'!M:M,'Tabela de Processos'!O:O)</f>
        <v>0</v>
      </c>
      <c r="N206" s="170" t="str">
        <f>_xlfn.XLOOKUP(C206,'Tabela de Processos'!M:M,'Tabela de Processos'!P:P)</f>
        <v>-</v>
      </c>
      <c r="O206" s="169" t="s">
        <v>63</v>
      </c>
      <c r="P206" s="169" t="s">
        <v>63</v>
      </c>
      <c r="Q206" s="169" t="s">
        <v>63</v>
      </c>
      <c r="R206" s="169" t="s">
        <v>63</v>
      </c>
      <c r="S206" s="169" t="s">
        <v>63</v>
      </c>
      <c r="T206" s="169" t="s">
        <v>63</v>
      </c>
      <c r="U206" s="169" t="s">
        <v>63</v>
      </c>
      <c r="V206" s="175" t="str">
        <f>IF(Planning6[[#This Row],[DATA VALIDAÇÃO ]]="-","To Do","Done")</f>
        <v>To Do</v>
      </c>
      <c r="W206" s="153" t="str">
        <f>_xlfn.XLOOKUP(C206,'Tabela de Processos'!M:M,'Tabela de Processos'!Q:Q)</f>
        <v>-</v>
      </c>
      <c r="Z206" s="72"/>
      <c r="AC206" s="219"/>
    </row>
    <row r="207" spans="2:29" ht="15" customHeight="1" x14ac:dyDescent="0.35">
      <c r="B207" s="219"/>
      <c r="C207" s="176" t="str">
        <f>'Tabela de Processos'!M199</f>
        <v>RH.003</v>
      </c>
      <c r="D207" s="199" t="str">
        <f>_xlfn.XLOOKUP(C207,'Tabela de Processos'!M:M,'Tabela de Processos'!I:I)</f>
        <v>Negócios - 12</v>
      </c>
      <c r="E207" s="196" t="str">
        <f>_xlfn.XLOOKUP(C207,'Tabela de Processos'!M:M,'Tabela de Processos'!J:J)</f>
        <v>Task 195</v>
      </c>
      <c r="F207" s="103"/>
      <c r="G207" s="179" t="s">
        <v>79</v>
      </c>
      <c r="H207" s="161">
        <f>_xlfn.XLOOKUP(C207,'Tabela de Processos'!M:M,'Tabela de Processos'!K:K)</f>
        <v>148</v>
      </c>
      <c r="I207" s="161" t="str">
        <f>_xlfn.XLOOKUP(C207,'Tabela de Processos'!M:M,'Tabela de Processos'!R:R)</f>
        <v>-</v>
      </c>
      <c r="J207" s="161">
        <f>_xlfn.XLOOKUP(C207,'Tabela de Processos'!M:M,'Tabela de Processos'!N:N)</f>
        <v>0</v>
      </c>
      <c r="L207" s="172">
        <f>_xlfn.XLOOKUP(C207,Tabela4[ID_Processo],Tabela4[Sprints])</f>
        <v>19</v>
      </c>
      <c r="M207" s="172">
        <f>_xlfn.XLOOKUP(C207,'Tabela de Processos'!M:M,'Tabela de Processos'!O:O)</f>
        <v>0</v>
      </c>
      <c r="N207" s="170" t="str">
        <f>_xlfn.XLOOKUP(C207,'Tabela de Processos'!M:M,'Tabela de Processos'!P:P)</f>
        <v>-</v>
      </c>
      <c r="O207" s="169" t="s">
        <v>63</v>
      </c>
      <c r="P207" s="169" t="s">
        <v>63</v>
      </c>
      <c r="Q207" s="169" t="s">
        <v>63</v>
      </c>
      <c r="R207" s="169" t="s">
        <v>63</v>
      </c>
      <c r="S207" s="169" t="s">
        <v>63</v>
      </c>
      <c r="T207" s="169" t="s">
        <v>63</v>
      </c>
      <c r="U207" s="169" t="s">
        <v>63</v>
      </c>
      <c r="V207" s="175" t="str">
        <f>IF(Planning6[[#This Row],[DATA VALIDAÇÃO ]]="-","To Do","Done")</f>
        <v>To Do</v>
      </c>
      <c r="W207" s="153" t="str">
        <f>_xlfn.XLOOKUP(C207,'Tabela de Processos'!M:M,'Tabela de Processos'!Q:Q)</f>
        <v>-</v>
      </c>
      <c r="Z207" s="72"/>
      <c r="AC207" s="219"/>
    </row>
    <row r="208" spans="2:29" ht="15" customHeight="1" x14ac:dyDescent="0.35">
      <c r="B208" s="219"/>
      <c r="C208" s="176" t="str">
        <f>'Tabela de Processos'!M200</f>
        <v>RH.004</v>
      </c>
      <c r="D208" s="199" t="str">
        <f>_xlfn.XLOOKUP(C208,'Tabela de Processos'!M:M,'Tabela de Processos'!I:I)</f>
        <v>Negócios - 12</v>
      </c>
      <c r="E208" s="196" t="str">
        <f>_xlfn.XLOOKUP(C208,'Tabela de Processos'!M:M,'Tabela de Processos'!J:J)</f>
        <v>Task 196</v>
      </c>
      <c r="F208" s="103"/>
      <c r="G208" s="179" t="s">
        <v>79</v>
      </c>
      <c r="H208" s="161">
        <f>_xlfn.XLOOKUP(C208,'Tabela de Processos'!M:M,'Tabela de Processos'!K:K)</f>
        <v>149</v>
      </c>
      <c r="I208" s="161" t="str">
        <f>_xlfn.XLOOKUP(C208,'Tabela de Processos'!M:M,'Tabela de Processos'!R:R)</f>
        <v>-</v>
      </c>
      <c r="J208" s="161">
        <f>_xlfn.XLOOKUP(C208,'Tabela de Processos'!M:M,'Tabela de Processos'!N:N)</f>
        <v>0</v>
      </c>
      <c r="L208" s="172">
        <f>_xlfn.XLOOKUP(C208,Tabela4[ID_Processo],Tabela4[Sprints])</f>
        <v>19</v>
      </c>
      <c r="M208" s="172">
        <f>_xlfn.XLOOKUP(C208,'Tabela de Processos'!M:M,'Tabela de Processos'!O:O)</f>
        <v>0</v>
      </c>
      <c r="N208" s="170" t="str">
        <f>_xlfn.XLOOKUP(C208,'Tabela de Processos'!M:M,'Tabela de Processos'!P:P)</f>
        <v>-</v>
      </c>
      <c r="O208" s="169" t="s">
        <v>63</v>
      </c>
      <c r="P208" s="169" t="s">
        <v>63</v>
      </c>
      <c r="Q208" s="169" t="s">
        <v>63</v>
      </c>
      <c r="R208" s="169" t="s">
        <v>63</v>
      </c>
      <c r="S208" s="169" t="s">
        <v>63</v>
      </c>
      <c r="T208" s="169" t="s">
        <v>63</v>
      </c>
      <c r="U208" s="169" t="s">
        <v>63</v>
      </c>
      <c r="V208" s="175" t="str">
        <f>IF(Planning6[[#This Row],[DATA VALIDAÇÃO ]]="-","To Do","Done")</f>
        <v>To Do</v>
      </c>
      <c r="W208" s="153" t="str">
        <f>_xlfn.XLOOKUP(C208,'Tabela de Processos'!M:M,'Tabela de Processos'!Q:Q)</f>
        <v>-</v>
      </c>
      <c r="Z208" s="72"/>
      <c r="AC208" s="219"/>
    </row>
    <row r="209" spans="2:29" ht="15" customHeight="1" x14ac:dyDescent="0.35">
      <c r="B209" s="219"/>
      <c r="C209" s="176" t="str">
        <f>'Tabela de Processos'!M201</f>
        <v>RH.005</v>
      </c>
      <c r="D209" s="199" t="str">
        <f>_xlfn.XLOOKUP(C209,'Tabela de Processos'!M:M,'Tabela de Processos'!I:I)</f>
        <v>Negócios - 12</v>
      </c>
      <c r="E209" s="196" t="str">
        <f>_xlfn.XLOOKUP(C209,'Tabela de Processos'!M:M,'Tabela de Processos'!J:J)</f>
        <v>Task 197</v>
      </c>
      <c r="F209" s="103"/>
      <c r="G209" s="179" t="s">
        <v>79</v>
      </c>
      <c r="H209" s="161">
        <f>_xlfn.XLOOKUP(C209,'Tabela de Processos'!M:M,'Tabela de Processos'!K:K)</f>
        <v>150</v>
      </c>
      <c r="I209" s="161" t="str">
        <f>_xlfn.XLOOKUP(C209,'Tabela de Processos'!M:M,'Tabela de Processos'!R:R)</f>
        <v>-</v>
      </c>
      <c r="J209" s="161">
        <f>_xlfn.XLOOKUP(C209,'Tabela de Processos'!M:M,'Tabela de Processos'!N:N)</f>
        <v>0</v>
      </c>
      <c r="L209" s="172">
        <f>_xlfn.XLOOKUP(C209,Tabela4[ID_Processo],Tabela4[Sprints])</f>
        <v>19</v>
      </c>
      <c r="M209" s="172">
        <f>_xlfn.XLOOKUP(C209,'Tabela de Processos'!M:M,'Tabela de Processos'!O:O)</f>
        <v>0</v>
      </c>
      <c r="N209" s="170" t="str">
        <f>_xlfn.XLOOKUP(C209,'Tabela de Processos'!M:M,'Tabela de Processos'!P:P)</f>
        <v>-</v>
      </c>
      <c r="O209" s="169" t="s">
        <v>63</v>
      </c>
      <c r="P209" s="169" t="s">
        <v>63</v>
      </c>
      <c r="Q209" s="169" t="s">
        <v>63</v>
      </c>
      <c r="R209" s="169" t="s">
        <v>63</v>
      </c>
      <c r="S209" s="169" t="s">
        <v>63</v>
      </c>
      <c r="T209" s="169" t="s">
        <v>63</v>
      </c>
      <c r="U209" s="169" t="s">
        <v>63</v>
      </c>
      <c r="V209" s="175" t="str">
        <f>IF(Planning6[[#This Row],[DATA VALIDAÇÃO ]]="-","To Do","Done")</f>
        <v>To Do</v>
      </c>
      <c r="W209" s="153" t="str">
        <f>_xlfn.XLOOKUP(C209,'Tabela de Processos'!M:M,'Tabela de Processos'!Q:Q)</f>
        <v>-</v>
      </c>
      <c r="Z209" s="72"/>
      <c r="AC209" s="219"/>
    </row>
    <row r="210" spans="2:29" ht="15" customHeight="1" x14ac:dyDescent="0.35">
      <c r="B210" s="219"/>
      <c r="C210" s="176" t="str">
        <f>'Tabela de Processos'!M202</f>
        <v>RH.006</v>
      </c>
      <c r="D210" s="199" t="str">
        <f>_xlfn.XLOOKUP(C210,'Tabela de Processos'!M:M,'Tabela de Processos'!I:I)</f>
        <v>Negócios - 12</v>
      </c>
      <c r="E210" s="196" t="str">
        <f>_xlfn.XLOOKUP(C210,'Tabela de Processos'!M:M,'Tabela de Processos'!J:J)</f>
        <v>Task 198</v>
      </c>
      <c r="F210" s="103"/>
      <c r="G210" s="179" t="s">
        <v>79</v>
      </c>
      <c r="H210" s="161">
        <f>_xlfn.XLOOKUP(C210,'Tabela de Processos'!M:M,'Tabela de Processos'!K:K)</f>
        <v>151</v>
      </c>
      <c r="I210" s="161" t="str">
        <f>_xlfn.XLOOKUP(C210,'Tabela de Processos'!M:M,'Tabela de Processos'!R:R)</f>
        <v>-</v>
      </c>
      <c r="J210" s="161">
        <f>_xlfn.XLOOKUP(C210,'Tabela de Processos'!M:M,'Tabela de Processos'!N:N)</f>
        <v>0</v>
      </c>
      <c r="L210" s="172">
        <f>_xlfn.XLOOKUP(C210,Tabela4[ID_Processo],Tabela4[Sprints])</f>
        <v>19</v>
      </c>
      <c r="M210" s="172">
        <f>_xlfn.XLOOKUP(C210,'Tabela de Processos'!M:M,'Tabela de Processos'!O:O)</f>
        <v>0</v>
      </c>
      <c r="N210" s="170" t="str">
        <f>_xlfn.XLOOKUP(C210,'Tabela de Processos'!M:M,'Tabela de Processos'!P:P)</f>
        <v>-</v>
      </c>
      <c r="O210" s="169" t="s">
        <v>63</v>
      </c>
      <c r="P210" s="169" t="s">
        <v>63</v>
      </c>
      <c r="Q210" s="169" t="s">
        <v>63</v>
      </c>
      <c r="R210" s="169" t="s">
        <v>63</v>
      </c>
      <c r="S210" s="169" t="s">
        <v>63</v>
      </c>
      <c r="T210" s="169" t="s">
        <v>63</v>
      </c>
      <c r="U210" s="169" t="s">
        <v>63</v>
      </c>
      <c r="V210" s="175" t="str">
        <f>IF(Planning6[[#This Row],[DATA VALIDAÇÃO ]]="-","To Do","Done")</f>
        <v>To Do</v>
      </c>
      <c r="W210" s="153" t="str">
        <f>_xlfn.XLOOKUP(C210,'Tabela de Processos'!M:M,'Tabela de Processos'!Q:Q)</f>
        <v>-</v>
      </c>
      <c r="Z210" s="72"/>
      <c r="AC210" s="219"/>
    </row>
    <row r="211" spans="2:29" ht="15" customHeight="1" x14ac:dyDescent="0.35">
      <c r="B211" s="219"/>
      <c r="C211" s="176" t="str">
        <f>'Tabela de Processos'!M203</f>
        <v>RH.007</v>
      </c>
      <c r="D211" s="199" t="str">
        <f>_xlfn.XLOOKUP(C211,'Tabela de Processos'!M:M,'Tabela de Processos'!I:I)</f>
        <v>Negócios - 12</v>
      </c>
      <c r="E211" s="196" t="str">
        <f>_xlfn.XLOOKUP(C211,'Tabela de Processos'!M:M,'Tabela de Processos'!J:J)</f>
        <v>Task 199</v>
      </c>
      <c r="F211" s="103"/>
      <c r="G211" s="179" t="s">
        <v>79</v>
      </c>
      <c r="H211" s="161">
        <f>_xlfn.XLOOKUP(C211,'Tabela de Processos'!M:M,'Tabela de Processos'!K:K)</f>
        <v>152</v>
      </c>
      <c r="I211" s="161" t="str">
        <f>_xlfn.XLOOKUP(C211,'Tabela de Processos'!M:M,'Tabela de Processos'!R:R)</f>
        <v>-</v>
      </c>
      <c r="J211" s="161">
        <f>_xlfn.XLOOKUP(C211,'Tabela de Processos'!M:M,'Tabela de Processos'!N:N)</f>
        <v>0</v>
      </c>
      <c r="L211" s="172">
        <f>_xlfn.XLOOKUP(C211,Tabela4[ID_Processo],Tabela4[Sprints])</f>
        <v>19</v>
      </c>
      <c r="M211" s="172">
        <f>_xlfn.XLOOKUP(C211,'Tabela de Processos'!M:M,'Tabela de Processos'!O:O)</f>
        <v>0</v>
      </c>
      <c r="N211" s="170" t="str">
        <f>_xlfn.XLOOKUP(C211,'Tabela de Processos'!M:M,'Tabela de Processos'!P:P)</f>
        <v>-</v>
      </c>
      <c r="O211" s="169" t="s">
        <v>63</v>
      </c>
      <c r="P211" s="169" t="s">
        <v>63</v>
      </c>
      <c r="Q211" s="169" t="s">
        <v>63</v>
      </c>
      <c r="R211" s="169" t="s">
        <v>63</v>
      </c>
      <c r="S211" s="169" t="s">
        <v>63</v>
      </c>
      <c r="T211" s="169" t="s">
        <v>63</v>
      </c>
      <c r="U211" s="169" t="s">
        <v>63</v>
      </c>
      <c r="V211" s="175" t="str">
        <f>IF(Planning6[[#This Row],[DATA VALIDAÇÃO ]]="-","To Do","Done")</f>
        <v>To Do</v>
      </c>
      <c r="W211" s="153" t="str">
        <f>_xlfn.XLOOKUP(C211,'Tabela de Processos'!M:M,'Tabela de Processos'!Q:Q)</f>
        <v>-</v>
      </c>
      <c r="Z211" s="72"/>
      <c r="AC211" s="219"/>
    </row>
    <row r="212" spans="2:29" ht="15" customHeight="1" x14ac:dyDescent="0.35">
      <c r="B212" s="219"/>
      <c r="C212" s="176" t="str">
        <f>'Tabela de Processos'!M204</f>
        <v>RH.008</v>
      </c>
      <c r="D212" s="199" t="str">
        <f>_xlfn.XLOOKUP(C212,'Tabela de Processos'!M:M,'Tabela de Processos'!I:I)</f>
        <v>Negócios - 12</v>
      </c>
      <c r="E212" s="196" t="str">
        <f>_xlfn.XLOOKUP(C212,'Tabela de Processos'!M:M,'Tabela de Processos'!J:J)</f>
        <v>Task 200</v>
      </c>
      <c r="F212" s="103"/>
      <c r="G212" s="179" t="s">
        <v>79</v>
      </c>
      <c r="H212" s="161">
        <f>_xlfn.XLOOKUP(C212,'Tabela de Processos'!M:M,'Tabela de Processos'!K:K)</f>
        <v>153</v>
      </c>
      <c r="I212" s="161" t="str">
        <f>_xlfn.XLOOKUP(C212,'Tabela de Processos'!M:M,'Tabela de Processos'!R:R)</f>
        <v>-</v>
      </c>
      <c r="J212" s="161">
        <f>_xlfn.XLOOKUP(C212,'Tabela de Processos'!M:M,'Tabela de Processos'!N:N)</f>
        <v>0</v>
      </c>
      <c r="L212" s="172">
        <f>_xlfn.XLOOKUP(C212,Tabela4[ID_Processo],Tabela4[Sprints])</f>
        <v>19</v>
      </c>
      <c r="M212" s="172">
        <f>_xlfn.XLOOKUP(C212,'Tabela de Processos'!M:M,'Tabela de Processos'!O:O)</f>
        <v>0</v>
      </c>
      <c r="N212" s="170" t="str">
        <f>_xlfn.XLOOKUP(C212,'Tabela de Processos'!M:M,'Tabela de Processos'!P:P)</f>
        <v>-</v>
      </c>
      <c r="O212" s="169" t="s">
        <v>63</v>
      </c>
      <c r="P212" s="169" t="s">
        <v>63</v>
      </c>
      <c r="Q212" s="169" t="s">
        <v>63</v>
      </c>
      <c r="R212" s="169" t="s">
        <v>63</v>
      </c>
      <c r="S212" s="169" t="s">
        <v>63</v>
      </c>
      <c r="T212" s="169" t="s">
        <v>63</v>
      </c>
      <c r="U212" s="169" t="s">
        <v>63</v>
      </c>
      <c r="V212" s="175" t="str">
        <f>IF(Planning6[[#This Row],[DATA VALIDAÇÃO ]]="-","To Do","Done")</f>
        <v>To Do</v>
      </c>
      <c r="W212" s="153" t="str">
        <f>_xlfn.XLOOKUP(C212,'Tabela de Processos'!M:M,'Tabela de Processos'!Q:Q)</f>
        <v>-</v>
      </c>
      <c r="Z212" s="72"/>
      <c r="AC212" s="219"/>
    </row>
    <row r="213" spans="2:29" ht="15" customHeight="1" x14ac:dyDescent="0.35">
      <c r="B213" s="219"/>
      <c r="C213" s="176" t="str">
        <f>'Tabela de Processos'!M205</f>
        <v>RH.009</v>
      </c>
      <c r="D213" s="199" t="str">
        <f>_xlfn.XLOOKUP(C213,'Tabela de Processos'!M:M,'Tabela de Processos'!I:I)</f>
        <v>Negócios - 12</v>
      </c>
      <c r="E213" s="196" t="str">
        <f>_xlfn.XLOOKUP(C213,'Tabela de Processos'!M:M,'Tabela de Processos'!J:J)</f>
        <v>Task 201</v>
      </c>
      <c r="F213" s="103"/>
      <c r="G213" s="179" t="s">
        <v>79</v>
      </c>
      <c r="H213" s="161">
        <f>_xlfn.XLOOKUP(C213,'Tabela de Processos'!M:M,'Tabela de Processos'!K:K)</f>
        <v>154</v>
      </c>
      <c r="I213" s="161" t="str">
        <f>_xlfn.XLOOKUP(C213,'Tabela de Processos'!M:M,'Tabela de Processos'!R:R)</f>
        <v>-</v>
      </c>
      <c r="J213" s="161">
        <f>_xlfn.XLOOKUP(C213,'Tabela de Processos'!M:M,'Tabela de Processos'!N:N)</f>
        <v>0</v>
      </c>
      <c r="L213" s="172">
        <f>_xlfn.XLOOKUP(C213,Tabela4[ID_Processo],Tabela4[Sprints])</f>
        <v>19</v>
      </c>
      <c r="M213" s="172">
        <f>_xlfn.XLOOKUP(C213,'Tabela de Processos'!M:M,'Tabela de Processos'!O:O)</f>
        <v>0</v>
      </c>
      <c r="N213" s="170" t="str">
        <f>_xlfn.XLOOKUP(C213,'Tabela de Processos'!M:M,'Tabela de Processos'!P:P)</f>
        <v>-</v>
      </c>
      <c r="O213" s="169" t="s">
        <v>63</v>
      </c>
      <c r="P213" s="169" t="s">
        <v>63</v>
      </c>
      <c r="Q213" s="169" t="s">
        <v>63</v>
      </c>
      <c r="R213" s="169" t="s">
        <v>63</v>
      </c>
      <c r="S213" s="169" t="s">
        <v>63</v>
      </c>
      <c r="T213" s="169" t="s">
        <v>63</v>
      </c>
      <c r="U213" s="169" t="s">
        <v>63</v>
      </c>
      <c r="V213" s="175" t="str">
        <f>IF(Planning6[[#This Row],[DATA VALIDAÇÃO ]]="-","To Do","Done")</f>
        <v>To Do</v>
      </c>
      <c r="W213" s="153" t="str">
        <f>_xlfn.XLOOKUP(C213,'Tabela de Processos'!M:M,'Tabela de Processos'!Q:Q)</f>
        <v>-</v>
      </c>
      <c r="Z213" s="72"/>
      <c r="AC213" s="219"/>
    </row>
    <row r="214" spans="2:29" ht="15" customHeight="1" x14ac:dyDescent="0.35">
      <c r="B214" s="219"/>
      <c r="C214" s="176" t="str">
        <f>'Tabela de Processos'!M206</f>
        <v>RH.010</v>
      </c>
      <c r="D214" s="199" t="str">
        <f>_xlfn.XLOOKUP(C214,'Tabela de Processos'!M:M,'Tabela de Processos'!I:I)</f>
        <v>Negócios - 12</v>
      </c>
      <c r="E214" s="196" t="str">
        <f>_xlfn.XLOOKUP(C214,'Tabela de Processos'!M:M,'Tabela de Processos'!J:J)</f>
        <v>Task 202</v>
      </c>
      <c r="F214" s="103"/>
      <c r="G214" s="179" t="s">
        <v>79</v>
      </c>
      <c r="H214" s="161">
        <f>_xlfn.XLOOKUP(C214,'Tabela de Processos'!M:M,'Tabela de Processos'!K:K)</f>
        <v>155</v>
      </c>
      <c r="I214" s="161" t="str">
        <f>_xlfn.XLOOKUP(C214,'Tabela de Processos'!M:M,'Tabela de Processos'!R:R)</f>
        <v>-</v>
      </c>
      <c r="J214" s="161">
        <f>_xlfn.XLOOKUP(C214,'Tabela de Processos'!M:M,'Tabela de Processos'!N:N)</f>
        <v>0</v>
      </c>
      <c r="L214" s="172">
        <f>_xlfn.XLOOKUP(C214,Tabela4[ID_Processo],Tabela4[Sprints])</f>
        <v>19</v>
      </c>
      <c r="M214" s="172">
        <f>_xlfn.XLOOKUP(C214,'Tabela de Processos'!M:M,'Tabela de Processos'!O:O)</f>
        <v>0</v>
      </c>
      <c r="N214" s="170" t="str">
        <f>_xlfn.XLOOKUP(C214,'Tabela de Processos'!M:M,'Tabela de Processos'!P:P)</f>
        <v>-</v>
      </c>
      <c r="O214" s="169" t="s">
        <v>63</v>
      </c>
      <c r="P214" s="169" t="s">
        <v>63</v>
      </c>
      <c r="Q214" s="169" t="s">
        <v>63</v>
      </c>
      <c r="R214" s="169" t="s">
        <v>63</v>
      </c>
      <c r="S214" s="169" t="s">
        <v>63</v>
      </c>
      <c r="T214" s="169" t="s">
        <v>63</v>
      </c>
      <c r="U214" s="169" t="s">
        <v>63</v>
      </c>
      <c r="V214" s="175" t="str">
        <f>IF(Planning6[[#This Row],[DATA VALIDAÇÃO ]]="-","To Do","Done")</f>
        <v>To Do</v>
      </c>
      <c r="W214" s="153" t="str">
        <f>_xlfn.XLOOKUP(C214,'Tabela de Processos'!M:M,'Tabela de Processos'!Q:Q)</f>
        <v>-</v>
      </c>
      <c r="Z214" s="72"/>
      <c r="AC214" s="219"/>
    </row>
    <row r="215" spans="2:29" ht="15" customHeight="1" x14ac:dyDescent="0.35">
      <c r="B215" s="219"/>
      <c r="C215" s="176" t="str">
        <f>'Tabela de Processos'!M207</f>
        <v>RH.011</v>
      </c>
      <c r="D215" s="199" t="str">
        <f>_xlfn.XLOOKUP(C215,'Tabela de Processos'!M:M,'Tabela de Processos'!I:I)</f>
        <v>Negócios - 12</v>
      </c>
      <c r="E215" s="196" t="str">
        <f>_xlfn.XLOOKUP(C215,'Tabela de Processos'!M:M,'Tabela de Processos'!J:J)</f>
        <v>Task 203</v>
      </c>
      <c r="F215" s="103"/>
      <c r="G215" s="179" t="s">
        <v>79</v>
      </c>
      <c r="H215" s="161">
        <f>_xlfn.XLOOKUP(C215,'Tabela de Processos'!M:M,'Tabela de Processos'!K:K)</f>
        <v>156</v>
      </c>
      <c r="I215" s="161" t="str">
        <f>_xlfn.XLOOKUP(C215,'Tabela de Processos'!M:M,'Tabela de Processos'!R:R)</f>
        <v>-</v>
      </c>
      <c r="J215" s="161">
        <f>_xlfn.XLOOKUP(C215,'Tabela de Processos'!M:M,'Tabela de Processos'!N:N)</f>
        <v>0</v>
      </c>
      <c r="L215" s="172">
        <f>_xlfn.XLOOKUP(C215,Tabela4[ID_Processo],Tabela4[Sprints])</f>
        <v>20</v>
      </c>
      <c r="M215" s="172">
        <f>_xlfn.XLOOKUP(C215,'Tabela de Processos'!M:M,'Tabela de Processos'!O:O)</f>
        <v>0</v>
      </c>
      <c r="N215" s="170" t="str">
        <f>_xlfn.XLOOKUP(C215,'Tabela de Processos'!M:M,'Tabela de Processos'!P:P)</f>
        <v>-</v>
      </c>
      <c r="O215" s="169" t="s">
        <v>63</v>
      </c>
      <c r="P215" s="169" t="s">
        <v>63</v>
      </c>
      <c r="Q215" s="169" t="s">
        <v>63</v>
      </c>
      <c r="R215" s="169" t="s">
        <v>63</v>
      </c>
      <c r="S215" s="169" t="s">
        <v>63</v>
      </c>
      <c r="T215" s="169" t="s">
        <v>63</v>
      </c>
      <c r="U215" s="169" t="s">
        <v>63</v>
      </c>
      <c r="V215" s="175" t="str">
        <f>IF(Planning6[[#This Row],[DATA VALIDAÇÃO ]]="-","To Do","Done")</f>
        <v>To Do</v>
      </c>
      <c r="W215" s="153" t="str">
        <f>_xlfn.XLOOKUP(C215,'Tabela de Processos'!M:M,'Tabela de Processos'!Q:Q)</f>
        <v>-</v>
      </c>
      <c r="Z215" s="72"/>
      <c r="AC215" s="219"/>
    </row>
    <row r="216" spans="2:29" ht="15" customHeight="1" x14ac:dyDescent="0.35">
      <c r="B216" s="219"/>
      <c r="C216" s="176" t="str">
        <f>'Tabela de Processos'!M208</f>
        <v>RH.012</v>
      </c>
      <c r="D216" s="199" t="str">
        <f>_xlfn.XLOOKUP(C216,'Tabela de Processos'!M:M,'Tabela de Processos'!I:I)</f>
        <v>Negócios - 12</v>
      </c>
      <c r="E216" s="196" t="str">
        <f>_xlfn.XLOOKUP(C216,'Tabela de Processos'!M:M,'Tabela de Processos'!J:J)</f>
        <v>Task 204</v>
      </c>
      <c r="F216" s="103"/>
      <c r="G216" s="179" t="s">
        <v>79</v>
      </c>
      <c r="H216" s="161">
        <f>_xlfn.XLOOKUP(C216,'Tabela de Processos'!M:M,'Tabela de Processos'!K:K)</f>
        <v>157</v>
      </c>
      <c r="I216" s="161" t="str">
        <f>_xlfn.XLOOKUP(C216,'Tabela de Processos'!M:M,'Tabela de Processos'!R:R)</f>
        <v>-</v>
      </c>
      <c r="J216" s="161">
        <f>_xlfn.XLOOKUP(C216,'Tabela de Processos'!M:M,'Tabela de Processos'!N:N)</f>
        <v>0</v>
      </c>
      <c r="L216" s="172">
        <f>_xlfn.XLOOKUP(C216,Tabela4[ID_Processo],Tabela4[Sprints])</f>
        <v>20</v>
      </c>
      <c r="M216" s="172">
        <f>_xlfn.XLOOKUP(C216,'Tabela de Processos'!M:M,'Tabela de Processos'!O:O)</f>
        <v>0</v>
      </c>
      <c r="N216" s="170" t="str">
        <f>_xlfn.XLOOKUP(C216,'Tabela de Processos'!M:M,'Tabela de Processos'!P:P)</f>
        <v>-</v>
      </c>
      <c r="O216" s="169" t="s">
        <v>63</v>
      </c>
      <c r="P216" s="169" t="s">
        <v>63</v>
      </c>
      <c r="Q216" s="169" t="s">
        <v>63</v>
      </c>
      <c r="R216" s="169" t="s">
        <v>63</v>
      </c>
      <c r="S216" s="169" t="s">
        <v>63</v>
      </c>
      <c r="T216" s="169" t="s">
        <v>63</v>
      </c>
      <c r="U216" s="169" t="s">
        <v>63</v>
      </c>
      <c r="V216" s="175" t="str">
        <f>IF(Planning6[[#This Row],[DATA VALIDAÇÃO ]]="-","To Do","Done")</f>
        <v>To Do</v>
      </c>
      <c r="W216" s="153" t="str">
        <f>_xlfn.XLOOKUP(C216,'Tabela de Processos'!M:M,'Tabela de Processos'!Q:Q)</f>
        <v>-</v>
      </c>
      <c r="Z216" s="72"/>
      <c r="AC216" s="219"/>
    </row>
    <row r="217" spans="2:29" ht="15" customHeight="1" x14ac:dyDescent="0.35">
      <c r="B217" s="219"/>
      <c r="C217" s="176" t="str">
        <f>'Tabela de Processos'!M209</f>
        <v>RH.013</v>
      </c>
      <c r="D217" s="199" t="str">
        <f>_xlfn.XLOOKUP(C217,'Tabela de Processos'!M:M,'Tabela de Processos'!I:I)</f>
        <v>Negócios - 12</v>
      </c>
      <c r="E217" s="196" t="str">
        <f>_xlfn.XLOOKUP(C217,'Tabela de Processos'!M:M,'Tabela de Processos'!J:J)</f>
        <v>Task 205</v>
      </c>
      <c r="F217" s="103"/>
      <c r="G217" s="179" t="s">
        <v>79</v>
      </c>
      <c r="H217" s="161">
        <f>_xlfn.XLOOKUP(C217,'Tabela de Processos'!M:M,'Tabela de Processos'!K:K)</f>
        <v>158</v>
      </c>
      <c r="I217" s="161" t="str">
        <f>_xlfn.XLOOKUP(C217,'Tabela de Processos'!M:M,'Tabela de Processos'!R:R)</f>
        <v>-</v>
      </c>
      <c r="J217" s="161">
        <f>_xlfn.XLOOKUP(C217,'Tabela de Processos'!M:M,'Tabela de Processos'!N:N)</f>
        <v>0</v>
      </c>
      <c r="L217" s="172">
        <f>_xlfn.XLOOKUP(C217,Tabela4[ID_Processo],Tabela4[Sprints])</f>
        <v>20</v>
      </c>
      <c r="M217" s="172">
        <f>_xlfn.XLOOKUP(C217,'Tabela de Processos'!M:M,'Tabela de Processos'!O:O)</f>
        <v>0</v>
      </c>
      <c r="N217" s="170" t="str">
        <f>_xlfn.XLOOKUP(C217,'Tabela de Processos'!M:M,'Tabela de Processos'!P:P)</f>
        <v>-</v>
      </c>
      <c r="O217" s="169" t="s">
        <v>63</v>
      </c>
      <c r="P217" s="169" t="s">
        <v>63</v>
      </c>
      <c r="Q217" s="169" t="s">
        <v>63</v>
      </c>
      <c r="R217" s="169" t="s">
        <v>63</v>
      </c>
      <c r="S217" s="169" t="s">
        <v>63</v>
      </c>
      <c r="T217" s="169" t="s">
        <v>63</v>
      </c>
      <c r="U217" s="169" t="s">
        <v>63</v>
      </c>
      <c r="V217" s="175" t="str">
        <f>IF(Planning6[[#This Row],[DATA VALIDAÇÃO ]]="-","To Do","Done")</f>
        <v>To Do</v>
      </c>
      <c r="W217" s="153" t="str">
        <f>_xlfn.XLOOKUP(C217,'Tabela de Processos'!M:M,'Tabela de Processos'!Q:Q)</f>
        <v>-</v>
      </c>
      <c r="Z217" s="72"/>
      <c r="AC217" s="219"/>
    </row>
    <row r="218" spans="2:29" ht="15" customHeight="1" x14ac:dyDescent="0.35">
      <c r="B218" s="219"/>
      <c r="C218" s="176" t="str">
        <f>'Tabela de Processos'!M210</f>
        <v>RH.014</v>
      </c>
      <c r="D218" s="199" t="str">
        <f>_xlfn.XLOOKUP(C218,'Tabela de Processos'!M:M,'Tabela de Processos'!I:I)</f>
        <v>Negócios - 12</v>
      </c>
      <c r="E218" s="196" t="str">
        <f>_xlfn.XLOOKUP(C218,'Tabela de Processos'!M:M,'Tabela de Processos'!J:J)</f>
        <v>Task 206</v>
      </c>
      <c r="F218" s="103"/>
      <c r="G218" s="179" t="s">
        <v>79</v>
      </c>
      <c r="H218" s="161">
        <f>_xlfn.XLOOKUP(C218,'Tabela de Processos'!M:M,'Tabela de Processos'!K:K)</f>
        <v>159</v>
      </c>
      <c r="I218" s="161" t="str">
        <f>_xlfn.XLOOKUP(C218,'Tabela de Processos'!M:M,'Tabela de Processos'!R:R)</f>
        <v>-</v>
      </c>
      <c r="J218" s="161">
        <f>_xlfn.XLOOKUP(C218,'Tabela de Processos'!M:M,'Tabela de Processos'!N:N)</f>
        <v>0</v>
      </c>
      <c r="L218" s="172">
        <f>_xlfn.XLOOKUP(C218,Tabela4[ID_Processo],Tabela4[Sprints])</f>
        <v>20</v>
      </c>
      <c r="M218" s="172">
        <f>_xlfn.XLOOKUP(C218,'Tabela de Processos'!M:M,'Tabela de Processos'!O:O)</f>
        <v>0</v>
      </c>
      <c r="N218" s="170" t="str">
        <f>_xlfn.XLOOKUP(C218,'Tabela de Processos'!M:M,'Tabela de Processos'!P:P)</f>
        <v>-</v>
      </c>
      <c r="O218" s="169" t="s">
        <v>63</v>
      </c>
      <c r="P218" s="169" t="s">
        <v>63</v>
      </c>
      <c r="Q218" s="169" t="s">
        <v>63</v>
      </c>
      <c r="R218" s="169" t="s">
        <v>63</v>
      </c>
      <c r="S218" s="169" t="s">
        <v>63</v>
      </c>
      <c r="T218" s="169" t="s">
        <v>63</v>
      </c>
      <c r="U218" s="169" t="s">
        <v>63</v>
      </c>
      <c r="V218" s="175" t="str">
        <f>IF(Planning6[[#This Row],[DATA VALIDAÇÃO ]]="-","To Do","Done")</f>
        <v>To Do</v>
      </c>
      <c r="W218" s="153" t="str">
        <f>_xlfn.XLOOKUP(C218,'Tabela de Processos'!M:M,'Tabela de Processos'!Q:Q)</f>
        <v>-</v>
      </c>
      <c r="Z218" s="72"/>
      <c r="AC218" s="219"/>
    </row>
    <row r="219" spans="2:29" ht="15" customHeight="1" x14ac:dyDescent="0.35">
      <c r="B219" s="219"/>
      <c r="C219" s="176" t="str">
        <f>'Tabela de Processos'!M211</f>
        <v>RH.015</v>
      </c>
      <c r="D219" s="199" t="str">
        <f>_xlfn.XLOOKUP(C219,'Tabela de Processos'!M:M,'Tabela de Processos'!I:I)</f>
        <v>Negócios - 12</v>
      </c>
      <c r="E219" s="196" t="str">
        <f>_xlfn.XLOOKUP(C219,'Tabela de Processos'!M:M,'Tabela de Processos'!J:J)</f>
        <v>Task 207</v>
      </c>
      <c r="F219" s="103"/>
      <c r="G219" s="179" t="s">
        <v>79</v>
      </c>
      <c r="H219" s="161">
        <f>_xlfn.XLOOKUP(C219,'Tabela de Processos'!M:M,'Tabela de Processos'!K:K)</f>
        <v>160</v>
      </c>
      <c r="I219" s="161" t="str">
        <f>_xlfn.XLOOKUP(C219,'Tabela de Processos'!M:M,'Tabela de Processos'!R:R)</f>
        <v>-</v>
      </c>
      <c r="J219" s="161">
        <f>_xlfn.XLOOKUP(C219,'Tabela de Processos'!M:M,'Tabela de Processos'!N:N)</f>
        <v>0</v>
      </c>
      <c r="L219" s="172">
        <f>_xlfn.XLOOKUP(C219,Tabela4[ID_Processo],Tabela4[Sprints])</f>
        <v>20</v>
      </c>
      <c r="M219" s="172">
        <f>_xlfn.XLOOKUP(C219,'Tabela de Processos'!M:M,'Tabela de Processos'!O:O)</f>
        <v>0</v>
      </c>
      <c r="N219" s="170" t="str">
        <f>_xlfn.XLOOKUP(C219,'Tabela de Processos'!M:M,'Tabela de Processos'!P:P)</f>
        <v>-</v>
      </c>
      <c r="O219" s="169" t="s">
        <v>63</v>
      </c>
      <c r="P219" s="169" t="s">
        <v>63</v>
      </c>
      <c r="Q219" s="169" t="s">
        <v>63</v>
      </c>
      <c r="R219" s="169" t="s">
        <v>63</v>
      </c>
      <c r="S219" s="169" t="s">
        <v>63</v>
      </c>
      <c r="T219" s="169" t="s">
        <v>63</v>
      </c>
      <c r="U219" s="169" t="s">
        <v>63</v>
      </c>
      <c r="V219" s="175" t="str">
        <f>IF(Planning6[[#This Row],[DATA VALIDAÇÃO ]]="-","To Do","Done")</f>
        <v>To Do</v>
      </c>
      <c r="W219" s="153" t="str">
        <f>_xlfn.XLOOKUP(C219,'Tabela de Processos'!M:M,'Tabela de Processos'!Q:Q)</f>
        <v>-</v>
      </c>
      <c r="Z219" s="72"/>
      <c r="AC219" s="219"/>
    </row>
    <row r="220" spans="2:29" ht="15" customHeight="1" x14ac:dyDescent="0.35">
      <c r="B220" s="219"/>
      <c r="C220" s="176" t="str">
        <f>'Tabela de Processos'!M212</f>
        <v>RH.016</v>
      </c>
      <c r="D220" s="199" t="str">
        <f>_xlfn.XLOOKUP(C220,'Tabela de Processos'!M:M,'Tabela de Processos'!I:I)</f>
        <v>Negócios - 12</v>
      </c>
      <c r="E220" s="196" t="str">
        <f>_xlfn.XLOOKUP(C220,'Tabela de Processos'!M:M,'Tabela de Processos'!J:J)</f>
        <v>Task 208</v>
      </c>
      <c r="F220" s="103"/>
      <c r="G220" s="179" t="s">
        <v>79</v>
      </c>
      <c r="H220" s="161">
        <f>_xlfn.XLOOKUP(C220,'Tabela de Processos'!M:M,'Tabela de Processos'!K:K)</f>
        <v>161</v>
      </c>
      <c r="I220" s="161" t="str">
        <f>_xlfn.XLOOKUP(C220,'Tabela de Processos'!M:M,'Tabela de Processos'!R:R)</f>
        <v>-</v>
      </c>
      <c r="J220" s="161">
        <f>_xlfn.XLOOKUP(C220,'Tabela de Processos'!M:M,'Tabela de Processos'!N:N)</f>
        <v>0</v>
      </c>
      <c r="L220" s="172">
        <f>_xlfn.XLOOKUP(C220,Tabela4[ID_Processo],Tabela4[Sprints])</f>
        <v>20</v>
      </c>
      <c r="M220" s="172">
        <f>_xlfn.XLOOKUP(C220,'Tabela de Processos'!M:M,'Tabela de Processos'!O:O)</f>
        <v>0</v>
      </c>
      <c r="N220" s="170" t="str">
        <f>_xlfn.XLOOKUP(C220,'Tabela de Processos'!M:M,'Tabela de Processos'!P:P)</f>
        <v>-</v>
      </c>
      <c r="O220" s="169" t="s">
        <v>63</v>
      </c>
      <c r="P220" s="169" t="s">
        <v>63</v>
      </c>
      <c r="Q220" s="169" t="s">
        <v>63</v>
      </c>
      <c r="R220" s="169" t="s">
        <v>63</v>
      </c>
      <c r="S220" s="169" t="s">
        <v>63</v>
      </c>
      <c r="T220" s="169" t="s">
        <v>63</v>
      </c>
      <c r="U220" s="169" t="s">
        <v>63</v>
      </c>
      <c r="V220" s="175" t="str">
        <f>IF(Planning6[[#This Row],[DATA VALIDAÇÃO ]]="-","To Do","Done")</f>
        <v>To Do</v>
      </c>
      <c r="W220" s="153" t="str">
        <f>_xlfn.XLOOKUP(C220,'Tabela de Processos'!M:M,'Tabela de Processos'!Q:Q)</f>
        <v>-</v>
      </c>
      <c r="Z220" s="72"/>
      <c r="AC220" s="219"/>
    </row>
    <row r="221" spans="2:29" ht="15" customHeight="1" x14ac:dyDescent="0.35">
      <c r="B221" s="219"/>
      <c r="C221" s="176" t="str">
        <f>'Tabela de Processos'!M213</f>
        <v>RH.017</v>
      </c>
      <c r="D221" s="199" t="str">
        <f>_xlfn.XLOOKUP(C221,'Tabela de Processos'!M:M,'Tabela de Processos'!I:I)</f>
        <v>Negócios - 12</v>
      </c>
      <c r="E221" s="196" t="str">
        <f>_xlfn.XLOOKUP(C221,'Tabela de Processos'!M:M,'Tabela de Processos'!J:J)</f>
        <v>Task 209</v>
      </c>
      <c r="F221" s="103"/>
      <c r="G221" s="179" t="s">
        <v>79</v>
      </c>
      <c r="H221" s="161">
        <f>_xlfn.XLOOKUP(C221,'Tabela de Processos'!M:M,'Tabela de Processos'!K:K)</f>
        <v>162</v>
      </c>
      <c r="I221" s="161" t="str">
        <f>_xlfn.XLOOKUP(C221,'Tabela de Processos'!M:M,'Tabela de Processos'!R:R)</f>
        <v>-</v>
      </c>
      <c r="J221" s="161">
        <f>_xlfn.XLOOKUP(C221,'Tabela de Processos'!M:M,'Tabela de Processos'!N:N)</f>
        <v>0</v>
      </c>
      <c r="L221" s="172">
        <f>_xlfn.XLOOKUP(C221,Tabela4[ID_Processo],Tabela4[Sprints])</f>
        <v>20</v>
      </c>
      <c r="M221" s="172">
        <f>_xlfn.XLOOKUP(C221,'Tabela de Processos'!M:M,'Tabela de Processos'!O:O)</f>
        <v>0</v>
      </c>
      <c r="N221" s="170" t="str">
        <f>_xlfn.XLOOKUP(C221,'Tabela de Processos'!M:M,'Tabela de Processos'!P:P)</f>
        <v>-</v>
      </c>
      <c r="O221" s="169" t="s">
        <v>63</v>
      </c>
      <c r="P221" s="169" t="s">
        <v>63</v>
      </c>
      <c r="Q221" s="169" t="s">
        <v>63</v>
      </c>
      <c r="R221" s="169" t="s">
        <v>63</v>
      </c>
      <c r="S221" s="169" t="s">
        <v>63</v>
      </c>
      <c r="T221" s="169" t="s">
        <v>63</v>
      </c>
      <c r="U221" s="169" t="s">
        <v>63</v>
      </c>
      <c r="V221" s="175" t="str">
        <f>IF(Planning6[[#This Row],[DATA VALIDAÇÃO ]]="-","To Do","Done")</f>
        <v>To Do</v>
      </c>
      <c r="W221" s="153" t="str">
        <f>_xlfn.XLOOKUP(C221,'Tabela de Processos'!M:M,'Tabela de Processos'!Q:Q)</f>
        <v>-</v>
      </c>
      <c r="Z221" s="72"/>
      <c r="AC221" s="219"/>
    </row>
    <row r="222" spans="2:29" ht="15" customHeight="1" x14ac:dyDescent="0.35">
      <c r="B222" s="219"/>
      <c r="C222" s="176" t="str">
        <f>'Tabela de Processos'!M214</f>
        <v>RH.018</v>
      </c>
      <c r="D222" s="199" t="str">
        <f>_xlfn.XLOOKUP(C222,'Tabela de Processos'!M:M,'Tabela de Processos'!I:I)</f>
        <v>Negócios - 12</v>
      </c>
      <c r="E222" s="196" t="str">
        <f>_xlfn.XLOOKUP(C222,'Tabela de Processos'!M:M,'Tabela de Processos'!J:J)</f>
        <v>Task 210</v>
      </c>
      <c r="F222" s="103"/>
      <c r="G222" s="179" t="s">
        <v>79</v>
      </c>
      <c r="H222" s="161">
        <f>_xlfn.XLOOKUP(C222,'Tabela de Processos'!M:M,'Tabela de Processos'!K:K)</f>
        <v>163</v>
      </c>
      <c r="I222" s="161" t="str">
        <f>_xlfn.XLOOKUP(C222,'Tabela de Processos'!M:M,'Tabela de Processos'!R:R)</f>
        <v>-</v>
      </c>
      <c r="J222" s="161">
        <f>_xlfn.XLOOKUP(C222,'Tabela de Processos'!M:M,'Tabela de Processos'!N:N)</f>
        <v>0</v>
      </c>
      <c r="L222" s="172">
        <f>_xlfn.XLOOKUP(C222,Tabela4[ID_Processo],Tabela4[Sprints])</f>
        <v>20</v>
      </c>
      <c r="M222" s="172">
        <f>_xlfn.XLOOKUP(C222,'Tabela de Processos'!M:M,'Tabela de Processos'!O:O)</f>
        <v>0</v>
      </c>
      <c r="N222" s="170" t="str">
        <f>_xlfn.XLOOKUP(C222,'Tabela de Processos'!M:M,'Tabela de Processos'!P:P)</f>
        <v>-</v>
      </c>
      <c r="O222" s="169" t="s">
        <v>63</v>
      </c>
      <c r="P222" s="169" t="s">
        <v>63</v>
      </c>
      <c r="Q222" s="169" t="s">
        <v>63</v>
      </c>
      <c r="R222" s="169" t="s">
        <v>63</v>
      </c>
      <c r="S222" s="169" t="s">
        <v>63</v>
      </c>
      <c r="T222" s="169" t="s">
        <v>63</v>
      </c>
      <c r="U222" s="169" t="s">
        <v>63</v>
      </c>
      <c r="V222" s="175" t="str">
        <f>IF(Planning6[[#This Row],[DATA VALIDAÇÃO ]]="-","To Do","Done")</f>
        <v>To Do</v>
      </c>
      <c r="W222" s="153" t="str">
        <f>_xlfn.XLOOKUP(C222,'Tabela de Processos'!M:M,'Tabela de Processos'!Q:Q)</f>
        <v>-</v>
      </c>
      <c r="Z222" s="72"/>
      <c r="AC222" s="219"/>
    </row>
    <row r="223" spans="2:29" ht="15" customHeight="1" x14ac:dyDescent="0.35">
      <c r="B223" s="219"/>
      <c r="C223" s="176" t="str">
        <f>'Tabela de Processos'!M215</f>
        <v>RH.019</v>
      </c>
      <c r="D223" s="199" t="str">
        <f>_xlfn.XLOOKUP(C223,'Tabela de Processos'!M:M,'Tabela de Processos'!I:I)</f>
        <v>Negócios - 12</v>
      </c>
      <c r="E223" s="196" t="str">
        <f>_xlfn.XLOOKUP(C223,'Tabela de Processos'!M:M,'Tabela de Processos'!J:J)</f>
        <v>Task 211</v>
      </c>
      <c r="F223" s="103"/>
      <c r="G223" s="179" t="s">
        <v>79</v>
      </c>
      <c r="H223" s="161">
        <f>_xlfn.XLOOKUP(C223,'Tabela de Processos'!M:M,'Tabela de Processos'!K:K)</f>
        <v>164</v>
      </c>
      <c r="I223" s="161" t="str">
        <f>_xlfn.XLOOKUP(C223,'Tabela de Processos'!M:M,'Tabela de Processos'!R:R)</f>
        <v>-</v>
      </c>
      <c r="J223" s="161">
        <f>_xlfn.XLOOKUP(C223,'Tabela de Processos'!M:M,'Tabela de Processos'!N:N)</f>
        <v>0</v>
      </c>
      <c r="L223" s="172">
        <f>_xlfn.XLOOKUP(C223,Tabela4[ID_Processo],Tabela4[Sprints])</f>
        <v>20</v>
      </c>
      <c r="M223" s="172">
        <f>_xlfn.XLOOKUP(C223,'Tabela de Processos'!M:M,'Tabela de Processos'!O:O)</f>
        <v>0</v>
      </c>
      <c r="N223" s="170" t="str">
        <f>_xlfn.XLOOKUP(C223,'Tabela de Processos'!M:M,'Tabela de Processos'!P:P)</f>
        <v>-</v>
      </c>
      <c r="O223" s="169" t="s">
        <v>63</v>
      </c>
      <c r="P223" s="169" t="s">
        <v>63</v>
      </c>
      <c r="Q223" s="169" t="s">
        <v>63</v>
      </c>
      <c r="R223" s="169" t="s">
        <v>63</v>
      </c>
      <c r="S223" s="169" t="s">
        <v>63</v>
      </c>
      <c r="T223" s="169" t="s">
        <v>63</v>
      </c>
      <c r="U223" s="169" t="s">
        <v>63</v>
      </c>
      <c r="V223" s="175" t="str">
        <f>IF(Planning6[[#This Row],[DATA VALIDAÇÃO ]]="-","To Do","Done")</f>
        <v>To Do</v>
      </c>
      <c r="W223" s="153" t="str">
        <f>_xlfn.XLOOKUP(C223,'Tabela de Processos'!M:M,'Tabela de Processos'!Q:Q)</f>
        <v>-</v>
      </c>
      <c r="Z223" s="72"/>
      <c r="AC223" s="219"/>
    </row>
    <row r="224" spans="2:29" ht="15" customHeight="1" x14ac:dyDescent="0.35">
      <c r="B224" s="219"/>
      <c r="C224" s="176" t="str">
        <f>'Tabela de Processos'!M216</f>
        <v>RH.020</v>
      </c>
      <c r="D224" s="199" t="str">
        <f>_xlfn.XLOOKUP(C224,'Tabela de Processos'!M:M,'Tabela de Processos'!I:I)</f>
        <v>Negócios - 12</v>
      </c>
      <c r="E224" s="196" t="str">
        <f>_xlfn.XLOOKUP(C224,'Tabela de Processos'!M:M,'Tabela de Processos'!J:J)</f>
        <v>Task 212</v>
      </c>
      <c r="F224" s="103"/>
      <c r="G224" s="179" t="s">
        <v>79</v>
      </c>
      <c r="H224" s="161">
        <f>_xlfn.XLOOKUP(C224,'Tabela de Processos'!M:M,'Tabela de Processos'!K:K)</f>
        <v>165</v>
      </c>
      <c r="I224" s="161" t="str">
        <f>_xlfn.XLOOKUP(C224,'Tabela de Processos'!M:M,'Tabela de Processos'!R:R)</f>
        <v>-</v>
      </c>
      <c r="J224" s="161">
        <f>_xlfn.XLOOKUP(C224,'Tabela de Processos'!M:M,'Tabela de Processos'!N:N)</f>
        <v>0</v>
      </c>
      <c r="L224" s="172">
        <f>_xlfn.XLOOKUP(C224,Tabela4[ID_Processo],Tabela4[Sprints])</f>
        <v>20</v>
      </c>
      <c r="M224" s="172">
        <f>_xlfn.XLOOKUP(C224,'Tabela de Processos'!M:M,'Tabela de Processos'!O:O)</f>
        <v>0</v>
      </c>
      <c r="N224" s="170" t="str">
        <f>_xlfn.XLOOKUP(C224,'Tabela de Processos'!M:M,'Tabela de Processos'!P:P)</f>
        <v>-</v>
      </c>
      <c r="O224" s="169" t="s">
        <v>63</v>
      </c>
      <c r="P224" s="169" t="s">
        <v>63</v>
      </c>
      <c r="Q224" s="169" t="s">
        <v>63</v>
      </c>
      <c r="R224" s="169" t="s">
        <v>63</v>
      </c>
      <c r="S224" s="169" t="s">
        <v>63</v>
      </c>
      <c r="T224" s="169" t="s">
        <v>63</v>
      </c>
      <c r="U224" s="169" t="s">
        <v>63</v>
      </c>
      <c r="V224" s="175" t="str">
        <f>IF(Planning6[[#This Row],[DATA VALIDAÇÃO ]]="-","To Do","Done")</f>
        <v>To Do</v>
      </c>
      <c r="W224" s="153" t="str">
        <f>_xlfn.XLOOKUP(C224,'Tabela de Processos'!M:M,'Tabela de Processos'!Q:Q)</f>
        <v>-</v>
      </c>
      <c r="Z224" s="72"/>
      <c r="AC224" s="219"/>
    </row>
    <row r="225" spans="2:29" ht="15" customHeight="1" x14ac:dyDescent="0.35">
      <c r="B225" s="219"/>
      <c r="C225" s="176" t="str">
        <f>'Tabela de Processos'!M217</f>
        <v>RH.021</v>
      </c>
      <c r="D225" s="199" t="str">
        <f>_xlfn.XLOOKUP(C225,'Tabela de Processos'!M:M,'Tabela de Processos'!I:I)</f>
        <v>Negócios - 12</v>
      </c>
      <c r="E225" s="196" t="str">
        <f>_xlfn.XLOOKUP(C225,'Tabela de Processos'!M:M,'Tabela de Processos'!J:J)</f>
        <v>Task 213</v>
      </c>
      <c r="F225" s="103"/>
      <c r="G225" s="179" t="s">
        <v>79</v>
      </c>
      <c r="H225" s="161">
        <f>_xlfn.XLOOKUP(C225,'Tabela de Processos'!M:M,'Tabela de Processos'!K:K)</f>
        <v>166</v>
      </c>
      <c r="I225" s="161" t="str">
        <f>_xlfn.XLOOKUP(C225,'Tabela de Processos'!M:M,'Tabela de Processos'!R:R)</f>
        <v>-</v>
      </c>
      <c r="J225" s="161">
        <f>_xlfn.XLOOKUP(C225,'Tabela de Processos'!M:M,'Tabela de Processos'!N:N)</f>
        <v>0</v>
      </c>
      <c r="L225" s="172">
        <f>_xlfn.XLOOKUP(C225,Tabela4[ID_Processo],Tabela4[Sprints])</f>
        <v>20</v>
      </c>
      <c r="M225" s="172">
        <f>_xlfn.XLOOKUP(C225,'Tabela de Processos'!M:M,'Tabela de Processos'!O:O)</f>
        <v>0</v>
      </c>
      <c r="N225" s="170" t="str">
        <f>_xlfn.XLOOKUP(C225,'Tabela de Processos'!M:M,'Tabela de Processos'!P:P)</f>
        <v>-</v>
      </c>
      <c r="O225" s="169" t="s">
        <v>63</v>
      </c>
      <c r="P225" s="169" t="s">
        <v>63</v>
      </c>
      <c r="Q225" s="169" t="s">
        <v>63</v>
      </c>
      <c r="R225" s="169" t="s">
        <v>63</v>
      </c>
      <c r="S225" s="169" t="s">
        <v>63</v>
      </c>
      <c r="T225" s="169" t="s">
        <v>63</v>
      </c>
      <c r="U225" s="169" t="s">
        <v>63</v>
      </c>
      <c r="V225" s="175" t="str">
        <f>IF(Planning6[[#This Row],[DATA VALIDAÇÃO ]]="-","To Do","Done")</f>
        <v>To Do</v>
      </c>
      <c r="W225" s="153" t="str">
        <f>_xlfn.XLOOKUP(C225,'Tabela de Processos'!M:M,'Tabela de Processos'!Q:Q)</f>
        <v>-</v>
      </c>
      <c r="Z225" s="72"/>
      <c r="AC225" s="219"/>
    </row>
    <row r="226" spans="2:29" ht="15" customHeight="1" x14ac:dyDescent="0.35">
      <c r="B226" s="219"/>
      <c r="C226" s="176" t="str">
        <f>'Tabela de Processos'!M218</f>
        <v>RH.022</v>
      </c>
      <c r="D226" s="199" t="str">
        <f>_xlfn.XLOOKUP(C226,'Tabela de Processos'!M:M,'Tabela de Processos'!I:I)</f>
        <v>Negócios - 12</v>
      </c>
      <c r="E226" s="196" t="str">
        <f>_xlfn.XLOOKUP(C226,'Tabela de Processos'!M:M,'Tabela de Processos'!J:J)</f>
        <v>Task 214</v>
      </c>
      <c r="F226" s="103"/>
      <c r="G226" s="179" t="s">
        <v>79</v>
      </c>
      <c r="H226" s="161">
        <f>_xlfn.XLOOKUP(C226,'Tabela de Processos'!M:M,'Tabela de Processos'!K:K)</f>
        <v>167</v>
      </c>
      <c r="I226" s="161" t="str">
        <f>_xlfn.XLOOKUP(C226,'Tabela de Processos'!M:M,'Tabela de Processos'!R:R)</f>
        <v>-</v>
      </c>
      <c r="J226" s="161">
        <f>_xlfn.XLOOKUP(C226,'Tabela de Processos'!M:M,'Tabela de Processos'!N:N)</f>
        <v>0</v>
      </c>
      <c r="L226" s="172">
        <f>_xlfn.XLOOKUP(C226,Tabela4[ID_Processo],Tabela4[Sprints])</f>
        <v>20</v>
      </c>
      <c r="M226" s="172">
        <f>_xlfn.XLOOKUP(C226,'Tabela de Processos'!M:M,'Tabela de Processos'!O:O)</f>
        <v>0</v>
      </c>
      <c r="N226" s="170" t="str">
        <f>_xlfn.XLOOKUP(C226,'Tabela de Processos'!M:M,'Tabela de Processos'!P:P)</f>
        <v>-</v>
      </c>
      <c r="O226" s="169" t="s">
        <v>63</v>
      </c>
      <c r="P226" s="169" t="s">
        <v>63</v>
      </c>
      <c r="Q226" s="169" t="s">
        <v>63</v>
      </c>
      <c r="R226" s="169" t="s">
        <v>63</v>
      </c>
      <c r="S226" s="169" t="s">
        <v>63</v>
      </c>
      <c r="T226" s="169" t="s">
        <v>63</v>
      </c>
      <c r="U226" s="169" t="s">
        <v>63</v>
      </c>
      <c r="V226" s="175" t="str">
        <f>IF(Planning6[[#This Row],[DATA VALIDAÇÃO ]]="-","To Do","Done")</f>
        <v>To Do</v>
      </c>
      <c r="W226" s="153" t="str">
        <f>_xlfn.XLOOKUP(C226,'Tabela de Processos'!M:M,'Tabela de Processos'!Q:Q)</f>
        <v>-</v>
      </c>
      <c r="Z226" s="72"/>
      <c r="AC226" s="219"/>
    </row>
    <row r="227" spans="2:29" ht="15" customHeight="1" x14ac:dyDescent="0.35">
      <c r="B227" s="219"/>
      <c r="C227" s="176" t="str">
        <f>'Tabela de Processos'!M219</f>
        <v>ACO.001</v>
      </c>
      <c r="D227" s="199" t="str">
        <f>_xlfn.XLOOKUP(C227,'Tabela de Processos'!M:M,'Tabela de Processos'!I:I)</f>
        <v>Negócios - 13</v>
      </c>
      <c r="E227" s="196" t="str">
        <f>_xlfn.XLOOKUP(C227,'Tabela de Processos'!M:M,'Tabela de Processos'!J:J)</f>
        <v>Task 215</v>
      </c>
      <c r="F227" s="103"/>
      <c r="G227" s="179" t="s">
        <v>79</v>
      </c>
      <c r="H227" s="161">
        <f>_xlfn.XLOOKUP(C227,'Tabela de Processos'!M:M,'Tabela de Processos'!K:K)</f>
        <v>168.1</v>
      </c>
      <c r="I227" s="161" t="str">
        <f>_xlfn.XLOOKUP(C227,'Tabela de Processos'!M:M,'Tabela de Processos'!R:R)</f>
        <v>-</v>
      </c>
      <c r="J227" s="161">
        <f>_xlfn.XLOOKUP(C227,'Tabela de Processos'!M:M,'Tabela de Processos'!N:N)</f>
        <v>0</v>
      </c>
      <c r="L227" s="172">
        <f>_xlfn.XLOOKUP(C227,Tabela4[ID_Processo],Tabela4[Sprints])</f>
        <v>21</v>
      </c>
      <c r="M227" s="172">
        <f>_xlfn.XLOOKUP(C227,'Tabela de Processos'!M:M,'Tabela de Processos'!O:O)</f>
        <v>0</v>
      </c>
      <c r="N227" s="170" t="str">
        <f>_xlfn.XLOOKUP(C227,'Tabela de Processos'!M:M,'Tabela de Processos'!P:P)</f>
        <v>-</v>
      </c>
      <c r="O227" s="169" t="s">
        <v>63</v>
      </c>
      <c r="P227" s="169" t="s">
        <v>63</v>
      </c>
      <c r="Q227" s="169" t="s">
        <v>63</v>
      </c>
      <c r="R227" s="169" t="s">
        <v>63</v>
      </c>
      <c r="S227" s="169" t="s">
        <v>63</v>
      </c>
      <c r="T227" s="169" t="s">
        <v>63</v>
      </c>
      <c r="U227" s="169" t="s">
        <v>63</v>
      </c>
      <c r="V227" s="175" t="str">
        <f>IF(Planning6[[#This Row],[DATA VALIDAÇÃO ]]="-","To Do","Done")</f>
        <v>To Do</v>
      </c>
      <c r="W227" s="153" t="str">
        <f>_xlfn.XLOOKUP(C227,'Tabela de Processos'!M:M,'Tabela de Processos'!Q:Q)</f>
        <v>-</v>
      </c>
      <c r="Z227" s="72"/>
      <c r="AC227" s="219"/>
    </row>
    <row r="228" spans="2:29" ht="15" customHeight="1" x14ac:dyDescent="0.35">
      <c r="B228" s="219"/>
      <c r="C228" s="176" t="str">
        <f>'Tabela de Processos'!M220</f>
        <v>ACO.002</v>
      </c>
      <c r="D228" s="199" t="str">
        <f>_xlfn.XLOOKUP(C228,'Tabela de Processos'!M:M,'Tabela de Processos'!I:I)</f>
        <v>Negócios - 13</v>
      </c>
      <c r="E228" s="196" t="str">
        <f>_xlfn.XLOOKUP(C228,'Tabela de Processos'!M:M,'Tabela de Processos'!J:J)</f>
        <v>Task 216</v>
      </c>
      <c r="F228" s="103"/>
      <c r="G228" s="179" t="s">
        <v>79</v>
      </c>
      <c r="H228" s="161">
        <f>_xlfn.XLOOKUP(C228,'Tabela de Processos'!M:M,'Tabela de Processos'!K:K)</f>
        <v>168.2</v>
      </c>
      <c r="I228" s="161" t="str">
        <f>_xlfn.XLOOKUP(C228,'Tabela de Processos'!M:M,'Tabela de Processos'!R:R)</f>
        <v>-</v>
      </c>
      <c r="J228" s="161">
        <f>_xlfn.XLOOKUP(C228,'Tabela de Processos'!M:M,'Tabela de Processos'!N:N)</f>
        <v>0</v>
      </c>
      <c r="L228" s="172">
        <f>_xlfn.XLOOKUP(C228,Tabela4[ID_Processo],Tabela4[Sprints])</f>
        <v>21</v>
      </c>
      <c r="M228" s="172">
        <f>_xlfn.XLOOKUP(C228,'Tabela de Processos'!M:M,'Tabela de Processos'!O:O)</f>
        <v>0</v>
      </c>
      <c r="N228" s="170" t="str">
        <f>_xlfn.XLOOKUP(C228,'Tabela de Processos'!M:M,'Tabela de Processos'!P:P)</f>
        <v>-</v>
      </c>
      <c r="O228" s="169" t="s">
        <v>63</v>
      </c>
      <c r="P228" s="169" t="s">
        <v>63</v>
      </c>
      <c r="Q228" s="169" t="s">
        <v>63</v>
      </c>
      <c r="R228" s="169" t="s">
        <v>63</v>
      </c>
      <c r="S228" s="169" t="s">
        <v>63</v>
      </c>
      <c r="T228" s="169" t="s">
        <v>63</v>
      </c>
      <c r="U228" s="169" t="s">
        <v>63</v>
      </c>
      <c r="V228" s="175" t="str">
        <f>IF(Planning6[[#This Row],[DATA VALIDAÇÃO ]]="-","To Do","Done")</f>
        <v>To Do</v>
      </c>
      <c r="W228" s="153" t="str">
        <f>_xlfn.XLOOKUP(C228,'Tabela de Processos'!M:M,'Tabela de Processos'!Q:Q)</f>
        <v>-</v>
      </c>
      <c r="Z228" s="72"/>
      <c r="AC228" s="219"/>
    </row>
    <row r="229" spans="2:29" ht="15" customHeight="1" x14ac:dyDescent="0.35">
      <c r="B229" s="219"/>
      <c r="C229" s="176" t="str">
        <f>'Tabela de Processos'!M221</f>
        <v>ACO.003</v>
      </c>
      <c r="D229" s="199" t="str">
        <f>_xlfn.XLOOKUP(C229,'Tabela de Processos'!M:M,'Tabela de Processos'!I:I)</f>
        <v>Negócios - 13</v>
      </c>
      <c r="E229" s="196" t="str">
        <f>_xlfn.XLOOKUP(C229,'Tabela de Processos'!M:M,'Tabela de Processos'!J:J)</f>
        <v>Task 217</v>
      </c>
      <c r="F229" s="103"/>
      <c r="G229" s="179" t="s">
        <v>79</v>
      </c>
      <c r="H229" s="161">
        <f>_xlfn.XLOOKUP(C229,'Tabela de Processos'!M:M,'Tabela de Processos'!K:K)</f>
        <v>168.3</v>
      </c>
      <c r="I229" s="161" t="str">
        <f>_xlfn.XLOOKUP(C229,'Tabela de Processos'!M:M,'Tabela de Processos'!R:R)</f>
        <v>-</v>
      </c>
      <c r="J229" s="161">
        <f>_xlfn.XLOOKUP(C229,'Tabela de Processos'!M:M,'Tabela de Processos'!N:N)</f>
        <v>0</v>
      </c>
      <c r="L229" s="172">
        <f>_xlfn.XLOOKUP(C229,Tabela4[ID_Processo],Tabela4[Sprints])</f>
        <v>21</v>
      </c>
      <c r="M229" s="172">
        <f>_xlfn.XLOOKUP(C229,'Tabela de Processos'!M:M,'Tabela de Processos'!O:O)</f>
        <v>0</v>
      </c>
      <c r="N229" s="170" t="str">
        <f>_xlfn.XLOOKUP(C229,'Tabela de Processos'!M:M,'Tabela de Processos'!P:P)</f>
        <v>-</v>
      </c>
      <c r="O229" s="169" t="s">
        <v>63</v>
      </c>
      <c r="P229" s="169" t="s">
        <v>63</v>
      </c>
      <c r="Q229" s="169" t="s">
        <v>63</v>
      </c>
      <c r="R229" s="169" t="s">
        <v>63</v>
      </c>
      <c r="S229" s="169" t="s">
        <v>63</v>
      </c>
      <c r="T229" s="169" t="s">
        <v>63</v>
      </c>
      <c r="U229" s="169" t="s">
        <v>63</v>
      </c>
      <c r="V229" s="175" t="str">
        <f>IF(Planning6[[#This Row],[DATA VALIDAÇÃO ]]="-","To Do","Done")</f>
        <v>To Do</v>
      </c>
      <c r="W229" s="153" t="str">
        <f>_xlfn.XLOOKUP(C229,'Tabela de Processos'!M:M,'Tabela de Processos'!Q:Q)</f>
        <v>-</v>
      </c>
      <c r="Z229" s="72"/>
      <c r="AC229" s="219"/>
    </row>
    <row r="230" spans="2:29" ht="15" customHeight="1" x14ac:dyDescent="0.35">
      <c r="B230" s="219"/>
      <c r="C230" s="176" t="str">
        <f>'Tabela de Processos'!M222</f>
        <v>ACO.004</v>
      </c>
      <c r="D230" s="199" t="str">
        <f>_xlfn.XLOOKUP(C230,'Tabela de Processos'!M:M,'Tabela de Processos'!I:I)</f>
        <v>Negócios - 13</v>
      </c>
      <c r="E230" s="196" t="str">
        <f>_xlfn.XLOOKUP(C230,'Tabela de Processos'!M:M,'Tabela de Processos'!J:J)</f>
        <v>Task 218</v>
      </c>
      <c r="F230" s="103"/>
      <c r="G230" s="179" t="s">
        <v>79</v>
      </c>
      <c r="H230" s="161">
        <f>_xlfn.XLOOKUP(C230,'Tabela de Processos'!M:M,'Tabela de Processos'!K:K)</f>
        <v>168.4</v>
      </c>
      <c r="I230" s="161" t="str">
        <f>_xlfn.XLOOKUP(C230,'Tabela de Processos'!M:M,'Tabela de Processos'!R:R)</f>
        <v>-</v>
      </c>
      <c r="J230" s="161">
        <f>_xlfn.XLOOKUP(C230,'Tabela de Processos'!M:M,'Tabela de Processos'!N:N)</f>
        <v>0</v>
      </c>
      <c r="L230" s="172">
        <f>_xlfn.XLOOKUP(C230,Tabela4[ID_Processo],Tabela4[Sprints])</f>
        <v>21</v>
      </c>
      <c r="M230" s="172">
        <f>_xlfn.XLOOKUP(C230,'Tabela de Processos'!M:M,'Tabela de Processos'!O:O)</f>
        <v>0</v>
      </c>
      <c r="N230" s="170" t="str">
        <f>_xlfn.XLOOKUP(C230,'Tabela de Processos'!M:M,'Tabela de Processos'!P:P)</f>
        <v>-</v>
      </c>
      <c r="O230" s="169" t="s">
        <v>63</v>
      </c>
      <c r="P230" s="169" t="s">
        <v>63</v>
      </c>
      <c r="Q230" s="169" t="s">
        <v>63</v>
      </c>
      <c r="R230" s="169" t="s">
        <v>63</v>
      </c>
      <c r="S230" s="169" t="s">
        <v>63</v>
      </c>
      <c r="T230" s="169" t="s">
        <v>63</v>
      </c>
      <c r="U230" s="169" t="s">
        <v>63</v>
      </c>
      <c r="V230" s="175" t="str">
        <f>IF(Planning6[[#This Row],[DATA VALIDAÇÃO ]]="-","To Do","Done")</f>
        <v>To Do</v>
      </c>
      <c r="W230" s="153" t="str">
        <f>_xlfn.XLOOKUP(C230,'Tabela de Processos'!M:M,'Tabela de Processos'!Q:Q)</f>
        <v>-</v>
      </c>
      <c r="Z230" s="72"/>
      <c r="AC230" s="219"/>
    </row>
    <row r="231" spans="2:29" ht="15" customHeight="1" x14ac:dyDescent="0.35">
      <c r="B231" s="219"/>
      <c r="C231" s="176" t="str">
        <f>'Tabela de Processos'!M223</f>
        <v>ACO.005</v>
      </c>
      <c r="D231" s="199" t="str">
        <f>_xlfn.XLOOKUP(C231,'Tabela de Processos'!M:M,'Tabela de Processos'!I:I)</f>
        <v>Negócios - 13</v>
      </c>
      <c r="E231" s="196" t="str">
        <f>_xlfn.XLOOKUP(C231,'Tabela de Processos'!M:M,'Tabela de Processos'!J:J)</f>
        <v>Task 219</v>
      </c>
      <c r="F231" s="103"/>
      <c r="G231" s="179" t="s">
        <v>79</v>
      </c>
      <c r="H231" s="161">
        <f>_xlfn.XLOOKUP(C231,'Tabela de Processos'!M:M,'Tabela de Processos'!K:K)</f>
        <v>169</v>
      </c>
      <c r="I231" s="161" t="str">
        <f>_xlfn.XLOOKUP(C231,'Tabela de Processos'!M:M,'Tabela de Processos'!R:R)</f>
        <v>-</v>
      </c>
      <c r="J231" s="161">
        <f>_xlfn.XLOOKUP(C231,'Tabela de Processos'!M:M,'Tabela de Processos'!N:N)</f>
        <v>0</v>
      </c>
      <c r="L231" s="172">
        <f>_xlfn.XLOOKUP(C231,Tabela4[ID_Processo],Tabela4[Sprints])</f>
        <v>21</v>
      </c>
      <c r="M231" s="172">
        <f>_xlfn.XLOOKUP(C231,'Tabela de Processos'!M:M,'Tabela de Processos'!O:O)</f>
        <v>0</v>
      </c>
      <c r="N231" s="170" t="str">
        <f>_xlfn.XLOOKUP(C231,'Tabela de Processos'!M:M,'Tabela de Processos'!P:P)</f>
        <v>-</v>
      </c>
      <c r="O231" s="169" t="s">
        <v>63</v>
      </c>
      <c r="P231" s="169" t="s">
        <v>63</v>
      </c>
      <c r="Q231" s="169" t="s">
        <v>63</v>
      </c>
      <c r="R231" s="169" t="s">
        <v>63</v>
      </c>
      <c r="S231" s="169" t="s">
        <v>63</v>
      </c>
      <c r="T231" s="169" t="s">
        <v>63</v>
      </c>
      <c r="U231" s="169" t="s">
        <v>63</v>
      </c>
      <c r="V231" s="175" t="str">
        <f>IF(Planning6[[#This Row],[DATA VALIDAÇÃO ]]="-","To Do","Done")</f>
        <v>To Do</v>
      </c>
      <c r="W231" s="153" t="str">
        <f>_xlfn.XLOOKUP(C231,'Tabela de Processos'!M:M,'Tabela de Processos'!Q:Q)</f>
        <v>-</v>
      </c>
      <c r="Z231" s="72"/>
      <c r="AC231" s="219"/>
    </row>
    <row r="232" spans="2:29" ht="15" customHeight="1" x14ac:dyDescent="0.35">
      <c r="B232" s="219"/>
      <c r="C232" s="176" t="str">
        <f>'Tabela de Processos'!M224</f>
        <v>ACO.006</v>
      </c>
      <c r="D232" s="199" t="str">
        <f>_xlfn.XLOOKUP(C232,'Tabela de Processos'!M:M,'Tabela de Processos'!I:I)</f>
        <v>Negócios - 13</v>
      </c>
      <c r="E232" s="196" t="str">
        <f>_xlfn.XLOOKUP(C232,'Tabela de Processos'!M:M,'Tabela de Processos'!J:J)</f>
        <v>Task 220</v>
      </c>
      <c r="F232" s="103"/>
      <c r="G232" s="179" t="s">
        <v>79</v>
      </c>
      <c r="H232" s="161">
        <f>_xlfn.XLOOKUP(C232,'Tabela de Processos'!M:M,'Tabela de Processos'!K:K)</f>
        <v>170</v>
      </c>
      <c r="I232" s="161" t="str">
        <f>_xlfn.XLOOKUP(C232,'Tabela de Processos'!M:M,'Tabela de Processos'!R:R)</f>
        <v>-</v>
      </c>
      <c r="J232" s="161">
        <f>_xlfn.XLOOKUP(C232,'Tabela de Processos'!M:M,'Tabela de Processos'!N:N)</f>
        <v>0</v>
      </c>
      <c r="L232" s="172">
        <f>_xlfn.XLOOKUP(C232,Tabela4[ID_Processo],Tabela4[Sprints])</f>
        <v>21</v>
      </c>
      <c r="M232" s="172">
        <f>_xlfn.XLOOKUP(C232,'Tabela de Processos'!M:M,'Tabela de Processos'!O:O)</f>
        <v>0</v>
      </c>
      <c r="N232" s="170" t="str">
        <f>_xlfn.XLOOKUP(C232,'Tabela de Processos'!M:M,'Tabela de Processos'!P:P)</f>
        <v>-</v>
      </c>
      <c r="O232" s="169" t="s">
        <v>63</v>
      </c>
      <c r="P232" s="169" t="s">
        <v>63</v>
      </c>
      <c r="Q232" s="169" t="s">
        <v>63</v>
      </c>
      <c r="R232" s="169" t="s">
        <v>63</v>
      </c>
      <c r="S232" s="169" t="s">
        <v>63</v>
      </c>
      <c r="T232" s="169" t="s">
        <v>63</v>
      </c>
      <c r="U232" s="169" t="s">
        <v>63</v>
      </c>
      <c r="V232" s="175" t="str">
        <f>IF(Planning6[[#This Row],[DATA VALIDAÇÃO ]]="-","To Do","Done")</f>
        <v>To Do</v>
      </c>
      <c r="W232" s="153" t="str">
        <f>_xlfn.XLOOKUP(C232,'Tabela de Processos'!M:M,'Tabela de Processos'!Q:Q)</f>
        <v>-</v>
      </c>
      <c r="Z232" s="72"/>
      <c r="AC232" s="219"/>
    </row>
    <row r="233" spans="2:29" ht="15" customHeight="1" x14ac:dyDescent="0.35">
      <c r="B233" s="219"/>
      <c r="C233" s="176" t="str">
        <f>'Tabela de Processos'!M225</f>
        <v>ACO.007</v>
      </c>
      <c r="D233" s="199" t="str">
        <f>_xlfn.XLOOKUP(C233,'Tabela de Processos'!M:M,'Tabela de Processos'!I:I)</f>
        <v>Negócios - 13</v>
      </c>
      <c r="E233" s="196" t="str">
        <f>_xlfn.XLOOKUP(C233,'Tabela de Processos'!M:M,'Tabela de Processos'!J:J)</f>
        <v>Task 221</v>
      </c>
      <c r="F233" s="103"/>
      <c r="G233" s="179" t="s">
        <v>79</v>
      </c>
      <c r="H233" s="161">
        <f>_xlfn.XLOOKUP(C233,'Tabela de Processos'!M:M,'Tabela de Processos'!K:K)</f>
        <v>171</v>
      </c>
      <c r="I233" s="161" t="str">
        <f>_xlfn.XLOOKUP(C233,'Tabela de Processos'!M:M,'Tabela de Processos'!R:R)</f>
        <v>-</v>
      </c>
      <c r="J233" s="161">
        <f>_xlfn.XLOOKUP(C233,'Tabela de Processos'!M:M,'Tabela de Processos'!N:N)</f>
        <v>0</v>
      </c>
      <c r="L233" s="172">
        <f>_xlfn.XLOOKUP(C233,Tabela4[ID_Processo],Tabela4[Sprints])</f>
        <v>21</v>
      </c>
      <c r="M233" s="172">
        <f>_xlfn.XLOOKUP(C233,'Tabela de Processos'!M:M,'Tabela de Processos'!O:O)</f>
        <v>0</v>
      </c>
      <c r="N233" s="170" t="str">
        <f>_xlfn.XLOOKUP(C233,'Tabela de Processos'!M:M,'Tabela de Processos'!P:P)</f>
        <v>-</v>
      </c>
      <c r="O233" s="169" t="s">
        <v>63</v>
      </c>
      <c r="P233" s="169" t="s">
        <v>63</v>
      </c>
      <c r="Q233" s="169" t="s">
        <v>63</v>
      </c>
      <c r="R233" s="169" t="s">
        <v>63</v>
      </c>
      <c r="S233" s="169" t="s">
        <v>63</v>
      </c>
      <c r="T233" s="169" t="s">
        <v>63</v>
      </c>
      <c r="U233" s="169" t="s">
        <v>63</v>
      </c>
      <c r="V233" s="175" t="str">
        <f>IF(Planning6[[#This Row],[DATA VALIDAÇÃO ]]="-","To Do","Done")</f>
        <v>To Do</v>
      </c>
      <c r="W233" s="153" t="str">
        <f>_xlfn.XLOOKUP(C233,'Tabela de Processos'!M:M,'Tabela de Processos'!Q:Q)</f>
        <v>-</v>
      </c>
      <c r="Z233" s="72"/>
      <c r="AC233" s="219"/>
    </row>
    <row r="234" spans="2:29" ht="15" customHeight="1" x14ac:dyDescent="0.35">
      <c r="B234" s="219"/>
      <c r="C234" s="176" t="str">
        <f>'Tabela de Processos'!M226</f>
        <v>ACO.008</v>
      </c>
      <c r="D234" s="199" t="str">
        <f>_xlfn.XLOOKUP(C234,'Tabela de Processos'!M:M,'Tabela de Processos'!I:I)</f>
        <v>Negócios - 13</v>
      </c>
      <c r="E234" s="196" t="str">
        <f>_xlfn.XLOOKUP(C234,'Tabela de Processos'!M:M,'Tabela de Processos'!J:J)</f>
        <v>Task 222</v>
      </c>
      <c r="F234" s="103"/>
      <c r="G234" s="179" t="s">
        <v>79</v>
      </c>
      <c r="H234" s="161">
        <f>_xlfn.XLOOKUP(C234,'Tabela de Processos'!M:M,'Tabela de Processos'!K:K)</f>
        <v>172</v>
      </c>
      <c r="I234" s="161" t="str">
        <f>_xlfn.XLOOKUP(C234,'Tabela de Processos'!M:M,'Tabela de Processos'!R:R)</f>
        <v>-</v>
      </c>
      <c r="J234" s="161">
        <f>_xlfn.XLOOKUP(C234,'Tabela de Processos'!M:M,'Tabela de Processos'!N:N)</f>
        <v>0</v>
      </c>
      <c r="L234" s="172">
        <f>_xlfn.XLOOKUP(C234,Tabela4[ID_Processo],Tabela4[Sprints])</f>
        <v>21</v>
      </c>
      <c r="M234" s="172">
        <f>_xlfn.XLOOKUP(C234,'Tabela de Processos'!M:M,'Tabela de Processos'!O:O)</f>
        <v>0</v>
      </c>
      <c r="N234" s="170" t="str">
        <f>_xlfn.XLOOKUP(C234,'Tabela de Processos'!M:M,'Tabela de Processos'!P:P)</f>
        <v>-</v>
      </c>
      <c r="O234" s="169" t="s">
        <v>63</v>
      </c>
      <c r="P234" s="169" t="s">
        <v>63</v>
      </c>
      <c r="Q234" s="169" t="s">
        <v>63</v>
      </c>
      <c r="R234" s="169" t="s">
        <v>63</v>
      </c>
      <c r="S234" s="169" t="s">
        <v>63</v>
      </c>
      <c r="T234" s="169" t="s">
        <v>63</v>
      </c>
      <c r="U234" s="169" t="s">
        <v>63</v>
      </c>
      <c r="V234" s="175" t="str">
        <f>IF(Planning6[[#This Row],[DATA VALIDAÇÃO ]]="-","To Do","Done")</f>
        <v>To Do</v>
      </c>
      <c r="W234" s="153" t="str">
        <f>_xlfn.XLOOKUP(C234,'Tabela de Processos'!M:M,'Tabela de Processos'!Q:Q)</f>
        <v>-</v>
      </c>
      <c r="Z234" s="72"/>
      <c r="AC234" s="219"/>
    </row>
    <row r="235" spans="2:29" ht="15" customHeight="1" x14ac:dyDescent="0.35">
      <c r="B235" s="219"/>
      <c r="C235" s="176" t="str">
        <f>'Tabela de Processos'!M227</f>
        <v>ACO.009</v>
      </c>
      <c r="D235" s="199" t="str">
        <f>_xlfn.XLOOKUP(C235,'Tabela de Processos'!M:M,'Tabela de Processos'!I:I)</f>
        <v>Negócios - 13</v>
      </c>
      <c r="E235" s="196" t="str">
        <f>_xlfn.XLOOKUP(C235,'Tabela de Processos'!M:M,'Tabela de Processos'!J:J)</f>
        <v>Task 223</v>
      </c>
      <c r="F235" s="103"/>
      <c r="G235" s="179" t="s">
        <v>79</v>
      </c>
      <c r="H235" s="161">
        <f>_xlfn.XLOOKUP(C235,'Tabela de Processos'!M:M,'Tabela de Processos'!K:K)</f>
        <v>173</v>
      </c>
      <c r="I235" s="161" t="str">
        <f>_xlfn.XLOOKUP(C235,'Tabela de Processos'!M:M,'Tabela de Processos'!R:R)</f>
        <v>-</v>
      </c>
      <c r="J235" s="161">
        <f>_xlfn.XLOOKUP(C235,'Tabela de Processos'!M:M,'Tabela de Processos'!N:N)</f>
        <v>0</v>
      </c>
      <c r="L235" s="172">
        <f>_xlfn.XLOOKUP(C235,Tabela4[ID_Processo],Tabela4[Sprints])</f>
        <v>22</v>
      </c>
      <c r="M235" s="172">
        <f>_xlfn.XLOOKUP(C235,'Tabela de Processos'!M:M,'Tabela de Processos'!O:O)</f>
        <v>0</v>
      </c>
      <c r="N235" s="170" t="str">
        <f>_xlfn.XLOOKUP(C235,'Tabela de Processos'!M:M,'Tabela de Processos'!P:P)</f>
        <v>-</v>
      </c>
      <c r="O235" s="169" t="s">
        <v>63</v>
      </c>
      <c r="P235" s="169" t="s">
        <v>63</v>
      </c>
      <c r="Q235" s="169" t="s">
        <v>63</v>
      </c>
      <c r="R235" s="169" t="s">
        <v>63</v>
      </c>
      <c r="S235" s="169" t="s">
        <v>63</v>
      </c>
      <c r="T235" s="169" t="s">
        <v>63</v>
      </c>
      <c r="U235" s="169" t="s">
        <v>63</v>
      </c>
      <c r="V235" s="175" t="str">
        <f>IF(Planning6[[#This Row],[DATA VALIDAÇÃO ]]="-","To Do","Done")</f>
        <v>To Do</v>
      </c>
      <c r="W235" s="153" t="str">
        <f>_xlfn.XLOOKUP(C235,'Tabela de Processos'!M:M,'Tabela de Processos'!Q:Q)</f>
        <v>-</v>
      </c>
      <c r="Z235" s="72"/>
      <c r="AC235" s="219"/>
    </row>
    <row r="236" spans="2:29" ht="15" customHeight="1" x14ac:dyDescent="0.35">
      <c r="B236" s="219"/>
      <c r="C236" s="176" t="str">
        <f>'Tabela de Processos'!M228</f>
        <v>ACO.010</v>
      </c>
      <c r="D236" s="199" t="str">
        <f>_xlfn.XLOOKUP(C236,'Tabela de Processos'!M:M,'Tabela de Processos'!I:I)</f>
        <v>Negócios - 13</v>
      </c>
      <c r="E236" s="196" t="str">
        <f>_xlfn.XLOOKUP(C236,'Tabela de Processos'!M:M,'Tabela de Processos'!J:J)</f>
        <v>Task 224</v>
      </c>
      <c r="F236" s="103"/>
      <c r="G236" s="179" t="s">
        <v>79</v>
      </c>
      <c r="H236" s="161">
        <f>_xlfn.XLOOKUP(C236,'Tabela de Processos'!M:M,'Tabela de Processos'!K:K)</f>
        <v>174</v>
      </c>
      <c r="I236" s="161" t="str">
        <f>_xlfn.XLOOKUP(C236,'Tabela de Processos'!M:M,'Tabela de Processos'!R:R)</f>
        <v>-</v>
      </c>
      <c r="J236" s="161">
        <f>_xlfn.XLOOKUP(C236,'Tabela de Processos'!M:M,'Tabela de Processos'!N:N)</f>
        <v>0</v>
      </c>
      <c r="L236" s="172">
        <f>_xlfn.XLOOKUP(C236,Tabela4[ID_Processo],Tabela4[Sprints])</f>
        <v>23</v>
      </c>
      <c r="M236" s="172">
        <f>_xlfn.XLOOKUP(C236,'Tabela de Processos'!M:M,'Tabela de Processos'!O:O)</f>
        <v>0</v>
      </c>
      <c r="N236" s="170" t="str">
        <f>_xlfn.XLOOKUP(C236,'Tabela de Processos'!M:M,'Tabela de Processos'!P:P)</f>
        <v>-</v>
      </c>
      <c r="O236" s="169" t="s">
        <v>63</v>
      </c>
      <c r="P236" s="169" t="s">
        <v>63</v>
      </c>
      <c r="Q236" s="169" t="s">
        <v>63</v>
      </c>
      <c r="R236" s="169" t="s">
        <v>63</v>
      </c>
      <c r="S236" s="169" t="s">
        <v>63</v>
      </c>
      <c r="T236" s="169" t="s">
        <v>63</v>
      </c>
      <c r="U236" s="169" t="s">
        <v>63</v>
      </c>
      <c r="V236" s="175" t="str">
        <f>IF(Planning6[[#This Row],[DATA VALIDAÇÃO ]]="-","To Do","Done")</f>
        <v>To Do</v>
      </c>
      <c r="W236" s="153" t="str">
        <f>_xlfn.XLOOKUP(C236,'Tabela de Processos'!M:M,'Tabela de Processos'!Q:Q)</f>
        <v>-</v>
      </c>
      <c r="Z236" s="72"/>
      <c r="AC236" s="219"/>
    </row>
    <row r="237" spans="2:29" ht="7.5" customHeight="1" x14ac:dyDescent="0.35">
      <c r="B237" s="219"/>
      <c r="C237" s="220"/>
      <c r="D237" s="221"/>
      <c r="E237" s="221"/>
      <c r="F237" s="219"/>
      <c r="G237" s="220"/>
      <c r="H237" s="220"/>
      <c r="I237" s="220"/>
      <c r="J237" s="220"/>
      <c r="K237" s="220"/>
      <c r="L237" s="222"/>
      <c r="M237" s="222"/>
      <c r="N237" s="223"/>
      <c r="O237" s="224"/>
      <c r="P237" s="223"/>
      <c r="Q237" s="223"/>
      <c r="R237" s="223"/>
      <c r="S237" s="223"/>
      <c r="T237" s="223"/>
      <c r="U237" s="223"/>
      <c r="V237" s="225"/>
      <c r="W237" s="223"/>
      <c r="X237" s="219"/>
      <c r="Y237" s="226"/>
      <c r="Z237" s="219"/>
      <c r="AA237" s="219"/>
      <c r="AB237" s="227"/>
      <c r="AC237" s="219"/>
    </row>
  </sheetData>
  <autoFilter ref="D12:E234" xr:uid="{0965E35C-A41C-48A9-B30C-1EE591534E9B}"/>
  <phoneticPr fontId="67" type="noConversion"/>
  <conditionalFormatting sqref="D4 V237:V1048576">
    <cfRule type="cellIs" dxfId="28" priority="1" operator="equal">
      <formula>"In Progress"</formula>
    </cfRule>
    <cfRule type="cellIs" dxfId="27" priority="2" operator="equal">
      <formula>"Done"</formula>
    </cfRule>
  </conditionalFormatting>
  <conditionalFormatting sqref="O13:O56 P39:U39 P42:U56 O57:U236">
    <cfRule type="cellIs" dxfId="26" priority="5" operator="equal">
      <formula>"In Progress"</formula>
    </cfRule>
    <cfRule type="cellIs" dxfId="25" priority="6" operator="equal">
      <formula>"Done"</formula>
    </cfRule>
  </conditionalFormatting>
  <conditionalFormatting sqref="P13:U38 P40:U41">
    <cfRule type="cellIs" dxfId="24" priority="3" operator="equal">
      <formula>"In Progress"</formula>
    </cfRule>
    <cfRule type="cellIs" dxfId="23" priority="4" operator="equal">
      <formula>"Done"</formula>
    </cfRule>
  </conditionalFormatting>
  <conditionalFormatting sqref="V1:V2 I3:I5 I7 V8:V236">
    <cfRule type="cellIs" dxfId="22" priority="11" operator="equal">
      <formula>"In Progress"</formula>
    </cfRule>
    <cfRule type="cellIs" dxfId="21" priority="15" operator="equal">
      <formula>"Done"</formula>
    </cfRule>
  </conditionalFormatting>
  <conditionalFormatting sqref="X13:X113">
    <cfRule type="cellIs" dxfId="20" priority="14" operator="equal">
      <formula>"Definir regra do negocio"</formula>
    </cfRule>
    <cfRule type="expression" dxfId="19" priority="177">
      <formula>$AS$12=$V13</formula>
    </cfRule>
  </conditionalFormatting>
  <conditionalFormatting sqref="Y12:Y236">
    <cfRule type="cellIs" dxfId="18" priority="10" operator="equal">
      <formula>"""Yes"""</formula>
    </cfRule>
  </conditionalFormatting>
  <conditionalFormatting sqref="Y13:Y236">
    <cfRule type="cellIs" dxfId="17" priority="9" operator="equal">
      <formula>Yes</formula>
    </cfRule>
  </conditionalFormatting>
  <dataValidations count="4">
    <dataValidation type="list" allowBlank="1" showInputMessage="1" showErrorMessage="1" sqref="P41:P42 O13:P40 O41:O236 Q13:U42 P43:U236" xr:uid="{D1EA897C-58A8-47F1-85DA-72BAA1412C7B}">
      <formula1>"To Do, In Progress, Done"</formula1>
    </dataValidation>
    <dataValidation type="list" allowBlank="1" showInputMessage="1" showErrorMessage="1" sqref="V13:V236" xr:uid="{0DD405D9-E20A-49A4-AC8D-D338AEFC2983}">
      <formula1>"To Do, In Progress, Blocked, Done"</formula1>
    </dataValidation>
    <dataValidation type="list" allowBlank="1" showInputMessage="1" showErrorMessage="1" sqref="K14:K96" xr:uid="{7372A8D2-1788-44A4-A0D1-B9D33DFFFB68}">
      <formula1>"Workflow, Modelling"</formula1>
    </dataValidation>
    <dataValidation type="list" allowBlank="1" showInputMessage="1" showErrorMessage="1" sqref="G13:G236" xr:uid="{4A5D18FD-FD86-40ED-8E26-E33A5D73AE5C}">
      <formula1>"Processos, Subprocessos"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A1:Y133"/>
  <sheetViews>
    <sheetView zoomScale="90" zoomScaleNormal="90" workbookViewId="0">
      <pane ySplit="7" topLeftCell="A8" activePane="bottomLeft" state="frozen"/>
      <selection activeCell="J9" sqref="J9"/>
      <selection pane="bottomLeft" activeCell="E9" sqref="E9"/>
    </sheetView>
  </sheetViews>
  <sheetFormatPr defaultColWidth="9.36328125" defaultRowHeight="14.5" x14ac:dyDescent="0.35"/>
  <cols>
    <col min="1" max="1" width="3" style="28" customWidth="1"/>
    <col min="2" max="2" width="15.54296875" style="32" customWidth="1"/>
    <col min="3" max="3" width="45.6328125" style="86" customWidth="1"/>
    <col min="4" max="4" width="11.453125" style="72" customWidth="1"/>
    <col min="5" max="5" width="23.54296875" style="139" customWidth="1"/>
    <col min="6" max="6" width="15" style="72" customWidth="1"/>
    <col min="7" max="7" width="51.36328125" style="86" customWidth="1"/>
    <col min="8" max="8" width="53.54296875" style="86" hidden="1" customWidth="1"/>
    <col min="9" max="9" width="13.6328125" style="72" bestFit="1" customWidth="1"/>
    <col min="10" max="10" width="13.453125" style="86" bestFit="1" customWidth="1"/>
    <col min="11" max="11" width="14.6328125" style="86" bestFit="1" customWidth="1"/>
    <col min="12" max="12" width="63.453125" style="73" customWidth="1"/>
    <col min="13" max="13" width="2.453125" style="29" customWidth="1"/>
    <col min="14" max="18" width="9.36328125" style="32"/>
    <col min="19" max="19" width="15.453125" style="32" bestFit="1" customWidth="1"/>
    <col min="20" max="20" width="20.6328125" style="32" bestFit="1" customWidth="1"/>
    <col min="21" max="22" width="11.453125" style="32" customWidth="1"/>
    <col min="23" max="16384" width="9.36328125" style="32"/>
  </cols>
  <sheetData>
    <row r="1" spans="1:25" x14ac:dyDescent="0.35">
      <c r="B1" s="29"/>
      <c r="C1" s="83"/>
      <c r="D1" s="30"/>
      <c r="E1" s="133"/>
      <c r="F1" s="30"/>
      <c r="G1" s="83"/>
      <c r="H1" s="83"/>
      <c r="I1" s="30"/>
      <c r="J1" s="83"/>
      <c r="K1" s="83"/>
      <c r="L1" s="31"/>
      <c r="S1" s="32" t="s">
        <v>82</v>
      </c>
      <c r="T1" s="3" t="s">
        <v>83</v>
      </c>
      <c r="U1" s="3" t="s">
        <v>84</v>
      </c>
      <c r="V1" s="72" t="s">
        <v>85</v>
      </c>
    </row>
    <row r="2" spans="1:25" x14ac:dyDescent="0.35">
      <c r="B2" s="29"/>
      <c r="C2" s="83"/>
      <c r="D2" s="30"/>
      <c r="E2" s="133"/>
      <c r="F2" s="30"/>
      <c r="G2" s="83"/>
      <c r="H2" s="83"/>
      <c r="I2" s="30"/>
      <c r="J2" s="27"/>
      <c r="K2" s="27"/>
      <c r="L2" s="27"/>
      <c r="Q2" s="149">
        <f>COUNTA($C$8:$C$5585)</f>
        <v>2</v>
      </c>
      <c r="R2" s="150" t="s">
        <v>86</v>
      </c>
      <c r="S2" s="32">
        <f>COUNTIF(B:B,T2)</f>
        <v>1</v>
      </c>
      <c r="T2" s="60" t="s">
        <v>87</v>
      </c>
      <c r="U2" s="147">
        <f>COUNTIFS(I:I, "Finalizado",B:B,"Operacional")</f>
        <v>0</v>
      </c>
      <c r="V2" s="72">
        <f>S2-U2</f>
        <v>1</v>
      </c>
    </row>
    <row r="3" spans="1:25" x14ac:dyDescent="0.35">
      <c r="B3" s="29"/>
      <c r="C3" s="83"/>
      <c r="D3" s="30"/>
      <c r="E3" s="133"/>
      <c r="F3" s="30"/>
      <c r="G3" s="83"/>
      <c r="H3" s="83"/>
      <c r="I3" s="30"/>
      <c r="J3" s="27"/>
      <c r="K3" s="27"/>
      <c r="L3" s="27"/>
      <c r="Q3" s="149">
        <f>COUNTIF($I$7:$I$5591,"Finalizado")</f>
        <v>0</v>
      </c>
      <c r="R3" s="150" t="s">
        <v>6</v>
      </c>
      <c r="S3" s="32">
        <f>COUNTIF(B:B,T3)</f>
        <v>0</v>
      </c>
      <c r="T3" s="32" t="s">
        <v>88</v>
      </c>
      <c r="U3" s="147">
        <f>COUNTIFS(I:I,"Finalizado",B:B,"Experiencia do cliente")</f>
        <v>0</v>
      </c>
      <c r="V3" s="72">
        <f t="shared" ref="V3:V4" si="0">S3-U3</f>
        <v>0</v>
      </c>
    </row>
    <row r="4" spans="1:25" x14ac:dyDescent="0.35">
      <c r="B4" s="29"/>
      <c r="C4" s="83"/>
      <c r="D4" s="30"/>
      <c r="E4" s="133"/>
      <c r="F4" s="30"/>
      <c r="G4" s="83"/>
      <c r="H4" s="83"/>
      <c r="I4" s="30"/>
      <c r="J4" s="88"/>
      <c r="K4" s="88"/>
      <c r="L4" s="27"/>
      <c r="Q4" s="151">
        <f>$Q$3/$Q$2</f>
        <v>0</v>
      </c>
      <c r="R4" s="150"/>
      <c r="S4" s="32">
        <f>COUNTIF(B:B,T4)</f>
        <v>0</v>
      </c>
      <c r="T4" s="32" t="s">
        <v>89</v>
      </c>
      <c r="U4" s="147">
        <f>COUNTIFS(I:I,"Finalizado",B:B,"Backoffice")</f>
        <v>0</v>
      </c>
      <c r="V4" s="72">
        <f t="shared" si="0"/>
        <v>0</v>
      </c>
    </row>
    <row r="5" spans="1:25" hidden="1" x14ac:dyDescent="0.35">
      <c r="B5" s="29"/>
      <c r="C5" s="83"/>
      <c r="D5" s="30"/>
      <c r="E5" s="133"/>
      <c r="F5" s="30"/>
      <c r="G5" s="83"/>
      <c r="H5" s="83"/>
      <c r="I5" s="30"/>
      <c r="J5" s="34"/>
      <c r="K5" s="34"/>
      <c r="L5" s="34"/>
      <c r="Q5" s="33">
        <f>$Q$2-$Q$3</f>
        <v>2</v>
      </c>
      <c r="R5" s="34" t="s">
        <v>63</v>
      </c>
    </row>
    <row r="6" spans="1:25" hidden="1" x14ac:dyDescent="0.35">
      <c r="B6" s="29"/>
      <c r="C6" s="83"/>
      <c r="D6" s="30"/>
      <c r="E6" s="133"/>
      <c r="F6" s="30"/>
      <c r="G6" s="83"/>
      <c r="H6" s="83"/>
      <c r="I6" s="30"/>
      <c r="J6" s="83"/>
      <c r="K6" s="83"/>
      <c r="L6" s="31"/>
      <c r="Q6" s="1"/>
      <c r="R6" s="5"/>
    </row>
    <row r="7" spans="1:25" s="3" customFormat="1" ht="15.5" x14ac:dyDescent="0.35">
      <c r="A7" s="4"/>
      <c r="B7" s="35" t="s">
        <v>90</v>
      </c>
      <c r="C7" s="84" t="s">
        <v>20</v>
      </c>
      <c r="D7" s="35" t="s">
        <v>17</v>
      </c>
      <c r="E7" s="84" t="s">
        <v>46</v>
      </c>
      <c r="F7" s="35" t="s">
        <v>19</v>
      </c>
      <c r="G7" s="84" t="s">
        <v>91</v>
      </c>
      <c r="H7" s="84" t="s">
        <v>92</v>
      </c>
      <c r="I7" s="154" t="s">
        <v>81</v>
      </c>
      <c r="J7" s="84" t="s">
        <v>93</v>
      </c>
      <c r="K7" s="84" t="s">
        <v>94</v>
      </c>
      <c r="L7" s="84" t="s">
        <v>95</v>
      </c>
      <c r="M7" s="4"/>
      <c r="Q7" s="1"/>
      <c r="R7" s="5"/>
      <c r="S7" s="3">
        <f>SUM(S2:S4)</f>
        <v>1</v>
      </c>
      <c r="U7" s="148">
        <f>SUM(U2:U4)</f>
        <v>0</v>
      </c>
      <c r="V7" s="148">
        <f>SUM(V2:V4)</f>
        <v>1</v>
      </c>
      <c r="Y7" s="20"/>
    </row>
    <row r="8" spans="1:25" s="60" customFormat="1" ht="60" x14ac:dyDescent="0.35">
      <c r="A8" s="57"/>
      <c r="B8" s="104" t="s">
        <v>96</v>
      </c>
      <c r="C8" s="104" t="s">
        <v>97</v>
      </c>
      <c r="D8" s="105" t="s">
        <v>98</v>
      </c>
      <c r="E8" s="106" t="s">
        <v>99</v>
      </c>
      <c r="F8" s="105" t="s">
        <v>179</v>
      </c>
      <c r="G8" s="107" t="s">
        <v>100</v>
      </c>
      <c r="H8" s="108" t="s">
        <v>101</v>
      </c>
      <c r="I8" s="109" t="s">
        <v>102</v>
      </c>
      <c r="J8" s="110">
        <v>45201</v>
      </c>
      <c r="K8" s="110">
        <v>45205</v>
      </c>
      <c r="L8" s="104" t="s">
        <v>424</v>
      </c>
      <c r="M8" s="59"/>
      <c r="R8" s="61"/>
    </row>
    <row r="9" spans="1:25" s="60" customFormat="1" ht="75" x14ac:dyDescent="0.35">
      <c r="A9" s="57"/>
      <c r="B9" s="104" t="s">
        <v>87</v>
      </c>
      <c r="C9" s="108" t="s">
        <v>103</v>
      </c>
      <c r="D9" s="105" t="s">
        <v>98</v>
      </c>
      <c r="E9" s="106" t="s">
        <v>104</v>
      </c>
      <c r="F9" s="105" t="s">
        <v>180</v>
      </c>
      <c r="G9" s="111" t="s">
        <v>105</v>
      </c>
      <c r="H9" s="108" t="s">
        <v>106</v>
      </c>
      <c r="I9" s="109" t="s">
        <v>102</v>
      </c>
      <c r="J9" s="110">
        <v>45201</v>
      </c>
      <c r="K9" s="110">
        <v>45205</v>
      </c>
      <c r="L9" s="108" t="s">
        <v>107</v>
      </c>
      <c r="M9" s="59"/>
      <c r="R9" s="61"/>
    </row>
    <row r="10" spans="1:25" s="38" customFormat="1" ht="15" x14ac:dyDescent="0.35">
      <c r="A10" s="43"/>
      <c r="B10" s="104"/>
      <c r="C10" s="108"/>
      <c r="D10" s="105"/>
      <c r="E10" s="106"/>
      <c r="F10" s="105"/>
      <c r="G10" s="111"/>
      <c r="H10" s="108"/>
      <c r="I10" s="109"/>
      <c r="J10" s="110"/>
      <c r="K10" s="110"/>
      <c r="L10" s="108"/>
      <c r="M10" s="43"/>
      <c r="R10" s="39"/>
    </row>
    <row r="11" spans="1:25" s="38" customFormat="1" ht="15" x14ac:dyDescent="0.35">
      <c r="A11" s="43"/>
      <c r="B11" s="104"/>
      <c r="C11" s="108"/>
      <c r="D11" s="105"/>
      <c r="E11" s="106"/>
      <c r="F11" s="105"/>
      <c r="G11" s="111"/>
      <c r="H11" s="108"/>
      <c r="I11" s="109"/>
      <c r="J11" s="110"/>
      <c r="K11" s="110"/>
      <c r="L11" s="108"/>
      <c r="M11" s="43"/>
      <c r="R11" s="39"/>
    </row>
    <row r="12" spans="1:25" s="38" customFormat="1" ht="15" x14ac:dyDescent="0.35">
      <c r="A12" s="43"/>
      <c r="B12" s="104"/>
      <c r="C12" s="108"/>
      <c r="D12" s="105"/>
      <c r="E12" s="106"/>
      <c r="F12" s="105"/>
      <c r="G12" s="111"/>
      <c r="H12" s="108"/>
      <c r="I12" s="109"/>
      <c r="J12" s="110"/>
      <c r="K12" s="110"/>
      <c r="L12" s="108"/>
      <c r="M12" s="43"/>
      <c r="R12" s="39"/>
    </row>
    <row r="13" spans="1:25" s="38" customFormat="1" ht="15" x14ac:dyDescent="0.35">
      <c r="A13" s="43"/>
      <c r="B13" s="104"/>
      <c r="C13" s="108"/>
      <c r="D13" s="105"/>
      <c r="E13" s="106"/>
      <c r="F13" s="105"/>
      <c r="G13" s="111"/>
      <c r="H13" s="108"/>
      <c r="I13" s="109"/>
      <c r="J13" s="110"/>
      <c r="K13" s="110"/>
      <c r="L13" s="108"/>
      <c r="M13" s="43"/>
      <c r="R13" s="39"/>
    </row>
    <row r="14" spans="1:25" s="38" customFormat="1" ht="15" x14ac:dyDescent="0.35">
      <c r="A14" s="43"/>
      <c r="B14" s="104"/>
      <c r="C14" s="108"/>
      <c r="D14" s="105"/>
      <c r="E14" s="106"/>
      <c r="F14" s="105"/>
      <c r="G14" s="111"/>
      <c r="H14" s="108"/>
      <c r="I14" s="109"/>
      <c r="J14" s="110"/>
      <c r="K14" s="110"/>
      <c r="L14" s="108"/>
      <c r="M14" s="43"/>
      <c r="R14" s="39"/>
    </row>
    <row r="15" spans="1:25" s="38" customFormat="1" ht="15" x14ac:dyDescent="0.35">
      <c r="A15" s="43"/>
      <c r="B15" s="104"/>
      <c r="C15" s="108"/>
      <c r="D15" s="105"/>
      <c r="E15" s="106"/>
      <c r="F15" s="105"/>
      <c r="G15" s="111"/>
      <c r="H15" s="108"/>
      <c r="I15" s="109"/>
      <c r="J15" s="110"/>
      <c r="K15" s="110"/>
      <c r="L15" s="108"/>
      <c r="M15" s="43"/>
      <c r="R15" s="39"/>
    </row>
    <row r="16" spans="1:25" s="38" customFormat="1" ht="15" x14ac:dyDescent="0.35">
      <c r="A16" s="43"/>
      <c r="B16" s="104"/>
      <c r="C16" s="108"/>
      <c r="D16" s="105"/>
      <c r="E16" s="106"/>
      <c r="F16" s="105"/>
      <c r="G16" s="108"/>
      <c r="H16" s="108"/>
      <c r="I16" s="105"/>
      <c r="J16" s="110"/>
      <c r="K16" s="110"/>
      <c r="L16" s="108"/>
      <c r="M16" s="43"/>
      <c r="R16" s="39"/>
    </row>
    <row r="17" spans="1:18" s="38" customFormat="1" ht="15" x14ac:dyDescent="0.35">
      <c r="A17" s="43"/>
      <c r="B17" s="104"/>
      <c r="C17" s="108"/>
      <c r="D17" s="105"/>
      <c r="E17" s="106"/>
      <c r="F17" s="105"/>
      <c r="G17" s="108"/>
      <c r="H17" s="108"/>
      <c r="I17" s="109"/>
      <c r="J17" s="110"/>
      <c r="K17" s="110"/>
      <c r="L17" s="108"/>
      <c r="M17" s="43"/>
      <c r="R17" s="39"/>
    </row>
    <row r="18" spans="1:18" s="38" customFormat="1" ht="15" x14ac:dyDescent="0.35">
      <c r="A18" s="43"/>
      <c r="B18" s="104"/>
      <c r="C18" s="113"/>
      <c r="D18" s="105"/>
      <c r="E18" s="106"/>
      <c r="F18" s="114"/>
      <c r="G18" s="113"/>
      <c r="H18" s="108"/>
      <c r="I18" s="109"/>
      <c r="J18" s="110"/>
      <c r="K18" s="110"/>
      <c r="L18" s="113"/>
      <c r="M18" s="43"/>
      <c r="R18" s="39"/>
    </row>
    <row r="19" spans="1:18" s="38" customFormat="1" ht="15" x14ac:dyDescent="0.35">
      <c r="A19" s="43"/>
      <c r="B19" s="104"/>
      <c r="C19" s="104"/>
      <c r="D19" s="105"/>
      <c r="E19" s="106"/>
      <c r="F19" s="105"/>
      <c r="G19" s="104"/>
      <c r="H19" s="108"/>
      <c r="I19" s="109"/>
      <c r="J19" s="110"/>
      <c r="K19" s="110"/>
      <c r="L19" s="104"/>
      <c r="M19" s="43"/>
      <c r="R19" s="39"/>
    </row>
    <row r="20" spans="1:18" s="38" customFormat="1" ht="15" x14ac:dyDescent="0.35">
      <c r="A20" s="43"/>
      <c r="B20" s="104"/>
      <c r="C20" s="104"/>
      <c r="D20" s="105"/>
      <c r="E20" s="106"/>
      <c r="F20" s="105"/>
      <c r="G20" s="104"/>
      <c r="H20" s="108"/>
      <c r="I20" s="105"/>
      <c r="J20" s="110"/>
      <c r="K20" s="110"/>
      <c r="L20" s="108"/>
      <c r="M20" s="43"/>
      <c r="R20" s="39"/>
    </row>
    <row r="21" spans="1:18" s="54" customFormat="1" ht="15" x14ac:dyDescent="0.35">
      <c r="A21" s="53"/>
      <c r="B21" s="104"/>
      <c r="C21" s="104"/>
      <c r="D21" s="114"/>
      <c r="E21" s="115"/>
      <c r="F21" s="105"/>
      <c r="G21" s="104"/>
      <c r="H21" s="108"/>
      <c r="I21" s="105"/>
      <c r="J21" s="110"/>
      <c r="K21" s="116"/>
      <c r="L21" s="108"/>
      <c r="M21" s="53"/>
    </row>
    <row r="22" spans="1:18" s="38" customFormat="1" ht="15" x14ac:dyDescent="0.35">
      <c r="A22" s="43"/>
      <c r="B22" s="104"/>
      <c r="C22" s="104"/>
      <c r="D22" s="105"/>
      <c r="E22" s="106"/>
      <c r="F22" s="105"/>
      <c r="G22" s="104"/>
      <c r="H22" s="108"/>
      <c r="I22" s="109"/>
      <c r="J22" s="110"/>
      <c r="K22" s="110"/>
      <c r="L22" s="108"/>
      <c r="M22" s="43"/>
      <c r="R22" s="39"/>
    </row>
    <row r="23" spans="1:18" s="38" customFormat="1" ht="15" x14ac:dyDescent="0.35">
      <c r="A23" s="43"/>
      <c r="B23" s="104"/>
      <c r="C23" s="104"/>
      <c r="D23" s="105"/>
      <c r="E23" s="106"/>
      <c r="F23" s="105"/>
      <c r="G23" s="104"/>
      <c r="H23" s="108"/>
      <c r="I23" s="105"/>
      <c r="J23" s="110"/>
      <c r="K23" s="110"/>
      <c r="L23" s="108"/>
      <c r="M23" s="43"/>
      <c r="R23" s="39"/>
    </row>
    <row r="24" spans="1:18" s="38" customFormat="1" ht="15" x14ac:dyDescent="0.35">
      <c r="A24" s="43"/>
      <c r="B24" s="104"/>
      <c r="C24" s="104"/>
      <c r="D24" s="105"/>
      <c r="E24" s="106"/>
      <c r="F24" s="105"/>
      <c r="G24" s="104"/>
      <c r="H24" s="108"/>
      <c r="I24" s="109"/>
      <c r="J24" s="110"/>
      <c r="K24" s="110"/>
      <c r="L24" s="108"/>
      <c r="M24" s="43"/>
      <c r="R24" s="39"/>
    </row>
    <row r="25" spans="1:18" s="38" customFormat="1" ht="15" x14ac:dyDescent="0.35">
      <c r="A25" s="43"/>
      <c r="B25" s="104"/>
      <c r="C25" s="108"/>
      <c r="D25" s="105"/>
      <c r="E25" s="106"/>
      <c r="F25" s="105"/>
      <c r="G25" s="108"/>
      <c r="H25" s="108"/>
      <c r="I25" s="109"/>
      <c r="J25" s="110"/>
      <c r="K25" s="110"/>
      <c r="L25" s="108"/>
      <c r="M25" s="43"/>
      <c r="R25" s="39"/>
    </row>
    <row r="26" spans="1:18" s="38" customFormat="1" ht="15" x14ac:dyDescent="0.35">
      <c r="A26" s="43"/>
      <c r="B26" s="104"/>
      <c r="C26" s="108"/>
      <c r="D26" s="105"/>
      <c r="E26" s="106"/>
      <c r="F26" s="105"/>
      <c r="G26" s="108"/>
      <c r="H26" s="108"/>
      <c r="I26" s="109"/>
      <c r="J26" s="110"/>
      <c r="K26" s="110"/>
      <c r="L26" s="108"/>
      <c r="M26" s="43"/>
      <c r="R26" s="39"/>
    </row>
    <row r="27" spans="1:18" s="38" customFormat="1" ht="15" x14ac:dyDescent="0.35">
      <c r="A27" s="43"/>
      <c r="B27" s="104"/>
      <c r="C27" s="108"/>
      <c r="D27" s="105"/>
      <c r="E27" s="106"/>
      <c r="F27" s="105"/>
      <c r="G27" s="108"/>
      <c r="H27" s="108"/>
      <c r="I27" s="105"/>
      <c r="J27" s="110"/>
      <c r="K27" s="110"/>
      <c r="L27" s="108"/>
      <c r="M27" s="43"/>
      <c r="R27" s="39"/>
    </row>
    <row r="28" spans="1:18" s="38" customFormat="1" ht="15" x14ac:dyDescent="0.35">
      <c r="A28" s="43"/>
      <c r="B28" s="104"/>
      <c r="C28" s="108"/>
      <c r="D28" s="105"/>
      <c r="E28" s="106"/>
      <c r="F28" s="105"/>
      <c r="G28" s="117"/>
      <c r="H28" s="108"/>
      <c r="I28" s="105"/>
      <c r="J28" s="110"/>
      <c r="K28" s="110"/>
      <c r="L28" s="108"/>
      <c r="M28" s="43"/>
      <c r="R28" s="39"/>
    </row>
    <row r="29" spans="1:18" s="38" customFormat="1" ht="15" x14ac:dyDescent="0.35">
      <c r="A29" s="43"/>
      <c r="B29" s="104"/>
      <c r="C29" s="108"/>
      <c r="D29" s="105"/>
      <c r="E29" s="106"/>
      <c r="F29" s="105"/>
      <c r="G29" s="118"/>
      <c r="H29" s="108"/>
      <c r="I29" s="105"/>
      <c r="J29" s="110"/>
      <c r="K29" s="110"/>
      <c r="L29" s="108"/>
      <c r="M29" s="43"/>
      <c r="R29" s="39"/>
    </row>
    <row r="30" spans="1:18" s="38" customFormat="1" ht="15" x14ac:dyDescent="0.35">
      <c r="A30" s="43"/>
      <c r="B30" s="104"/>
      <c r="C30" s="108"/>
      <c r="D30" s="105"/>
      <c r="E30" s="106"/>
      <c r="F30" s="105"/>
      <c r="G30" s="108"/>
      <c r="H30" s="108"/>
      <c r="I30" s="109"/>
      <c r="J30" s="110"/>
      <c r="K30" s="110"/>
      <c r="L30" s="108"/>
      <c r="M30" s="43"/>
      <c r="R30" s="39"/>
    </row>
    <row r="31" spans="1:18" s="38" customFormat="1" ht="15" x14ac:dyDescent="0.35">
      <c r="A31" s="43"/>
      <c r="B31" s="104"/>
      <c r="C31" s="108"/>
      <c r="D31" s="105"/>
      <c r="E31" s="106"/>
      <c r="F31" s="105"/>
      <c r="G31" s="118"/>
      <c r="H31" s="108"/>
      <c r="I31" s="105"/>
      <c r="J31" s="110"/>
      <c r="K31" s="110"/>
      <c r="L31" s="108"/>
      <c r="M31" s="43"/>
      <c r="R31" s="39"/>
    </row>
    <row r="32" spans="1:18" s="38" customFormat="1" ht="15" x14ac:dyDescent="0.35">
      <c r="A32" s="43"/>
      <c r="B32" s="104"/>
      <c r="C32" s="108"/>
      <c r="D32" s="105"/>
      <c r="E32" s="106"/>
      <c r="F32" s="105"/>
      <c r="G32" s="108"/>
      <c r="H32" s="108"/>
      <c r="I32" s="105"/>
      <c r="J32" s="110"/>
      <c r="K32" s="110"/>
      <c r="L32" s="108"/>
      <c r="M32" s="43"/>
      <c r="R32" s="39"/>
    </row>
    <row r="33" spans="1:18" s="38" customFormat="1" ht="15" x14ac:dyDescent="0.35">
      <c r="A33" s="43"/>
      <c r="B33" s="104"/>
      <c r="C33" s="108"/>
      <c r="D33" s="105"/>
      <c r="E33" s="106"/>
      <c r="F33" s="105"/>
      <c r="G33" s="108"/>
      <c r="H33" s="108"/>
      <c r="I33" s="109"/>
      <c r="J33" s="110"/>
      <c r="K33" s="110"/>
      <c r="L33" s="108"/>
      <c r="M33" s="43"/>
      <c r="R33" s="39"/>
    </row>
    <row r="34" spans="1:18" s="38" customFormat="1" ht="15" x14ac:dyDescent="0.35">
      <c r="A34" s="43"/>
      <c r="B34" s="104"/>
      <c r="C34" s="108"/>
      <c r="D34" s="105"/>
      <c r="E34" s="106"/>
      <c r="F34" s="105"/>
      <c r="G34" s="108"/>
      <c r="H34" s="108"/>
      <c r="I34" s="109"/>
      <c r="J34" s="110"/>
      <c r="K34" s="110"/>
      <c r="L34" s="108"/>
      <c r="M34" s="43"/>
      <c r="R34" s="39"/>
    </row>
    <row r="35" spans="1:18" s="38" customFormat="1" ht="15" x14ac:dyDescent="0.35">
      <c r="A35" s="43"/>
      <c r="B35" s="104"/>
      <c r="C35" s="108"/>
      <c r="D35" s="105"/>
      <c r="E35" s="106"/>
      <c r="F35" s="105"/>
      <c r="G35" s="108"/>
      <c r="H35" s="108"/>
      <c r="I35" s="105"/>
      <c r="J35" s="110"/>
      <c r="K35" s="110"/>
      <c r="L35" s="108"/>
      <c r="M35" s="43"/>
      <c r="R35" s="39"/>
    </row>
    <row r="36" spans="1:18" s="38" customFormat="1" ht="15" x14ac:dyDescent="0.35">
      <c r="A36" s="43"/>
      <c r="B36" s="104"/>
      <c r="C36" s="108"/>
      <c r="D36" s="105"/>
      <c r="E36" s="106"/>
      <c r="F36" s="105"/>
      <c r="G36" s="108"/>
      <c r="H36" s="108"/>
      <c r="I36" s="105"/>
      <c r="J36" s="110"/>
      <c r="K36" s="110"/>
      <c r="L36" s="108"/>
      <c r="M36" s="43"/>
      <c r="R36" s="39"/>
    </row>
    <row r="37" spans="1:18" s="38" customFormat="1" ht="15" x14ac:dyDescent="0.35">
      <c r="A37" s="43"/>
      <c r="B37" s="104"/>
      <c r="C37" s="108"/>
      <c r="D37" s="105"/>
      <c r="E37" s="106"/>
      <c r="F37" s="105"/>
      <c r="G37" s="108"/>
      <c r="H37" s="108"/>
      <c r="I37" s="109"/>
      <c r="J37" s="110"/>
      <c r="K37" s="110"/>
      <c r="L37" s="108"/>
      <c r="M37" s="43"/>
      <c r="R37" s="39"/>
    </row>
    <row r="38" spans="1:18" s="38" customFormat="1" ht="15" x14ac:dyDescent="0.35">
      <c r="A38" s="43"/>
      <c r="B38" s="104"/>
      <c r="C38" s="108"/>
      <c r="D38" s="105"/>
      <c r="E38" s="106"/>
      <c r="F38" s="105"/>
      <c r="G38" s="108"/>
      <c r="H38" s="108"/>
      <c r="I38" s="109"/>
      <c r="J38" s="110"/>
      <c r="K38" s="110"/>
      <c r="L38" s="108"/>
      <c r="M38" s="43"/>
      <c r="R38" s="39"/>
    </row>
    <row r="39" spans="1:18" s="38" customFormat="1" ht="15" x14ac:dyDescent="0.35">
      <c r="A39" s="43"/>
      <c r="B39" s="104"/>
      <c r="C39" s="108"/>
      <c r="D39" s="105"/>
      <c r="E39" s="106"/>
      <c r="F39" s="105"/>
      <c r="G39" s="108"/>
      <c r="H39" s="108"/>
      <c r="I39" s="105"/>
      <c r="J39" s="110"/>
      <c r="K39" s="110"/>
      <c r="L39" s="108"/>
      <c r="M39" s="43"/>
      <c r="R39" s="39"/>
    </row>
    <row r="40" spans="1:18" s="38" customFormat="1" ht="15" x14ac:dyDescent="0.35">
      <c r="A40" s="43"/>
      <c r="B40" s="104"/>
      <c r="C40" s="108"/>
      <c r="D40" s="105"/>
      <c r="E40" s="106"/>
      <c r="F40" s="105"/>
      <c r="G40" s="108"/>
      <c r="H40" s="108"/>
      <c r="I40" s="105"/>
      <c r="J40" s="110"/>
      <c r="K40" s="110"/>
      <c r="L40" s="108"/>
      <c r="M40" s="43"/>
      <c r="R40" s="39"/>
    </row>
    <row r="41" spans="1:18" s="38" customFormat="1" ht="15" x14ac:dyDescent="0.35">
      <c r="A41" s="43"/>
      <c r="B41" s="104"/>
      <c r="C41" s="108"/>
      <c r="D41" s="105"/>
      <c r="E41" s="106"/>
      <c r="F41" s="105"/>
      <c r="G41" s="108"/>
      <c r="H41" s="108"/>
      <c r="I41" s="109"/>
      <c r="J41" s="110"/>
      <c r="K41" s="110"/>
      <c r="L41" s="108"/>
      <c r="M41" s="43"/>
      <c r="R41" s="39"/>
    </row>
    <row r="42" spans="1:18" s="38" customFormat="1" ht="15" x14ac:dyDescent="0.35">
      <c r="A42" s="43"/>
      <c r="B42" s="104"/>
      <c r="C42" s="108"/>
      <c r="D42" s="105"/>
      <c r="E42" s="106"/>
      <c r="F42" s="105"/>
      <c r="G42" s="108"/>
      <c r="H42" s="108"/>
      <c r="I42" s="105"/>
      <c r="J42" s="110"/>
      <c r="K42" s="110"/>
      <c r="L42" s="108"/>
      <c r="M42" s="43"/>
      <c r="R42" s="39"/>
    </row>
    <row r="43" spans="1:18" s="38" customFormat="1" ht="15" x14ac:dyDescent="0.35">
      <c r="A43" s="43"/>
      <c r="B43" s="104"/>
      <c r="C43" s="108"/>
      <c r="D43" s="105"/>
      <c r="E43" s="106"/>
      <c r="F43" s="105"/>
      <c r="G43" s="108"/>
      <c r="H43" s="108"/>
      <c r="I43" s="105"/>
      <c r="J43" s="110"/>
      <c r="K43" s="110"/>
      <c r="L43" s="108"/>
      <c r="M43" s="43"/>
      <c r="R43" s="39"/>
    </row>
    <row r="44" spans="1:18" s="38" customFormat="1" ht="15" x14ac:dyDescent="0.35">
      <c r="A44" s="40"/>
      <c r="B44" s="104"/>
      <c r="C44" s="108"/>
      <c r="D44" s="105"/>
      <c r="E44" s="106"/>
      <c r="F44" s="105"/>
      <c r="G44" s="108"/>
      <c r="H44" s="108"/>
      <c r="I44" s="105"/>
      <c r="J44" s="110"/>
      <c r="K44" s="110"/>
      <c r="L44" s="108"/>
      <c r="M44" s="43"/>
      <c r="R44" s="39"/>
    </row>
    <row r="45" spans="1:18" s="96" customFormat="1" ht="15" x14ac:dyDescent="0.35">
      <c r="A45" s="40"/>
      <c r="B45" s="140"/>
      <c r="C45" s="144"/>
      <c r="D45" s="120"/>
      <c r="E45" s="106"/>
      <c r="F45" s="105"/>
      <c r="G45" s="108"/>
      <c r="H45" s="108"/>
      <c r="I45" s="124"/>
      <c r="J45" s="110"/>
      <c r="K45" s="110"/>
      <c r="L45" s="123"/>
      <c r="M45" s="43"/>
      <c r="R45" s="97"/>
    </row>
    <row r="46" spans="1:18" s="96" customFormat="1" ht="15" x14ac:dyDescent="0.35">
      <c r="A46" s="40"/>
      <c r="B46" s="119"/>
      <c r="C46" s="108"/>
      <c r="D46" s="120"/>
      <c r="E46" s="106"/>
      <c r="F46" s="105"/>
      <c r="G46" s="121"/>
      <c r="H46" s="108"/>
      <c r="I46" s="109"/>
      <c r="J46" s="110"/>
      <c r="K46" s="122"/>
      <c r="L46" s="123"/>
      <c r="M46" s="43"/>
      <c r="R46" s="97"/>
    </row>
    <row r="47" spans="1:18" s="96" customFormat="1" ht="15" x14ac:dyDescent="0.35">
      <c r="A47" s="40"/>
      <c r="B47" s="119"/>
      <c r="C47" s="108"/>
      <c r="D47" s="105"/>
      <c r="E47" s="106"/>
      <c r="F47" s="125"/>
      <c r="G47" s="126"/>
      <c r="H47" s="108"/>
      <c r="I47" s="109"/>
      <c r="J47" s="110"/>
      <c r="K47" s="110"/>
      <c r="L47" s="123"/>
      <c r="M47" s="43"/>
      <c r="R47" s="97"/>
    </row>
    <row r="48" spans="1:18" s="96" customFormat="1" ht="15" x14ac:dyDescent="0.35">
      <c r="A48" s="40"/>
      <c r="B48" s="119"/>
      <c r="C48" s="108"/>
      <c r="D48" s="120"/>
      <c r="E48" s="106"/>
      <c r="F48" s="125"/>
      <c r="G48" s="126"/>
      <c r="H48" s="108"/>
      <c r="I48" s="124"/>
      <c r="J48" s="110"/>
      <c r="K48" s="110"/>
      <c r="L48" s="123"/>
      <c r="M48" s="43"/>
      <c r="R48" s="97"/>
    </row>
    <row r="49" spans="1:18" s="96" customFormat="1" ht="15" x14ac:dyDescent="0.35">
      <c r="A49" s="40"/>
      <c r="B49" s="140"/>
      <c r="C49" s="144"/>
      <c r="D49" s="120"/>
      <c r="E49" s="106"/>
      <c r="F49" s="125"/>
      <c r="G49" s="126"/>
      <c r="H49" s="108"/>
      <c r="I49" s="109"/>
      <c r="J49" s="110"/>
      <c r="K49" s="122"/>
      <c r="L49" s="123"/>
      <c r="M49" s="43"/>
      <c r="R49" s="97"/>
    </row>
    <row r="50" spans="1:18" s="96" customFormat="1" ht="15" x14ac:dyDescent="0.35">
      <c r="A50" s="40"/>
      <c r="B50" s="127"/>
      <c r="C50" s="108"/>
      <c r="D50" s="105"/>
      <c r="E50" s="106"/>
      <c r="F50" s="105"/>
      <c r="G50" s="108"/>
      <c r="H50" s="108"/>
      <c r="I50" s="109"/>
      <c r="J50" s="110"/>
      <c r="K50" s="122"/>
      <c r="L50" s="123"/>
      <c r="M50" s="43"/>
      <c r="R50" s="97"/>
    </row>
    <row r="51" spans="1:18" s="96" customFormat="1" ht="15" x14ac:dyDescent="0.35">
      <c r="A51" s="40"/>
      <c r="B51" s="127"/>
      <c r="C51" s="108"/>
      <c r="D51" s="105"/>
      <c r="E51" s="106"/>
      <c r="F51" s="105"/>
      <c r="G51" s="128"/>
      <c r="H51" s="108"/>
      <c r="I51" s="109"/>
      <c r="J51" s="110"/>
      <c r="K51" s="122"/>
      <c r="L51" s="123"/>
      <c r="M51" s="43"/>
      <c r="R51" s="97"/>
    </row>
    <row r="52" spans="1:18" s="96" customFormat="1" ht="15" x14ac:dyDescent="0.35">
      <c r="A52" s="40"/>
      <c r="B52" s="127"/>
      <c r="C52" s="127"/>
      <c r="D52" s="120"/>
      <c r="E52" s="106"/>
      <c r="F52" s="105"/>
      <c r="G52" s="129"/>
      <c r="H52" s="108"/>
      <c r="I52" s="109"/>
      <c r="J52" s="130"/>
      <c r="K52" s="130"/>
      <c r="L52" s="108"/>
      <c r="M52" s="41"/>
      <c r="R52" s="97"/>
    </row>
    <row r="53" spans="1:18" s="96" customFormat="1" ht="15" x14ac:dyDescent="0.35">
      <c r="A53" s="40"/>
      <c r="B53" s="127"/>
      <c r="C53" s="127"/>
      <c r="D53" s="120"/>
      <c r="E53" s="106"/>
      <c r="F53" s="105"/>
      <c r="G53" s="129"/>
      <c r="H53" s="108"/>
      <c r="I53" s="105"/>
      <c r="J53" s="110"/>
      <c r="K53" s="110"/>
      <c r="L53" s="108"/>
      <c r="M53" s="41"/>
      <c r="R53" s="97"/>
    </row>
    <row r="54" spans="1:18" s="96" customFormat="1" ht="15" x14ac:dyDescent="0.35">
      <c r="A54" s="40"/>
      <c r="B54" s="127"/>
      <c r="C54" s="127"/>
      <c r="D54" s="120"/>
      <c r="E54" s="106"/>
      <c r="F54" s="105"/>
      <c r="G54" s="108"/>
      <c r="H54" s="108"/>
      <c r="I54" s="109"/>
      <c r="J54" s="110"/>
      <c r="K54" s="110"/>
      <c r="L54" s="108"/>
      <c r="M54" s="41"/>
      <c r="R54" s="97"/>
    </row>
    <row r="55" spans="1:18" s="96" customFormat="1" ht="15" x14ac:dyDescent="0.35">
      <c r="A55" s="40"/>
      <c r="B55" s="127"/>
      <c r="C55" s="127"/>
      <c r="D55" s="120"/>
      <c r="E55" s="106"/>
      <c r="F55" s="105"/>
      <c r="G55" s="108"/>
      <c r="H55" s="108"/>
      <c r="I55" s="105"/>
      <c r="J55" s="110"/>
      <c r="K55" s="110"/>
      <c r="L55" s="108"/>
      <c r="M55" s="41"/>
      <c r="R55" s="97"/>
    </row>
    <row r="56" spans="1:18" s="96" customFormat="1" ht="15" x14ac:dyDescent="0.35">
      <c r="A56" s="40"/>
      <c r="B56" s="127"/>
      <c r="C56" s="127"/>
      <c r="D56" s="120"/>
      <c r="E56" s="106"/>
      <c r="F56" s="105"/>
      <c r="G56" s="104"/>
      <c r="H56" s="108"/>
      <c r="I56" s="109"/>
      <c r="J56" s="110"/>
      <c r="K56" s="110"/>
      <c r="L56" s="108"/>
      <c r="M56" s="41"/>
      <c r="R56" s="97"/>
    </row>
    <row r="57" spans="1:18" s="96" customFormat="1" ht="15" x14ac:dyDescent="0.35">
      <c r="A57" s="40"/>
      <c r="B57" s="127"/>
      <c r="C57" s="127"/>
      <c r="D57" s="120"/>
      <c r="E57" s="106"/>
      <c r="F57" s="106"/>
      <c r="G57" s="104"/>
      <c r="H57" s="108"/>
      <c r="I57" s="105"/>
      <c r="J57" s="110"/>
      <c r="K57" s="110"/>
      <c r="L57" s="108"/>
      <c r="M57" s="41"/>
      <c r="R57" s="97"/>
    </row>
    <row r="58" spans="1:18" s="96" customFormat="1" ht="15" x14ac:dyDescent="0.35">
      <c r="A58" s="40"/>
      <c r="B58" s="127"/>
      <c r="C58" s="131"/>
      <c r="D58" s="120"/>
      <c r="E58" s="106"/>
      <c r="F58" s="105"/>
      <c r="G58" s="108"/>
      <c r="H58" s="108"/>
      <c r="I58" s="109"/>
      <c r="J58" s="130"/>
      <c r="K58" s="110"/>
      <c r="L58" s="104"/>
      <c r="M58" s="41"/>
      <c r="R58" s="97"/>
    </row>
    <row r="59" spans="1:18" s="96" customFormat="1" ht="15" x14ac:dyDescent="0.35">
      <c r="A59" s="40"/>
      <c r="B59" s="127"/>
      <c r="C59" s="104"/>
      <c r="D59" s="120"/>
      <c r="E59" s="106"/>
      <c r="F59" s="105"/>
      <c r="G59" s="108"/>
      <c r="H59" s="108"/>
      <c r="I59" s="109"/>
      <c r="J59" s="130"/>
      <c r="K59" s="110"/>
      <c r="L59" s="104"/>
      <c r="M59" s="41"/>
      <c r="R59" s="97"/>
    </row>
    <row r="60" spans="1:18" s="96" customFormat="1" ht="15" x14ac:dyDescent="0.35">
      <c r="A60" s="40"/>
      <c r="B60" s="127"/>
      <c r="C60" s="127"/>
      <c r="D60" s="120"/>
      <c r="E60" s="106"/>
      <c r="F60" s="106"/>
      <c r="G60" s="108"/>
      <c r="H60" s="108"/>
      <c r="I60" s="109"/>
      <c r="J60" s="130"/>
      <c r="K60" s="123"/>
      <c r="L60" s="108"/>
      <c r="M60" s="41"/>
      <c r="R60" s="97"/>
    </row>
    <row r="61" spans="1:18" s="96" customFormat="1" ht="15" x14ac:dyDescent="0.35">
      <c r="A61" s="40"/>
      <c r="B61" s="127"/>
      <c r="C61" s="127"/>
      <c r="D61" s="120"/>
      <c r="E61" s="106"/>
      <c r="F61" s="106"/>
      <c r="G61" s="108"/>
      <c r="H61" s="108"/>
      <c r="I61" s="109"/>
      <c r="J61" s="130"/>
      <c r="K61" s="123"/>
      <c r="L61" s="108"/>
      <c r="M61" s="41"/>
      <c r="R61" s="97"/>
    </row>
    <row r="62" spans="1:18" s="96" customFormat="1" ht="15" x14ac:dyDescent="0.35">
      <c r="A62" s="40"/>
      <c r="B62" s="108"/>
      <c r="C62" s="108"/>
      <c r="D62" s="105"/>
      <c r="E62" s="106"/>
      <c r="F62" s="105"/>
      <c r="G62" s="108"/>
      <c r="H62" s="108"/>
      <c r="I62" s="105"/>
      <c r="J62" s="130"/>
      <c r="K62" s="110"/>
      <c r="L62" s="108"/>
      <c r="M62" s="41"/>
      <c r="R62" s="97"/>
    </row>
    <row r="63" spans="1:18" s="98" customFormat="1" ht="15" x14ac:dyDescent="0.35">
      <c r="A63" s="50"/>
      <c r="B63" s="108"/>
      <c r="C63" s="108"/>
      <c r="D63" s="105"/>
      <c r="E63" s="106"/>
      <c r="F63" s="105"/>
      <c r="G63" s="129"/>
      <c r="H63" s="129"/>
      <c r="I63" s="105"/>
      <c r="J63" s="130"/>
      <c r="K63" s="141"/>
      <c r="L63" s="129"/>
      <c r="M63" s="50"/>
    </row>
    <row r="64" spans="1:18" s="98" customFormat="1" ht="15" x14ac:dyDescent="0.35">
      <c r="A64" s="50"/>
      <c r="B64" s="108"/>
      <c r="C64" s="108"/>
      <c r="D64" s="105"/>
      <c r="E64" s="106"/>
      <c r="F64" s="105"/>
      <c r="G64" s="129"/>
      <c r="H64" s="129"/>
      <c r="I64" s="105"/>
      <c r="J64" s="130"/>
      <c r="K64" s="129"/>
      <c r="L64" s="129"/>
      <c r="M64" s="50"/>
    </row>
    <row r="65" spans="1:18" s="99" customFormat="1" ht="15" x14ac:dyDescent="0.35">
      <c r="A65" s="43"/>
      <c r="B65" s="108"/>
      <c r="C65" s="108"/>
      <c r="D65" s="132"/>
      <c r="E65" s="106"/>
      <c r="F65" s="105"/>
      <c r="G65" s="108"/>
      <c r="H65" s="108"/>
      <c r="I65" s="105"/>
      <c r="J65" s="130"/>
      <c r="K65" s="108"/>
      <c r="L65" s="108"/>
      <c r="M65" s="43"/>
      <c r="R65" s="100"/>
    </row>
    <row r="66" spans="1:18" s="99" customFormat="1" ht="15" x14ac:dyDescent="0.35">
      <c r="A66" s="43"/>
      <c r="B66" s="108"/>
      <c r="C66" s="108"/>
      <c r="D66" s="132"/>
      <c r="E66" s="106"/>
      <c r="F66" s="132"/>
      <c r="G66" s="108"/>
      <c r="H66" s="108"/>
      <c r="I66" s="105"/>
      <c r="J66" s="130"/>
      <c r="K66" s="112"/>
      <c r="L66" s="108"/>
      <c r="M66" s="43"/>
      <c r="R66" s="100"/>
    </row>
    <row r="67" spans="1:18" s="96" customFormat="1" ht="15" x14ac:dyDescent="0.35">
      <c r="A67" s="40"/>
      <c r="B67" s="108"/>
      <c r="C67" s="108"/>
      <c r="D67" s="105"/>
      <c r="E67" s="106"/>
      <c r="F67" s="132"/>
      <c r="G67" s="129"/>
      <c r="H67" s="104"/>
      <c r="I67" s="105"/>
      <c r="J67" s="130"/>
      <c r="K67" s="130"/>
      <c r="L67" s="104"/>
      <c r="M67" s="41"/>
      <c r="R67" s="97"/>
    </row>
    <row r="68" spans="1:18" s="99" customFormat="1" ht="15" x14ac:dyDescent="0.35">
      <c r="A68" s="43"/>
      <c r="B68" s="108"/>
      <c r="C68" s="108"/>
      <c r="D68" s="105"/>
      <c r="E68" s="106"/>
      <c r="F68" s="106"/>
      <c r="G68" s="108"/>
      <c r="H68" s="104"/>
      <c r="I68" s="105"/>
      <c r="J68" s="130"/>
      <c r="K68" s="104"/>
      <c r="L68" s="104"/>
      <c r="M68" s="43"/>
      <c r="R68" s="100"/>
    </row>
    <row r="69" spans="1:18" s="99" customFormat="1" ht="15" x14ac:dyDescent="0.35">
      <c r="A69" s="43"/>
      <c r="B69" s="142"/>
      <c r="C69" s="142"/>
      <c r="D69" s="143"/>
      <c r="E69" s="106"/>
      <c r="F69" s="105"/>
      <c r="G69" s="108"/>
      <c r="H69" s="42"/>
      <c r="I69" s="105"/>
      <c r="J69" s="130"/>
      <c r="K69" s="42"/>
      <c r="L69" s="42"/>
      <c r="M69" s="43"/>
      <c r="R69" s="100"/>
    </row>
    <row r="70" spans="1:18" s="99" customFormat="1" ht="15" x14ac:dyDescent="0.35">
      <c r="A70" s="43"/>
      <c r="B70" s="142"/>
      <c r="C70" s="142"/>
      <c r="D70" s="143"/>
      <c r="E70" s="106"/>
      <c r="F70" s="105"/>
      <c r="G70" s="108"/>
      <c r="H70" s="44"/>
      <c r="I70" s="105"/>
      <c r="J70" s="130"/>
      <c r="K70" s="44"/>
      <c r="L70" s="44"/>
      <c r="M70" s="43"/>
    </row>
    <row r="71" spans="1:18" s="99" customFormat="1" ht="15" x14ac:dyDescent="0.35">
      <c r="A71" s="36"/>
      <c r="B71" s="108"/>
      <c r="C71" s="108"/>
      <c r="D71" s="105"/>
      <c r="E71" s="106"/>
      <c r="F71" s="106"/>
      <c r="G71" s="108"/>
      <c r="H71" s="44"/>
      <c r="I71" s="105"/>
      <c r="J71" s="130"/>
      <c r="K71" s="44"/>
      <c r="L71" s="44"/>
      <c r="M71" s="37"/>
      <c r="R71" s="100"/>
    </row>
    <row r="72" spans="1:18" s="98" customFormat="1" ht="15" x14ac:dyDescent="0.35">
      <c r="A72" s="50"/>
      <c r="B72" s="108"/>
      <c r="C72" s="108"/>
      <c r="D72" s="105"/>
      <c r="E72" s="106"/>
      <c r="F72" s="106"/>
      <c r="G72" s="108"/>
      <c r="H72" s="108"/>
      <c r="I72" s="105"/>
      <c r="J72" s="130"/>
      <c r="K72" s="52"/>
      <c r="L72" s="52"/>
      <c r="M72" s="50"/>
    </row>
    <row r="73" spans="1:18" s="99" customFormat="1" ht="15" x14ac:dyDescent="0.35">
      <c r="A73" s="36"/>
      <c r="B73" s="108"/>
      <c r="C73" s="108"/>
      <c r="D73" s="105"/>
      <c r="E73" s="106"/>
      <c r="F73" s="106"/>
      <c r="G73" s="108"/>
      <c r="H73" s="42"/>
      <c r="I73" s="105"/>
      <c r="J73" s="130"/>
      <c r="K73" s="130"/>
      <c r="L73" s="42"/>
      <c r="M73" s="37"/>
      <c r="R73" s="100"/>
    </row>
    <row r="74" spans="1:18" s="99" customFormat="1" ht="15" x14ac:dyDescent="0.35">
      <c r="A74" s="36"/>
      <c r="B74" s="108"/>
      <c r="C74" s="108"/>
      <c r="D74" s="105"/>
      <c r="E74" s="106"/>
      <c r="F74" s="106"/>
      <c r="G74" s="108"/>
      <c r="H74" s="105"/>
      <c r="I74" s="105"/>
      <c r="J74" s="130"/>
      <c r="K74" s="42"/>
      <c r="L74" s="42"/>
      <c r="M74" s="37"/>
      <c r="R74" s="100"/>
    </row>
    <row r="75" spans="1:18" s="99" customFormat="1" ht="15" x14ac:dyDescent="0.35">
      <c r="A75" s="36"/>
      <c r="B75" s="108"/>
      <c r="C75" s="108"/>
      <c r="D75" s="105"/>
      <c r="E75" s="106"/>
      <c r="F75" s="106"/>
      <c r="G75" s="108"/>
      <c r="H75" s="130"/>
      <c r="I75" s="105"/>
      <c r="J75" s="130"/>
      <c r="K75" s="42"/>
      <c r="L75" s="42"/>
      <c r="M75" s="37"/>
      <c r="R75" s="100"/>
    </row>
    <row r="76" spans="1:18" s="99" customFormat="1" ht="15" x14ac:dyDescent="0.35">
      <c r="A76" s="36"/>
      <c r="B76" s="108"/>
      <c r="C76" s="108"/>
      <c r="D76" s="105"/>
      <c r="E76" s="106"/>
      <c r="F76" s="106"/>
      <c r="G76" s="108"/>
      <c r="H76" s="42"/>
      <c r="I76" s="105"/>
      <c r="J76" s="130"/>
      <c r="K76" s="42"/>
      <c r="L76" s="42"/>
      <c r="M76" s="37"/>
      <c r="R76" s="100"/>
    </row>
    <row r="77" spans="1:18" s="54" customFormat="1" ht="15" x14ac:dyDescent="0.35">
      <c r="A77" s="53"/>
      <c r="B77" s="108"/>
      <c r="C77" s="108"/>
      <c r="D77" s="105"/>
      <c r="E77" s="106"/>
      <c r="F77" s="106"/>
      <c r="G77" s="108"/>
      <c r="H77" s="105"/>
      <c r="I77" s="105"/>
      <c r="J77" s="130"/>
      <c r="K77" s="62"/>
      <c r="L77" s="62"/>
      <c r="M77" s="53"/>
    </row>
    <row r="78" spans="1:18" s="99" customFormat="1" ht="11.5" x14ac:dyDescent="0.35">
      <c r="A78" s="36"/>
      <c r="B78" s="45"/>
      <c r="C78" s="47"/>
      <c r="D78" s="46"/>
      <c r="E78" s="134"/>
      <c r="F78" s="46"/>
      <c r="H78" s="47"/>
      <c r="I78" s="58"/>
      <c r="J78" s="47"/>
      <c r="K78" s="47"/>
      <c r="L78" s="47"/>
      <c r="M78" s="37"/>
      <c r="R78" s="100"/>
    </row>
    <row r="79" spans="1:18" s="99" customFormat="1" ht="11.5" x14ac:dyDescent="0.35">
      <c r="A79" s="36"/>
      <c r="B79" s="45"/>
      <c r="C79" s="47"/>
      <c r="D79" s="46"/>
      <c r="E79" s="134"/>
      <c r="F79" s="46"/>
      <c r="G79" s="47"/>
      <c r="H79" s="47"/>
      <c r="I79" s="58"/>
      <c r="J79" s="85"/>
      <c r="K79" s="85"/>
      <c r="L79" s="47"/>
      <c r="M79" s="37"/>
      <c r="R79" s="100"/>
    </row>
    <row r="80" spans="1:18" s="98" customFormat="1" ht="11.5" x14ac:dyDescent="0.35">
      <c r="A80" s="50"/>
      <c r="B80" s="51"/>
      <c r="C80" s="51"/>
      <c r="D80" s="49"/>
      <c r="E80" s="135"/>
      <c r="F80" s="49"/>
      <c r="G80" s="51"/>
      <c r="H80" s="51"/>
      <c r="I80" s="94"/>
      <c r="J80" s="51"/>
      <c r="K80" s="51"/>
      <c r="L80" s="51"/>
      <c r="M80" s="50"/>
    </row>
    <row r="81" spans="1:18" s="98" customFormat="1" ht="11.5" x14ac:dyDescent="0.35">
      <c r="A81" s="50"/>
      <c r="B81" s="48"/>
      <c r="C81" s="51"/>
      <c r="D81" s="49"/>
      <c r="E81" s="135"/>
      <c r="F81" s="49"/>
      <c r="G81" s="51"/>
      <c r="H81" s="51"/>
      <c r="I81" s="94"/>
      <c r="J81" s="87"/>
      <c r="K81" s="87"/>
      <c r="L81" s="51"/>
      <c r="M81" s="50"/>
    </row>
    <row r="82" spans="1:18" s="98" customFormat="1" ht="11.5" x14ac:dyDescent="0.35">
      <c r="A82" s="50"/>
      <c r="B82" s="48"/>
      <c r="C82" s="51"/>
      <c r="D82" s="49"/>
      <c r="E82" s="135"/>
      <c r="F82" s="49"/>
      <c r="G82" s="51"/>
      <c r="H82" s="51"/>
      <c r="I82" s="94"/>
      <c r="J82" s="51"/>
      <c r="K82" s="51"/>
      <c r="L82" s="51"/>
      <c r="M82" s="50"/>
    </row>
    <row r="83" spans="1:18" s="99" customFormat="1" ht="15" x14ac:dyDescent="0.35">
      <c r="A83" s="36"/>
      <c r="B83" s="45"/>
      <c r="C83" s="47"/>
      <c r="D83" s="46"/>
      <c r="E83" s="134"/>
      <c r="F83" s="46"/>
      <c r="G83" s="108"/>
      <c r="H83" s="47"/>
      <c r="I83" s="58"/>
      <c r="J83" s="85"/>
      <c r="K83" s="85"/>
      <c r="L83" s="47"/>
      <c r="M83" s="37"/>
      <c r="R83" s="100"/>
    </row>
    <row r="84" spans="1:18" s="99" customFormat="1" ht="11.5" x14ac:dyDescent="0.35">
      <c r="A84" s="36"/>
      <c r="B84" s="45"/>
      <c r="C84" s="47"/>
      <c r="D84" s="46"/>
      <c r="E84" s="134"/>
      <c r="F84" s="46"/>
      <c r="G84" s="47"/>
      <c r="H84" s="47"/>
      <c r="I84" s="58"/>
      <c r="J84" s="89"/>
      <c r="K84" s="89"/>
      <c r="L84" s="47"/>
      <c r="M84" s="37"/>
      <c r="R84" s="100"/>
    </row>
    <row r="85" spans="1:18" s="98" customFormat="1" ht="11.5" x14ac:dyDescent="0.35">
      <c r="A85" s="50"/>
      <c r="B85" s="45"/>
      <c r="C85" s="47"/>
      <c r="D85" s="46"/>
      <c r="E85" s="134"/>
      <c r="F85" s="46"/>
      <c r="G85" s="47"/>
      <c r="H85" s="47"/>
      <c r="I85" s="58"/>
      <c r="J85" s="47"/>
      <c r="K85" s="47"/>
      <c r="L85" s="47"/>
      <c r="M85" s="50"/>
    </row>
    <row r="86" spans="1:18" s="98" customFormat="1" ht="11.5" x14ac:dyDescent="0.35">
      <c r="A86" s="50"/>
      <c r="B86" s="48"/>
      <c r="C86" s="51"/>
      <c r="D86" s="49"/>
      <c r="E86" s="135"/>
      <c r="F86" s="49"/>
      <c r="G86" s="51"/>
      <c r="H86" s="51"/>
      <c r="I86" s="94"/>
      <c r="J86" s="51"/>
      <c r="K86" s="51"/>
      <c r="L86" s="51"/>
      <c r="M86" s="50"/>
    </row>
    <row r="87" spans="1:18" s="98" customFormat="1" ht="11.5" x14ac:dyDescent="0.35">
      <c r="A87" s="50"/>
      <c r="B87" s="45"/>
      <c r="C87" s="47"/>
      <c r="D87" s="46"/>
      <c r="E87" s="134"/>
      <c r="F87" s="46"/>
      <c r="G87" s="47"/>
      <c r="H87" s="90"/>
      <c r="I87" s="95"/>
      <c r="J87" s="90"/>
      <c r="K87" s="90"/>
      <c r="L87" s="47"/>
      <c r="M87" s="50"/>
    </row>
    <row r="88" spans="1:18" s="98" customFormat="1" ht="11.5" x14ac:dyDescent="0.35">
      <c r="A88" s="50"/>
      <c r="B88" s="45"/>
      <c r="C88" s="47"/>
      <c r="D88" s="46"/>
      <c r="E88" s="134"/>
      <c r="F88" s="46"/>
      <c r="G88" s="47"/>
      <c r="H88" s="90"/>
      <c r="I88" s="95"/>
      <c r="J88" s="90"/>
      <c r="K88" s="90"/>
      <c r="L88" s="47"/>
      <c r="M88" s="50"/>
    </row>
    <row r="89" spans="1:18" s="98" customFormat="1" ht="11.5" x14ac:dyDescent="0.35">
      <c r="A89" s="50"/>
      <c r="B89" s="45"/>
      <c r="C89" s="47"/>
      <c r="D89" s="46"/>
      <c r="E89" s="134"/>
      <c r="F89" s="46"/>
      <c r="G89" s="47"/>
      <c r="H89" s="90"/>
      <c r="I89" s="95"/>
      <c r="J89" s="90"/>
      <c r="K89" s="90"/>
      <c r="L89" s="47"/>
      <c r="M89" s="50"/>
    </row>
    <row r="90" spans="1:18" s="96" customFormat="1" ht="11.5" x14ac:dyDescent="0.35">
      <c r="A90" s="40"/>
      <c r="B90" s="47"/>
      <c r="C90" s="47"/>
      <c r="D90" s="46"/>
      <c r="E90" s="134"/>
      <c r="F90" s="46"/>
      <c r="G90" s="47"/>
      <c r="H90" s="47"/>
      <c r="I90" s="58"/>
      <c r="J90" s="47"/>
      <c r="K90" s="47"/>
      <c r="L90" s="47"/>
      <c r="M90" s="41"/>
      <c r="R90" s="97"/>
    </row>
    <row r="91" spans="1:18" s="98" customFormat="1" ht="11.5" x14ac:dyDescent="0.35">
      <c r="A91" s="50"/>
      <c r="B91" s="45"/>
      <c r="C91" s="47"/>
      <c r="D91" s="46"/>
      <c r="E91" s="134"/>
      <c r="F91" s="46"/>
      <c r="G91" s="47"/>
      <c r="H91" s="47"/>
      <c r="I91" s="58"/>
      <c r="J91" s="47"/>
      <c r="K91" s="47"/>
      <c r="L91" s="47"/>
      <c r="M91" s="50"/>
    </row>
    <row r="92" spans="1:18" s="98" customFormat="1" ht="11.5" x14ac:dyDescent="0.35">
      <c r="A92" s="50"/>
      <c r="B92" s="45"/>
      <c r="C92" s="47"/>
      <c r="D92" s="46"/>
      <c r="E92" s="134"/>
      <c r="F92" s="46"/>
      <c r="G92" s="47"/>
      <c r="H92" s="47"/>
      <c r="I92" s="58"/>
      <c r="J92" s="47"/>
      <c r="K92" s="47"/>
      <c r="L92" s="47"/>
      <c r="M92" s="50"/>
    </row>
    <row r="93" spans="1:18" s="98" customFormat="1" ht="11.5" x14ac:dyDescent="0.35">
      <c r="A93" s="50"/>
      <c r="B93" s="45"/>
      <c r="C93" s="47"/>
      <c r="D93" s="46"/>
      <c r="E93" s="134"/>
      <c r="F93" s="46"/>
      <c r="G93" s="47"/>
      <c r="H93" s="47"/>
      <c r="I93" s="58"/>
      <c r="J93" s="47"/>
      <c r="K93" s="47"/>
      <c r="L93" s="47"/>
      <c r="M93" s="50"/>
    </row>
    <row r="94" spans="1:18" s="98" customFormat="1" ht="11.5" x14ac:dyDescent="0.35">
      <c r="A94" s="50"/>
      <c r="B94" s="45"/>
      <c r="C94" s="47"/>
      <c r="D94" s="46"/>
      <c r="E94" s="134"/>
      <c r="F94" s="46"/>
      <c r="G94" s="47"/>
      <c r="H94" s="47"/>
      <c r="I94" s="58"/>
      <c r="J94" s="47"/>
      <c r="K94" s="47"/>
      <c r="L94" s="47"/>
      <c r="M94" s="50"/>
    </row>
    <row r="95" spans="1:18" s="98" customFormat="1" ht="11.5" x14ac:dyDescent="0.35">
      <c r="A95" s="50"/>
      <c r="B95" s="45"/>
      <c r="C95" s="47"/>
      <c r="D95" s="46"/>
      <c r="E95" s="134"/>
      <c r="F95" s="46"/>
      <c r="G95" s="47"/>
      <c r="H95" s="47"/>
      <c r="I95" s="58"/>
      <c r="J95" s="47"/>
      <c r="K95" s="47"/>
      <c r="L95" s="47"/>
      <c r="M95" s="50"/>
    </row>
    <row r="96" spans="1:18" s="98" customFormat="1" ht="11.5" x14ac:dyDescent="0.35">
      <c r="A96" s="50"/>
      <c r="B96" s="45"/>
      <c r="C96" s="47"/>
      <c r="D96" s="46"/>
      <c r="E96" s="134"/>
      <c r="F96" s="46"/>
      <c r="G96" s="47"/>
      <c r="H96" s="47"/>
      <c r="I96" s="58"/>
      <c r="J96" s="47"/>
      <c r="K96" s="47"/>
      <c r="L96" s="47"/>
      <c r="M96" s="50"/>
    </row>
    <row r="97" spans="1:18" s="96" customFormat="1" ht="11.5" x14ac:dyDescent="0.35">
      <c r="A97" s="40"/>
      <c r="B97" s="45"/>
      <c r="C97" s="47"/>
      <c r="D97" s="46"/>
      <c r="E97" s="134"/>
      <c r="F97" s="46"/>
      <c r="G97" s="47"/>
      <c r="H97" s="47"/>
      <c r="I97" s="58"/>
      <c r="J97" s="47"/>
      <c r="K97" s="47"/>
      <c r="L97" s="47"/>
      <c r="M97" s="41"/>
      <c r="R97" s="97"/>
    </row>
    <row r="98" spans="1:18" s="96" customFormat="1" ht="11.5" x14ac:dyDescent="0.35">
      <c r="A98" s="40"/>
      <c r="B98" s="45"/>
      <c r="C98" s="47"/>
      <c r="D98" s="46"/>
      <c r="E98" s="134"/>
      <c r="F98" s="46"/>
      <c r="G98" s="47"/>
      <c r="H98" s="47"/>
      <c r="I98" s="58"/>
      <c r="J98" s="47"/>
      <c r="K98" s="47"/>
      <c r="L98" s="47"/>
      <c r="M98" s="41"/>
      <c r="R98" s="97"/>
    </row>
    <row r="99" spans="1:18" s="98" customFormat="1" ht="11.5" x14ac:dyDescent="0.35">
      <c r="A99" s="50"/>
      <c r="B99" s="45"/>
      <c r="C99" s="47"/>
      <c r="D99" s="46"/>
      <c r="E99" s="134"/>
      <c r="F99" s="46"/>
      <c r="G99" s="47"/>
      <c r="H99" s="47"/>
      <c r="I99" s="58"/>
      <c r="J99" s="47"/>
      <c r="K99" s="47"/>
      <c r="L99" s="47"/>
      <c r="M99" s="50"/>
    </row>
    <row r="100" spans="1:18" s="98" customFormat="1" ht="11.5" x14ac:dyDescent="0.35">
      <c r="A100" s="50"/>
      <c r="B100" s="45"/>
      <c r="C100" s="47"/>
      <c r="D100" s="46"/>
      <c r="E100" s="134"/>
      <c r="F100" s="46"/>
      <c r="G100" s="47"/>
      <c r="H100" s="47"/>
      <c r="I100" s="58"/>
      <c r="J100" s="47"/>
      <c r="K100" s="47"/>
      <c r="L100" s="47"/>
      <c r="M100" s="50"/>
    </row>
    <row r="101" spans="1:18" s="98" customFormat="1" ht="11.5" x14ac:dyDescent="0.35">
      <c r="A101" s="50"/>
      <c r="B101" s="45"/>
      <c r="C101" s="47"/>
      <c r="D101" s="46"/>
      <c r="E101" s="134"/>
      <c r="F101" s="46"/>
      <c r="G101" s="47"/>
      <c r="H101" s="47"/>
      <c r="I101" s="58"/>
      <c r="J101" s="89"/>
      <c r="K101" s="89"/>
      <c r="L101" s="47"/>
      <c r="M101" s="50"/>
    </row>
    <row r="102" spans="1:18" s="98" customFormat="1" ht="11.5" x14ac:dyDescent="0.35">
      <c r="A102" s="50"/>
      <c r="B102" s="63"/>
      <c r="C102" s="65"/>
      <c r="D102" s="64"/>
      <c r="E102" s="136"/>
      <c r="F102" s="64"/>
      <c r="G102" s="65"/>
      <c r="H102" s="65"/>
      <c r="I102" s="58"/>
      <c r="J102" s="91"/>
      <c r="K102" s="91"/>
      <c r="L102" s="65"/>
      <c r="M102" s="50"/>
    </row>
    <row r="103" spans="1:18" s="96" customFormat="1" ht="11.5" x14ac:dyDescent="0.35">
      <c r="A103" s="40"/>
      <c r="B103" s="63"/>
      <c r="C103" s="65"/>
      <c r="D103" s="64"/>
      <c r="E103" s="136"/>
      <c r="F103" s="64"/>
      <c r="G103" s="65"/>
      <c r="H103" s="65"/>
      <c r="I103" s="58"/>
      <c r="J103" s="91"/>
      <c r="K103" s="91"/>
      <c r="L103" s="65"/>
      <c r="M103" s="41"/>
      <c r="R103" s="97"/>
    </row>
    <row r="104" spans="1:18" s="96" customFormat="1" ht="11.5" x14ac:dyDescent="0.35">
      <c r="A104" s="40"/>
      <c r="B104" s="63"/>
      <c r="C104" s="65"/>
      <c r="D104" s="64"/>
      <c r="E104" s="136"/>
      <c r="F104" s="64"/>
      <c r="G104" s="65"/>
      <c r="H104" s="65"/>
      <c r="I104" s="58"/>
      <c r="J104" s="91"/>
      <c r="K104" s="91"/>
      <c r="L104" s="65"/>
      <c r="M104" s="41"/>
      <c r="R104" s="97"/>
    </row>
    <row r="105" spans="1:18" s="96" customFormat="1" ht="11.5" x14ac:dyDescent="0.35">
      <c r="A105" s="40"/>
      <c r="B105" s="63"/>
      <c r="C105" s="65"/>
      <c r="D105" s="64"/>
      <c r="E105" s="136"/>
      <c r="F105" s="64"/>
      <c r="G105" s="65"/>
      <c r="H105" s="65"/>
      <c r="I105" s="58"/>
      <c r="J105" s="91"/>
      <c r="K105" s="91"/>
      <c r="L105" s="65"/>
      <c r="M105" s="41"/>
      <c r="R105" s="97"/>
    </row>
    <row r="106" spans="1:18" s="96" customFormat="1" ht="11.5" x14ac:dyDescent="0.35">
      <c r="A106" s="40"/>
      <c r="B106" s="63"/>
      <c r="C106" s="65"/>
      <c r="D106" s="64"/>
      <c r="E106" s="136"/>
      <c r="F106" s="64"/>
      <c r="G106" s="65"/>
      <c r="H106" s="65"/>
      <c r="I106" s="58"/>
      <c r="J106" s="91"/>
      <c r="K106" s="91"/>
      <c r="L106" s="65"/>
      <c r="M106" s="41"/>
      <c r="R106" s="97"/>
    </row>
    <row r="107" spans="1:18" s="54" customFormat="1" ht="11.5" x14ac:dyDescent="0.35">
      <c r="A107" s="53"/>
      <c r="B107" s="63"/>
      <c r="C107" s="65"/>
      <c r="D107" s="64"/>
      <c r="E107" s="136"/>
      <c r="F107" s="64"/>
      <c r="G107" s="65"/>
      <c r="H107" s="65"/>
      <c r="I107" s="58"/>
      <c r="J107" s="91"/>
      <c r="K107" s="91"/>
      <c r="L107" s="65"/>
      <c r="M107" s="53"/>
    </row>
    <row r="108" spans="1:18" s="54" customFormat="1" ht="11.5" x14ac:dyDescent="0.35">
      <c r="A108" s="53"/>
      <c r="B108" s="66"/>
      <c r="C108" s="68"/>
      <c r="D108" s="67"/>
      <c r="E108" s="137"/>
      <c r="F108" s="67"/>
      <c r="G108" s="68"/>
      <c r="H108" s="68"/>
      <c r="I108" s="82"/>
      <c r="J108" s="92"/>
      <c r="K108" s="92"/>
      <c r="L108" s="68"/>
      <c r="M108" s="53"/>
    </row>
    <row r="109" spans="1:18" s="54" customFormat="1" ht="11.5" x14ac:dyDescent="0.35">
      <c r="A109" s="53"/>
      <c r="B109" s="69"/>
      <c r="C109" s="71"/>
      <c r="D109" s="70"/>
      <c r="E109" s="138"/>
      <c r="F109" s="70"/>
      <c r="G109" s="71"/>
      <c r="H109" s="71"/>
      <c r="I109" s="94"/>
      <c r="J109" s="93"/>
      <c r="K109" s="93"/>
      <c r="L109" s="71"/>
      <c r="M109" s="53"/>
    </row>
    <row r="110" spans="1:18" s="101" customFormat="1" ht="11.5" x14ac:dyDescent="0.35">
      <c r="A110" s="55"/>
      <c r="B110" s="69"/>
      <c r="C110" s="71"/>
      <c r="D110" s="70"/>
      <c r="E110" s="138"/>
      <c r="F110" s="70"/>
      <c r="G110" s="71"/>
      <c r="H110" s="71"/>
      <c r="I110" s="94"/>
      <c r="J110" s="93"/>
      <c r="K110" s="93"/>
      <c r="L110" s="71"/>
      <c r="M110" s="56"/>
      <c r="R110" s="102"/>
    </row>
    <row r="111" spans="1:18" s="101" customFormat="1" ht="11.5" x14ac:dyDescent="0.35">
      <c r="A111" s="55"/>
      <c r="B111" s="69"/>
      <c r="C111" s="71"/>
      <c r="D111" s="70"/>
      <c r="E111" s="138"/>
      <c r="F111" s="70"/>
      <c r="G111" s="71"/>
      <c r="H111" s="71"/>
      <c r="I111" s="94"/>
      <c r="J111" s="93"/>
      <c r="K111" s="93"/>
      <c r="L111" s="71"/>
      <c r="M111" s="56"/>
      <c r="R111" s="102"/>
    </row>
    <row r="112" spans="1:18" s="54" customFormat="1" ht="11.5" x14ac:dyDescent="0.35">
      <c r="A112" s="53"/>
      <c r="B112" s="69"/>
      <c r="C112" s="71"/>
      <c r="D112" s="70"/>
      <c r="E112" s="138"/>
      <c r="F112" s="70"/>
      <c r="G112" s="71"/>
      <c r="H112" s="71"/>
      <c r="I112" s="94"/>
      <c r="J112" s="93"/>
      <c r="K112" s="93"/>
      <c r="L112" s="71"/>
      <c r="M112" s="53"/>
    </row>
    <row r="113" spans="1:13" s="54" customFormat="1" ht="11.5" x14ac:dyDescent="0.35">
      <c r="A113" s="53"/>
      <c r="B113" s="69"/>
      <c r="C113" s="71"/>
      <c r="D113" s="70"/>
      <c r="E113" s="138"/>
      <c r="F113" s="70"/>
      <c r="G113" s="71"/>
      <c r="H113" s="71"/>
      <c r="I113" s="94"/>
      <c r="J113" s="93"/>
      <c r="K113" s="93"/>
      <c r="L113" s="71"/>
      <c r="M113" s="53"/>
    </row>
    <row r="114" spans="1:13" s="54" customFormat="1" ht="11.5" x14ac:dyDescent="0.35">
      <c r="A114" s="53"/>
      <c r="B114" s="69"/>
      <c r="C114" s="71"/>
      <c r="D114" s="70"/>
      <c r="E114" s="138"/>
      <c r="F114" s="70"/>
      <c r="G114" s="71"/>
      <c r="H114" s="71"/>
      <c r="I114" s="94"/>
      <c r="J114" s="93"/>
      <c r="K114" s="93"/>
      <c r="L114" s="71"/>
      <c r="M114" s="53"/>
    </row>
    <row r="115" spans="1:13" s="54" customFormat="1" ht="11.5" x14ac:dyDescent="0.35">
      <c r="A115" s="53"/>
      <c r="B115" s="69"/>
      <c r="C115" s="71"/>
      <c r="D115" s="70"/>
      <c r="E115" s="138"/>
      <c r="F115" s="70"/>
      <c r="G115" s="71"/>
      <c r="H115" s="71"/>
      <c r="I115" s="94"/>
      <c r="J115" s="93"/>
      <c r="K115" s="93"/>
      <c r="L115" s="71"/>
      <c r="M115" s="53"/>
    </row>
    <row r="116" spans="1:13" s="54" customFormat="1" ht="11.5" x14ac:dyDescent="0.35">
      <c r="A116" s="53"/>
      <c r="B116" s="69"/>
      <c r="C116" s="71"/>
      <c r="D116" s="70"/>
      <c r="E116" s="138"/>
      <c r="F116" s="70"/>
      <c r="G116" s="71"/>
      <c r="H116" s="71"/>
      <c r="I116" s="94"/>
      <c r="J116" s="93"/>
      <c r="K116" s="93"/>
      <c r="L116" s="71"/>
      <c r="M116" s="53"/>
    </row>
    <row r="117" spans="1:13" s="54" customFormat="1" ht="11.5" x14ac:dyDescent="0.35">
      <c r="A117" s="53"/>
      <c r="B117" s="69"/>
      <c r="C117" s="71"/>
      <c r="D117" s="70"/>
      <c r="E117" s="138"/>
      <c r="F117" s="70"/>
      <c r="G117" s="71"/>
      <c r="H117" s="71"/>
      <c r="I117" s="94"/>
      <c r="J117" s="93"/>
      <c r="K117" s="93"/>
      <c r="L117" s="71"/>
      <c r="M117" s="53"/>
    </row>
    <row r="118" spans="1:13" s="54" customFormat="1" ht="11.5" x14ac:dyDescent="0.35">
      <c r="A118" s="53"/>
      <c r="B118" s="69"/>
      <c r="C118" s="71"/>
      <c r="D118" s="70"/>
      <c r="E118" s="138"/>
      <c r="F118" s="70"/>
      <c r="G118" s="71"/>
      <c r="H118" s="71"/>
      <c r="I118" s="94"/>
      <c r="J118" s="93"/>
      <c r="K118" s="93"/>
      <c r="L118" s="71"/>
      <c r="M118" s="53"/>
    </row>
    <row r="119" spans="1:13" s="54" customFormat="1" ht="11.5" x14ac:dyDescent="0.35">
      <c r="A119" s="53"/>
      <c r="B119" s="69"/>
      <c r="C119" s="71"/>
      <c r="D119" s="70"/>
      <c r="E119" s="138"/>
      <c r="F119" s="70"/>
      <c r="G119" s="71"/>
      <c r="H119" s="71"/>
      <c r="I119" s="94"/>
      <c r="J119" s="93"/>
      <c r="K119" s="93"/>
      <c r="L119" s="71"/>
      <c r="M119" s="53"/>
    </row>
    <row r="120" spans="1:13" s="54" customFormat="1" ht="11.5" x14ac:dyDescent="0.35">
      <c r="A120" s="53"/>
      <c r="B120" s="69"/>
      <c r="C120" s="71"/>
      <c r="D120" s="70"/>
      <c r="E120" s="138"/>
      <c r="F120" s="70"/>
      <c r="G120" s="71"/>
      <c r="H120" s="71"/>
      <c r="I120" s="94"/>
      <c r="J120" s="93"/>
      <c r="K120" s="93"/>
      <c r="L120" s="71"/>
      <c r="M120" s="53"/>
    </row>
    <row r="121" spans="1:13" s="54" customFormat="1" ht="11.5" x14ac:dyDescent="0.35">
      <c r="A121" s="53"/>
      <c r="B121" s="69"/>
      <c r="C121" s="71"/>
      <c r="D121" s="70"/>
      <c r="E121" s="138"/>
      <c r="F121" s="70"/>
      <c r="G121" s="71"/>
      <c r="H121" s="71"/>
      <c r="I121" s="94"/>
      <c r="J121" s="93"/>
      <c r="K121" s="93"/>
      <c r="L121" s="71"/>
      <c r="M121" s="53"/>
    </row>
    <row r="122" spans="1:13" s="54" customFormat="1" ht="11.5" x14ac:dyDescent="0.35">
      <c r="A122" s="53"/>
      <c r="B122" s="69"/>
      <c r="C122" s="71"/>
      <c r="D122" s="70"/>
      <c r="E122" s="138"/>
      <c r="F122" s="70"/>
      <c r="G122" s="71"/>
      <c r="H122" s="71"/>
      <c r="I122" s="94"/>
      <c r="J122" s="93"/>
      <c r="K122" s="93"/>
      <c r="L122" s="71"/>
      <c r="M122" s="53"/>
    </row>
    <row r="123" spans="1:13" s="54" customFormat="1" ht="11.5" x14ac:dyDescent="0.35">
      <c r="A123" s="53"/>
      <c r="B123" s="69"/>
      <c r="C123" s="71"/>
      <c r="D123" s="70"/>
      <c r="E123" s="138"/>
      <c r="F123" s="70"/>
      <c r="G123" s="71"/>
      <c r="H123" s="71"/>
      <c r="I123" s="94"/>
      <c r="J123" s="93"/>
      <c r="K123" s="93"/>
      <c r="L123" s="71"/>
      <c r="M123" s="53"/>
    </row>
    <row r="124" spans="1:13" s="54" customFormat="1" ht="11.5" x14ac:dyDescent="0.35">
      <c r="A124" s="53"/>
      <c r="B124" s="69"/>
      <c r="C124" s="71"/>
      <c r="D124" s="70"/>
      <c r="E124" s="138"/>
      <c r="F124" s="70"/>
      <c r="G124" s="71"/>
      <c r="H124" s="71"/>
      <c r="I124" s="94"/>
      <c r="J124" s="93"/>
      <c r="K124" s="93"/>
      <c r="L124" s="71"/>
      <c r="M124" s="53"/>
    </row>
    <row r="125" spans="1:13" s="54" customFormat="1" ht="11.5" x14ac:dyDescent="0.35">
      <c r="A125" s="53"/>
      <c r="B125" s="69"/>
      <c r="C125" s="71"/>
      <c r="D125" s="70"/>
      <c r="E125" s="138"/>
      <c r="F125" s="70"/>
      <c r="G125" s="71"/>
      <c r="H125" s="71"/>
      <c r="I125" s="94"/>
      <c r="J125" s="93"/>
      <c r="K125" s="93"/>
      <c r="L125" s="71"/>
      <c r="M125" s="53"/>
    </row>
    <row r="126" spans="1:13" s="54" customFormat="1" ht="11.5" x14ac:dyDescent="0.35">
      <c r="A126" s="53"/>
      <c r="B126" s="69"/>
      <c r="C126" s="71"/>
      <c r="D126" s="70"/>
      <c r="E126" s="138"/>
      <c r="F126" s="70"/>
      <c r="G126" s="71"/>
      <c r="H126" s="71"/>
      <c r="I126" s="94"/>
      <c r="J126" s="93"/>
      <c r="K126" s="93"/>
      <c r="L126" s="71"/>
      <c r="M126" s="53"/>
    </row>
    <row r="127" spans="1:13" s="54" customFormat="1" ht="11.5" x14ac:dyDescent="0.35">
      <c r="A127" s="53"/>
      <c r="B127" s="69"/>
      <c r="C127" s="71"/>
      <c r="D127" s="70"/>
      <c r="E127" s="138"/>
      <c r="F127" s="70"/>
      <c r="G127" s="71"/>
      <c r="H127" s="71"/>
      <c r="I127" s="94"/>
      <c r="J127" s="93"/>
      <c r="K127" s="93"/>
      <c r="L127" s="71"/>
      <c r="M127" s="53"/>
    </row>
    <row r="128" spans="1:13" s="54" customFormat="1" ht="11.5" x14ac:dyDescent="0.35">
      <c r="A128" s="53"/>
      <c r="B128" s="69"/>
      <c r="C128" s="71"/>
      <c r="D128" s="70"/>
      <c r="E128" s="138"/>
      <c r="F128" s="70"/>
      <c r="G128" s="71"/>
      <c r="H128" s="71"/>
      <c r="I128" s="94"/>
      <c r="J128" s="93"/>
      <c r="K128" s="93"/>
      <c r="L128" s="71"/>
      <c r="M128" s="53"/>
    </row>
    <row r="129" spans="1:13" s="54" customFormat="1" ht="11.5" x14ac:dyDescent="0.35">
      <c r="A129" s="53"/>
      <c r="B129" s="69"/>
      <c r="C129" s="71"/>
      <c r="D129" s="70"/>
      <c r="E129" s="138"/>
      <c r="F129" s="70"/>
      <c r="G129" s="71"/>
      <c r="H129" s="71"/>
      <c r="I129" s="94"/>
      <c r="J129" s="93"/>
      <c r="K129" s="93"/>
      <c r="L129" s="71"/>
      <c r="M129" s="53"/>
    </row>
    <row r="130" spans="1:13" s="54" customFormat="1" ht="11.5" x14ac:dyDescent="0.35">
      <c r="A130" s="53"/>
      <c r="B130" s="69"/>
      <c r="C130" s="71"/>
      <c r="D130" s="70"/>
      <c r="E130" s="138"/>
      <c r="F130" s="70"/>
      <c r="G130" s="71"/>
      <c r="H130" s="71"/>
      <c r="I130" s="94"/>
      <c r="J130" s="93"/>
      <c r="K130" s="93"/>
      <c r="L130" s="71"/>
      <c r="M130" s="53"/>
    </row>
    <row r="131" spans="1:13" s="54" customFormat="1" ht="11.5" x14ac:dyDescent="0.35">
      <c r="A131" s="53"/>
      <c r="B131" s="69"/>
      <c r="C131" s="71"/>
      <c r="D131" s="70"/>
      <c r="E131" s="138"/>
      <c r="F131" s="70"/>
      <c r="G131" s="71"/>
      <c r="H131" s="71"/>
      <c r="I131" s="94"/>
      <c r="J131" s="93"/>
      <c r="K131" s="93"/>
      <c r="L131" s="71"/>
      <c r="M131" s="53"/>
    </row>
    <row r="132" spans="1:13" s="54" customFormat="1" ht="11.5" x14ac:dyDescent="0.35">
      <c r="A132" s="53"/>
      <c r="B132" s="69"/>
      <c r="C132" s="71"/>
      <c r="D132" s="70"/>
      <c r="E132" s="138"/>
      <c r="F132" s="70"/>
      <c r="G132" s="71"/>
      <c r="H132" s="71"/>
      <c r="I132" s="94"/>
      <c r="J132" s="93"/>
      <c r="K132" s="93"/>
      <c r="L132" s="71"/>
      <c r="M132" s="53"/>
    </row>
    <row r="133" spans="1:13" s="54" customFormat="1" ht="11.5" x14ac:dyDescent="0.35">
      <c r="A133" s="53"/>
      <c r="B133" s="69"/>
      <c r="C133" s="71"/>
      <c r="D133" s="70"/>
      <c r="E133" s="138"/>
      <c r="F133" s="70"/>
      <c r="G133" s="71"/>
      <c r="H133" s="71"/>
      <c r="I133" s="94"/>
      <c r="J133" s="93"/>
      <c r="K133" s="93"/>
      <c r="L133" s="71"/>
      <c r="M133" s="53"/>
    </row>
  </sheetData>
  <autoFilter ref="B7:L77" xr:uid="{00000000-0001-0000-0100-000000000000}"/>
  <sortState xmlns:xlrd2="http://schemas.microsoft.com/office/spreadsheetml/2017/richdata2" ref="C8:L117">
    <sortCondition ref="D8:D117"/>
    <sortCondition ref="C8:C117"/>
    <sortCondition ref="E8:E117"/>
  </sortState>
  <conditionalFormatting sqref="D1:D1048576">
    <cfRule type="cellIs" dxfId="16" priority="16" operator="equal">
      <formula>"Baixa"</formula>
    </cfRule>
    <cfRule type="cellIs" dxfId="15" priority="17" operator="equal">
      <formula>"Alta"</formula>
    </cfRule>
    <cfRule type="cellIs" dxfId="14" priority="18" operator="equal">
      <formula>"Média"</formula>
    </cfRule>
  </conditionalFormatting>
  <conditionalFormatting sqref="H74">
    <cfRule type="beginsWith" dxfId="13" priority="5" operator="beginsWith" text="Iniciado">
      <formula>LEFT(H74,LEN("Iniciado"))="Iniciado"</formula>
    </cfRule>
    <cfRule type="beginsWith" dxfId="12" priority="6" operator="beginsWith" text="Não">
      <formula>LEFT(H74,LEN("Não"))="Não"</formula>
    </cfRule>
    <cfRule type="containsText" dxfId="11" priority="7" operator="containsText" text="Finalizado">
      <formula>NOT(ISERROR(SEARCH("Finalizado",H74)))</formula>
    </cfRule>
    <cfRule type="containsText" dxfId="10" priority="8" operator="containsText" text="Parado">
      <formula>NOT(ISERROR(SEARCH("Parado",H74)))</formula>
    </cfRule>
  </conditionalFormatting>
  <conditionalFormatting sqref="H77">
    <cfRule type="beginsWith" dxfId="9" priority="1" operator="beginsWith" text="Iniciado">
      <formula>LEFT(H77,LEN("Iniciado"))="Iniciado"</formula>
    </cfRule>
    <cfRule type="beginsWith" dxfId="8" priority="2" operator="beginsWith" text="Não">
      <formula>LEFT(H77,LEN("Não"))="Não"</formula>
    </cfRule>
    <cfRule type="containsText" dxfId="7" priority="3" operator="containsText" text="Finalizado">
      <formula>NOT(ISERROR(SEARCH("Finalizado",H77)))</formula>
    </cfRule>
    <cfRule type="containsText" dxfId="6" priority="4" operator="containsText" text="Parado">
      <formula>NOT(ISERROR(SEARCH("Parado",H77)))</formula>
    </cfRule>
  </conditionalFormatting>
  <conditionalFormatting sqref="I7:I1048576">
    <cfRule type="beginsWith" dxfId="5" priority="11" operator="beginsWith" text="Não">
      <formula>LEFT(I7,LEN("Não"))="Não"</formula>
    </cfRule>
    <cfRule type="containsText" dxfId="4" priority="12" operator="containsText" text="Finalizado">
      <formula>NOT(ISERROR(SEARCH("Finalizado",I7)))</formula>
    </cfRule>
    <cfRule type="containsText" dxfId="3" priority="13" operator="containsText" text="Parado">
      <formula>NOT(ISERROR(SEARCH("Parado",I7)))</formula>
    </cfRule>
  </conditionalFormatting>
  <conditionalFormatting sqref="I8:I1048576">
    <cfRule type="beginsWith" dxfId="2" priority="9" operator="beginsWith" text="Iniciado">
      <formula>LEFT(I8,LEN("Iniciado"))="Iniciado"</formula>
    </cfRule>
  </conditionalFormatting>
  <dataValidations count="3">
    <dataValidation type="list" allowBlank="1" showInputMessage="1" showErrorMessage="1" sqref="I8:I10 I12 I14 I16 I20:I21 I23 I27:I29 I31:I32 I35:I36 I39:I40 I42:I44 I53 I55 I57 I62:I1048576" xr:uid="{8B3B4A3E-BA70-48FC-A734-2A725F211A87}">
      <formula1>"Não Iniciado, Iniciado, Parado, Finalizado"</formula1>
    </dataValidation>
    <dataValidation type="list" allowBlank="1" showInputMessage="1" showErrorMessage="1" sqref="I11 I13 I15 I17:I19 I22 I24:I26 I30 I33:I34 I54 I56 I37:I38 I41 I58:I61 I45:I52" xr:uid="{336BDC62-30CC-4F7B-BCC2-497F30402BB2}">
      <formula1>"Não iniciado, Iniciado, Parado, Finalizado"</formula1>
    </dataValidation>
    <dataValidation type="list" allowBlank="1" showInputMessage="1" showErrorMessage="1" sqref="D8:D1048576" xr:uid="{3ED43BDA-AFE0-4474-BC7F-F5958A0BF551}">
      <formula1>"Alta, Média, Baixa"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1BE8-C232-48E7-9DDA-6F49EB33ACDB}">
  <dimension ref="B2:AL41"/>
  <sheetViews>
    <sheetView showGridLines="0" workbookViewId="0">
      <pane ySplit="7" topLeftCell="A8" activePane="bottomLeft" state="frozen"/>
      <selection pane="bottomLeft" activeCell="I6" sqref="I6"/>
    </sheetView>
  </sheetViews>
  <sheetFormatPr defaultRowHeight="14.5" x14ac:dyDescent="0.35"/>
  <cols>
    <col min="2" max="2" width="1.7265625" customWidth="1"/>
    <col min="4" max="4" width="11.26953125" bestFit="1" customWidth="1"/>
    <col min="5" max="5" width="16.90625" bestFit="1" customWidth="1"/>
    <col min="6" max="7" width="17.6328125" customWidth="1"/>
    <col min="8" max="8" width="18.36328125" customWidth="1"/>
    <col min="9" max="9" width="17.08984375" customWidth="1"/>
    <col min="10" max="10" width="13.453125" customWidth="1"/>
    <col min="11" max="11" width="19.08984375" bestFit="1" customWidth="1"/>
    <col min="12" max="12" width="13.81640625" style="168" customWidth="1"/>
    <col min="13" max="13" width="16.1796875" customWidth="1"/>
    <col min="14" max="14" width="10.453125" bestFit="1" customWidth="1"/>
    <col min="15" max="15" width="17.1796875" customWidth="1"/>
    <col min="16" max="16" width="10.6328125" bestFit="1" customWidth="1"/>
    <col min="17" max="17" width="11.6328125" bestFit="1" customWidth="1"/>
    <col min="18" max="18" width="10" bestFit="1" customWidth="1"/>
    <col min="19" max="19" width="10" customWidth="1"/>
    <col min="20" max="20" width="13.36328125" customWidth="1"/>
    <col min="21" max="21" width="13.36328125" bestFit="1" customWidth="1"/>
    <col min="23" max="23" width="9.36328125" bestFit="1" customWidth="1"/>
    <col min="24" max="24" width="8.54296875" bestFit="1" customWidth="1"/>
    <col min="25" max="25" width="13.36328125" bestFit="1" customWidth="1"/>
    <col min="27" max="27" width="15.36328125" bestFit="1" customWidth="1"/>
    <col min="28" max="28" width="11.36328125" bestFit="1" customWidth="1"/>
    <col min="30" max="30" width="14.453125" bestFit="1" customWidth="1"/>
    <col min="31" max="31" width="10.54296875" bestFit="1" customWidth="1"/>
    <col min="33" max="33" width="16.6328125" bestFit="1" customWidth="1"/>
    <col min="34" max="34" width="10.36328125" customWidth="1"/>
    <col min="35" max="35" width="8.6328125" customWidth="1"/>
    <col min="36" max="36" width="15.54296875" bestFit="1" customWidth="1"/>
    <col min="37" max="37" width="9.6328125" bestFit="1" customWidth="1"/>
    <col min="38" max="38" width="18.453125" bestFit="1" customWidth="1"/>
    <col min="39" max="39" width="12.6328125" bestFit="1" customWidth="1"/>
    <col min="40" max="40" width="10.54296875" bestFit="1" customWidth="1"/>
    <col min="42" max="42" width="22.54296875" bestFit="1" customWidth="1"/>
    <col min="43" max="43" width="19" bestFit="1" customWidth="1"/>
    <col min="44" max="44" width="16.453125" bestFit="1" customWidth="1"/>
    <col min="45" max="45" width="19.6328125" bestFit="1" customWidth="1"/>
    <col min="46" max="46" width="38.6328125" bestFit="1" customWidth="1"/>
    <col min="47" max="47" width="41.36328125" bestFit="1" customWidth="1"/>
    <col min="48" max="48" width="17" bestFit="1" customWidth="1"/>
    <col min="49" max="49" width="23.36328125" bestFit="1" customWidth="1"/>
    <col min="50" max="50" width="17.54296875" bestFit="1" customWidth="1"/>
    <col min="51" max="51" width="14.6328125" bestFit="1" customWidth="1"/>
    <col min="52" max="52" width="24.54296875" bestFit="1" customWidth="1"/>
    <col min="53" max="53" width="19.6328125" bestFit="1" customWidth="1"/>
    <col min="54" max="54" width="16.453125" bestFit="1" customWidth="1"/>
    <col min="55" max="55" width="5.36328125" bestFit="1" customWidth="1"/>
    <col min="56" max="56" width="28.36328125" bestFit="1" customWidth="1"/>
    <col min="57" max="57" width="21.36328125" bestFit="1" customWidth="1"/>
    <col min="58" max="58" width="14.54296875" bestFit="1" customWidth="1"/>
    <col min="59" max="59" width="24.6328125" bestFit="1" customWidth="1"/>
    <col min="60" max="60" width="20.6328125" bestFit="1" customWidth="1"/>
    <col min="61" max="61" width="9.453125" bestFit="1" customWidth="1"/>
    <col min="62" max="62" width="19.36328125" bestFit="1" customWidth="1"/>
    <col min="63" max="63" width="16.453125" bestFit="1" customWidth="1"/>
    <col min="64" max="64" width="22.54296875" bestFit="1" customWidth="1"/>
    <col min="65" max="65" width="11.453125" bestFit="1" customWidth="1"/>
    <col min="66" max="66" width="15.453125" bestFit="1" customWidth="1"/>
    <col min="67" max="67" width="6.54296875" bestFit="1" customWidth="1"/>
    <col min="68" max="68" width="10.36328125" bestFit="1" customWidth="1"/>
    <col min="69" max="69" width="24.453125" bestFit="1" customWidth="1"/>
    <col min="70" max="70" width="18.453125" bestFit="1" customWidth="1"/>
    <col min="71" max="71" width="6.453125" bestFit="1" customWidth="1"/>
    <col min="72" max="72" width="15.453125" bestFit="1" customWidth="1"/>
    <col min="73" max="73" width="9" bestFit="1" customWidth="1"/>
    <col min="74" max="74" width="9.36328125" bestFit="1" customWidth="1"/>
    <col min="75" max="75" width="11.6328125" bestFit="1" customWidth="1"/>
    <col min="76" max="77" width="21.36328125" bestFit="1" customWidth="1"/>
    <col min="78" max="78" width="24.6328125" bestFit="1" customWidth="1"/>
    <col min="79" max="79" width="18.6328125" bestFit="1" customWidth="1"/>
    <col min="80" max="80" width="9" bestFit="1" customWidth="1"/>
    <col min="81" max="81" width="11.54296875" bestFit="1" customWidth="1"/>
    <col min="82" max="82" width="13.6328125" bestFit="1" customWidth="1"/>
    <col min="83" max="83" width="21.54296875" bestFit="1" customWidth="1"/>
    <col min="84" max="84" width="17.453125" bestFit="1" customWidth="1"/>
    <col min="85" max="85" width="23.36328125" bestFit="1" customWidth="1"/>
    <col min="86" max="86" width="26.36328125" bestFit="1" customWidth="1"/>
    <col min="87" max="87" width="10" bestFit="1" customWidth="1"/>
  </cols>
  <sheetData>
    <row r="2" spans="2:38" ht="7.5" customHeight="1" x14ac:dyDescent="0.35"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21"/>
      <c r="M2" s="219"/>
      <c r="N2" s="219"/>
      <c r="O2" s="219"/>
      <c r="P2" s="219"/>
      <c r="Q2" s="219"/>
      <c r="R2" s="219"/>
    </row>
    <row r="3" spans="2:38" ht="58.5" customHeight="1" x14ac:dyDescent="0.35"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21"/>
      <c r="M3" s="219"/>
      <c r="N3" s="219"/>
      <c r="O3" s="219"/>
      <c r="P3" s="219"/>
      <c r="Q3" s="219"/>
      <c r="R3" s="219"/>
    </row>
    <row r="4" spans="2:38" ht="7.5" customHeight="1" x14ac:dyDescent="0.35"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21"/>
      <c r="M4" s="219"/>
      <c r="N4" s="219"/>
      <c r="O4" s="219"/>
      <c r="P4" s="219"/>
      <c r="Q4" s="219"/>
      <c r="R4" s="219"/>
    </row>
    <row r="5" spans="2:38" ht="29" x14ac:dyDescent="0.35">
      <c r="B5" s="219"/>
      <c r="C5" s="219"/>
      <c r="D5" s="296" t="s">
        <v>162</v>
      </c>
      <c r="E5" s="297" t="s">
        <v>163</v>
      </c>
      <c r="F5" s="297" t="s">
        <v>164</v>
      </c>
      <c r="G5" s="296" t="s">
        <v>109</v>
      </c>
      <c r="H5" s="296" t="s">
        <v>110</v>
      </c>
      <c r="I5" s="296" t="s">
        <v>111</v>
      </c>
      <c r="J5" s="219"/>
      <c r="K5" s="219"/>
      <c r="L5" s="221"/>
      <c r="M5" s="219"/>
      <c r="N5" s="219"/>
      <c r="O5" s="219"/>
      <c r="P5" s="219"/>
      <c r="Q5" s="219"/>
      <c r="R5" s="219"/>
      <c r="AH5" s="166"/>
    </row>
    <row r="6" spans="2:38" x14ac:dyDescent="0.35">
      <c r="B6" s="219"/>
      <c r="C6" s="219"/>
      <c r="D6" s="181">
        <f>SUM(G11:G43)</f>
        <v>222</v>
      </c>
      <c r="E6" s="181">
        <f>SUM(H11:H43)</f>
        <v>29</v>
      </c>
      <c r="F6" s="181">
        <f>SUM(I11:I43)</f>
        <v>193</v>
      </c>
      <c r="G6" s="161">
        <f ca="1">Analises!E7</f>
        <v>178</v>
      </c>
      <c r="H6" s="169">
        <v>4</v>
      </c>
      <c r="I6" s="173">
        <f ca="1">G6/H6</f>
        <v>44.5</v>
      </c>
      <c r="J6" s="219"/>
      <c r="K6" s="219"/>
      <c r="L6" s="221"/>
      <c r="M6" s="219"/>
      <c r="N6" s="219"/>
      <c r="O6" s="219"/>
      <c r="P6" s="219"/>
      <c r="Q6" s="219"/>
      <c r="R6" s="219"/>
      <c r="AH6" s="166"/>
    </row>
    <row r="7" spans="2:38" x14ac:dyDescent="0.35">
      <c r="B7" s="219"/>
      <c r="C7" s="219"/>
      <c r="D7" s="292"/>
      <c r="E7" s="293"/>
      <c r="F7" s="293"/>
      <c r="G7" s="293"/>
      <c r="H7" s="219"/>
      <c r="I7" s="219"/>
      <c r="J7" s="221"/>
      <c r="K7" s="219"/>
      <c r="L7" s="219"/>
      <c r="M7" s="219"/>
      <c r="N7" s="219"/>
      <c r="O7" s="219"/>
      <c r="P7" s="219"/>
      <c r="Q7" s="219"/>
      <c r="R7" s="219"/>
      <c r="U7" s="166"/>
      <c r="AH7" s="166"/>
    </row>
    <row r="8" spans="2:38" x14ac:dyDescent="0.35">
      <c r="B8" s="219"/>
      <c r="C8" s="219"/>
      <c r="D8" s="219"/>
      <c r="E8" s="219"/>
      <c r="F8" s="292"/>
      <c r="G8" s="293"/>
      <c r="H8" s="293"/>
      <c r="I8" s="293"/>
      <c r="J8" s="219"/>
      <c r="K8" s="220"/>
      <c r="L8" s="221"/>
      <c r="M8" s="219"/>
      <c r="N8" s="219"/>
      <c r="O8" s="219"/>
      <c r="P8" s="219"/>
      <c r="Q8" s="219"/>
      <c r="R8" s="219"/>
      <c r="AL8" s="166"/>
    </row>
    <row r="9" spans="2:38" ht="15" thickBot="1" x14ac:dyDescent="0.4">
      <c r="B9" s="219"/>
      <c r="C9" s="219"/>
      <c r="D9" t="s">
        <v>161</v>
      </c>
      <c r="E9" s="72" cm="1">
        <f t="array" aca="1" ref="E9" ca="1">INDEX(D11:D31,MATCH(1,(I9&gt;=E11:E31)*(I9&lt;=F11:F31),))</f>
        <v>4</v>
      </c>
      <c r="F9" t="s">
        <v>423</v>
      </c>
      <c r="G9">
        <v>21</v>
      </c>
      <c r="H9" s="161" t="s">
        <v>112</v>
      </c>
      <c r="I9" s="166">
        <f ca="1">TODAY()</f>
        <v>45863</v>
      </c>
      <c r="J9" s="290"/>
      <c r="K9" s="290"/>
      <c r="L9" s="291"/>
      <c r="M9" s="219"/>
      <c r="N9" s="219"/>
      <c r="O9" s="219"/>
      <c r="P9" s="219"/>
      <c r="Q9" s="219"/>
      <c r="R9" s="219"/>
      <c r="T9" t="s">
        <v>113</v>
      </c>
      <c r="U9" s="161">
        <f ca="1">E9</f>
        <v>4</v>
      </c>
      <c r="W9" t="s">
        <v>58</v>
      </c>
      <c r="X9" t="s">
        <v>114</v>
      </c>
      <c r="Y9" t="s">
        <v>115</v>
      </c>
      <c r="AA9" t="s">
        <v>58</v>
      </c>
      <c r="AB9" t="s">
        <v>116</v>
      </c>
      <c r="AC9" t="s">
        <v>115</v>
      </c>
      <c r="AE9" t="s">
        <v>54</v>
      </c>
      <c r="AF9" t="s">
        <v>55</v>
      </c>
      <c r="AH9" t="s">
        <v>56</v>
      </c>
      <c r="AI9" t="s">
        <v>57</v>
      </c>
      <c r="AK9" t="s">
        <v>117</v>
      </c>
    </row>
    <row r="10" spans="2:38" ht="29" x14ac:dyDescent="0.35">
      <c r="B10" s="219"/>
      <c r="C10" s="219"/>
      <c r="D10" s="286" t="s">
        <v>118</v>
      </c>
      <c r="E10" s="287" t="s">
        <v>119</v>
      </c>
      <c r="F10" s="287" t="s">
        <v>120</v>
      </c>
      <c r="G10" s="287" t="s">
        <v>121</v>
      </c>
      <c r="H10" s="287" t="s">
        <v>122</v>
      </c>
      <c r="I10" s="288" t="s">
        <v>123</v>
      </c>
      <c r="J10" s="220"/>
      <c r="K10" s="278" t="s">
        <v>165</v>
      </c>
      <c r="L10" s="221"/>
      <c r="M10" s="289" t="s">
        <v>160</v>
      </c>
      <c r="N10" s="219"/>
      <c r="O10" s="289" t="s">
        <v>159</v>
      </c>
      <c r="P10" s="219"/>
      <c r="Q10" s="219"/>
      <c r="R10" s="219"/>
      <c r="T10" t="s">
        <v>124</v>
      </c>
      <c r="U10" t="s">
        <v>125</v>
      </c>
      <c r="W10" t="s">
        <v>6</v>
      </c>
      <c r="X10" t="s">
        <v>63</v>
      </c>
      <c r="Y10" s="161">
        <f>COUNTIFS(Tabela1[[#All],[STATUS MODELAGEM]],W10,Tabela1[[#All],[VALIDAÇÃO]],'Review-Sprints'!X10)</f>
        <v>0</v>
      </c>
      <c r="AA10" t="s">
        <v>6</v>
      </c>
      <c r="AB10" t="s">
        <v>6</v>
      </c>
      <c r="AC10" s="161">
        <f>COUNTIFS(Tabela1[[#All],[STATUS MODELAGEM]],AA10,Tabela1[[#All],[VALIDAÇÃO]],'Review-Sprints'!AB10)</f>
        <v>28</v>
      </c>
      <c r="AE10" t="s">
        <v>63</v>
      </c>
      <c r="AF10" s="161">
        <f>COUNTIF(Tabela1[STATUS MODELAGEM],'Review-Sprints'!AE10)</f>
        <v>195</v>
      </c>
      <c r="AH10" t="s">
        <v>63</v>
      </c>
      <c r="AI10" t="e">
        <f>COUNTIF(#REF!,'Review-Sprints'!AH10)</f>
        <v>#REF!</v>
      </c>
      <c r="AK10" s="180" t="e">
        <f>COUNTIF(#REF!,"&lt;12/01/2024")</f>
        <v>#REF!</v>
      </c>
    </row>
    <row r="11" spans="2:38" x14ac:dyDescent="0.35">
      <c r="B11" s="219"/>
      <c r="C11" s="219"/>
      <c r="D11" s="206">
        <v>1</v>
      </c>
      <c r="E11" s="207">
        <v>45794</v>
      </c>
      <c r="F11" s="207">
        <f>E11+$G$9</f>
        <v>45815</v>
      </c>
      <c r="G11" s="181">
        <f>COUNTIF(Planning!L:L,'Review-Sprints'!D11)</f>
        <v>5</v>
      </c>
      <c r="H11" s="181">
        <f>COUNTIFS(Planning6[STATUS VALIDAÇÃO],"Done",Planning6[SPRINT],'Review-Sprints'!D11)</f>
        <v>5</v>
      </c>
      <c r="I11" s="186">
        <f>COUNTIFS(Planning6[STATUS VALIDAÇÃO],"To Do",Planning6[SPRINT],'Review-Sprints'!D11)</f>
        <v>0</v>
      </c>
      <c r="J11" s="293"/>
      <c r="K11" s="187">
        <v>45793</v>
      </c>
      <c r="L11" s="221"/>
      <c r="M11" s="169">
        <v>23</v>
      </c>
      <c r="N11" s="219"/>
      <c r="O11" s="277">
        <v>45811</v>
      </c>
      <c r="P11" s="219"/>
      <c r="Q11" s="219"/>
      <c r="R11" s="219"/>
      <c r="T11" t="s">
        <v>63</v>
      </c>
      <c r="U11" s="161" t="e">
        <f ca="1">COUNTIFS(#REF!,'Review-Sprints'!$U$9,#REF!,'Review-Sprints'!T11)</f>
        <v>#REF!</v>
      </c>
      <c r="AE11" t="s">
        <v>61</v>
      </c>
      <c r="AF11" s="161">
        <f>COUNTIF(Tabela1[STATUS MODELAGEM],'Review-Sprints'!AE11)</f>
        <v>0</v>
      </c>
      <c r="AH11" t="s">
        <v>61</v>
      </c>
      <c r="AI11" t="e">
        <f>COUNTIF(#REF!,'Review-Sprints'!AH11)</f>
        <v>#REF!</v>
      </c>
    </row>
    <row r="12" spans="2:38" x14ac:dyDescent="0.35">
      <c r="B12" s="219"/>
      <c r="C12" s="219"/>
      <c r="D12" s="206">
        <v>2</v>
      </c>
      <c r="E12" s="207">
        <f>F11+1</f>
        <v>45816</v>
      </c>
      <c r="F12" s="207">
        <f t="shared" ref="F12:F31" si="0">E12+$G$9</f>
        <v>45837</v>
      </c>
      <c r="G12" s="181">
        <f>COUNTIF(Planning!L:L,'Review-Sprints'!D12)</f>
        <v>12</v>
      </c>
      <c r="H12" s="181">
        <f>COUNTIFS(Planning6[STATUS VALIDAÇÃO],"Done",Planning6[SPRINT],'Review-Sprints'!D12)</f>
        <v>12</v>
      </c>
      <c r="I12" s="186">
        <f>COUNTIFS(Planning6[STATUS VALIDAÇÃO],"To Do",Planning6[SPRINT],'Review-Sprints'!D12)</f>
        <v>0</v>
      </c>
      <c r="J12" s="293"/>
      <c r="K12" s="187">
        <v>45811</v>
      </c>
      <c r="L12" s="221"/>
      <c r="N12" s="219"/>
      <c r="O12" s="277">
        <v>45839</v>
      </c>
      <c r="P12" s="219"/>
      <c r="Q12" s="219"/>
      <c r="R12" s="219"/>
      <c r="T12" t="s">
        <v>61</v>
      </c>
      <c r="U12" s="161" t="e">
        <f ca="1">COUNTIFS(#REF!,'Review-Sprints'!$U$9,#REF!,'Review-Sprints'!T12)</f>
        <v>#REF!</v>
      </c>
      <c r="AE12" t="s">
        <v>62</v>
      </c>
      <c r="AF12" s="161">
        <f>COUNTIF(Tabela1[STATUS MODELAGEM],'Review-Sprints'!AE12)</f>
        <v>0</v>
      </c>
      <c r="AH12" t="s">
        <v>62</v>
      </c>
      <c r="AI12" t="e">
        <f>COUNTIF(#REF!,'Review-Sprints'!AH12)</f>
        <v>#REF!</v>
      </c>
    </row>
    <row r="13" spans="2:38" x14ac:dyDescent="0.35">
      <c r="B13" s="219"/>
      <c r="C13" s="219"/>
      <c r="D13" s="206">
        <v>3</v>
      </c>
      <c r="E13" s="207">
        <f>F12+1</f>
        <v>45838</v>
      </c>
      <c r="F13" s="207">
        <f t="shared" si="0"/>
        <v>45859</v>
      </c>
      <c r="G13" s="181">
        <f>COUNTIF(Planning!L:L,'Review-Sprints'!D13)</f>
        <v>12</v>
      </c>
      <c r="H13" s="181">
        <f>COUNTIFS(Planning6[STATUS VALIDAÇÃO],"Done",Planning6[SPRINT],'Review-Sprints'!D13)</f>
        <v>12</v>
      </c>
      <c r="I13" s="186">
        <f>COUNTIFS(Planning6[STATUS VALIDAÇÃO],"To Do",Planning6[SPRINT],'Review-Sprints'!D13)</f>
        <v>0</v>
      </c>
      <c r="J13" s="293"/>
      <c r="K13" s="187">
        <v>45838</v>
      </c>
      <c r="L13" s="221"/>
      <c r="N13" s="295"/>
      <c r="O13" s="277">
        <v>45861</v>
      </c>
      <c r="P13" s="219"/>
      <c r="Q13" s="219"/>
      <c r="R13" s="219"/>
      <c r="T13" t="s">
        <v>62</v>
      </c>
      <c r="U13" s="161" t="e">
        <f ca="1">COUNTIFS(#REF!,'Review-Sprints'!$U$9,#REF!,'Review-Sprints'!T13)</f>
        <v>#REF!</v>
      </c>
      <c r="AE13" t="s">
        <v>6</v>
      </c>
      <c r="AF13" s="161">
        <f>COUNTIF(Tabela1[STATUS MODELAGEM],'Review-Sprints'!AE13)</f>
        <v>28</v>
      </c>
      <c r="AH13" t="s">
        <v>6</v>
      </c>
      <c r="AI13" t="e">
        <f>COUNTIF(#REF!,'Review-Sprints'!AH13)</f>
        <v>#REF!</v>
      </c>
    </row>
    <row r="14" spans="2:38" x14ac:dyDescent="0.35">
      <c r="B14" s="219"/>
      <c r="C14" s="219"/>
      <c r="D14" s="208">
        <v>4</v>
      </c>
      <c r="E14" s="209">
        <f>F13+1</f>
        <v>45860</v>
      </c>
      <c r="F14" s="209">
        <f t="shared" si="0"/>
        <v>45881</v>
      </c>
      <c r="G14" s="181">
        <f>COUNTIF(Planning!L:L,'Review-Sprints'!D14)</f>
        <v>9</v>
      </c>
      <c r="H14" s="181">
        <f>COUNTIFS(Planning6[STATUS VALIDAÇÃO],"Done",Planning6[SPRINT],'Review-Sprints'!D14)</f>
        <v>0</v>
      </c>
      <c r="I14" s="186">
        <f>COUNTIFS(Planning6[STATUS VALIDAÇÃO],"To Do",Planning6[SPRINT],'Review-Sprints'!D14)</f>
        <v>9</v>
      </c>
      <c r="J14" s="293"/>
      <c r="K14" s="187">
        <v>45861</v>
      </c>
      <c r="L14" s="294"/>
      <c r="N14" s="295"/>
      <c r="O14" s="72"/>
      <c r="P14" s="219"/>
      <c r="Q14" s="219"/>
      <c r="R14" s="219"/>
      <c r="T14" t="s">
        <v>6</v>
      </c>
      <c r="U14" s="161" t="e">
        <f ca="1">COUNTIFS(#REF!,'Review-Sprints'!$U$9,#REF!,'Review-Sprints'!T14)</f>
        <v>#REF!</v>
      </c>
    </row>
    <row r="15" spans="2:38" x14ac:dyDescent="0.35">
      <c r="B15" s="219"/>
      <c r="C15" s="219"/>
      <c r="D15" s="185">
        <v>5</v>
      </c>
      <c r="E15" s="182">
        <f>F14+1</f>
        <v>45882</v>
      </c>
      <c r="F15" s="210">
        <f t="shared" si="0"/>
        <v>45903</v>
      </c>
      <c r="G15" s="181">
        <f>COUNTIF(Planning!L:L,'Review-Sprints'!D15)</f>
        <v>10</v>
      </c>
      <c r="H15" s="181">
        <f>COUNTIFS(Planning6[STATUS VALIDAÇÃO],"Done",Planning6[SPRINT],'Review-Sprints'!D15)</f>
        <v>0</v>
      </c>
      <c r="I15" s="186">
        <f>COUNTIFS(Planning6[STATUS VALIDAÇÃO],"To Do",Planning6[SPRINT],'Review-Sprints'!D15)</f>
        <v>10</v>
      </c>
      <c r="J15" s="293"/>
      <c r="K15" s="187">
        <f>K14+$M$11</f>
        <v>45884</v>
      </c>
      <c r="L15" s="221"/>
      <c r="N15" s="293"/>
      <c r="O15" s="72"/>
      <c r="P15" s="219"/>
      <c r="Q15" s="219"/>
      <c r="R15" s="219"/>
      <c r="T15" t="s">
        <v>126</v>
      </c>
      <c r="U15" s="161" t="e">
        <f ca="1">SUM(U11:U14)</f>
        <v>#REF!</v>
      </c>
    </row>
    <row r="16" spans="2:38" x14ac:dyDescent="0.35">
      <c r="B16" s="219"/>
      <c r="C16" s="219"/>
      <c r="D16" s="185">
        <v>6</v>
      </c>
      <c r="E16" s="182">
        <f t="shared" ref="E16:E31" si="1">F15+1</f>
        <v>45904</v>
      </c>
      <c r="F16" s="210">
        <f t="shared" si="0"/>
        <v>45925</v>
      </c>
      <c r="G16" s="181">
        <f>COUNTIF(Planning!L:L,'Review-Sprints'!D16)</f>
        <v>12</v>
      </c>
      <c r="H16" s="181">
        <f>COUNTIFS(Planning6[STATUS VALIDAÇÃO],"Done",Planning6[SPRINT],'Review-Sprints'!D16)</f>
        <v>0</v>
      </c>
      <c r="I16" s="186">
        <f>COUNTIFS(Planning6[STATUS VALIDAÇÃO],"To Do",Planning6[SPRINT],'Review-Sprints'!D16)</f>
        <v>12</v>
      </c>
      <c r="J16" s="293"/>
      <c r="K16" s="187">
        <f>K15+$M$11</f>
        <v>45907</v>
      </c>
      <c r="L16" s="221"/>
      <c r="N16" s="220"/>
      <c r="O16" s="72"/>
      <c r="P16" s="219"/>
      <c r="Q16" s="219"/>
      <c r="R16" s="219"/>
    </row>
    <row r="17" spans="2:18" x14ac:dyDescent="0.35">
      <c r="B17" s="219"/>
      <c r="C17" s="219"/>
      <c r="D17" s="185">
        <v>7</v>
      </c>
      <c r="E17" s="182">
        <f t="shared" si="1"/>
        <v>45926</v>
      </c>
      <c r="F17" s="210">
        <f t="shared" si="0"/>
        <v>45947</v>
      </c>
      <c r="G17" s="181">
        <f>COUNTIF(Planning!L:L,'Review-Sprints'!D17)</f>
        <v>14</v>
      </c>
      <c r="H17" s="181">
        <f>COUNTIFS(Planning6[STATUS VALIDAÇÃO],"Done",Planning6[SPRINT],'Review-Sprints'!D17)</f>
        <v>0</v>
      </c>
      <c r="I17" s="186">
        <f>COUNTIFS(Planning6[STATUS VALIDAÇÃO],"To Do",Planning6[SPRINT],'Review-Sprints'!D17)</f>
        <v>14</v>
      </c>
      <c r="J17" s="293"/>
      <c r="K17" s="187">
        <f>K16+$M$11</f>
        <v>45930</v>
      </c>
      <c r="L17" s="294"/>
      <c r="N17" s="293"/>
      <c r="O17" s="72"/>
      <c r="P17" s="219"/>
      <c r="Q17" s="219"/>
      <c r="R17" s="219"/>
    </row>
    <row r="18" spans="2:18" x14ac:dyDescent="0.35">
      <c r="B18" s="219"/>
      <c r="C18" s="219"/>
      <c r="D18" s="185">
        <v>8</v>
      </c>
      <c r="E18" s="182">
        <f t="shared" si="1"/>
        <v>45948</v>
      </c>
      <c r="F18" s="210">
        <f t="shared" si="0"/>
        <v>45969</v>
      </c>
      <c r="G18" s="181">
        <f>COUNTIF(Planning!L:L,'Review-Sprints'!D18)</f>
        <v>12</v>
      </c>
      <c r="H18" s="181">
        <f>COUNTIFS(Planning6[STATUS VALIDAÇÃO],"Done",Planning6[SPRINT],'Review-Sprints'!D18)</f>
        <v>0</v>
      </c>
      <c r="I18" s="186">
        <f>COUNTIFS(Planning6[STATUS VALIDAÇÃO],"To Do",Planning6[SPRINT],'Review-Sprints'!D18)</f>
        <v>12</v>
      </c>
      <c r="J18" s="293"/>
      <c r="K18" s="187">
        <f>K17+$M$11</f>
        <v>45953</v>
      </c>
      <c r="L18" s="294"/>
      <c r="N18" s="219"/>
      <c r="O18" s="72"/>
      <c r="P18" s="219"/>
      <c r="Q18" s="219"/>
      <c r="R18" s="219"/>
    </row>
    <row r="19" spans="2:18" x14ac:dyDescent="0.35">
      <c r="B19" s="219"/>
      <c r="C19" s="219"/>
      <c r="D19" s="185">
        <v>9</v>
      </c>
      <c r="E19" s="182">
        <f t="shared" si="1"/>
        <v>45970</v>
      </c>
      <c r="F19" s="210">
        <f t="shared" si="0"/>
        <v>45991</v>
      </c>
      <c r="G19" s="181">
        <f>COUNTIF(Planning!L:L,'Review-Sprints'!D19)</f>
        <v>11</v>
      </c>
      <c r="H19" s="181">
        <f>COUNTIFS(Planning6[STATUS VALIDAÇÃO],"Done",Planning6[SPRINT],'Review-Sprints'!D19)</f>
        <v>0</v>
      </c>
      <c r="I19" s="186">
        <f>COUNTIFS(Planning6[STATUS VALIDAÇÃO],"To Do",Planning6[SPRINT],'Review-Sprints'!D19)</f>
        <v>11</v>
      </c>
      <c r="J19" s="293"/>
      <c r="K19" s="173"/>
      <c r="L19" s="294"/>
      <c r="N19" s="219"/>
      <c r="O19" s="72"/>
      <c r="P19" s="219"/>
      <c r="Q19" s="219"/>
      <c r="R19" s="219"/>
    </row>
    <row r="20" spans="2:18" x14ac:dyDescent="0.35">
      <c r="B20" s="219"/>
      <c r="C20" s="219"/>
      <c r="D20" s="185">
        <v>10</v>
      </c>
      <c r="E20" s="182">
        <f t="shared" si="1"/>
        <v>45992</v>
      </c>
      <c r="F20" s="210">
        <f t="shared" si="0"/>
        <v>46013</v>
      </c>
      <c r="G20" s="181">
        <f>COUNTIF(Planning!L:L,'Review-Sprints'!D20)</f>
        <v>14</v>
      </c>
      <c r="H20" s="181">
        <f>COUNTIFS(Planning6[STATUS VALIDAÇÃO],"Done",Planning6[SPRINT],'Review-Sprints'!D20)</f>
        <v>0</v>
      </c>
      <c r="I20" s="186">
        <f>COUNTIFS(Planning6[STATUS VALIDAÇÃO],"To Do",Planning6[SPRINT],'Review-Sprints'!D20)</f>
        <v>14</v>
      </c>
      <c r="J20" s="293"/>
      <c r="K20" s="173"/>
      <c r="L20" s="294"/>
      <c r="N20" s="219"/>
      <c r="O20" s="72"/>
      <c r="P20" s="219"/>
      <c r="Q20" s="219"/>
      <c r="R20" s="219"/>
    </row>
    <row r="21" spans="2:18" x14ac:dyDescent="0.35">
      <c r="B21" s="219"/>
      <c r="C21" s="219"/>
      <c r="D21" s="185">
        <v>11</v>
      </c>
      <c r="E21" s="182">
        <f t="shared" si="1"/>
        <v>46014</v>
      </c>
      <c r="F21" s="210">
        <f t="shared" si="0"/>
        <v>46035</v>
      </c>
      <c r="G21" s="181">
        <f>COUNTIF(Planning!L:L,'Review-Sprints'!D21)</f>
        <v>10</v>
      </c>
      <c r="H21" s="181">
        <f>COUNTIFS(Planning6[STATUS VALIDAÇÃO],"Done",Planning6[SPRINT],'Review-Sprints'!D21)</f>
        <v>0</v>
      </c>
      <c r="I21" s="186">
        <f>COUNTIFS(Planning6[STATUS VALIDAÇÃO],"To Do",Planning6[SPRINT],'Review-Sprints'!D21)</f>
        <v>10</v>
      </c>
      <c r="J21" s="293"/>
      <c r="K21" s="173"/>
      <c r="L21" s="294"/>
      <c r="N21" s="219"/>
      <c r="O21" s="72"/>
      <c r="P21" s="219"/>
      <c r="Q21" s="219"/>
      <c r="R21" s="219"/>
    </row>
    <row r="22" spans="2:18" x14ac:dyDescent="0.35">
      <c r="B22" s="219"/>
      <c r="C22" s="219"/>
      <c r="D22" s="185">
        <v>12</v>
      </c>
      <c r="E22" s="182">
        <f t="shared" si="1"/>
        <v>46036</v>
      </c>
      <c r="F22" s="210">
        <f t="shared" si="0"/>
        <v>46057</v>
      </c>
      <c r="G22" s="181">
        <f>COUNTIF(Planning!L:L,'Review-Sprints'!D22)</f>
        <v>9</v>
      </c>
      <c r="H22" s="181">
        <f>COUNTIFS(Planning6[STATUS VALIDAÇÃO],"Done",Planning6[SPRINT],'Review-Sprints'!D22)</f>
        <v>0</v>
      </c>
      <c r="I22" s="186">
        <f>COUNTIFS(Planning6[STATUS VALIDAÇÃO],"To Do",Planning6[SPRINT],'Review-Sprints'!D22)</f>
        <v>9</v>
      </c>
      <c r="J22" s="293"/>
      <c r="K22" s="173"/>
      <c r="L22" s="294"/>
      <c r="M22" s="166"/>
      <c r="N22" s="295"/>
      <c r="O22" s="205"/>
      <c r="P22" s="290"/>
      <c r="Q22" s="295"/>
      <c r="R22" s="295"/>
    </row>
    <row r="23" spans="2:18" x14ac:dyDescent="0.35">
      <c r="B23" s="219"/>
      <c r="C23" s="219"/>
      <c r="D23" s="185">
        <v>13</v>
      </c>
      <c r="E23" s="182">
        <f t="shared" si="1"/>
        <v>46058</v>
      </c>
      <c r="F23" s="210">
        <f t="shared" si="0"/>
        <v>46079</v>
      </c>
      <c r="G23" s="181">
        <f>COUNTIF(Planning!L:L,'Review-Sprints'!D23)</f>
        <v>12</v>
      </c>
      <c r="H23" s="181">
        <f>COUNTIFS(Planning6[STATUS VALIDAÇÃO],"Done",Planning6[SPRINT],'Review-Sprints'!D23)</f>
        <v>0</v>
      </c>
      <c r="I23" s="186">
        <f>COUNTIFS(Planning6[STATUS VALIDAÇÃO],"To Do",Planning6[SPRINT],'Review-Sprints'!D23)</f>
        <v>12</v>
      </c>
      <c r="J23" s="293"/>
      <c r="K23" s="173"/>
      <c r="L23" s="294"/>
      <c r="M23" s="166"/>
      <c r="N23" s="295"/>
      <c r="O23" s="277"/>
      <c r="P23" s="290"/>
      <c r="Q23" s="290"/>
      <c r="R23" s="290"/>
    </row>
    <row r="24" spans="2:18" x14ac:dyDescent="0.35">
      <c r="B24" s="219"/>
      <c r="C24" s="219"/>
      <c r="D24" s="185">
        <v>14</v>
      </c>
      <c r="E24" s="182">
        <f t="shared" si="1"/>
        <v>46080</v>
      </c>
      <c r="F24" s="210">
        <f t="shared" si="0"/>
        <v>46101</v>
      </c>
      <c r="G24" s="181">
        <f>COUNTIF(Planning!L:L,'Review-Sprints'!D24)</f>
        <v>11</v>
      </c>
      <c r="H24" s="181">
        <f>COUNTIFS(Planning6[STATUS VALIDAÇÃO],"Done",Planning6[SPRINT],'Review-Sprints'!D24)</f>
        <v>0</v>
      </c>
      <c r="I24" s="186">
        <f>COUNTIFS(Planning6[STATUS VALIDAÇÃO],"To Do",Planning6[SPRINT],'Review-Sprints'!D24)</f>
        <v>11</v>
      </c>
      <c r="J24" s="293"/>
      <c r="K24" s="173"/>
      <c r="L24" s="294"/>
      <c r="N24" s="219"/>
      <c r="O24" s="72"/>
      <c r="P24" s="219"/>
      <c r="Q24" s="219"/>
      <c r="R24" s="219"/>
    </row>
    <row r="25" spans="2:18" x14ac:dyDescent="0.35">
      <c r="B25" s="219"/>
      <c r="C25" s="219"/>
      <c r="D25" s="185">
        <v>15</v>
      </c>
      <c r="E25" s="182">
        <f t="shared" si="1"/>
        <v>46102</v>
      </c>
      <c r="F25" s="210">
        <f t="shared" si="0"/>
        <v>46123</v>
      </c>
      <c r="G25" s="181">
        <f>COUNTIF(Planning!L:L,'Review-Sprints'!D25)</f>
        <v>10</v>
      </c>
      <c r="H25" s="181">
        <f>COUNTIFS(Planning6[STATUS VALIDAÇÃO],"Done",Planning6[SPRINT],'Review-Sprints'!D25)</f>
        <v>0</v>
      </c>
      <c r="I25" s="186">
        <f>COUNTIFS(Planning6[STATUS VALIDAÇÃO],"To Do",Planning6[SPRINT],'Review-Sprints'!D25)</f>
        <v>10</v>
      </c>
      <c r="J25" s="293"/>
      <c r="L25" s="294"/>
      <c r="N25" s="219"/>
      <c r="P25" s="219"/>
      <c r="Q25" s="219"/>
      <c r="R25" s="219"/>
    </row>
    <row r="26" spans="2:18" x14ac:dyDescent="0.35">
      <c r="B26" s="219"/>
      <c r="C26" s="219"/>
      <c r="D26" s="185">
        <v>16</v>
      </c>
      <c r="E26" s="182">
        <f t="shared" si="1"/>
        <v>46124</v>
      </c>
      <c r="F26" s="210">
        <f t="shared" si="0"/>
        <v>46145</v>
      </c>
      <c r="G26" s="181">
        <f>COUNTIF(Planning!L:L,'Review-Sprints'!D26)</f>
        <v>11</v>
      </c>
      <c r="H26" s="181">
        <f>COUNTIFS(Planning6[STATUS VALIDAÇÃO],"Done",Planning6[SPRINT],'Review-Sprints'!D26)</f>
        <v>0</v>
      </c>
      <c r="I26" s="186">
        <f>COUNTIFS(Planning6[STATUS VALIDAÇÃO],"To Do",Planning6[SPRINT],'Review-Sprints'!D26)</f>
        <v>11</v>
      </c>
      <c r="J26" s="293"/>
      <c r="L26" s="294"/>
      <c r="N26" s="219"/>
      <c r="P26" s="219"/>
      <c r="Q26" s="219"/>
      <c r="R26" s="219"/>
    </row>
    <row r="27" spans="2:18" x14ac:dyDescent="0.35">
      <c r="B27" s="219"/>
      <c r="C27" s="219"/>
      <c r="D27" s="185">
        <v>17</v>
      </c>
      <c r="E27" s="182">
        <f t="shared" si="1"/>
        <v>46146</v>
      </c>
      <c r="F27" s="210">
        <f t="shared" si="0"/>
        <v>46167</v>
      </c>
      <c r="G27" s="181">
        <f>COUNTIF(Planning!L:L,'Review-Sprints'!D27)</f>
        <v>9</v>
      </c>
      <c r="H27" s="181">
        <f>COUNTIFS(Planning6[STATUS VALIDAÇÃO],"Done",Planning6[SPRINT],'Review-Sprints'!D27)</f>
        <v>0</v>
      </c>
      <c r="I27" s="186">
        <f>COUNTIFS(Planning6[STATUS VALIDAÇÃO],"To Do",Planning6[SPRINT],'Review-Sprints'!D27)</f>
        <v>9</v>
      </c>
      <c r="J27" s="293"/>
      <c r="K27" s="173"/>
      <c r="L27" s="294"/>
      <c r="M27" s="180"/>
      <c r="N27" s="295"/>
      <c r="O27" s="72"/>
      <c r="P27" s="219"/>
      <c r="Q27" s="219"/>
      <c r="R27" s="219"/>
    </row>
    <row r="28" spans="2:18" x14ac:dyDescent="0.35">
      <c r="B28" s="219"/>
      <c r="C28" s="219"/>
      <c r="D28" s="185">
        <v>18</v>
      </c>
      <c r="E28" s="182">
        <f t="shared" si="1"/>
        <v>46168</v>
      </c>
      <c r="F28" s="210">
        <f t="shared" si="0"/>
        <v>46189</v>
      </c>
      <c r="G28" s="181">
        <f>COUNTIF(Planning!L:L,'Review-Sprints'!D28)</f>
        <v>9</v>
      </c>
      <c r="H28" s="181">
        <f>COUNTIFS(Planning6[STATUS VALIDAÇÃO],"Done",Planning6[SPRINT],'Review-Sprints'!D28)</f>
        <v>0</v>
      </c>
      <c r="I28" s="186">
        <f>COUNTIFS(Planning6[STATUS VALIDAÇÃO],"To Do",Planning6[SPRINT],'Review-Sprints'!D28)</f>
        <v>9</v>
      </c>
      <c r="J28" s="293"/>
      <c r="K28" s="173"/>
      <c r="L28" s="294"/>
      <c r="N28" s="295"/>
      <c r="O28" s="72"/>
      <c r="P28" s="219"/>
      <c r="Q28" s="219"/>
      <c r="R28" s="219"/>
    </row>
    <row r="29" spans="2:18" x14ac:dyDescent="0.35">
      <c r="B29" s="219"/>
      <c r="C29" s="219"/>
      <c r="D29" s="185">
        <v>19</v>
      </c>
      <c r="E29" s="182">
        <f t="shared" si="1"/>
        <v>46190</v>
      </c>
      <c r="F29" s="210">
        <f t="shared" si="0"/>
        <v>46211</v>
      </c>
      <c r="G29" s="181">
        <f>COUNTIF(Planning!L:L,'Review-Sprints'!D29)</f>
        <v>10</v>
      </c>
      <c r="H29" s="181">
        <f>COUNTIFS(Planning6[STATUS VALIDAÇÃO],"Done",Planning6[SPRINT],'Review-Sprints'!D29)</f>
        <v>0</v>
      </c>
      <c r="I29" s="186">
        <f>COUNTIFS(Planning6[STATUS VALIDAÇÃO],"To Do",Planning6[SPRINT],'Review-Sprints'!D29)</f>
        <v>10</v>
      </c>
      <c r="J29" s="293"/>
      <c r="K29" s="173"/>
      <c r="L29" s="294"/>
      <c r="N29" s="219"/>
      <c r="O29" s="72"/>
      <c r="P29" s="219"/>
      <c r="Q29" s="219"/>
      <c r="R29" s="219"/>
    </row>
    <row r="30" spans="2:18" x14ac:dyDescent="0.35">
      <c r="B30" s="219"/>
      <c r="C30" s="219"/>
      <c r="D30" s="185">
        <v>20</v>
      </c>
      <c r="E30" s="182">
        <f t="shared" si="1"/>
        <v>46212</v>
      </c>
      <c r="F30" s="210">
        <f t="shared" si="0"/>
        <v>46233</v>
      </c>
      <c r="G30" s="181">
        <f>COUNTIF(Planning!L:L,'Review-Sprints'!D30)</f>
        <v>12</v>
      </c>
      <c r="H30" s="181">
        <f>COUNTIFS(Planning6[STATUS VALIDAÇÃO],"Done",Planning6[SPRINT],'Review-Sprints'!D30)</f>
        <v>0</v>
      </c>
      <c r="I30" s="186">
        <f>COUNTIFS(Planning6[STATUS VALIDAÇÃO],"To Do",Planning6[SPRINT],'Review-Sprints'!D30)</f>
        <v>12</v>
      </c>
      <c r="J30" s="293"/>
      <c r="K30" s="173"/>
      <c r="L30" s="294"/>
      <c r="N30" s="219"/>
      <c r="O30" s="72"/>
      <c r="P30" s="219"/>
      <c r="Q30" s="219"/>
      <c r="R30" s="219"/>
    </row>
    <row r="31" spans="2:18" x14ac:dyDescent="0.35">
      <c r="B31" s="219"/>
      <c r="C31" s="194" t="s">
        <v>127</v>
      </c>
      <c r="D31" s="185">
        <v>21</v>
      </c>
      <c r="E31" s="182">
        <f t="shared" si="1"/>
        <v>46234</v>
      </c>
      <c r="F31" s="210">
        <f t="shared" si="0"/>
        <v>46255</v>
      </c>
      <c r="G31" s="181">
        <f>COUNTIF(Planning!L:L,'Review-Sprints'!D31)</f>
        <v>8</v>
      </c>
      <c r="H31" s="181">
        <f>COUNTIFS(Planning6[STATUS VALIDAÇÃO],"Done",Planning6[SPRINT],'Review-Sprints'!D31)</f>
        <v>0</v>
      </c>
      <c r="I31" s="186">
        <f>COUNTIFS(Planning6[STATUS VALIDAÇÃO],"To Do",Planning6[SPRINT],'Review-Sprints'!D31)</f>
        <v>8</v>
      </c>
      <c r="J31" s="290"/>
      <c r="K31" s="166"/>
      <c r="L31" s="291"/>
      <c r="N31" s="219"/>
      <c r="O31" s="72"/>
      <c r="P31" s="219"/>
      <c r="Q31" s="219"/>
      <c r="R31" s="219"/>
    </row>
    <row r="32" spans="2:18" x14ac:dyDescent="0.35">
      <c r="B32" s="219"/>
      <c r="C32" s="219"/>
      <c r="D32" s="185"/>
      <c r="E32" s="185"/>
      <c r="F32" s="185"/>
      <c r="G32" s="181"/>
      <c r="H32" s="181"/>
      <c r="I32" s="186"/>
      <c r="J32" s="293"/>
      <c r="K32" s="173"/>
      <c r="L32" s="291"/>
      <c r="N32" s="219"/>
      <c r="O32" s="72"/>
      <c r="P32" s="219"/>
      <c r="Q32" s="219"/>
      <c r="R32" s="219"/>
    </row>
    <row r="33" spans="2:18" ht="7.5" customHeight="1" x14ac:dyDescent="0.35">
      <c r="B33" s="219"/>
      <c r="C33" s="219"/>
      <c r="D33" s="219"/>
      <c r="E33" s="219"/>
      <c r="F33" s="219"/>
      <c r="G33" s="219"/>
      <c r="H33" s="219"/>
      <c r="I33" s="219"/>
      <c r="J33" s="290"/>
      <c r="K33" s="290"/>
      <c r="L33" s="291"/>
      <c r="M33" s="219"/>
      <c r="N33" s="219"/>
      <c r="O33" s="219"/>
      <c r="P33" s="219"/>
      <c r="Q33" s="219"/>
      <c r="R33" s="219"/>
    </row>
    <row r="34" spans="2:18" x14ac:dyDescent="0.35">
      <c r="J34" s="166"/>
      <c r="K34" s="166"/>
      <c r="L34" s="204"/>
    </row>
    <row r="35" spans="2:18" x14ac:dyDescent="0.35">
      <c r="L35" s="204"/>
    </row>
    <row r="37" spans="2:18" x14ac:dyDescent="0.35">
      <c r="L37"/>
    </row>
    <row r="38" spans="2:18" x14ac:dyDescent="0.35">
      <c r="L38"/>
    </row>
    <row r="39" spans="2:18" x14ac:dyDescent="0.35">
      <c r="L39"/>
    </row>
    <row r="40" spans="2:18" x14ac:dyDescent="0.35">
      <c r="L40"/>
    </row>
    <row r="41" spans="2:18" x14ac:dyDescent="0.35">
      <c r="L41"/>
    </row>
  </sheetData>
  <autoFilter ref="D10:I30" xr:uid="{446D1BE8-C232-48E7-9DDA-6F49EB33ACDB}"/>
  <conditionalFormatting sqref="U11:U14">
    <cfRule type="cellIs" dxfId="1" priority="1" operator="equal">
      <formula>"&gt;2"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D2BB-C112-4E56-994D-A4A4497457CF}">
  <dimension ref="B5:U29"/>
  <sheetViews>
    <sheetView workbookViewId="0">
      <selection activeCell="E10" sqref="E10"/>
    </sheetView>
  </sheetViews>
  <sheetFormatPr defaultRowHeight="14.5" x14ac:dyDescent="0.35"/>
  <cols>
    <col min="1" max="1" width="8.54296875" customWidth="1"/>
    <col min="2" max="2" width="14.453125" bestFit="1" customWidth="1"/>
    <col min="3" max="3" width="10.6328125" customWidth="1"/>
    <col min="4" max="4" width="14.453125" customWidth="1"/>
    <col min="5" max="12" width="8.54296875" customWidth="1"/>
    <col min="14" max="15" width="17.26953125" bestFit="1" customWidth="1"/>
    <col min="16" max="16" width="14.7265625" bestFit="1" customWidth="1"/>
    <col min="17" max="17" width="10.1796875" bestFit="1" customWidth="1"/>
    <col min="18" max="18" width="18.81640625" bestFit="1" customWidth="1"/>
    <col min="20" max="20" width="17.26953125" bestFit="1" customWidth="1"/>
    <col min="21" max="21" width="30" bestFit="1" customWidth="1"/>
  </cols>
  <sheetData>
    <row r="5" spans="2:21" ht="29.5" customHeight="1" x14ac:dyDescent="0.35">
      <c r="B5" s="80" t="s">
        <v>435</v>
      </c>
      <c r="C5" s="14">
        <v>45782</v>
      </c>
      <c r="D5" s="26" t="s">
        <v>0</v>
      </c>
      <c r="E5" s="156">
        <f ca="1">TODAY()</f>
        <v>45863</v>
      </c>
      <c r="F5" s="1" t="s">
        <v>436</v>
      </c>
      <c r="G5" s="14">
        <v>46112</v>
      </c>
      <c r="H5" s="1"/>
      <c r="I5" s="26">
        <f>COUNTIF('Backlog_Fase I'!$K$10:K263,"&lt;&gt;0")</f>
        <v>224</v>
      </c>
      <c r="J5" s="157" t="s">
        <v>1</v>
      </c>
      <c r="K5" s="1"/>
      <c r="N5" s="178" t="s">
        <v>71</v>
      </c>
      <c r="O5" t="s">
        <v>431</v>
      </c>
      <c r="Q5" s="178" t="s">
        <v>48</v>
      </c>
      <c r="R5" t="s">
        <v>434</v>
      </c>
      <c r="T5" s="178" t="s">
        <v>433</v>
      </c>
      <c r="U5" t="s">
        <v>432</v>
      </c>
    </row>
    <row r="6" spans="2:21" x14ac:dyDescent="0.35">
      <c r="B6" t="s">
        <v>439</v>
      </c>
      <c r="C6">
        <f>G5-C5</f>
        <v>330</v>
      </c>
      <c r="D6" s="1" t="s">
        <v>8</v>
      </c>
      <c r="E6">
        <f>C6-C7</f>
        <v>226</v>
      </c>
      <c r="F6" s="1"/>
      <c r="G6" s="1"/>
      <c r="H6" s="1"/>
      <c r="I6" s="1"/>
      <c r="J6" s="1"/>
      <c r="K6" s="1"/>
      <c r="N6" s="174" t="s">
        <v>60</v>
      </c>
      <c r="O6" s="309">
        <v>176</v>
      </c>
      <c r="Q6" s="310">
        <v>1</v>
      </c>
      <c r="R6" s="309">
        <v>5</v>
      </c>
      <c r="T6" s="174" t="s">
        <v>6</v>
      </c>
      <c r="U6" s="309">
        <v>29</v>
      </c>
    </row>
    <row r="7" spans="2:21" x14ac:dyDescent="0.35">
      <c r="B7" s="1" t="s">
        <v>5</v>
      </c>
      <c r="C7" s="1">
        <v>104</v>
      </c>
      <c r="D7" s="1" t="s">
        <v>440</v>
      </c>
      <c r="E7" s="1">
        <f ca="1">NETWORKDAYS(E5,G5,(COUNTA(C7:C14)))</f>
        <v>178</v>
      </c>
      <c r="F7" s="1"/>
      <c r="G7" s="1"/>
      <c r="H7" s="1"/>
      <c r="I7" s="1">
        <f>COUNTIF('Backlog_Fase I'!$K:$K,"Done")</f>
        <v>29</v>
      </c>
      <c r="J7" s="5" t="s">
        <v>6</v>
      </c>
      <c r="K7" s="1"/>
      <c r="N7" s="174" t="s">
        <v>181</v>
      </c>
      <c r="O7" s="309">
        <v>7</v>
      </c>
      <c r="Q7" s="310">
        <v>2</v>
      </c>
      <c r="R7" s="309">
        <v>12</v>
      </c>
      <c r="T7" s="174" t="s">
        <v>63</v>
      </c>
      <c r="U7" s="309">
        <v>195</v>
      </c>
    </row>
    <row r="8" spans="2:21" x14ac:dyDescent="0.35">
      <c r="B8" s="1" t="s">
        <v>4</v>
      </c>
      <c r="C8" s="14">
        <v>44728</v>
      </c>
      <c r="D8" s="1"/>
      <c r="E8" s="1"/>
      <c r="G8" s="1"/>
      <c r="H8" s="1"/>
      <c r="I8" s="158">
        <f>COUNTIF('Backlog_Fase I'!L9:L265,"n/a")</f>
        <v>0</v>
      </c>
      <c r="J8" s="5" t="s">
        <v>9</v>
      </c>
      <c r="K8" s="1"/>
      <c r="N8" s="174" t="s">
        <v>406</v>
      </c>
      <c r="O8" s="309">
        <v>8</v>
      </c>
      <c r="Q8" s="310">
        <v>3</v>
      </c>
      <c r="R8" s="309">
        <v>12</v>
      </c>
      <c r="T8" s="174" t="s">
        <v>108</v>
      </c>
      <c r="U8" s="309">
        <v>224</v>
      </c>
    </row>
    <row r="9" spans="2:21" x14ac:dyDescent="0.35">
      <c r="B9" s="1" t="s">
        <v>7</v>
      </c>
      <c r="C9" s="14">
        <v>44751</v>
      </c>
      <c r="D9" s="1"/>
      <c r="E9" s="1"/>
      <c r="F9" s="1"/>
      <c r="G9" s="1"/>
      <c r="H9" s="1"/>
      <c r="I9" s="26">
        <f>I8+I7</f>
        <v>29</v>
      </c>
      <c r="J9" s="159">
        <f>I9/I5</f>
        <v>0.12946428571428573</v>
      </c>
      <c r="K9" s="26" t="s">
        <v>12</v>
      </c>
      <c r="N9" s="174" t="s">
        <v>407</v>
      </c>
      <c r="O9" s="309">
        <v>14</v>
      </c>
      <c r="Q9" s="310">
        <v>4</v>
      </c>
      <c r="R9" s="309">
        <v>9</v>
      </c>
    </row>
    <row r="10" spans="2:21" x14ac:dyDescent="0.35">
      <c r="B10" s="1" t="s">
        <v>11</v>
      </c>
      <c r="C10" s="14">
        <v>44811</v>
      </c>
      <c r="D10" s="1"/>
      <c r="F10" s="1"/>
      <c r="G10" s="1"/>
      <c r="H10" s="1"/>
      <c r="I10" s="1"/>
      <c r="J10" s="5"/>
      <c r="K10" s="1"/>
      <c r="N10" s="174" t="s">
        <v>408</v>
      </c>
      <c r="O10" s="309">
        <v>19</v>
      </c>
      <c r="Q10" s="310">
        <v>5</v>
      </c>
      <c r="R10" s="309">
        <v>10</v>
      </c>
    </row>
    <row r="11" spans="2:21" x14ac:dyDescent="0.35">
      <c r="B11" s="1" t="s">
        <v>13</v>
      </c>
      <c r="C11" s="14">
        <v>44846</v>
      </c>
      <c r="D11" s="1"/>
      <c r="E11" s="1"/>
      <c r="F11" s="1"/>
      <c r="G11" s="1"/>
      <c r="H11" s="1"/>
      <c r="I11" s="1">
        <f>I5-I9</f>
        <v>195</v>
      </c>
      <c r="J11" s="5" t="s">
        <v>14</v>
      </c>
      <c r="K11" s="1"/>
      <c r="N11" s="174" t="s">
        <v>108</v>
      </c>
      <c r="O11" s="309">
        <v>224</v>
      </c>
      <c r="Q11" s="310">
        <v>6</v>
      </c>
      <c r="R11" s="309">
        <v>12</v>
      </c>
    </row>
    <row r="12" spans="2:21" x14ac:dyDescent="0.35">
      <c r="B12" s="1" t="s">
        <v>15</v>
      </c>
      <c r="C12" s="14">
        <v>44867</v>
      </c>
      <c r="D12" s="1"/>
      <c r="E12" s="1"/>
      <c r="F12" s="1"/>
      <c r="G12" s="1"/>
      <c r="H12" s="1"/>
      <c r="I12" s="1"/>
      <c r="J12" s="1"/>
      <c r="K12" s="1"/>
      <c r="Q12" s="310">
        <v>7</v>
      </c>
      <c r="R12" s="309">
        <v>14</v>
      </c>
    </row>
    <row r="13" spans="2:21" x14ac:dyDescent="0.35">
      <c r="B13" s="1" t="s">
        <v>437</v>
      </c>
      <c r="C13" s="14">
        <v>46016</v>
      </c>
      <c r="D13" s="1"/>
      <c r="E13" s="1"/>
      <c r="F13" s="1"/>
      <c r="G13" s="1"/>
      <c r="H13" s="1"/>
      <c r="I13" s="1"/>
      <c r="J13" s="5"/>
      <c r="K13" s="1"/>
      <c r="Q13" s="310">
        <v>8</v>
      </c>
      <c r="R13" s="309">
        <v>12</v>
      </c>
    </row>
    <row r="14" spans="2:21" x14ac:dyDescent="0.35">
      <c r="B14" s="1" t="s">
        <v>438</v>
      </c>
      <c r="C14" s="14">
        <v>46023</v>
      </c>
      <c r="D14" s="1"/>
      <c r="E14" s="1"/>
      <c r="F14" s="1"/>
      <c r="G14" s="1"/>
      <c r="H14" s="1"/>
      <c r="I14" s="1"/>
      <c r="J14" s="1"/>
      <c r="K14" s="1"/>
      <c r="Q14" s="310">
        <v>9</v>
      </c>
      <c r="R14" s="309">
        <v>11</v>
      </c>
    </row>
    <row r="15" spans="2:21" x14ac:dyDescent="0.35">
      <c r="B15" s="1"/>
      <c r="C15" s="1"/>
      <c r="D15" s="1"/>
      <c r="E15" s="1"/>
      <c r="F15" s="1"/>
      <c r="G15" s="1"/>
      <c r="H15" s="1"/>
      <c r="I15" s="1"/>
      <c r="J15" s="1"/>
      <c r="K15" s="1"/>
      <c r="Q15" s="310">
        <v>10</v>
      </c>
      <c r="R15" s="309">
        <v>14</v>
      </c>
    </row>
    <row r="16" spans="2:21" x14ac:dyDescent="0.35">
      <c r="B16" s="26" t="s">
        <v>27</v>
      </c>
      <c r="C16" s="160">
        <f>G5-30</f>
        <v>46082</v>
      </c>
      <c r="D16" s="1"/>
      <c r="E16" s="3"/>
      <c r="F16" s="3"/>
      <c r="G16" s="3"/>
      <c r="H16" s="3"/>
      <c r="I16" s="1">
        <f ca="1">I11/'Backlog_Fase I'!I3</f>
        <v>1.095505617977528</v>
      </c>
      <c r="J16" s="14" t="e">
        <f>J11/'Backlog_Fase I'!J3</f>
        <v>#VALUE!</v>
      </c>
      <c r="K16" s="1"/>
      <c r="Q16" s="310">
        <v>11</v>
      </c>
      <c r="R16" s="309">
        <v>10</v>
      </c>
    </row>
    <row r="17" spans="17:18" x14ac:dyDescent="0.35">
      <c r="Q17" s="310">
        <v>12</v>
      </c>
      <c r="R17" s="309">
        <v>9</v>
      </c>
    </row>
    <row r="18" spans="17:18" x14ac:dyDescent="0.35">
      <c r="Q18" s="310">
        <v>13</v>
      </c>
      <c r="R18" s="309">
        <v>12</v>
      </c>
    </row>
    <row r="19" spans="17:18" x14ac:dyDescent="0.35">
      <c r="Q19" s="310">
        <v>14</v>
      </c>
      <c r="R19" s="309">
        <v>11</v>
      </c>
    </row>
    <row r="20" spans="17:18" x14ac:dyDescent="0.35">
      <c r="Q20" s="310">
        <v>15</v>
      </c>
      <c r="R20" s="309">
        <v>10</v>
      </c>
    </row>
    <row r="21" spans="17:18" x14ac:dyDescent="0.35">
      <c r="Q21" s="310">
        <v>16</v>
      </c>
      <c r="R21" s="309">
        <v>11</v>
      </c>
    </row>
    <row r="22" spans="17:18" x14ac:dyDescent="0.35">
      <c r="Q22" s="310">
        <v>17</v>
      </c>
      <c r="R22" s="309">
        <v>9</v>
      </c>
    </row>
    <row r="23" spans="17:18" x14ac:dyDescent="0.35">
      <c r="Q23" s="310">
        <v>18</v>
      </c>
      <c r="R23" s="309">
        <v>9</v>
      </c>
    </row>
    <row r="24" spans="17:18" x14ac:dyDescent="0.35">
      <c r="Q24" s="310">
        <v>19</v>
      </c>
      <c r="R24" s="309">
        <v>10</v>
      </c>
    </row>
    <row r="25" spans="17:18" x14ac:dyDescent="0.35">
      <c r="Q25" s="310">
        <v>20</v>
      </c>
      <c r="R25" s="309">
        <v>12</v>
      </c>
    </row>
    <row r="26" spans="17:18" x14ac:dyDescent="0.35">
      <c r="Q26" s="310">
        <v>21</v>
      </c>
      <c r="R26" s="309">
        <v>8</v>
      </c>
    </row>
    <row r="27" spans="17:18" x14ac:dyDescent="0.35">
      <c r="Q27" s="310">
        <v>22</v>
      </c>
      <c r="R27" s="309">
        <v>1</v>
      </c>
    </row>
    <row r="28" spans="17:18" x14ac:dyDescent="0.35">
      <c r="Q28" s="310">
        <v>23</v>
      </c>
      <c r="R28" s="309">
        <v>1</v>
      </c>
    </row>
    <row r="29" spans="17:18" x14ac:dyDescent="0.35">
      <c r="Q29" s="310" t="s">
        <v>108</v>
      </c>
      <c r="R29" s="309">
        <v>224</v>
      </c>
    </row>
  </sheetData>
  <pageMargins left="0.511811024" right="0.511811024" top="0.78740157499999996" bottom="0.78740157499999996" header="0.31496062000000002" footer="0.31496062000000002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46DAF-0CE4-46AD-98AF-619A4107483B}">
  <dimension ref="A1:G94"/>
  <sheetViews>
    <sheetView showGridLines="0" workbookViewId="0">
      <selection activeCell="K21" sqref="K21"/>
    </sheetView>
  </sheetViews>
  <sheetFormatPr defaultRowHeight="14.5" x14ac:dyDescent="0.35"/>
  <cols>
    <col min="1" max="1" width="2" customWidth="1"/>
    <col min="2" max="2" width="1.26953125" style="168" customWidth="1"/>
    <col min="3" max="3" width="8.08984375" style="308" customWidth="1"/>
    <col min="4" max="4" width="61" customWidth="1"/>
    <col min="5" max="5" width="26.90625" customWidth="1"/>
    <col min="6" max="6" width="53.81640625" customWidth="1"/>
    <col min="7" max="7" width="1.6328125" customWidth="1"/>
    <col min="16" max="16" width="1.453125" customWidth="1"/>
  </cols>
  <sheetData>
    <row r="1" spans="1:7" x14ac:dyDescent="0.35">
      <c r="A1" s="72"/>
      <c r="C1" s="168"/>
    </row>
    <row r="2" spans="1:7" ht="8.5" customHeight="1" x14ac:dyDescent="0.35">
      <c r="A2" s="72"/>
      <c r="B2" s="213"/>
      <c r="C2" s="213"/>
      <c r="D2" s="211"/>
      <c r="E2" s="211"/>
      <c r="F2" s="211"/>
      <c r="G2" s="211"/>
    </row>
    <row r="3" spans="1:7" ht="40" customHeight="1" x14ac:dyDescent="0.35">
      <c r="A3" s="72"/>
      <c r="B3" s="213"/>
      <c r="C3" s="213"/>
      <c r="D3" s="211"/>
      <c r="E3" s="211"/>
      <c r="F3" s="211"/>
      <c r="G3" s="211"/>
    </row>
    <row r="4" spans="1:7" x14ac:dyDescent="0.35">
      <c r="A4" s="72"/>
      <c r="B4" s="213"/>
      <c r="C4" s="213"/>
      <c r="D4" s="211"/>
      <c r="E4" s="211"/>
      <c r="F4" s="211"/>
      <c r="G4" s="211"/>
    </row>
    <row r="5" spans="1:7" x14ac:dyDescent="0.35">
      <c r="A5" s="72"/>
      <c r="B5" s="213"/>
      <c r="C5" s="304" t="s">
        <v>28</v>
      </c>
      <c r="D5" s="304" t="s">
        <v>425</v>
      </c>
      <c r="E5" s="304" t="s">
        <v>426</v>
      </c>
      <c r="F5" s="304" t="s">
        <v>427</v>
      </c>
      <c r="G5" s="211"/>
    </row>
    <row r="6" spans="1:7" ht="29" x14ac:dyDescent="0.35">
      <c r="A6" s="72"/>
      <c r="B6" s="213"/>
      <c r="C6" s="305">
        <v>1</v>
      </c>
      <c r="D6" s="196" t="s">
        <v>130</v>
      </c>
      <c r="E6" s="177"/>
      <c r="F6" s="177"/>
      <c r="G6" s="211"/>
    </row>
    <row r="7" spans="1:7" x14ac:dyDescent="0.35">
      <c r="A7" s="72"/>
      <c r="B7" s="213"/>
      <c r="C7" s="305">
        <v>2</v>
      </c>
      <c r="D7" s="196" t="s">
        <v>129</v>
      </c>
      <c r="E7" s="177"/>
      <c r="F7" s="177"/>
      <c r="G7" s="211"/>
    </row>
    <row r="8" spans="1:7" x14ac:dyDescent="0.35">
      <c r="A8" s="72"/>
      <c r="B8" s="213"/>
      <c r="C8" s="305"/>
      <c r="D8" s="196"/>
      <c r="E8" s="177"/>
      <c r="F8" s="177"/>
      <c r="G8" s="211"/>
    </row>
    <row r="9" spans="1:7" x14ac:dyDescent="0.35">
      <c r="A9" s="72"/>
      <c r="B9" s="213"/>
      <c r="C9" s="305"/>
      <c r="D9" s="196"/>
      <c r="E9" s="177"/>
      <c r="F9" s="177"/>
      <c r="G9" s="211"/>
    </row>
    <row r="10" spans="1:7" x14ac:dyDescent="0.35">
      <c r="A10" s="72"/>
      <c r="B10" s="213"/>
      <c r="C10" s="305"/>
      <c r="D10" s="177"/>
      <c r="E10" s="177"/>
      <c r="F10" s="177"/>
      <c r="G10" s="211"/>
    </row>
    <row r="11" spans="1:7" x14ac:dyDescent="0.35">
      <c r="A11" s="72"/>
      <c r="B11" s="213"/>
      <c r="C11" s="306"/>
      <c r="D11" s="177"/>
      <c r="E11" s="177"/>
      <c r="F11" s="177"/>
      <c r="G11" s="211"/>
    </row>
    <row r="12" spans="1:7" x14ac:dyDescent="0.35">
      <c r="A12" s="72"/>
      <c r="B12" s="213"/>
      <c r="C12" s="306"/>
      <c r="D12" s="177"/>
      <c r="E12" s="177"/>
      <c r="F12" s="177"/>
      <c r="G12" s="211"/>
    </row>
    <row r="13" spans="1:7" x14ac:dyDescent="0.35">
      <c r="A13" s="72"/>
      <c r="B13" s="213"/>
      <c r="C13" s="306"/>
      <c r="D13" s="177"/>
      <c r="E13" s="177"/>
      <c r="F13" s="177"/>
      <c r="G13" s="211"/>
    </row>
    <row r="14" spans="1:7" x14ac:dyDescent="0.35">
      <c r="B14" s="213"/>
      <c r="C14" s="306"/>
      <c r="D14" s="177"/>
      <c r="E14" s="177"/>
      <c r="F14" s="177"/>
      <c r="G14" s="211"/>
    </row>
    <row r="15" spans="1:7" x14ac:dyDescent="0.35">
      <c r="B15" s="213"/>
      <c r="C15" s="306"/>
      <c r="D15" s="177"/>
      <c r="E15" s="177"/>
      <c r="F15" s="177"/>
      <c r="G15" s="211"/>
    </row>
    <row r="16" spans="1:7" x14ac:dyDescent="0.35">
      <c r="B16" s="213"/>
      <c r="C16" s="306"/>
      <c r="D16" s="177"/>
      <c r="E16" s="177"/>
      <c r="F16" s="177"/>
      <c r="G16" s="211"/>
    </row>
    <row r="17" spans="2:7" x14ac:dyDescent="0.35">
      <c r="B17" s="213"/>
      <c r="C17" s="306"/>
      <c r="D17" s="177"/>
      <c r="E17" s="177"/>
      <c r="F17" s="177"/>
      <c r="G17" s="211"/>
    </row>
    <row r="18" spans="2:7" x14ac:dyDescent="0.35">
      <c r="B18" s="213"/>
      <c r="C18" s="306"/>
      <c r="D18" s="177"/>
      <c r="E18" s="177"/>
      <c r="F18" s="177"/>
      <c r="G18" s="211"/>
    </row>
    <row r="19" spans="2:7" x14ac:dyDescent="0.35">
      <c r="B19" s="213"/>
      <c r="C19" s="306"/>
      <c r="D19" s="177"/>
      <c r="E19" s="177"/>
      <c r="F19" s="177"/>
      <c r="G19" s="211"/>
    </row>
    <row r="20" spans="2:7" x14ac:dyDescent="0.35">
      <c r="B20" s="213"/>
      <c r="C20" s="306"/>
      <c r="D20" s="177"/>
      <c r="E20" s="177"/>
      <c r="F20" s="177"/>
      <c r="G20" s="211"/>
    </row>
    <row r="21" spans="2:7" x14ac:dyDescent="0.35">
      <c r="B21" s="213"/>
      <c r="C21" s="306"/>
      <c r="D21" s="177"/>
      <c r="E21" s="177"/>
      <c r="F21" s="177"/>
      <c r="G21" s="211"/>
    </row>
    <row r="22" spans="2:7" x14ac:dyDescent="0.35">
      <c r="B22" s="213"/>
      <c r="C22" s="306"/>
      <c r="D22" s="177"/>
      <c r="E22" s="177"/>
      <c r="F22" s="177"/>
      <c r="G22" s="211"/>
    </row>
    <row r="23" spans="2:7" x14ac:dyDescent="0.35">
      <c r="B23" s="213"/>
      <c r="C23" s="306"/>
      <c r="D23" s="177"/>
      <c r="E23" s="177"/>
      <c r="F23" s="177"/>
      <c r="G23" s="211"/>
    </row>
    <row r="24" spans="2:7" x14ac:dyDescent="0.35">
      <c r="B24" s="213"/>
      <c r="C24" s="306"/>
      <c r="D24" s="177"/>
      <c r="E24" s="177"/>
      <c r="F24" s="177"/>
      <c r="G24" s="211"/>
    </row>
    <row r="25" spans="2:7" x14ac:dyDescent="0.35">
      <c r="B25" s="213"/>
      <c r="C25" s="306"/>
      <c r="D25" s="177"/>
      <c r="E25" s="177"/>
      <c r="F25" s="177"/>
      <c r="G25" s="211"/>
    </row>
    <row r="26" spans="2:7" x14ac:dyDescent="0.35">
      <c r="B26" s="213"/>
      <c r="C26" s="306"/>
      <c r="D26" s="177"/>
      <c r="E26" s="177"/>
      <c r="F26" s="177"/>
      <c r="G26" s="211"/>
    </row>
    <row r="27" spans="2:7" x14ac:dyDescent="0.35">
      <c r="B27" s="213"/>
      <c r="C27" s="306"/>
      <c r="D27" s="177"/>
      <c r="E27" s="177"/>
      <c r="F27" s="177"/>
      <c r="G27" s="211"/>
    </row>
    <row r="28" spans="2:7" x14ac:dyDescent="0.35">
      <c r="B28" s="213"/>
      <c r="C28" s="306"/>
      <c r="D28" s="177"/>
      <c r="E28" s="177"/>
      <c r="F28" s="177"/>
      <c r="G28" s="211"/>
    </row>
    <row r="29" spans="2:7" x14ac:dyDescent="0.35">
      <c r="B29" s="213"/>
      <c r="C29" s="306"/>
      <c r="D29" s="177"/>
      <c r="E29" s="177"/>
      <c r="F29" s="177"/>
      <c r="G29" s="211"/>
    </row>
    <row r="30" spans="2:7" x14ac:dyDescent="0.35">
      <c r="B30" s="213"/>
      <c r="C30" s="306"/>
      <c r="D30" s="177"/>
      <c r="E30" s="177"/>
      <c r="F30" s="177"/>
      <c r="G30" s="211"/>
    </row>
    <row r="31" spans="2:7" x14ac:dyDescent="0.35">
      <c r="B31" s="213"/>
      <c r="C31" s="306"/>
      <c r="D31" s="177"/>
      <c r="E31" s="177"/>
      <c r="F31" s="177"/>
      <c r="G31" s="211"/>
    </row>
    <row r="32" spans="2:7" x14ac:dyDescent="0.35">
      <c r="B32" s="213"/>
      <c r="C32" s="306"/>
      <c r="D32" s="177"/>
      <c r="E32" s="177"/>
      <c r="F32" s="177"/>
      <c r="G32" s="211"/>
    </row>
    <row r="33" spans="2:7" x14ac:dyDescent="0.35">
      <c r="B33" s="213"/>
      <c r="C33" s="306"/>
      <c r="D33" s="177"/>
      <c r="E33" s="177"/>
      <c r="F33" s="177"/>
      <c r="G33" s="211"/>
    </row>
    <row r="34" spans="2:7" x14ac:dyDescent="0.35">
      <c r="B34" s="213"/>
      <c r="C34" s="306"/>
      <c r="D34" s="177"/>
      <c r="E34" s="177"/>
      <c r="F34" s="177"/>
      <c r="G34" s="211"/>
    </row>
    <row r="35" spans="2:7" x14ac:dyDescent="0.35">
      <c r="B35" s="213"/>
      <c r="C35" s="306"/>
      <c r="D35" s="177"/>
      <c r="E35" s="177"/>
      <c r="F35" s="177"/>
      <c r="G35" s="211"/>
    </row>
    <row r="36" spans="2:7" x14ac:dyDescent="0.35">
      <c r="B36" s="213"/>
      <c r="C36" s="306"/>
      <c r="D36" s="177"/>
      <c r="E36" s="177"/>
      <c r="F36" s="177"/>
      <c r="G36" s="211"/>
    </row>
    <row r="37" spans="2:7" x14ac:dyDescent="0.35">
      <c r="B37" s="213"/>
      <c r="C37" s="306"/>
      <c r="D37" s="177"/>
      <c r="E37" s="177"/>
      <c r="F37" s="177"/>
      <c r="G37" s="211"/>
    </row>
    <row r="38" spans="2:7" x14ac:dyDescent="0.35">
      <c r="B38" s="213"/>
      <c r="C38" s="306"/>
      <c r="D38" s="177"/>
      <c r="E38" s="177"/>
      <c r="F38" s="177"/>
      <c r="G38" s="211"/>
    </row>
    <row r="39" spans="2:7" x14ac:dyDescent="0.35">
      <c r="B39" s="213"/>
      <c r="C39" s="306"/>
      <c r="D39" s="177"/>
      <c r="E39" s="177"/>
      <c r="F39" s="177"/>
      <c r="G39" s="211"/>
    </row>
    <row r="40" spans="2:7" x14ac:dyDescent="0.35">
      <c r="B40" s="213"/>
      <c r="C40" s="306"/>
      <c r="D40" s="177"/>
      <c r="E40" s="177"/>
      <c r="F40" s="177"/>
      <c r="G40" s="211"/>
    </row>
    <row r="41" spans="2:7" x14ac:dyDescent="0.35">
      <c r="B41" s="213"/>
      <c r="C41" s="306"/>
      <c r="D41" s="177"/>
      <c r="E41" s="177"/>
      <c r="F41" s="177"/>
      <c r="G41" s="211"/>
    </row>
    <row r="42" spans="2:7" x14ac:dyDescent="0.35">
      <c r="B42" s="213"/>
      <c r="C42" s="306"/>
      <c r="D42" s="177"/>
      <c r="E42" s="177"/>
      <c r="F42" s="177"/>
      <c r="G42" s="211"/>
    </row>
    <row r="43" spans="2:7" x14ac:dyDescent="0.35">
      <c r="B43" s="213"/>
      <c r="C43" s="306"/>
      <c r="D43" s="177"/>
      <c r="E43" s="177"/>
      <c r="F43" s="177"/>
      <c r="G43" s="211"/>
    </row>
    <row r="44" spans="2:7" x14ac:dyDescent="0.35">
      <c r="B44" s="213"/>
      <c r="C44" s="306"/>
      <c r="D44" s="177"/>
      <c r="E44" s="177"/>
      <c r="F44" s="177"/>
      <c r="G44" s="211"/>
    </row>
    <row r="45" spans="2:7" x14ac:dyDescent="0.35">
      <c r="B45" s="213"/>
      <c r="C45" s="306"/>
      <c r="D45" s="177"/>
      <c r="E45" s="177"/>
      <c r="F45" s="177"/>
      <c r="G45" s="211"/>
    </row>
    <row r="46" spans="2:7" x14ac:dyDescent="0.35">
      <c r="B46" s="213"/>
      <c r="C46" s="306"/>
      <c r="D46" s="177"/>
      <c r="E46" s="177"/>
      <c r="F46" s="177"/>
      <c r="G46" s="211"/>
    </row>
    <row r="47" spans="2:7" x14ac:dyDescent="0.35">
      <c r="B47" s="213"/>
      <c r="C47" s="306"/>
      <c r="D47" s="177"/>
      <c r="E47" s="177"/>
      <c r="F47" s="177"/>
      <c r="G47" s="211"/>
    </row>
    <row r="48" spans="2:7" x14ac:dyDescent="0.35">
      <c r="B48" s="213"/>
      <c r="C48" s="306"/>
      <c r="D48" s="177"/>
      <c r="E48" s="177"/>
      <c r="F48" s="177"/>
      <c r="G48" s="211"/>
    </row>
    <row r="49" spans="2:7" x14ac:dyDescent="0.35">
      <c r="B49" s="213"/>
      <c r="C49" s="306"/>
      <c r="D49" s="177"/>
      <c r="E49" s="177"/>
      <c r="F49" s="177"/>
      <c r="G49" s="211"/>
    </row>
    <row r="50" spans="2:7" x14ac:dyDescent="0.35">
      <c r="B50" s="213"/>
      <c r="C50" s="306"/>
      <c r="D50" s="177"/>
      <c r="E50" s="177"/>
      <c r="F50" s="177"/>
      <c r="G50" s="211"/>
    </row>
    <row r="51" spans="2:7" x14ac:dyDescent="0.35">
      <c r="B51" s="213"/>
      <c r="C51" s="306"/>
      <c r="D51" s="177"/>
      <c r="E51" s="177"/>
      <c r="F51" s="177"/>
      <c r="G51" s="211"/>
    </row>
    <row r="52" spans="2:7" x14ac:dyDescent="0.35">
      <c r="B52" s="213"/>
      <c r="C52" s="306"/>
      <c r="D52" s="177"/>
      <c r="E52" s="177"/>
      <c r="F52" s="177"/>
      <c r="G52" s="211"/>
    </row>
    <row r="53" spans="2:7" x14ac:dyDescent="0.35">
      <c r="B53" s="213"/>
      <c r="C53" s="306"/>
      <c r="D53" s="177"/>
      <c r="E53" s="177"/>
      <c r="F53" s="177"/>
      <c r="G53" s="211"/>
    </row>
    <row r="54" spans="2:7" x14ac:dyDescent="0.35">
      <c r="B54" s="213"/>
      <c r="C54" s="306"/>
      <c r="D54" s="177"/>
      <c r="E54" s="177"/>
      <c r="F54" s="177"/>
      <c r="G54" s="211"/>
    </row>
    <row r="55" spans="2:7" x14ac:dyDescent="0.35">
      <c r="B55" s="213"/>
      <c r="C55" s="306"/>
      <c r="D55" s="177"/>
      <c r="E55" s="177"/>
      <c r="F55" s="177"/>
      <c r="G55" s="211"/>
    </row>
    <row r="56" spans="2:7" x14ac:dyDescent="0.35">
      <c r="B56" s="213"/>
      <c r="C56" s="306"/>
      <c r="D56" s="177"/>
      <c r="E56" s="177"/>
      <c r="F56" s="177"/>
      <c r="G56" s="211"/>
    </row>
    <row r="57" spans="2:7" x14ac:dyDescent="0.35">
      <c r="B57" s="213"/>
      <c r="C57" s="306"/>
      <c r="D57" s="177"/>
      <c r="E57" s="177"/>
      <c r="F57" s="177"/>
      <c r="G57" s="211"/>
    </row>
    <row r="58" spans="2:7" x14ac:dyDescent="0.35">
      <c r="B58" s="213"/>
      <c r="C58" s="306"/>
      <c r="D58" s="177"/>
      <c r="E58" s="177"/>
      <c r="F58" s="177"/>
      <c r="G58" s="211"/>
    </row>
    <row r="59" spans="2:7" x14ac:dyDescent="0.35">
      <c r="B59" s="213"/>
      <c r="C59" s="306"/>
      <c r="D59" s="177"/>
      <c r="E59" s="177"/>
      <c r="F59" s="177"/>
      <c r="G59" s="211"/>
    </row>
    <row r="60" spans="2:7" x14ac:dyDescent="0.35">
      <c r="B60" s="213"/>
      <c r="C60" s="306"/>
      <c r="D60" s="177"/>
      <c r="E60" s="177"/>
      <c r="F60" s="177"/>
      <c r="G60" s="211"/>
    </row>
    <row r="61" spans="2:7" x14ac:dyDescent="0.35">
      <c r="B61" s="213"/>
      <c r="C61" s="306"/>
      <c r="D61" s="177"/>
      <c r="E61" s="177"/>
      <c r="F61" s="177"/>
      <c r="G61" s="211"/>
    </row>
    <row r="62" spans="2:7" x14ac:dyDescent="0.35">
      <c r="B62" s="213"/>
      <c r="C62" s="306"/>
      <c r="D62" s="177"/>
      <c r="E62" s="177"/>
      <c r="F62" s="177"/>
      <c r="G62" s="211"/>
    </row>
    <row r="63" spans="2:7" x14ac:dyDescent="0.35">
      <c r="B63" s="213"/>
      <c r="C63" s="306"/>
      <c r="D63" s="177"/>
      <c r="E63" s="177"/>
      <c r="F63" s="177"/>
      <c r="G63" s="211"/>
    </row>
    <row r="64" spans="2:7" x14ac:dyDescent="0.35">
      <c r="B64" s="213"/>
      <c r="C64" s="306"/>
      <c r="D64" s="177"/>
      <c r="E64" s="177"/>
      <c r="F64" s="177"/>
      <c r="G64" s="211"/>
    </row>
    <row r="65" spans="2:7" x14ac:dyDescent="0.35">
      <c r="B65" s="213"/>
      <c r="C65" s="306"/>
      <c r="D65" s="177"/>
      <c r="E65" s="177"/>
      <c r="F65" s="177"/>
      <c r="G65" s="211"/>
    </row>
    <row r="66" spans="2:7" x14ac:dyDescent="0.35">
      <c r="B66" s="213"/>
      <c r="C66" s="306"/>
      <c r="D66" s="177"/>
      <c r="E66" s="177"/>
      <c r="F66" s="177"/>
      <c r="G66" s="211"/>
    </row>
    <row r="67" spans="2:7" x14ac:dyDescent="0.35">
      <c r="B67" s="213"/>
      <c r="C67" s="306"/>
      <c r="D67" s="177"/>
      <c r="E67" s="177"/>
      <c r="F67" s="177"/>
      <c r="G67" s="211"/>
    </row>
    <row r="68" spans="2:7" x14ac:dyDescent="0.35">
      <c r="B68" s="213"/>
      <c r="C68" s="306"/>
      <c r="D68" s="177"/>
      <c r="E68" s="177"/>
      <c r="F68" s="177"/>
      <c r="G68" s="211"/>
    </row>
    <row r="69" spans="2:7" x14ac:dyDescent="0.35">
      <c r="B69" s="213"/>
      <c r="C69" s="306"/>
      <c r="D69" s="177"/>
      <c r="E69" s="177"/>
      <c r="F69" s="177"/>
      <c r="G69" s="211"/>
    </row>
    <row r="70" spans="2:7" x14ac:dyDescent="0.35">
      <c r="B70" s="213"/>
      <c r="C70" s="306"/>
      <c r="D70" s="177"/>
      <c r="E70" s="177"/>
      <c r="F70" s="177"/>
      <c r="G70" s="211"/>
    </row>
    <row r="71" spans="2:7" x14ac:dyDescent="0.35">
      <c r="B71" s="213"/>
      <c r="C71" s="306"/>
      <c r="D71" s="177"/>
      <c r="E71" s="177"/>
      <c r="F71" s="177"/>
      <c r="G71" s="211"/>
    </row>
    <row r="72" spans="2:7" x14ac:dyDescent="0.35">
      <c r="B72" s="213"/>
      <c r="C72" s="306"/>
      <c r="D72" s="177"/>
      <c r="E72" s="177"/>
      <c r="F72" s="177"/>
      <c r="G72" s="211"/>
    </row>
    <row r="73" spans="2:7" x14ac:dyDescent="0.35">
      <c r="B73" s="213"/>
      <c r="C73" s="306"/>
      <c r="D73" s="177"/>
      <c r="E73" s="177"/>
      <c r="F73" s="177"/>
      <c r="G73" s="211"/>
    </row>
    <row r="74" spans="2:7" x14ac:dyDescent="0.35">
      <c r="B74" s="213"/>
      <c r="C74" s="306"/>
      <c r="D74" s="177"/>
      <c r="E74" s="177"/>
      <c r="F74" s="177"/>
      <c r="G74" s="211"/>
    </row>
    <row r="75" spans="2:7" x14ac:dyDescent="0.35">
      <c r="B75" s="213"/>
      <c r="C75" s="306"/>
      <c r="D75" s="177"/>
      <c r="E75" s="177"/>
      <c r="F75" s="177"/>
      <c r="G75" s="211"/>
    </row>
    <row r="76" spans="2:7" x14ac:dyDescent="0.35">
      <c r="B76" s="213"/>
      <c r="C76" s="306"/>
      <c r="D76" s="177"/>
      <c r="E76" s="177"/>
      <c r="F76" s="177"/>
      <c r="G76" s="211"/>
    </row>
    <row r="77" spans="2:7" x14ac:dyDescent="0.35">
      <c r="B77" s="213"/>
      <c r="C77" s="306"/>
      <c r="D77" s="177"/>
      <c r="E77" s="177"/>
      <c r="F77" s="177"/>
      <c r="G77" s="211"/>
    </row>
    <row r="78" spans="2:7" x14ac:dyDescent="0.35">
      <c r="B78" s="213"/>
      <c r="C78" s="306"/>
      <c r="D78" s="177"/>
      <c r="E78" s="177"/>
      <c r="F78" s="177"/>
      <c r="G78" s="211"/>
    </row>
    <row r="79" spans="2:7" x14ac:dyDescent="0.35">
      <c r="B79" s="213"/>
      <c r="C79" s="306"/>
      <c r="D79" s="177"/>
      <c r="E79" s="177"/>
      <c r="F79" s="177"/>
      <c r="G79" s="211"/>
    </row>
    <row r="80" spans="2:7" x14ac:dyDescent="0.35">
      <c r="B80" s="213"/>
      <c r="C80" s="306"/>
      <c r="D80" s="177"/>
      <c r="E80" s="177"/>
      <c r="F80" s="177"/>
      <c r="G80" s="211"/>
    </row>
    <row r="81" spans="2:7" x14ac:dyDescent="0.35">
      <c r="B81" s="213"/>
      <c r="C81" s="306"/>
      <c r="D81" s="177"/>
      <c r="E81" s="177"/>
      <c r="F81" s="177"/>
      <c r="G81" s="211"/>
    </row>
    <row r="82" spans="2:7" x14ac:dyDescent="0.35">
      <c r="B82" s="213"/>
      <c r="C82" s="306"/>
      <c r="D82" s="177"/>
      <c r="E82" s="177"/>
      <c r="F82" s="177"/>
      <c r="G82" s="211"/>
    </row>
    <row r="83" spans="2:7" x14ac:dyDescent="0.35">
      <c r="B83" s="213"/>
      <c r="C83" s="306"/>
      <c r="D83" s="177"/>
      <c r="E83" s="177"/>
      <c r="F83" s="177"/>
      <c r="G83" s="211"/>
    </row>
    <row r="84" spans="2:7" x14ac:dyDescent="0.35">
      <c r="B84" s="213"/>
      <c r="C84" s="306"/>
      <c r="D84" s="177"/>
      <c r="E84" s="177"/>
      <c r="F84" s="177"/>
      <c r="G84" s="211"/>
    </row>
    <row r="85" spans="2:7" x14ac:dyDescent="0.35">
      <c r="B85" s="213"/>
      <c r="C85" s="306"/>
      <c r="D85" s="177"/>
      <c r="E85" s="177"/>
      <c r="F85" s="177"/>
      <c r="G85" s="211"/>
    </row>
    <row r="86" spans="2:7" x14ac:dyDescent="0.35">
      <c r="B86" s="213"/>
      <c r="C86" s="306"/>
      <c r="D86" s="177"/>
      <c r="E86" s="177"/>
      <c r="F86" s="177"/>
      <c r="G86" s="211"/>
    </row>
    <row r="87" spans="2:7" x14ac:dyDescent="0.35">
      <c r="B87" s="213"/>
      <c r="C87" s="306"/>
      <c r="D87" s="177"/>
      <c r="E87" s="177"/>
      <c r="F87" s="177"/>
      <c r="G87" s="211"/>
    </row>
    <row r="88" spans="2:7" x14ac:dyDescent="0.35">
      <c r="B88" s="213"/>
      <c r="C88" s="306"/>
      <c r="D88" s="177"/>
      <c r="E88" s="177"/>
      <c r="F88" s="177"/>
      <c r="G88" s="211"/>
    </row>
    <row r="89" spans="2:7" x14ac:dyDescent="0.35">
      <c r="B89" s="213"/>
      <c r="C89" s="306"/>
      <c r="D89" s="177"/>
      <c r="E89" s="177"/>
      <c r="F89" s="177"/>
      <c r="G89" s="211"/>
    </row>
    <row r="90" spans="2:7" x14ac:dyDescent="0.35">
      <c r="B90" s="213"/>
      <c r="C90" s="306"/>
      <c r="D90" s="177"/>
      <c r="E90" s="177"/>
      <c r="F90" s="177"/>
      <c r="G90" s="211"/>
    </row>
    <row r="91" spans="2:7" x14ac:dyDescent="0.35">
      <c r="B91" s="213"/>
      <c r="C91" s="306"/>
      <c r="D91" s="177"/>
      <c r="E91" s="177"/>
      <c r="F91" s="177"/>
      <c r="G91" s="211"/>
    </row>
    <row r="92" spans="2:7" x14ac:dyDescent="0.35">
      <c r="B92" s="213"/>
      <c r="C92" s="306"/>
      <c r="D92" s="177"/>
      <c r="E92" s="177"/>
      <c r="F92" s="177"/>
      <c r="G92" s="211"/>
    </row>
    <row r="93" spans="2:7" x14ac:dyDescent="0.35">
      <c r="B93" s="213"/>
      <c r="C93" s="306"/>
      <c r="D93" s="177"/>
      <c r="E93" s="177"/>
      <c r="F93" s="177"/>
      <c r="G93" s="211"/>
    </row>
    <row r="94" spans="2:7" ht="5.5" customHeight="1" x14ac:dyDescent="0.35">
      <c r="B94" s="213"/>
      <c r="C94" s="307"/>
      <c r="D94" s="211"/>
      <c r="E94" s="211"/>
      <c r="F94" s="211"/>
      <c r="G94" s="211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1A18B-B454-4BA8-9716-50E11CB9A8D1}">
  <dimension ref="B2:S228"/>
  <sheetViews>
    <sheetView showGridLines="0" tabSelected="1" topLeftCell="G220" workbookViewId="0">
      <selection activeCell="L5" sqref="L5"/>
    </sheetView>
  </sheetViews>
  <sheetFormatPr defaultRowHeight="14.5" x14ac:dyDescent="0.35"/>
  <cols>
    <col min="2" max="2" width="33.54296875" bestFit="1" customWidth="1"/>
    <col min="3" max="3" width="8.7265625" style="161"/>
    <col min="5" max="5" width="36.1796875" bestFit="1" customWidth="1"/>
    <col min="6" max="6" width="11.1796875" customWidth="1"/>
    <col min="7" max="7" width="24.90625" customWidth="1"/>
    <col min="9" max="9" width="35.26953125" bestFit="1" customWidth="1"/>
    <col min="10" max="10" width="51.08984375" style="168" customWidth="1"/>
    <col min="11" max="11" width="14" style="161" customWidth="1"/>
    <col min="12" max="12" width="18.453125" customWidth="1"/>
    <col min="13" max="13" width="12.90625" style="161" customWidth="1"/>
    <col min="14" max="18" width="16.26953125" style="161" customWidth="1"/>
  </cols>
  <sheetData>
    <row r="2" spans="2:19" ht="44" customHeight="1" x14ac:dyDescent="0.35"/>
    <row r="4" spans="2:19" x14ac:dyDescent="0.35">
      <c r="B4" t="s">
        <v>131</v>
      </c>
      <c r="C4" s="161" t="s">
        <v>132</v>
      </c>
      <c r="E4" s="174" t="s">
        <v>133</v>
      </c>
      <c r="F4" s="174" t="s">
        <v>441</v>
      </c>
      <c r="G4" s="174" t="s">
        <v>154</v>
      </c>
      <c r="I4" t="s">
        <v>134</v>
      </c>
      <c r="J4" s="168" t="s">
        <v>90</v>
      </c>
      <c r="K4" s="161" t="s">
        <v>135</v>
      </c>
      <c r="L4" t="s">
        <v>136</v>
      </c>
      <c r="M4" s="161" t="s">
        <v>137</v>
      </c>
      <c r="N4" s="161" t="s">
        <v>138</v>
      </c>
      <c r="O4" s="161" t="s">
        <v>72</v>
      </c>
      <c r="P4" s="161" t="s">
        <v>139</v>
      </c>
      <c r="Q4" s="161" t="s">
        <v>157</v>
      </c>
      <c r="R4" s="161" t="s">
        <v>133</v>
      </c>
      <c r="S4" t="s">
        <v>118</v>
      </c>
    </row>
    <row r="5" spans="2:19" x14ac:dyDescent="0.35">
      <c r="B5" t="s">
        <v>166</v>
      </c>
      <c r="C5" s="161">
        <f>COUNTIF(I:I,Tabela25[[#This Row],[Macro Processo]])</f>
        <v>5</v>
      </c>
      <c r="E5" s="174" t="s">
        <v>442</v>
      </c>
      <c r="F5" s="174" t="s">
        <v>181</v>
      </c>
      <c r="G5" s="174"/>
      <c r="I5" t="s">
        <v>166</v>
      </c>
      <c r="J5" s="168" t="s">
        <v>182</v>
      </c>
      <c r="K5" s="161">
        <v>1.1000000000000001</v>
      </c>
      <c r="L5" t="s">
        <v>140</v>
      </c>
      <c r="M5" s="161" t="str">
        <f>L5 &amp; "." &amp; TEXT(COUNTIF($L$5:L5,L5),"000")</f>
        <v>NO.001</v>
      </c>
      <c r="N5" s="161" t="s">
        <v>179</v>
      </c>
      <c r="O5" s="161" t="s">
        <v>180</v>
      </c>
      <c r="P5" s="187">
        <v>45800</v>
      </c>
      <c r="Q5" s="187"/>
      <c r="R5" s="187" t="s">
        <v>181</v>
      </c>
      <c r="S5">
        <v>1</v>
      </c>
    </row>
    <row r="6" spans="2:19" x14ac:dyDescent="0.35">
      <c r="B6" t="s">
        <v>170</v>
      </c>
      <c r="C6" s="161">
        <f>COUNTIF(I:I,Tabela25[[#This Row],[Macro Processo]])</f>
        <v>10</v>
      </c>
      <c r="E6" s="174" t="s">
        <v>443</v>
      </c>
      <c r="F6" s="174" t="s">
        <v>444</v>
      </c>
      <c r="G6" s="174"/>
      <c r="I6" t="s">
        <v>166</v>
      </c>
      <c r="J6" s="168" t="s">
        <v>183</v>
      </c>
      <c r="K6" s="161">
        <v>2.1</v>
      </c>
      <c r="L6" t="s">
        <v>140</v>
      </c>
      <c r="M6" s="161" t="str">
        <f>L6 &amp; "." &amp; TEXT(COUNTIF($L$5:L6,L6),"000")</f>
        <v>NO.002</v>
      </c>
      <c r="N6" s="161" t="s">
        <v>179</v>
      </c>
      <c r="O6" s="161" t="s">
        <v>179</v>
      </c>
      <c r="P6" s="187">
        <v>45806</v>
      </c>
      <c r="Q6" s="187"/>
      <c r="R6" s="187" t="s">
        <v>181</v>
      </c>
      <c r="S6">
        <v>1</v>
      </c>
    </row>
    <row r="7" spans="2:19" x14ac:dyDescent="0.35">
      <c r="B7" t="s">
        <v>167</v>
      </c>
      <c r="C7" s="161">
        <f>COUNTIF(I:I,Tabela25[[#This Row],[Macro Processo]])</f>
        <v>14</v>
      </c>
      <c r="E7" s="174" t="s">
        <v>446</v>
      </c>
      <c r="F7" s="174" t="s">
        <v>445</v>
      </c>
      <c r="G7" s="174"/>
      <c r="I7" t="s">
        <v>166</v>
      </c>
      <c r="J7" s="168" t="s">
        <v>184</v>
      </c>
      <c r="K7" s="161">
        <v>1.2</v>
      </c>
      <c r="L7" t="s">
        <v>140</v>
      </c>
      <c r="M7" s="161" t="str">
        <f>L7 &amp; "." &amp; TEXT(COUNTIF($L$5:L7,L7),"000")</f>
        <v>NO.003</v>
      </c>
      <c r="N7" s="161" t="s">
        <v>179</v>
      </c>
      <c r="O7" s="161" t="s">
        <v>180</v>
      </c>
      <c r="P7" s="187" t="s">
        <v>155</v>
      </c>
      <c r="Q7" s="187"/>
      <c r="R7" s="187" t="s">
        <v>181</v>
      </c>
      <c r="S7">
        <v>1</v>
      </c>
    </row>
    <row r="8" spans="2:19" x14ac:dyDescent="0.35">
      <c r="B8" t="s">
        <v>168</v>
      </c>
      <c r="C8" s="161">
        <f>COUNTIF(I:I,Tabela25[[#This Row],[Macro Processo]])</f>
        <v>19</v>
      </c>
      <c r="E8" s="174" t="s">
        <v>447</v>
      </c>
      <c r="F8" s="174" t="s">
        <v>407</v>
      </c>
      <c r="G8" s="174"/>
      <c r="I8" t="s">
        <v>166</v>
      </c>
      <c r="J8" s="168" t="s">
        <v>185</v>
      </c>
      <c r="K8" s="161">
        <v>2.2000000000000002</v>
      </c>
      <c r="L8" t="s">
        <v>140</v>
      </c>
      <c r="M8" s="161" t="str">
        <f>L8 &amp; "." &amp; TEXT(COUNTIF($L$5:L8,L8),"000")</f>
        <v>NO.004</v>
      </c>
      <c r="N8" s="161" t="s">
        <v>179</v>
      </c>
      <c r="O8" s="161" t="s">
        <v>180</v>
      </c>
      <c r="P8" s="187">
        <v>45798</v>
      </c>
      <c r="Q8" s="187"/>
      <c r="R8" s="187" t="s">
        <v>181</v>
      </c>
      <c r="S8">
        <v>1</v>
      </c>
    </row>
    <row r="9" spans="2:19" x14ac:dyDescent="0.35">
      <c r="B9" t="s">
        <v>169</v>
      </c>
      <c r="C9" s="161">
        <f>COUNTIF(I:I,Tabela25[[#This Row],[Macro Processo]])</f>
        <v>26</v>
      </c>
      <c r="E9" s="174" t="s">
        <v>448</v>
      </c>
      <c r="F9" s="174" t="s">
        <v>409</v>
      </c>
      <c r="G9" s="174"/>
      <c r="I9" t="s">
        <v>166</v>
      </c>
      <c r="J9" s="168" t="s">
        <v>186</v>
      </c>
      <c r="K9" s="161">
        <v>3.1</v>
      </c>
      <c r="L9" t="s">
        <v>140</v>
      </c>
      <c r="M9" s="161" t="str">
        <f>L9 &amp; "." &amp; TEXT(COUNTIF($L$5:L9,L9),"000")</f>
        <v>NO.005</v>
      </c>
      <c r="N9" s="161" t="s">
        <v>179</v>
      </c>
      <c r="O9" s="161" t="s">
        <v>179</v>
      </c>
      <c r="P9" s="187" t="s">
        <v>155</v>
      </c>
      <c r="Q9" s="187"/>
      <c r="R9" s="187" t="s">
        <v>181</v>
      </c>
      <c r="S9">
        <v>1</v>
      </c>
    </row>
    <row r="10" spans="2:19" x14ac:dyDescent="0.35">
      <c r="B10" t="s">
        <v>171</v>
      </c>
      <c r="C10" s="161">
        <f>COUNTIF(I:I,Tabela25[[#This Row],[Macro Processo]])</f>
        <v>12</v>
      </c>
      <c r="E10" s="174" t="s">
        <v>449</v>
      </c>
      <c r="F10" s="174" t="s">
        <v>410</v>
      </c>
      <c r="G10" s="174"/>
      <c r="I10" t="s">
        <v>170</v>
      </c>
      <c r="J10" s="168" t="s">
        <v>187</v>
      </c>
      <c r="K10" s="161">
        <v>5.0999999999999996</v>
      </c>
      <c r="L10" t="s">
        <v>141</v>
      </c>
      <c r="M10" s="161" t="str">
        <f>L10 &amp; "." &amp; TEXT(COUNTIF($L$5:L10,L10),"000")</f>
        <v>CC.001</v>
      </c>
      <c r="N10" s="161" t="s">
        <v>179</v>
      </c>
      <c r="O10" s="161" t="s">
        <v>179</v>
      </c>
      <c r="P10" s="187" t="s">
        <v>156</v>
      </c>
      <c r="Q10" s="187"/>
      <c r="R10" s="187" t="s">
        <v>444</v>
      </c>
      <c r="S10">
        <v>2</v>
      </c>
    </row>
    <row r="11" spans="2:19" x14ac:dyDescent="0.35">
      <c r="B11" t="s">
        <v>172</v>
      </c>
      <c r="C11" s="161">
        <f>COUNTIF(I:I,Tabela25[[#This Row],[Macro Processo]])</f>
        <v>25</v>
      </c>
      <c r="E11" s="174" t="s">
        <v>411</v>
      </c>
      <c r="F11" s="174" t="s">
        <v>411</v>
      </c>
      <c r="G11" s="174"/>
      <c r="I11" t="s">
        <v>170</v>
      </c>
      <c r="J11" s="168" t="s">
        <v>188</v>
      </c>
      <c r="K11" s="161">
        <v>7.3</v>
      </c>
      <c r="L11" t="s">
        <v>141</v>
      </c>
      <c r="M11" s="161" t="str">
        <f>L11 &amp; "." &amp; TEXT(COUNTIF($L$5:L11,L11),"000")</f>
        <v>CC.002</v>
      </c>
      <c r="N11" s="161" t="s">
        <v>179</v>
      </c>
      <c r="O11" s="161" t="s">
        <v>179</v>
      </c>
      <c r="P11" s="187" t="s">
        <v>156</v>
      </c>
      <c r="Q11" s="187"/>
      <c r="R11" s="187" t="s">
        <v>444</v>
      </c>
      <c r="S11">
        <v>2</v>
      </c>
    </row>
    <row r="12" spans="2:19" x14ac:dyDescent="0.35">
      <c r="B12" t="s">
        <v>173</v>
      </c>
      <c r="C12" s="161">
        <f>COUNTIF(I:I,Tabela25[[#This Row],[Macro Processo]])</f>
        <v>19</v>
      </c>
      <c r="E12" s="174" t="s">
        <v>450</v>
      </c>
      <c r="F12" s="174" t="s">
        <v>412</v>
      </c>
      <c r="G12" s="174"/>
      <c r="I12" t="s">
        <v>170</v>
      </c>
      <c r="J12" s="168" t="s">
        <v>189</v>
      </c>
      <c r="K12" s="161">
        <v>7.1</v>
      </c>
      <c r="L12" t="s">
        <v>141</v>
      </c>
      <c r="M12" s="161" t="str">
        <f>L12 &amp; "." &amp; TEXT(COUNTIF($L$5:L12,L12),"000")</f>
        <v>CC.003</v>
      </c>
      <c r="N12" s="161" t="s">
        <v>179</v>
      </c>
      <c r="O12" s="161" t="s">
        <v>179</v>
      </c>
      <c r="P12" s="187">
        <v>45799</v>
      </c>
      <c r="Q12" s="187"/>
      <c r="R12" s="187" t="s">
        <v>181</v>
      </c>
      <c r="S12">
        <v>2</v>
      </c>
    </row>
    <row r="13" spans="2:19" x14ac:dyDescent="0.35">
      <c r="B13" t="s">
        <v>174</v>
      </c>
      <c r="C13" s="161">
        <f>COUNTIF(I:I,Tabela25[[#This Row],[Macro Processo]])</f>
        <v>23</v>
      </c>
      <c r="E13" s="174" t="s">
        <v>451</v>
      </c>
      <c r="F13" s="174" t="s">
        <v>413</v>
      </c>
      <c r="G13" s="174"/>
      <c r="I13" t="s">
        <v>170</v>
      </c>
      <c r="J13" s="168" t="s">
        <v>190</v>
      </c>
      <c r="K13" s="161">
        <v>7.2</v>
      </c>
      <c r="L13" t="s">
        <v>141</v>
      </c>
      <c r="M13" s="161" t="str">
        <f>L13 &amp; "." &amp; TEXT(COUNTIF($L$5:L13,L13),"000")</f>
        <v>CC.004</v>
      </c>
      <c r="N13" s="161" t="s">
        <v>179</v>
      </c>
      <c r="O13" s="161" t="s">
        <v>179</v>
      </c>
      <c r="P13" s="187">
        <v>45799</v>
      </c>
      <c r="Q13" s="187"/>
      <c r="R13" s="187" t="s">
        <v>181</v>
      </c>
      <c r="S13">
        <v>2</v>
      </c>
    </row>
    <row r="14" spans="2:19" x14ac:dyDescent="0.35">
      <c r="B14" t="s">
        <v>175</v>
      </c>
      <c r="C14" s="161">
        <f>COUNTIF(I:I,Tabela25[[#This Row],[Macro Processo]])</f>
        <v>21</v>
      </c>
      <c r="E14" s="174" t="s">
        <v>452</v>
      </c>
      <c r="F14" s="174" t="s">
        <v>414</v>
      </c>
      <c r="G14" s="174"/>
      <c r="I14" t="s">
        <v>170</v>
      </c>
      <c r="J14" s="168" t="s">
        <v>191</v>
      </c>
      <c r="K14" s="161">
        <v>6.2</v>
      </c>
      <c r="L14" t="s">
        <v>141</v>
      </c>
      <c r="M14" s="161" t="str">
        <f>L14 &amp; "." &amp; TEXT(COUNTIF($L$5:L14,L14),"000")</f>
        <v>CC.005</v>
      </c>
      <c r="N14" s="161" t="s">
        <v>179</v>
      </c>
      <c r="O14" s="161" t="s">
        <v>180</v>
      </c>
      <c r="P14" s="187">
        <v>45807</v>
      </c>
      <c r="Q14" s="187"/>
      <c r="R14" s="187" t="s">
        <v>444</v>
      </c>
      <c r="S14">
        <v>2</v>
      </c>
    </row>
    <row r="15" spans="2:19" x14ac:dyDescent="0.35">
      <c r="B15" t="s">
        <v>176</v>
      </c>
      <c r="C15" s="161">
        <f>COUNTIF(I:I,Tabela25[[#This Row],[Macro Processo]])</f>
        <v>18</v>
      </c>
      <c r="E15" s="174" t="s">
        <v>453</v>
      </c>
      <c r="F15" s="174" t="s">
        <v>466</v>
      </c>
      <c r="G15" s="174"/>
      <c r="I15" t="s">
        <v>170</v>
      </c>
      <c r="J15" s="168" t="s">
        <v>192</v>
      </c>
      <c r="K15" s="161">
        <v>4.3</v>
      </c>
      <c r="L15" t="s">
        <v>141</v>
      </c>
      <c r="M15" s="161" t="str">
        <f>L15 &amp; "." &amp; TEXT(COUNTIF($L$5:L15,L15),"000")</f>
        <v>CC.006</v>
      </c>
      <c r="N15" s="161" t="s">
        <v>179</v>
      </c>
      <c r="O15" s="161" t="s">
        <v>179</v>
      </c>
      <c r="P15" s="187">
        <v>45807</v>
      </c>
      <c r="Q15" s="187"/>
      <c r="R15" s="187" t="s">
        <v>444</v>
      </c>
      <c r="S15">
        <v>2</v>
      </c>
    </row>
    <row r="16" spans="2:19" x14ac:dyDescent="0.35">
      <c r="B16" t="s">
        <v>177</v>
      </c>
      <c r="C16" s="161">
        <f>COUNTIF(I:I,Tabela25[[#This Row],[Macro Processo]])</f>
        <v>22</v>
      </c>
      <c r="E16" s="174" t="s">
        <v>461</v>
      </c>
      <c r="F16" s="174" t="s">
        <v>415</v>
      </c>
      <c r="G16" s="174"/>
      <c r="I16" t="s">
        <v>170</v>
      </c>
      <c r="J16" s="168" t="s">
        <v>193</v>
      </c>
      <c r="K16" s="161">
        <v>4.2</v>
      </c>
      <c r="L16" t="s">
        <v>141</v>
      </c>
      <c r="M16" s="161" t="str">
        <f>L16 &amp; "." &amp; TEXT(COUNTIF($L$5:L16,L16),"000")</f>
        <v>CC.007</v>
      </c>
      <c r="N16" s="161" t="s">
        <v>179</v>
      </c>
      <c r="O16" s="161" t="s">
        <v>179</v>
      </c>
      <c r="P16" s="187">
        <v>45807</v>
      </c>
      <c r="Q16" s="187"/>
      <c r="R16" s="187" t="s">
        <v>444</v>
      </c>
      <c r="S16">
        <v>2</v>
      </c>
    </row>
    <row r="17" spans="2:19" x14ac:dyDescent="0.35">
      <c r="B17" t="s">
        <v>178</v>
      </c>
      <c r="C17" s="161">
        <f>COUNTIF(I:I,Tabela25[[#This Row],[Macro Processo]])</f>
        <v>10</v>
      </c>
      <c r="E17" s="174" t="s">
        <v>462</v>
      </c>
      <c r="F17" s="174" t="s">
        <v>467</v>
      </c>
      <c r="G17" s="174"/>
      <c r="I17" t="s">
        <v>170</v>
      </c>
      <c r="J17" s="168" t="s">
        <v>194</v>
      </c>
      <c r="K17" s="161">
        <v>6.3</v>
      </c>
      <c r="L17" t="s">
        <v>141</v>
      </c>
      <c r="M17" s="161" t="str">
        <f>L17 &amp; "." &amp; TEXT(COUNTIF($L$5:L17,L17),"000")</f>
        <v>CC.008</v>
      </c>
      <c r="N17" s="161" t="s">
        <v>179</v>
      </c>
      <c r="O17" s="161" t="s">
        <v>179</v>
      </c>
      <c r="P17" s="187">
        <v>45837</v>
      </c>
      <c r="Q17" s="187"/>
      <c r="R17" s="187" t="s">
        <v>444</v>
      </c>
      <c r="S17">
        <v>2</v>
      </c>
    </row>
    <row r="18" spans="2:19" x14ac:dyDescent="0.35">
      <c r="C18"/>
      <c r="E18" s="174" t="s">
        <v>454</v>
      </c>
      <c r="F18" s="174" t="s">
        <v>416</v>
      </c>
      <c r="G18" s="174"/>
      <c r="I18" t="s">
        <v>170</v>
      </c>
      <c r="J18" s="168" t="s">
        <v>195</v>
      </c>
      <c r="K18" s="161">
        <v>4.0999999999999996</v>
      </c>
      <c r="L18" t="s">
        <v>141</v>
      </c>
      <c r="M18" s="161" t="str">
        <f>L18 &amp; "." &amp; TEXT(COUNTIF($L$5:L18,L18),"000")</f>
        <v>CC.009</v>
      </c>
      <c r="N18" s="161" t="s">
        <v>179</v>
      </c>
      <c r="O18" s="161" t="s">
        <v>180</v>
      </c>
      <c r="P18" s="187">
        <v>45837</v>
      </c>
      <c r="Q18" s="187"/>
      <c r="R18" s="187" t="s">
        <v>444</v>
      </c>
      <c r="S18">
        <v>2</v>
      </c>
    </row>
    <row r="19" spans="2:19" x14ac:dyDescent="0.35">
      <c r="C19"/>
      <c r="E19" s="174" t="s">
        <v>455</v>
      </c>
      <c r="F19" s="174" t="s">
        <v>417</v>
      </c>
      <c r="G19" s="174"/>
      <c r="I19" t="s">
        <v>170</v>
      </c>
      <c r="J19" s="168" t="s">
        <v>196</v>
      </c>
      <c r="K19" s="161">
        <v>6.1</v>
      </c>
      <c r="L19" t="s">
        <v>141</v>
      </c>
      <c r="M19" s="161" t="str">
        <f>L19 &amp; "." &amp; TEXT(COUNTIF($L$5:L19,L19),"000")</f>
        <v>CC.010</v>
      </c>
      <c r="N19" s="161" t="s">
        <v>179</v>
      </c>
      <c r="O19" s="161" t="s">
        <v>180</v>
      </c>
      <c r="P19" s="187">
        <v>45837</v>
      </c>
      <c r="Q19" s="187"/>
      <c r="R19" s="187" t="s">
        <v>444</v>
      </c>
      <c r="S19">
        <v>2</v>
      </c>
    </row>
    <row r="20" spans="2:19" x14ac:dyDescent="0.35">
      <c r="C20"/>
      <c r="E20" s="174" t="s">
        <v>456</v>
      </c>
      <c r="F20" s="174" t="s">
        <v>418</v>
      </c>
      <c r="G20" s="174"/>
      <c r="I20" t="s">
        <v>167</v>
      </c>
      <c r="J20" s="168" t="s">
        <v>197</v>
      </c>
      <c r="K20" s="161">
        <v>8.1</v>
      </c>
      <c r="L20" t="s">
        <v>142</v>
      </c>
      <c r="M20" s="161" t="str">
        <f>L20 &amp; "." &amp; TEXT(COUNTIF($L$5:L20,L20),"000")</f>
        <v>SO.001</v>
      </c>
      <c r="N20" s="161" t="s">
        <v>179</v>
      </c>
      <c r="O20" s="161" t="s">
        <v>180</v>
      </c>
      <c r="P20" s="187">
        <v>45842</v>
      </c>
      <c r="Q20" s="187"/>
      <c r="R20" s="187" t="s">
        <v>407</v>
      </c>
      <c r="S20">
        <v>2</v>
      </c>
    </row>
    <row r="21" spans="2:19" x14ac:dyDescent="0.35">
      <c r="C21"/>
      <c r="E21" s="174" t="s">
        <v>465</v>
      </c>
      <c r="F21" s="174" t="s">
        <v>468</v>
      </c>
      <c r="G21" s="174"/>
      <c r="I21" t="s">
        <v>167</v>
      </c>
      <c r="J21" s="168" t="s">
        <v>198</v>
      </c>
      <c r="K21" s="161">
        <v>8.1999999999999993</v>
      </c>
      <c r="L21" t="s">
        <v>142</v>
      </c>
      <c r="M21" s="161" t="str">
        <f>L21 &amp; "." &amp; TEXT(COUNTIF($L$5:L21,L21),"000")</f>
        <v>SO.002</v>
      </c>
      <c r="N21" s="161" t="s">
        <v>179</v>
      </c>
      <c r="O21" s="161" t="s">
        <v>179</v>
      </c>
      <c r="P21" s="187">
        <v>45842</v>
      </c>
      <c r="Q21" s="187"/>
      <c r="R21" s="187" t="s">
        <v>407</v>
      </c>
      <c r="S21">
        <v>2</v>
      </c>
    </row>
    <row r="22" spans="2:19" x14ac:dyDescent="0.35">
      <c r="C22"/>
      <c r="E22" s="174" t="s">
        <v>430</v>
      </c>
      <c r="F22" s="174" t="s">
        <v>430</v>
      </c>
      <c r="G22" s="174"/>
      <c r="I22" t="s">
        <v>167</v>
      </c>
      <c r="J22" s="168" t="s">
        <v>199</v>
      </c>
      <c r="K22" s="161">
        <v>8.3000000000000007</v>
      </c>
      <c r="L22" t="s">
        <v>142</v>
      </c>
      <c r="M22" s="161" t="str">
        <f>L22 &amp; "." &amp; TEXT(COUNTIF($L$5:L22,L22),"000")</f>
        <v>SO.003</v>
      </c>
      <c r="N22" s="161" t="s">
        <v>179</v>
      </c>
      <c r="O22" s="161" t="s">
        <v>179</v>
      </c>
      <c r="P22" s="187">
        <v>45841</v>
      </c>
      <c r="Q22" s="187"/>
      <c r="R22" s="187" t="s">
        <v>407</v>
      </c>
      <c r="S22">
        <v>3</v>
      </c>
    </row>
    <row r="23" spans="2:19" x14ac:dyDescent="0.35">
      <c r="C23"/>
      <c r="E23" s="174" t="s">
        <v>429</v>
      </c>
      <c r="F23" s="174" t="s">
        <v>429</v>
      </c>
      <c r="G23" s="174"/>
      <c r="I23" t="s">
        <v>167</v>
      </c>
      <c r="J23" s="168" t="s">
        <v>200</v>
      </c>
      <c r="K23" s="161">
        <v>9</v>
      </c>
      <c r="L23" t="s">
        <v>142</v>
      </c>
      <c r="M23" s="161" t="str">
        <f>L23 &amp; "." &amp; TEXT(COUNTIF($L$5:L23,L23),"000")</f>
        <v>SO.004</v>
      </c>
      <c r="N23" s="161" t="s">
        <v>179</v>
      </c>
      <c r="O23" s="161" t="s">
        <v>179</v>
      </c>
      <c r="P23" s="187">
        <v>45852</v>
      </c>
      <c r="Q23" s="187"/>
      <c r="R23" s="187" t="s">
        <v>407</v>
      </c>
      <c r="S23">
        <v>3</v>
      </c>
    </row>
    <row r="24" spans="2:19" x14ac:dyDescent="0.35">
      <c r="C24"/>
      <c r="E24" s="174" t="s">
        <v>419</v>
      </c>
      <c r="F24" s="174" t="s">
        <v>419</v>
      </c>
      <c r="G24" s="174"/>
      <c r="I24" t="s">
        <v>167</v>
      </c>
      <c r="J24" s="168" t="s">
        <v>201</v>
      </c>
      <c r="K24" s="161">
        <v>10.1</v>
      </c>
      <c r="L24" t="s">
        <v>142</v>
      </c>
      <c r="M24" s="161" t="str">
        <f>L24 &amp; "." &amp; TEXT(COUNTIF($L$5:L24,L24),"000")</f>
        <v>SO.005</v>
      </c>
      <c r="N24" s="161" t="s">
        <v>179</v>
      </c>
      <c r="O24" s="161" t="s">
        <v>180</v>
      </c>
      <c r="P24" s="187">
        <v>45842</v>
      </c>
      <c r="Q24" s="187"/>
      <c r="R24" s="187" t="s">
        <v>407</v>
      </c>
      <c r="S24">
        <v>3</v>
      </c>
    </row>
    <row r="25" spans="2:19" x14ac:dyDescent="0.35">
      <c r="C25"/>
      <c r="E25" s="174" t="s">
        <v>457</v>
      </c>
      <c r="F25" s="174" t="s">
        <v>420</v>
      </c>
      <c r="G25" s="174"/>
      <c r="I25" t="s">
        <v>167</v>
      </c>
      <c r="J25" s="168" t="s">
        <v>202</v>
      </c>
      <c r="K25" s="161">
        <v>10.199999999999999</v>
      </c>
      <c r="L25" t="s">
        <v>142</v>
      </c>
      <c r="M25" s="161" t="str">
        <f>L25 &amp; "." &amp; TEXT(COUNTIF($L$5:L25,L25),"000")</f>
        <v>SO.006</v>
      </c>
      <c r="N25" s="161" t="s">
        <v>179</v>
      </c>
      <c r="O25" s="161" t="s">
        <v>179</v>
      </c>
      <c r="P25" s="187">
        <v>45853</v>
      </c>
      <c r="Q25" s="187"/>
      <c r="R25" s="187" t="s">
        <v>407</v>
      </c>
      <c r="S25">
        <v>3</v>
      </c>
    </row>
    <row r="26" spans="2:19" x14ac:dyDescent="0.35">
      <c r="C26"/>
      <c r="E26" s="174" t="s">
        <v>464</v>
      </c>
      <c r="F26" s="174" t="s">
        <v>469</v>
      </c>
      <c r="G26" s="174"/>
      <c r="I26" t="s">
        <v>167</v>
      </c>
      <c r="J26" s="168" t="s">
        <v>203</v>
      </c>
      <c r="K26" s="161">
        <v>11</v>
      </c>
      <c r="L26" t="s">
        <v>142</v>
      </c>
      <c r="M26" s="161" t="str">
        <f>L26 &amp; "." &amp; TEXT(COUNTIF($L$5:L26,L26),"000")</f>
        <v>SO.007</v>
      </c>
      <c r="N26" s="161" t="s">
        <v>179</v>
      </c>
      <c r="O26" s="161" t="s">
        <v>179</v>
      </c>
      <c r="P26" s="187">
        <v>45842</v>
      </c>
      <c r="Q26" s="187"/>
      <c r="R26" s="187" t="s">
        <v>407</v>
      </c>
      <c r="S26">
        <v>3</v>
      </c>
    </row>
    <row r="27" spans="2:19" x14ac:dyDescent="0.35">
      <c r="C27"/>
      <c r="E27" s="174" t="s">
        <v>458</v>
      </c>
      <c r="F27" s="174" t="s">
        <v>421</v>
      </c>
      <c r="G27" s="174"/>
      <c r="I27" t="s">
        <v>167</v>
      </c>
      <c r="J27" s="168" t="s">
        <v>204</v>
      </c>
      <c r="K27" s="161">
        <v>12.1</v>
      </c>
      <c r="L27" t="s">
        <v>142</v>
      </c>
      <c r="M27" s="161" t="str">
        <f>L27 &amp; "." &amp; TEXT(COUNTIF($L$5:L27,L27),"000")</f>
        <v>SO.008</v>
      </c>
      <c r="N27" s="161" t="s">
        <v>179</v>
      </c>
      <c r="O27" s="161" t="s">
        <v>180</v>
      </c>
      <c r="P27" s="187">
        <v>45852</v>
      </c>
      <c r="Q27" s="187"/>
      <c r="R27" s="187" t="s">
        <v>407</v>
      </c>
      <c r="S27">
        <v>3</v>
      </c>
    </row>
    <row r="28" spans="2:19" x14ac:dyDescent="0.35">
      <c r="C28"/>
      <c r="E28" s="174" t="s">
        <v>459</v>
      </c>
      <c r="F28" s="174" t="s">
        <v>470</v>
      </c>
      <c r="G28" s="174"/>
      <c r="I28" t="s">
        <v>167</v>
      </c>
      <c r="J28" s="168" t="s">
        <v>205</v>
      </c>
      <c r="K28" s="161">
        <v>12.2</v>
      </c>
      <c r="L28" t="s">
        <v>142</v>
      </c>
      <c r="M28" s="161" t="str">
        <f>L28 &amp; "." &amp; TEXT(COUNTIF($L$5:L28,L28),"000")</f>
        <v>SO.009</v>
      </c>
      <c r="N28" s="161" t="s">
        <v>179</v>
      </c>
      <c r="O28" s="161" t="s">
        <v>179</v>
      </c>
      <c r="P28" s="187">
        <v>45852</v>
      </c>
      <c r="Q28" s="187"/>
      <c r="R28" s="187" t="s">
        <v>407</v>
      </c>
      <c r="S28">
        <v>3</v>
      </c>
    </row>
    <row r="29" spans="2:19" x14ac:dyDescent="0.35">
      <c r="C29"/>
      <c r="E29" s="174" t="s">
        <v>463</v>
      </c>
      <c r="F29" s="174" t="s">
        <v>471</v>
      </c>
      <c r="G29" s="174"/>
      <c r="I29" t="s">
        <v>167</v>
      </c>
      <c r="J29" s="168" t="s">
        <v>206</v>
      </c>
      <c r="K29" s="161">
        <v>12.3</v>
      </c>
      <c r="L29" t="s">
        <v>142</v>
      </c>
      <c r="M29" s="161" t="str">
        <f>L29 &amp; "." &amp; TEXT(COUNTIF($L$5:L29,L29),"000")</f>
        <v>SO.010</v>
      </c>
      <c r="N29" s="161" t="s">
        <v>179</v>
      </c>
      <c r="O29" s="161" t="s">
        <v>179</v>
      </c>
      <c r="P29" s="187">
        <v>45838</v>
      </c>
      <c r="Q29" s="187"/>
      <c r="R29" s="187" t="s">
        <v>407</v>
      </c>
      <c r="S29">
        <v>3</v>
      </c>
    </row>
    <row r="30" spans="2:19" x14ac:dyDescent="0.35">
      <c r="C30"/>
      <c r="E30" s="174" t="s">
        <v>460</v>
      </c>
      <c r="F30" s="174" t="s">
        <v>422</v>
      </c>
      <c r="G30" s="174"/>
      <c r="I30" t="s">
        <v>167</v>
      </c>
      <c r="J30" s="168" t="s">
        <v>207</v>
      </c>
      <c r="K30" s="161">
        <v>13</v>
      </c>
      <c r="L30" t="s">
        <v>142</v>
      </c>
      <c r="M30" s="161" t="str">
        <f>L30 &amp; "." &amp; TEXT(COUNTIF($L$5:L30,L30),"000")</f>
        <v>SO.011</v>
      </c>
      <c r="N30" s="161" t="s">
        <v>179</v>
      </c>
      <c r="O30" s="161" t="s">
        <v>179</v>
      </c>
      <c r="P30" s="187">
        <v>45842</v>
      </c>
      <c r="Q30" s="187"/>
      <c r="R30" s="187" t="s">
        <v>407</v>
      </c>
      <c r="S30">
        <v>3</v>
      </c>
    </row>
    <row r="31" spans="2:19" x14ac:dyDescent="0.35">
      <c r="C31"/>
      <c r="I31" t="s">
        <v>167</v>
      </c>
      <c r="J31" s="168" t="s">
        <v>208</v>
      </c>
      <c r="K31" s="161">
        <v>14</v>
      </c>
      <c r="L31" t="s">
        <v>142</v>
      </c>
      <c r="M31" s="161" t="str">
        <f>L31 &amp; "." &amp; TEXT(COUNTIF($L$5:L31,L31),"000")</f>
        <v>SO.012</v>
      </c>
      <c r="N31" s="161" t="s">
        <v>179</v>
      </c>
      <c r="O31" s="161" t="s">
        <v>179</v>
      </c>
      <c r="P31" s="187">
        <v>45852</v>
      </c>
      <c r="Q31" s="187"/>
      <c r="R31" s="187" t="s">
        <v>407</v>
      </c>
      <c r="S31">
        <v>3</v>
      </c>
    </row>
    <row r="32" spans="2:19" x14ac:dyDescent="0.35">
      <c r="C32"/>
      <c r="I32" t="s">
        <v>167</v>
      </c>
      <c r="J32" s="168" t="s">
        <v>209</v>
      </c>
      <c r="K32" s="161">
        <v>15</v>
      </c>
      <c r="L32" t="s">
        <v>142</v>
      </c>
      <c r="M32" s="161" t="str">
        <f>L32 &amp; "." &amp; TEXT(COUNTIF($L$5:L32,L32),"000")</f>
        <v>SO.013</v>
      </c>
      <c r="N32" s="161" t="s">
        <v>179</v>
      </c>
      <c r="O32" s="161" t="s">
        <v>179</v>
      </c>
      <c r="P32" s="187">
        <v>45842</v>
      </c>
      <c r="Q32" s="187"/>
      <c r="R32" s="187" t="s">
        <v>407</v>
      </c>
      <c r="S32">
        <v>3</v>
      </c>
    </row>
    <row r="33" spans="3:19" x14ac:dyDescent="0.35">
      <c r="C33"/>
      <c r="I33" t="s">
        <v>167</v>
      </c>
      <c r="J33" s="168" t="s">
        <v>210</v>
      </c>
      <c r="K33" s="161">
        <v>16</v>
      </c>
      <c r="L33" t="s">
        <v>142</v>
      </c>
      <c r="M33" s="161" t="str">
        <f>L33 &amp; "." &amp; TEXT(COUNTIF($L$5:L33,L33),"000")</f>
        <v>SO.014</v>
      </c>
      <c r="N33" s="161" t="s">
        <v>179</v>
      </c>
      <c r="O33" s="161" t="s">
        <v>179</v>
      </c>
      <c r="P33" s="187">
        <v>45841</v>
      </c>
      <c r="Q33" s="187"/>
      <c r="R33" s="187" t="s">
        <v>407</v>
      </c>
      <c r="S33">
        <v>3</v>
      </c>
    </row>
    <row r="34" spans="3:19" x14ac:dyDescent="0.35">
      <c r="C34"/>
      <c r="I34" t="s">
        <v>168</v>
      </c>
      <c r="J34" s="168" t="s">
        <v>211</v>
      </c>
      <c r="K34" s="161">
        <v>17.100000000000001</v>
      </c>
      <c r="L34" t="s">
        <v>143</v>
      </c>
      <c r="M34" s="161" t="str">
        <f>L34 &amp; "." &amp; TEXT(COUNTIF($L$5:L34,L34),"000")</f>
        <v>NP.001</v>
      </c>
      <c r="N34" s="161" t="s">
        <v>179</v>
      </c>
      <c r="O34" s="161" t="s">
        <v>179</v>
      </c>
      <c r="P34" s="187">
        <v>0</v>
      </c>
      <c r="Q34" s="187" t="s">
        <v>60</v>
      </c>
      <c r="R34" s="187" t="s">
        <v>408</v>
      </c>
      <c r="S34">
        <v>4</v>
      </c>
    </row>
    <row r="35" spans="3:19" x14ac:dyDescent="0.35">
      <c r="C35"/>
      <c r="I35" t="s">
        <v>168</v>
      </c>
      <c r="J35" s="168" t="s">
        <v>212</v>
      </c>
      <c r="K35" s="161">
        <v>17.100000000000001</v>
      </c>
      <c r="L35" t="s">
        <v>143</v>
      </c>
      <c r="M35" s="161" t="str">
        <f>L35 &amp; "." &amp; TEXT(COUNTIF($L$5:L35,L35),"000")</f>
        <v>NP.002</v>
      </c>
      <c r="N35" s="161" t="s">
        <v>179</v>
      </c>
      <c r="O35" s="161" t="s">
        <v>179</v>
      </c>
      <c r="P35" s="187">
        <v>0</v>
      </c>
      <c r="Q35" s="187" t="s">
        <v>60</v>
      </c>
      <c r="R35" s="187" t="s">
        <v>408</v>
      </c>
      <c r="S35">
        <v>4</v>
      </c>
    </row>
    <row r="36" spans="3:19" x14ac:dyDescent="0.35">
      <c r="C36"/>
      <c r="I36" t="s">
        <v>168</v>
      </c>
      <c r="J36" s="168" t="s">
        <v>213</v>
      </c>
      <c r="K36" s="161">
        <v>17.399999999999999</v>
      </c>
      <c r="L36" t="s">
        <v>143</v>
      </c>
      <c r="M36" s="161" t="str">
        <f>L36 &amp; "." &amp; TEXT(COUNTIF($L$5:L36,L36),"000")</f>
        <v>NP.003</v>
      </c>
      <c r="N36" s="161" t="s">
        <v>179</v>
      </c>
      <c r="O36" s="161" t="s">
        <v>179</v>
      </c>
      <c r="P36" s="187">
        <v>0</v>
      </c>
      <c r="Q36" s="187" t="s">
        <v>60</v>
      </c>
      <c r="R36" s="187" t="s">
        <v>408</v>
      </c>
      <c r="S36">
        <v>4</v>
      </c>
    </row>
    <row r="37" spans="3:19" x14ac:dyDescent="0.35">
      <c r="C37"/>
      <c r="I37" t="s">
        <v>168</v>
      </c>
      <c r="J37" s="168" t="s">
        <v>214</v>
      </c>
      <c r="K37" s="161">
        <v>17.5</v>
      </c>
      <c r="L37" t="s">
        <v>143</v>
      </c>
      <c r="M37" s="161" t="str">
        <f>L37 &amp; "." &amp; TEXT(COUNTIF($L$5:L37,L37),"000")</f>
        <v>NP.004</v>
      </c>
      <c r="N37" s="161" t="s">
        <v>179</v>
      </c>
      <c r="O37" s="161" t="s">
        <v>180</v>
      </c>
      <c r="P37" s="187">
        <v>0</v>
      </c>
      <c r="Q37" s="187" t="s">
        <v>60</v>
      </c>
      <c r="R37" s="187" t="s">
        <v>408</v>
      </c>
      <c r="S37">
        <v>4</v>
      </c>
    </row>
    <row r="38" spans="3:19" x14ac:dyDescent="0.35">
      <c r="C38"/>
      <c r="I38" t="s">
        <v>168</v>
      </c>
      <c r="J38" s="168" t="s">
        <v>215</v>
      </c>
      <c r="K38" s="161">
        <v>17.5</v>
      </c>
      <c r="L38" t="s">
        <v>143</v>
      </c>
      <c r="M38" s="161" t="str">
        <f>L38 &amp; "." &amp; TEXT(COUNTIF($L$5:L38,L38),"000")</f>
        <v>NP.005</v>
      </c>
      <c r="N38" s="161" t="s">
        <v>179</v>
      </c>
      <c r="O38" s="161" t="s">
        <v>180</v>
      </c>
      <c r="P38" s="187">
        <v>0</v>
      </c>
      <c r="Q38" s="187" t="s">
        <v>60</v>
      </c>
      <c r="R38" s="187" t="s">
        <v>408</v>
      </c>
      <c r="S38">
        <v>4</v>
      </c>
    </row>
    <row r="39" spans="3:19" x14ac:dyDescent="0.35">
      <c r="C39"/>
      <c r="I39" t="s">
        <v>168</v>
      </c>
      <c r="J39" s="168" t="s">
        <v>216</v>
      </c>
      <c r="K39" s="161">
        <v>17.5</v>
      </c>
      <c r="L39" t="s">
        <v>143</v>
      </c>
      <c r="M39" s="161" t="str">
        <f>L39 &amp; "." &amp; TEXT(COUNTIF($L$5:L39,L39),"000")</f>
        <v>NP.006</v>
      </c>
      <c r="N39" s="161" t="s">
        <v>179</v>
      </c>
      <c r="O39" s="161" t="s">
        <v>180</v>
      </c>
      <c r="P39" s="187">
        <v>0</v>
      </c>
      <c r="Q39" s="187" t="s">
        <v>60</v>
      </c>
      <c r="R39" s="187" t="s">
        <v>408</v>
      </c>
      <c r="S39">
        <v>4</v>
      </c>
    </row>
    <row r="40" spans="3:19" x14ac:dyDescent="0.35">
      <c r="C40"/>
      <c r="I40" t="s">
        <v>168</v>
      </c>
      <c r="J40" s="168" t="s">
        <v>217</v>
      </c>
      <c r="K40" s="161">
        <v>17.7</v>
      </c>
      <c r="L40" t="s">
        <v>143</v>
      </c>
      <c r="M40" s="161" t="str">
        <f>L40 &amp; "." &amp; TEXT(COUNTIF($L$5:L40,L40),"000")</f>
        <v>NP.007</v>
      </c>
      <c r="N40" s="161" t="s">
        <v>179</v>
      </c>
      <c r="O40" s="161" t="s">
        <v>180</v>
      </c>
      <c r="P40" s="187">
        <v>0</v>
      </c>
      <c r="Q40" s="187" t="s">
        <v>60</v>
      </c>
      <c r="R40" s="187" t="s">
        <v>408</v>
      </c>
      <c r="S40">
        <v>4</v>
      </c>
    </row>
    <row r="41" spans="3:19" x14ac:dyDescent="0.35">
      <c r="C41"/>
      <c r="I41" t="s">
        <v>168</v>
      </c>
      <c r="J41" s="168" t="s">
        <v>218</v>
      </c>
      <c r="K41" s="161">
        <v>17.8</v>
      </c>
      <c r="L41" t="s">
        <v>143</v>
      </c>
      <c r="M41" s="161" t="str">
        <f>L41 &amp; "." &amp; TEXT(COUNTIF($L$5:L41,L41),"000")</f>
        <v>NP.008</v>
      </c>
      <c r="N41" s="161" t="s">
        <v>179</v>
      </c>
      <c r="O41" s="161" t="s">
        <v>180</v>
      </c>
      <c r="P41" s="187">
        <v>0</v>
      </c>
      <c r="Q41" s="187" t="s">
        <v>60</v>
      </c>
      <c r="R41" s="187" t="s">
        <v>408</v>
      </c>
      <c r="S41">
        <v>4</v>
      </c>
    </row>
    <row r="42" spans="3:19" x14ac:dyDescent="0.35">
      <c r="C42"/>
      <c r="I42" t="s">
        <v>168</v>
      </c>
      <c r="J42" s="168" t="s">
        <v>219</v>
      </c>
      <c r="K42" s="161">
        <v>18.100000000000001</v>
      </c>
      <c r="L42" t="s">
        <v>143</v>
      </c>
      <c r="M42" s="161" t="str">
        <f>L42 &amp; "." &amp; TEXT(COUNTIF($L$5:L42,L42),"000")</f>
        <v>NP.009</v>
      </c>
      <c r="N42" s="161" t="s">
        <v>179</v>
      </c>
      <c r="O42" s="161" t="s">
        <v>180</v>
      </c>
      <c r="P42" s="187">
        <v>0</v>
      </c>
      <c r="Q42" s="187" t="s">
        <v>60</v>
      </c>
      <c r="R42" s="187" t="s">
        <v>408</v>
      </c>
      <c r="S42">
        <v>4</v>
      </c>
    </row>
    <row r="43" spans="3:19" x14ac:dyDescent="0.35">
      <c r="C43"/>
      <c r="I43" t="s">
        <v>168</v>
      </c>
      <c r="J43" s="168" t="s">
        <v>220</v>
      </c>
      <c r="K43" s="161">
        <v>19.100000000000001</v>
      </c>
      <c r="L43" t="s">
        <v>143</v>
      </c>
      <c r="M43" s="161" t="str">
        <f>L43 &amp; "." &amp; TEXT(COUNTIF($L$5:L43,L43),"000")</f>
        <v>NP.010</v>
      </c>
      <c r="N43" s="161" t="s">
        <v>179</v>
      </c>
      <c r="O43" s="161" t="s">
        <v>179</v>
      </c>
      <c r="P43" s="187">
        <v>0</v>
      </c>
      <c r="Q43" s="187" t="s">
        <v>60</v>
      </c>
      <c r="R43" s="187" t="s">
        <v>408</v>
      </c>
      <c r="S43">
        <v>5</v>
      </c>
    </row>
    <row r="44" spans="3:19" x14ac:dyDescent="0.35">
      <c r="C44"/>
      <c r="I44" t="s">
        <v>168</v>
      </c>
      <c r="J44" s="168" t="s">
        <v>221</v>
      </c>
      <c r="K44" s="161">
        <v>19.2</v>
      </c>
      <c r="L44" t="s">
        <v>143</v>
      </c>
      <c r="M44" s="161" t="str">
        <f>L44 &amp; "." &amp; TEXT(COUNTIF($L$5:L44,L44),"000")</f>
        <v>NP.011</v>
      </c>
      <c r="N44" s="161" t="s">
        <v>179</v>
      </c>
      <c r="O44" s="161" t="s">
        <v>179</v>
      </c>
      <c r="P44" s="187">
        <v>0</v>
      </c>
      <c r="Q44" s="187" t="s">
        <v>60</v>
      </c>
      <c r="R44" s="187" t="s">
        <v>408</v>
      </c>
      <c r="S44">
        <v>5</v>
      </c>
    </row>
    <row r="45" spans="3:19" x14ac:dyDescent="0.35">
      <c r="C45"/>
      <c r="I45" t="s">
        <v>168</v>
      </c>
      <c r="J45" s="168" t="s">
        <v>222</v>
      </c>
      <c r="K45" s="161">
        <v>20</v>
      </c>
      <c r="L45" t="s">
        <v>143</v>
      </c>
      <c r="M45" s="161" t="str">
        <f>L45 &amp; "." &amp; TEXT(COUNTIF($L$5:L45,L45),"000")</f>
        <v>NP.012</v>
      </c>
      <c r="N45" s="161" t="s">
        <v>179</v>
      </c>
      <c r="O45" s="161" t="s">
        <v>179</v>
      </c>
      <c r="P45" s="187">
        <v>0</v>
      </c>
      <c r="Q45" s="187" t="s">
        <v>60</v>
      </c>
      <c r="R45" s="187" t="s">
        <v>408</v>
      </c>
      <c r="S45">
        <v>5</v>
      </c>
    </row>
    <row r="46" spans="3:19" x14ac:dyDescent="0.35">
      <c r="C46"/>
      <c r="I46" t="s">
        <v>168</v>
      </c>
      <c r="J46" s="168" t="s">
        <v>223</v>
      </c>
      <c r="K46" s="161">
        <v>21</v>
      </c>
      <c r="L46" t="s">
        <v>143</v>
      </c>
      <c r="M46" s="161" t="str">
        <f>L46 &amp; "." &amp; TEXT(COUNTIF($L$5:L46,L46),"000")</f>
        <v>NP.013</v>
      </c>
      <c r="N46" s="161" t="s">
        <v>179</v>
      </c>
      <c r="O46" s="161" t="s">
        <v>179</v>
      </c>
      <c r="P46" s="187">
        <v>0</v>
      </c>
      <c r="Q46" s="187" t="s">
        <v>60</v>
      </c>
      <c r="R46" s="187" t="s">
        <v>408</v>
      </c>
      <c r="S46">
        <v>5</v>
      </c>
    </row>
    <row r="47" spans="3:19" x14ac:dyDescent="0.35">
      <c r="C47"/>
      <c r="I47" t="s">
        <v>168</v>
      </c>
      <c r="J47" s="168" t="s">
        <v>224</v>
      </c>
      <c r="K47" s="161">
        <v>22</v>
      </c>
      <c r="L47" t="s">
        <v>143</v>
      </c>
      <c r="M47" s="161" t="str">
        <f>L47 &amp; "." &amp; TEXT(COUNTIF($L$5:L47,L47),"000")</f>
        <v>NP.014</v>
      </c>
      <c r="N47" s="161" t="s">
        <v>179</v>
      </c>
      <c r="O47" s="161" t="s">
        <v>180</v>
      </c>
      <c r="P47" s="187">
        <v>0</v>
      </c>
      <c r="Q47" s="187" t="s">
        <v>60</v>
      </c>
      <c r="R47" s="187" t="s">
        <v>408</v>
      </c>
      <c r="S47">
        <v>5</v>
      </c>
    </row>
    <row r="48" spans="3:19" x14ac:dyDescent="0.35">
      <c r="C48"/>
      <c r="I48" t="s">
        <v>168</v>
      </c>
      <c r="J48" s="168" t="s">
        <v>225</v>
      </c>
      <c r="K48" s="161">
        <v>23</v>
      </c>
      <c r="L48" t="s">
        <v>143</v>
      </c>
      <c r="M48" s="161" t="str">
        <f>L48 &amp; "." &amp; TEXT(COUNTIF($L$5:L48,L48),"000")</f>
        <v>NP.015</v>
      </c>
      <c r="N48" s="161" t="s">
        <v>179</v>
      </c>
      <c r="O48" s="161" t="s">
        <v>179</v>
      </c>
      <c r="P48" s="187">
        <v>0</v>
      </c>
      <c r="Q48" s="187" t="s">
        <v>60</v>
      </c>
      <c r="R48" s="187" t="s">
        <v>408</v>
      </c>
      <c r="S48">
        <v>5</v>
      </c>
    </row>
    <row r="49" spans="3:19" x14ac:dyDescent="0.35">
      <c r="C49"/>
      <c r="I49" t="s">
        <v>168</v>
      </c>
      <c r="J49" s="168" t="s">
        <v>226</v>
      </c>
      <c r="K49" s="161">
        <v>24</v>
      </c>
      <c r="L49" t="s">
        <v>143</v>
      </c>
      <c r="M49" s="161" t="str">
        <f>L49 &amp; "." &amp; TEXT(COUNTIF($L$5:L49,L49),"000")</f>
        <v>NP.016</v>
      </c>
      <c r="N49" s="161" t="s">
        <v>179</v>
      </c>
      <c r="O49" s="161" t="s">
        <v>179</v>
      </c>
      <c r="P49" s="187">
        <v>0</v>
      </c>
      <c r="Q49" s="187" t="s">
        <v>60</v>
      </c>
      <c r="R49" s="187" t="s">
        <v>408</v>
      </c>
      <c r="S49">
        <v>5</v>
      </c>
    </row>
    <row r="50" spans="3:19" x14ac:dyDescent="0.35">
      <c r="C50"/>
      <c r="I50" t="s">
        <v>168</v>
      </c>
      <c r="J50" s="168" t="s">
        <v>227</v>
      </c>
      <c r="K50" s="161">
        <v>26</v>
      </c>
      <c r="L50" t="s">
        <v>143</v>
      </c>
      <c r="M50" s="161" t="str">
        <f>L50 &amp; "." &amp; TEXT(COUNTIF($L$5:L50,L50),"000")</f>
        <v>NP.017</v>
      </c>
      <c r="N50" s="161" t="s">
        <v>179</v>
      </c>
      <c r="O50" s="161" t="s">
        <v>180</v>
      </c>
      <c r="P50" s="187">
        <v>0</v>
      </c>
      <c r="Q50" s="187" t="s">
        <v>60</v>
      </c>
      <c r="R50" s="187" t="s">
        <v>408</v>
      </c>
      <c r="S50">
        <v>5</v>
      </c>
    </row>
    <row r="51" spans="3:19" x14ac:dyDescent="0.35">
      <c r="C51"/>
      <c r="I51" t="s">
        <v>168</v>
      </c>
      <c r="J51" s="168" t="s">
        <v>228</v>
      </c>
      <c r="K51" s="161">
        <v>27</v>
      </c>
      <c r="L51" t="s">
        <v>143</v>
      </c>
      <c r="M51" s="161" t="str">
        <f>L51 &amp; "." &amp; TEXT(COUNTIF($L$5:L51,L51),"000")</f>
        <v>NP.018</v>
      </c>
      <c r="N51" s="161" t="s">
        <v>179</v>
      </c>
      <c r="O51" s="161" t="s">
        <v>180</v>
      </c>
      <c r="P51" s="187">
        <v>0</v>
      </c>
      <c r="Q51" s="187" t="s">
        <v>60</v>
      </c>
      <c r="R51" s="187" t="s">
        <v>408</v>
      </c>
      <c r="S51">
        <v>5</v>
      </c>
    </row>
    <row r="52" spans="3:19" x14ac:dyDescent="0.35">
      <c r="C52"/>
      <c r="I52" t="s">
        <v>168</v>
      </c>
      <c r="J52" s="168" t="s">
        <v>229</v>
      </c>
      <c r="K52" s="161">
        <v>28</v>
      </c>
      <c r="L52" t="s">
        <v>143</v>
      </c>
      <c r="M52" s="161" t="str">
        <f>L52 &amp; "." &amp; TEXT(COUNTIF($L$5:L52,L52),"000")</f>
        <v>NP.019</v>
      </c>
      <c r="N52" s="161" t="s">
        <v>179</v>
      </c>
      <c r="O52" s="161" t="s">
        <v>180</v>
      </c>
      <c r="P52" s="187">
        <v>0</v>
      </c>
      <c r="Q52" s="187" t="s">
        <v>60</v>
      </c>
      <c r="R52" s="187" t="s">
        <v>408</v>
      </c>
      <c r="S52">
        <v>5</v>
      </c>
    </row>
    <row r="53" spans="3:19" x14ac:dyDescent="0.35">
      <c r="C53"/>
      <c r="I53" t="s">
        <v>169</v>
      </c>
      <c r="J53" s="168" t="s">
        <v>230</v>
      </c>
      <c r="K53" s="161">
        <v>29.1</v>
      </c>
      <c r="L53" t="s">
        <v>144</v>
      </c>
      <c r="M53" s="161" t="str">
        <f>L53 &amp; "." &amp; TEXT(COUNTIF($L$5:L53,L53),"000")</f>
        <v>JD.001</v>
      </c>
      <c r="N53" s="161">
        <v>0</v>
      </c>
      <c r="O53" s="161">
        <v>0</v>
      </c>
      <c r="P53" s="187" t="s">
        <v>60</v>
      </c>
      <c r="Q53" s="187" t="s">
        <v>60</v>
      </c>
      <c r="R53" s="187" t="s">
        <v>60</v>
      </c>
      <c r="S53">
        <v>7</v>
      </c>
    </row>
    <row r="54" spans="3:19" x14ac:dyDescent="0.35">
      <c r="C54"/>
      <c r="I54" t="s">
        <v>169</v>
      </c>
      <c r="J54" s="168" t="s">
        <v>231</v>
      </c>
      <c r="K54" s="161">
        <v>29.2</v>
      </c>
      <c r="L54" t="s">
        <v>144</v>
      </c>
      <c r="M54" s="161" t="str">
        <f>L54 &amp; "." &amp; TEXT(COUNTIF($L$5:L54,L54),"000")</f>
        <v>JD.002</v>
      </c>
      <c r="N54" s="161">
        <v>0</v>
      </c>
      <c r="O54" s="161">
        <v>0</v>
      </c>
      <c r="P54" s="187" t="s">
        <v>60</v>
      </c>
      <c r="Q54" s="187" t="s">
        <v>60</v>
      </c>
      <c r="R54" s="187" t="s">
        <v>60</v>
      </c>
      <c r="S54">
        <v>7</v>
      </c>
    </row>
    <row r="55" spans="3:19" x14ac:dyDescent="0.35">
      <c r="C55"/>
      <c r="I55" t="s">
        <v>169</v>
      </c>
      <c r="J55" s="168" t="s">
        <v>232</v>
      </c>
      <c r="K55" s="161">
        <v>30</v>
      </c>
      <c r="L55" t="s">
        <v>144</v>
      </c>
      <c r="M55" s="161" t="str">
        <f>L55 &amp; "." &amp; TEXT(COUNTIF($L$5:L55,L55),"000")</f>
        <v>JD.003</v>
      </c>
      <c r="N55" s="161">
        <v>0</v>
      </c>
      <c r="O55" s="161">
        <v>0</v>
      </c>
      <c r="P55" s="187" t="s">
        <v>60</v>
      </c>
      <c r="Q55" s="187" t="s">
        <v>60</v>
      </c>
      <c r="R55" s="187" t="s">
        <v>60</v>
      </c>
      <c r="S55">
        <v>7</v>
      </c>
    </row>
    <row r="56" spans="3:19" x14ac:dyDescent="0.35">
      <c r="C56"/>
      <c r="I56" t="s">
        <v>169</v>
      </c>
      <c r="J56" s="168" t="s">
        <v>233</v>
      </c>
      <c r="K56" s="161">
        <v>31</v>
      </c>
      <c r="L56" t="s">
        <v>144</v>
      </c>
      <c r="M56" s="161" t="str">
        <f>L56 &amp; "." &amp; TEXT(COUNTIF($L$5:L56,L56),"000")</f>
        <v>JD.004</v>
      </c>
      <c r="N56" s="161">
        <v>0</v>
      </c>
      <c r="O56" s="161">
        <v>0</v>
      </c>
      <c r="P56" s="187" t="s">
        <v>60</v>
      </c>
      <c r="Q56" s="187" t="s">
        <v>60</v>
      </c>
      <c r="R56" s="187" t="s">
        <v>60</v>
      </c>
      <c r="S56">
        <v>7</v>
      </c>
    </row>
    <row r="57" spans="3:19" x14ac:dyDescent="0.35">
      <c r="C57"/>
      <c r="I57" t="s">
        <v>169</v>
      </c>
      <c r="J57" s="168" t="s">
        <v>234</v>
      </c>
      <c r="K57" s="161">
        <v>32</v>
      </c>
      <c r="L57" t="s">
        <v>144</v>
      </c>
      <c r="M57" s="161" t="str">
        <f>L57 &amp; "." &amp; TEXT(COUNTIF($L$5:L57,L57),"000")</f>
        <v>JD.005</v>
      </c>
      <c r="N57" s="161">
        <v>0</v>
      </c>
      <c r="O57" s="161">
        <v>0</v>
      </c>
      <c r="P57" s="187" t="s">
        <v>60</v>
      </c>
      <c r="Q57" s="187" t="s">
        <v>60</v>
      </c>
      <c r="R57" s="187" t="s">
        <v>60</v>
      </c>
      <c r="S57">
        <v>7</v>
      </c>
    </row>
    <row r="58" spans="3:19" x14ac:dyDescent="0.35">
      <c r="C58"/>
      <c r="I58" t="s">
        <v>169</v>
      </c>
      <c r="J58" s="168" t="s">
        <v>235</v>
      </c>
      <c r="K58" s="161">
        <v>33</v>
      </c>
      <c r="L58" t="s">
        <v>144</v>
      </c>
      <c r="M58" s="161" t="str">
        <f>L58 &amp; "." &amp; TEXT(COUNTIF($L$5:L58,L58),"000")</f>
        <v>JD.006</v>
      </c>
      <c r="N58" s="161">
        <v>0</v>
      </c>
      <c r="O58" s="161">
        <v>0</v>
      </c>
      <c r="P58" s="187" t="s">
        <v>60</v>
      </c>
      <c r="Q58" s="187" t="s">
        <v>60</v>
      </c>
      <c r="R58" s="187" t="s">
        <v>60</v>
      </c>
      <c r="S58">
        <v>7</v>
      </c>
    </row>
    <row r="59" spans="3:19" x14ac:dyDescent="0.35">
      <c r="C59"/>
      <c r="I59" t="s">
        <v>169</v>
      </c>
      <c r="J59" s="168" t="s">
        <v>236</v>
      </c>
      <c r="K59" s="161">
        <v>34</v>
      </c>
      <c r="L59" t="s">
        <v>144</v>
      </c>
      <c r="M59" s="161" t="str">
        <f>L59 &amp; "." &amp; TEXT(COUNTIF($L$5:L59,L59),"000")</f>
        <v>JD.007</v>
      </c>
      <c r="N59" s="161">
        <v>0</v>
      </c>
      <c r="O59" s="161">
        <v>0</v>
      </c>
      <c r="P59" s="187" t="s">
        <v>60</v>
      </c>
      <c r="Q59" s="187" t="s">
        <v>60</v>
      </c>
      <c r="R59" s="187" t="s">
        <v>60</v>
      </c>
      <c r="S59">
        <v>7</v>
      </c>
    </row>
    <row r="60" spans="3:19" x14ac:dyDescent="0.35">
      <c r="C60"/>
      <c r="I60" t="s">
        <v>169</v>
      </c>
      <c r="J60" s="168" t="s">
        <v>237</v>
      </c>
      <c r="K60" s="161">
        <v>35</v>
      </c>
      <c r="L60" t="s">
        <v>144</v>
      </c>
      <c r="M60" s="161" t="str">
        <f>L60 &amp; "." &amp; TEXT(COUNTIF($L$5:L60,L60),"000")</f>
        <v>JD.008</v>
      </c>
      <c r="N60" s="161">
        <v>0</v>
      </c>
      <c r="O60" s="161">
        <v>0</v>
      </c>
      <c r="P60" s="187" t="s">
        <v>60</v>
      </c>
      <c r="Q60" s="187" t="s">
        <v>60</v>
      </c>
      <c r="R60" s="187" t="s">
        <v>60</v>
      </c>
      <c r="S60">
        <v>7</v>
      </c>
    </row>
    <row r="61" spans="3:19" x14ac:dyDescent="0.35">
      <c r="C61"/>
      <c r="I61" t="s">
        <v>169</v>
      </c>
      <c r="J61" s="168" t="s">
        <v>238</v>
      </c>
      <c r="K61" s="161">
        <v>36.1</v>
      </c>
      <c r="L61" t="s">
        <v>144</v>
      </c>
      <c r="M61" s="161" t="str">
        <f>L61 &amp; "." &amp; TEXT(COUNTIF($L$5:L61,L61),"000")</f>
        <v>JD.009</v>
      </c>
      <c r="N61" s="161">
        <v>0</v>
      </c>
      <c r="O61" s="161">
        <v>0</v>
      </c>
      <c r="P61" s="187" t="s">
        <v>60</v>
      </c>
      <c r="Q61" s="187" t="s">
        <v>60</v>
      </c>
      <c r="R61" s="187" t="s">
        <v>60</v>
      </c>
      <c r="S61">
        <v>7</v>
      </c>
    </row>
    <row r="62" spans="3:19" x14ac:dyDescent="0.35">
      <c r="C62"/>
      <c r="I62" t="s">
        <v>169</v>
      </c>
      <c r="J62" s="168" t="s">
        <v>239</v>
      </c>
      <c r="K62" s="161">
        <v>37.1</v>
      </c>
      <c r="L62" t="s">
        <v>144</v>
      </c>
      <c r="M62" s="161" t="str">
        <f>L62 &amp; "." &amp; TEXT(COUNTIF($L$5:L62,L62),"000")</f>
        <v>JD.010</v>
      </c>
      <c r="N62" s="161">
        <v>0</v>
      </c>
      <c r="O62" s="161">
        <v>0</v>
      </c>
      <c r="P62" s="187" t="s">
        <v>60</v>
      </c>
      <c r="Q62" s="187" t="s">
        <v>60</v>
      </c>
      <c r="R62" s="187" t="s">
        <v>60</v>
      </c>
      <c r="S62">
        <v>7</v>
      </c>
    </row>
    <row r="63" spans="3:19" x14ac:dyDescent="0.35">
      <c r="C63"/>
      <c r="I63" t="s">
        <v>169</v>
      </c>
      <c r="J63" s="168" t="s">
        <v>240</v>
      </c>
      <c r="K63" s="161">
        <v>37.200000000000003</v>
      </c>
      <c r="L63" t="s">
        <v>144</v>
      </c>
      <c r="M63" s="161" t="str">
        <f>L63 &amp; "." &amp; TEXT(COUNTIF($L$5:L63,L63),"000")</f>
        <v>JD.011</v>
      </c>
      <c r="N63" s="161">
        <v>0</v>
      </c>
      <c r="O63" s="161">
        <v>0</v>
      </c>
      <c r="P63" s="187" t="s">
        <v>60</v>
      </c>
      <c r="Q63" s="187" t="s">
        <v>60</v>
      </c>
      <c r="R63" s="187" t="s">
        <v>60</v>
      </c>
      <c r="S63">
        <v>7</v>
      </c>
    </row>
    <row r="64" spans="3:19" x14ac:dyDescent="0.35">
      <c r="C64"/>
      <c r="I64" t="s">
        <v>169</v>
      </c>
      <c r="J64" s="168" t="s">
        <v>241</v>
      </c>
      <c r="K64" s="161">
        <v>37.299999999999997</v>
      </c>
      <c r="L64" t="s">
        <v>144</v>
      </c>
      <c r="M64" s="161" t="str">
        <f>L64 &amp; "." &amp; TEXT(COUNTIF($L$5:L64,L64),"000")</f>
        <v>JD.012</v>
      </c>
      <c r="N64" s="161">
        <v>0</v>
      </c>
      <c r="O64" s="161">
        <v>0</v>
      </c>
      <c r="P64" s="187" t="s">
        <v>60</v>
      </c>
      <c r="Q64" s="187" t="s">
        <v>60</v>
      </c>
      <c r="R64" s="187" t="s">
        <v>60</v>
      </c>
      <c r="S64">
        <v>7</v>
      </c>
    </row>
    <row r="65" spans="3:19" x14ac:dyDescent="0.35">
      <c r="C65"/>
      <c r="I65" t="s">
        <v>169</v>
      </c>
      <c r="J65" s="168" t="s">
        <v>242</v>
      </c>
      <c r="K65" s="161">
        <v>37.4</v>
      </c>
      <c r="L65" t="s">
        <v>144</v>
      </c>
      <c r="M65" s="161" t="str">
        <f>L65 &amp; "." &amp; TEXT(COUNTIF($L$5:L65,L65),"000")</f>
        <v>JD.013</v>
      </c>
      <c r="N65" s="161">
        <v>0</v>
      </c>
      <c r="O65" s="161">
        <v>0</v>
      </c>
      <c r="P65" s="187" t="s">
        <v>60</v>
      </c>
      <c r="Q65" s="187" t="s">
        <v>60</v>
      </c>
      <c r="R65" s="187" t="s">
        <v>60</v>
      </c>
      <c r="S65">
        <v>7</v>
      </c>
    </row>
    <row r="66" spans="3:19" x14ac:dyDescent="0.35">
      <c r="C66"/>
      <c r="I66" t="s">
        <v>169</v>
      </c>
      <c r="J66" s="168" t="s">
        <v>243</v>
      </c>
      <c r="K66" s="161">
        <v>38</v>
      </c>
      <c r="L66" t="s">
        <v>144</v>
      </c>
      <c r="M66" s="161" t="str">
        <f>L66 &amp; "." &amp; TEXT(COUNTIF($L$5:L66,L66),"000")</f>
        <v>JD.014</v>
      </c>
      <c r="N66" s="161">
        <v>0</v>
      </c>
      <c r="O66" s="161">
        <v>0</v>
      </c>
      <c r="P66" s="187" t="s">
        <v>60</v>
      </c>
      <c r="Q66" s="187" t="s">
        <v>60</v>
      </c>
      <c r="R66" s="187" t="s">
        <v>60</v>
      </c>
      <c r="S66">
        <v>7</v>
      </c>
    </row>
    <row r="67" spans="3:19" x14ac:dyDescent="0.35">
      <c r="C67"/>
      <c r="I67" t="s">
        <v>169</v>
      </c>
      <c r="J67" s="168" t="s">
        <v>244</v>
      </c>
      <c r="K67" s="161">
        <v>39</v>
      </c>
      <c r="L67" t="s">
        <v>144</v>
      </c>
      <c r="M67" s="161" t="str">
        <f>L67 &amp; "." &amp; TEXT(COUNTIF($L$5:L67,L67),"000")</f>
        <v>JD.015</v>
      </c>
      <c r="N67" s="161">
        <v>0</v>
      </c>
      <c r="O67" s="161">
        <v>0</v>
      </c>
      <c r="P67" s="187" t="s">
        <v>60</v>
      </c>
      <c r="Q67" s="187" t="s">
        <v>60</v>
      </c>
      <c r="R67" s="187" t="s">
        <v>60</v>
      </c>
      <c r="S67">
        <v>8</v>
      </c>
    </row>
    <row r="68" spans="3:19" x14ac:dyDescent="0.35">
      <c r="C68"/>
      <c r="I68" t="s">
        <v>169</v>
      </c>
      <c r="J68" s="168" t="s">
        <v>245</v>
      </c>
      <c r="K68" s="161">
        <v>40</v>
      </c>
      <c r="L68" t="s">
        <v>144</v>
      </c>
      <c r="M68" s="161" t="str">
        <f>L68 &amp; "." &amp; TEXT(COUNTIF($L$5:L68,L68),"000")</f>
        <v>JD.016</v>
      </c>
      <c r="N68" s="161">
        <v>0</v>
      </c>
      <c r="O68" s="161">
        <v>0</v>
      </c>
      <c r="P68" s="187" t="s">
        <v>60</v>
      </c>
      <c r="Q68" s="187" t="s">
        <v>60</v>
      </c>
      <c r="R68" s="187" t="s">
        <v>60</v>
      </c>
      <c r="S68">
        <v>8</v>
      </c>
    </row>
    <row r="69" spans="3:19" x14ac:dyDescent="0.35">
      <c r="C69"/>
      <c r="I69" t="s">
        <v>169</v>
      </c>
      <c r="J69" s="168" t="s">
        <v>246</v>
      </c>
      <c r="K69" s="161">
        <v>36.200000000000003</v>
      </c>
      <c r="L69" t="s">
        <v>144</v>
      </c>
      <c r="M69" s="161" t="str">
        <f>L69 &amp; "." &amp; TEXT(COUNTIF($L$5:L69,L69),"000")</f>
        <v>JD.017</v>
      </c>
      <c r="N69" s="161">
        <v>0</v>
      </c>
      <c r="O69" s="161">
        <v>0</v>
      </c>
      <c r="P69" s="187" t="s">
        <v>60</v>
      </c>
      <c r="Q69" s="187" t="s">
        <v>60</v>
      </c>
      <c r="R69" s="187" t="s">
        <v>60</v>
      </c>
      <c r="S69">
        <v>8</v>
      </c>
    </row>
    <row r="70" spans="3:19" x14ac:dyDescent="0.35">
      <c r="C70"/>
      <c r="I70" t="s">
        <v>169</v>
      </c>
      <c r="J70" s="168" t="s">
        <v>247</v>
      </c>
      <c r="K70" s="161">
        <v>29.3</v>
      </c>
      <c r="L70" t="s">
        <v>144</v>
      </c>
      <c r="M70" s="161" t="str">
        <f>L70 &amp; "." &amp; TEXT(COUNTIF($L$5:L70,L70),"000")</f>
        <v>JD.018</v>
      </c>
      <c r="N70" s="161">
        <v>0</v>
      </c>
      <c r="O70" s="161">
        <v>0</v>
      </c>
      <c r="P70" s="187" t="s">
        <v>60</v>
      </c>
      <c r="Q70" s="187" t="s">
        <v>60</v>
      </c>
      <c r="R70" s="187" t="s">
        <v>60</v>
      </c>
      <c r="S70">
        <v>8</v>
      </c>
    </row>
    <row r="71" spans="3:19" x14ac:dyDescent="0.35">
      <c r="C71"/>
      <c r="I71" t="s">
        <v>169</v>
      </c>
      <c r="J71" s="168" t="s">
        <v>248</v>
      </c>
      <c r="K71" s="161">
        <v>41</v>
      </c>
      <c r="L71" t="s">
        <v>144</v>
      </c>
      <c r="M71" s="161" t="str">
        <f>L71 &amp; "." &amp; TEXT(COUNTIF($L$5:L71,L71),"000")</f>
        <v>JD.019</v>
      </c>
      <c r="N71" s="161">
        <v>0</v>
      </c>
      <c r="O71" s="161">
        <v>0</v>
      </c>
      <c r="P71" s="187" t="s">
        <v>60</v>
      </c>
      <c r="Q71" s="187" t="s">
        <v>60</v>
      </c>
      <c r="R71" s="187" t="s">
        <v>60</v>
      </c>
      <c r="S71">
        <v>8</v>
      </c>
    </row>
    <row r="72" spans="3:19" x14ac:dyDescent="0.35">
      <c r="C72"/>
      <c r="I72" t="s">
        <v>169</v>
      </c>
      <c r="J72" s="168" t="s">
        <v>249</v>
      </c>
      <c r="K72" s="161">
        <v>42</v>
      </c>
      <c r="L72" t="s">
        <v>144</v>
      </c>
      <c r="M72" s="161" t="str">
        <f>L72 &amp; "." &amp; TEXT(COUNTIF($L$5:L72,L72),"000")</f>
        <v>JD.020</v>
      </c>
      <c r="N72" s="161">
        <v>0</v>
      </c>
      <c r="O72" s="161">
        <v>0</v>
      </c>
      <c r="P72" s="187" t="s">
        <v>60</v>
      </c>
      <c r="Q72" s="187" t="s">
        <v>60</v>
      </c>
      <c r="R72" s="187" t="s">
        <v>60</v>
      </c>
      <c r="S72">
        <v>8</v>
      </c>
    </row>
    <row r="73" spans="3:19" x14ac:dyDescent="0.35">
      <c r="C73"/>
      <c r="I73" t="s">
        <v>169</v>
      </c>
      <c r="J73" s="168" t="s">
        <v>250</v>
      </c>
      <c r="K73" s="161">
        <v>43</v>
      </c>
      <c r="L73" t="s">
        <v>144</v>
      </c>
      <c r="M73" s="161" t="str">
        <f>L73 &amp; "." &amp; TEXT(COUNTIF($L$5:L73,L73),"000")</f>
        <v>JD.021</v>
      </c>
      <c r="N73" s="161">
        <v>0</v>
      </c>
      <c r="O73" s="161">
        <v>0</v>
      </c>
      <c r="P73" s="187" t="s">
        <v>60</v>
      </c>
      <c r="Q73" s="187" t="s">
        <v>60</v>
      </c>
      <c r="R73" s="187" t="s">
        <v>60</v>
      </c>
      <c r="S73">
        <v>8</v>
      </c>
    </row>
    <row r="74" spans="3:19" x14ac:dyDescent="0.35">
      <c r="C74"/>
      <c r="I74" t="s">
        <v>169</v>
      </c>
      <c r="J74" s="168" t="s">
        <v>251</v>
      </c>
      <c r="K74" s="161">
        <v>44</v>
      </c>
      <c r="L74" t="s">
        <v>144</v>
      </c>
      <c r="M74" s="161" t="str">
        <f>L74 &amp; "." &amp; TEXT(COUNTIF($L$5:L74,L74),"000")</f>
        <v>JD.022</v>
      </c>
      <c r="N74" s="161">
        <v>0</v>
      </c>
      <c r="O74" s="161">
        <v>0</v>
      </c>
      <c r="P74" s="187" t="s">
        <v>60</v>
      </c>
      <c r="Q74" s="187" t="s">
        <v>60</v>
      </c>
      <c r="R74" s="187" t="s">
        <v>60</v>
      </c>
      <c r="S74">
        <v>8</v>
      </c>
    </row>
    <row r="75" spans="3:19" x14ac:dyDescent="0.35">
      <c r="C75"/>
      <c r="I75" t="s">
        <v>169</v>
      </c>
      <c r="J75" s="168" t="s">
        <v>252</v>
      </c>
      <c r="K75" s="161">
        <v>45</v>
      </c>
      <c r="L75" t="s">
        <v>144</v>
      </c>
      <c r="M75" s="161" t="str">
        <f>L75 &amp; "." &amp; TEXT(COUNTIF($L$5:L75,L75),"000")</f>
        <v>JD.023</v>
      </c>
      <c r="N75" s="161">
        <v>0</v>
      </c>
      <c r="O75" s="161">
        <v>0</v>
      </c>
      <c r="P75" s="187" t="s">
        <v>60</v>
      </c>
      <c r="Q75" s="187" t="s">
        <v>60</v>
      </c>
      <c r="R75" s="187" t="s">
        <v>60</v>
      </c>
      <c r="S75">
        <v>8</v>
      </c>
    </row>
    <row r="76" spans="3:19" x14ac:dyDescent="0.35">
      <c r="C76"/>
      <c r="I76" t="s">
        <v>169</v>
      </c>
      <c r="J76" s="168" t="s">
        <v>253</v>
      </c>
      <c r="K76" s="161">
        <v>46</v>
      </c>
      <c r="L76" t="s">
        <v>144</v>
      </c>
      <c r="M76" s="161" t="str">
        <f>L76 &amp; "." &amp; TEXT(COUNTIF($L$5:L76,L76),"000")</f>
        <v>JD.024</v>
      </c>
      <c r="N76" s="161">
        <v>0</v>
      </c>
      <c r="O76" s="161">
        <v>0</v>
      </c>
      <c r="P76" s="187" t="s">
        <v>60</v>
      </c>
      <c r="Q76" s="187" t="s">
        <v>60</v>
      </c>
      <c r="R76" s="187" t="s">
        <v>60</v>
      </c>
      <c r="S76">
        <v>8</v>
      </c>
    </row>
    <row r="77" spans="3:19" x14ac:dyDescent="0.35">
      <c r="C77"/>
      <c r="I77" t="s">
        <v>169</v>
      </c>
      <c r="J77" s="168" t="s">
        <v>254</v>
      </c>
      <c r="K77" s="161">
        <v>47</v>
      </c>
      <c r="L77" t="s">
        <v>144</v>
      </c>
      <c r="M77" s="161" t="str">
        <f>L77 &amp; "." &amp; TEXT(COUNTIF($L$5:L77,L77),"000")</f>
        <v>JD.025</v>
      </c>
      <c r="N77" s="161">
        <v>0</v>
      </c>
      <c r="O77" s="161">
        <v>0</v>
      </c>
      <c r="P77" s="187" t="s">
        <v>60</v>
      </c>
      <c r="Q77" s="187" t="s">
        <v>60</v>
      </c>
      <c r="R77" s="187" t="s">
        <v>60</v>
      </c>
      <c r="S77">
        <v>8</v>
      </c>
    </row>
    <row r="78" spans="3:19" x14ac:dyDescent="0.35">
      <c r="C78"/>
      <c r="I78" t="s">
        <v>169</v>
      </c>
      <c r="J78" s="168" t="s">
        <v>255</v>
      </c>
      <c r="K78" s="161">
        <v>48</v>
      </c>
      <c r="L78" t="s">
        <v>144</v>
      </c>
      <c r="M78" s="161" t="str">
        <f>L78 &amp; "." &amp; TEXT(COUNTIF($L$5:L78,L78),"000")</f>
        <v>JD.026</v>
      </c>
      <c r="N78" s="161">
        <v>0</v>
      </c>
      <c r="O78" s="161">
        <v>0</v>
      </c>
      <c r="P78" s="187" t="s">
        <v>60</v>
      </c>
      <c r="Q78" s="187" t="s">
        <v>60</v>
      </c>
      <c r="R78" s="187" t="s">
        <v>60</v>
      </c>
      <c r="S78">
        <v>8</v>
      </c>
    </row>
    <row r="79" spans="3:19" x14ac:dyDescent="0.35">
      <c r="C79"/>
      <c r="I79" t="s">
        <v>171</v>
      </c>
      <c r="J79" s="168" t="s">
        <v>256</v>
      </c>
      <c r="K79" s="161">
        <v>49</v>
      </c>
      <c r="L79" t="s">
        <v>145</v>
      </c>
      <c r="M79" s="161" t="str">
        <f>L79 &amp; "." &amp; TEXT(COUNTIF($L$5:L79,L79),"000")</f>
        <v>TIC.001</v>
      </c>
      <c r="N79" s="161">
        <v>0</v>
      </c>
      <c r="O79" s="161">
        <v>0</v>
      </c>
      <c r="P79" s="187" t="s">
        <v>60</v>
      </c>
      <c r="Q79" s="187" t="s">
        <v>60</v>
      </c>
      <c r="R79" s="187" t="s">
        <v>60</v>
      </c>
      <c r="S79">
        <v>6</v>
      </c>
    </row>
    <row r="80" spans="3:19" x14ac:dyDescent="0.35">
      <c r="C80"/>
      <c r="I80" t="s">
        <v>171</v>
      </c>
      <c r="J80" s="168" t="s">
        <v>257</v>
      </c>
      <c r="K80" s="161">
        <v>50</v>
      </c>
      <c r="L80" t="s">
        <v>145</v>
      </c>
      <c r="M80" s="161" t="str">
        <f>L80 &amp; "." &amp; TEXT(COUNTIF($L$5:L80,L80),"000")</f>
        <v>TIC.002</v>
      </c>
      <c r="N80" s="161">
        <v>0</v>
      </c>
      <c r="O80" s="161">
        <v>0</v>
      </c>
      <c r="P80" s="187" t="s">
        <v>60</v>
      </c>
      <c r="Q80" s="187" t="s">
        <v>60</v>
      </c>
      <c r="R80" s="187" t="s">
        <v>60</v>
      </c>
      <c r="S80">
        <v>6</v>
      </c>
    </row>
    <row r="81" spans="3:19" x14ac:dyDescent="0.35">
      <c r="C81"/>
      <c r="I81" t="s">
        <v>171</v>
      </c>
      <c r="J81" s="168" t="s">
        <v>258</v>
      </c>
      <c r="K81" s="161">
        <v>51</v>
      </c>
      <c r="L81" t="s">
        <v>145</v>
      </c>
      <c r="M81" s="161" t="str">
        <f>L81 &amp; "." &amp; TEXT(COUNTIF($L$5:L81,L81),"000")</f>
        <v>TIC.003</v>
      </c>
      <c r="N81" s="161">
        <v>0</v>
      </c>
      <c r="O81" s="161">
        <v>0</v>
      </c>
      <c r="P81" s="187" t="s">
        <v>60</v>
      </c>
      <c r="Q81" s="187" t="s">
        <v>60</v>
      </c>
      <c r="R81" s="187" t="s">
        <v>60</v>
      </c>
      <c r="S81">
        <v>6</v>
      </c>
    </row>
    <row r="82" spans="3:19" x14ac:dyDescent="0.35">
      <c r="C82"/>
      <c r="I82" t="s">
        <v>171</v>
      </c>
      <c r="J82" s="168" t="s">
        <v>259</v>
      </c>
      <c r="K82" s="161">
        <v>52</v>
      </c>
      <c r="L82" t="s">
        <v>145</v>
      </c>
      <c r="M82" s="161" t="str">
        <f>L82 &amp; "." &amp; TEXT(COUNTIF($L$5:L82,L82),"000")</f>
        <v>TIC.004</v>
      </c>
      <c r="N82" s="161">
        <v>0</v>
      </c>
      <c r="O82" s="161">
        <v>0</v>
      </c>
      <c r="P82" s="187" t="s">
        <v>60</v>
      </c>
      <c r="Q82" s="187" t="s">
        <v>60</v>
      </c>
      <c r="R82" s="187" t="s">
        <v>60</v>
      </c>
      <c r="S82">
        <v>6</v>
      </c>
    </row>
    <row r="83" spans="3:19" x14ac:dyDescent="0.35">
      <c r="C83"/>
      <c r="I83" t="s">
        <v>171</v>
      </c>
      <c r="J83" s="168" t="s">
        <v>260</v>
      </c>
      <c r="K83" s="161">
        <v>53</v>
      </c>
      <c r="L83" t="s">
        <v>145</v>
      </c>
      <c r="M83" s="161" t="str">
        <f>L83 &amp; "." &amp; TEXT(COUNTIF($L$5:L83,L83),"000")</f>
        <v>TIC.005</v>
      </c>
      <c r="N83" s="161">
        <v>0</v>
      </c>
      <c r="O83" s="161">
        <v>0</v>
      </c>
      <c r="P83" s="187" t="s">
        <v>60</v>
      </c>
      <c r="Q83" s="187" t="s">
        <v>60</v>
      </c>
      <c r="R83" s="187" t="s">
        <v>60</v>
      </c>
      <c r="S83">
        <v>6</v>
      </c>
    </row>
    <row r="84" spans="3:19" x14ac:dyDescent="0.35">
      <c r="C84"/>
      <c r="I84" t="s">
        <v>171</v>
      </c>
      <c r="J84" s="168" t="s">
        <v>261</v>
      </c>
      <c r="K84" s="161">
        <v>54</v>
      </c>
      <c r="L84" t="s">
        <v>145</v>
      </c>
      <c r="M84" s="161" t="str">
        <f>L84 &amp; "." &amp; TEXT(COUNTIF($L$5:L84,L84),"000")</f>
        <v>TIC.006</v>
      </c>
      <c r="N84" s="161">
        <v>0</v>
      </c>
      <c r="O84" s="161">
        <v>0</v>
      </c>
      <c r="P84" s="187" t="s">
        <v>60</v>
      </c>
      <c r="Q84" s="187" t="s">
        <v>60</v>
      </c>
      <c r="R84" s="187" t="s">
        <v>60</v>
      </c>
      <c r="S84">
        <v>6</v>
      </c>
    </row>
    <row r="85" spans="3:19" x14ac:dyDescent="0.35">
      <c r="C85"/>
      <c r="I85" t="s">
        <v>171</v>
      </c>
      <c r="J85" s="168" t="s">
        <v>262</v>
      </c>
      <c r="K85" s="161">
        <v>55</v>
      </c>
      <c r="L85" t="s">
        <v>145</v>
      </c>
      <c r="M85" s="161" t="str">
        <f>L85 &amp; "." &amp; TEXT(COUNTIF($L$5:L85,L85),"000")</f>
        <v>TIC.007</v>
      </c>
      <c r="N85" s="161">
        <v>0</v>
      </c>
      <c r="O85" s="161">
        <v>0</v>
      </c>
      <c r="P85" s="187" t="s">
        <v>60</v>
      </c>
      <c r="Q85" s="187" t="s">
        <v>60</v>
      </c>
      <c r="R85" s="187" t="s">
        <v>60</v>
      </c>
      <c r="S85">
        <v>6</v>
      </c>
    </row>
    <row r="86" spans="3:19" x14ac:dyDescent="0.35">
      <c r="C86"/>
      <c r="I86" t="s">
        <v>171</v>
      </c>
      <c r="J86" s="168" t="s">
        <v>263</v>
      </c>
      <c r="K86" s="161">
        <v>56</v>
      </c>
      <c r="L86" t="s">
        <v>145</v>
      </c>
      <c r="M86" s="161" t="str">
        <f>L86 &amp; "." &amp; TEXT(COUNTIF($L$5:L86,L86),"000")</f>
        <v>TIC.008</v>
      </c>
      <c r="N86" s="161">
        <v>0</v>
      </c>
      <c r="O86" s="161">
        <v>0</v>
      </c>
      <c r="P86" s="187" t="s">
        <v>60</v>
      </c>
      <c r="Q86" s="187" t="s">
        <v>60</v>
      </c>
      <c r="R86" s="187" t="s">
        <v>60</v>
      </c>
      <c r="S86">
        <v>6</v>
      </c>
    </row>
    <row r="87" spans="3:19" x14ac:dyDescent="0.35">
      <c r="C87"/>
      <c r="I87" t="s">
        <v>171</v>
      </c>
      <c r="J87" s="168" t="s">
        <v>264</v>
      </c>
      <c r="K87" s="161">
        <v>57</v>
      </c>
      <c r="L87" t="s">
        <v>145</v>
      </c>
      <c r="M87" s="161" t="str">
        <f>L87 &amp; "." &amp; TEXT(COUNTIF($L$5:L87,L87),"000")</f>
        <v>TIC.009</v>
      </c>
      <c r="N87" s="161">
        <v>0</v>
      </c>
      <c r="O87" s="161">
        <v>0</v>
      </c>
      <c r="P87" s="187" t="s">
        <v>60</v>
      </c>
      <c r="Q87" s="187" t="s">
        <v>60</v>
      </c>
      <c r="R87" s="187" t="s">
        <v>60</v>
      </c>
      <c r="S87">
        <v>6</v>
      </c>
    </row>
    <row r="88" spans="3:19" x14ac:dyDescent="0.35">
      <c r="C88"/>
      <c r="I88" t="s">
        <v>171</v>
      </c>
      <c r="J88" s="168" t="s">
        <v>265</v>
      </c>
      <c r="K88" s="161">
        <v>58</v>
      </c>
      <c r="L88" t="s">
        <v>145</v>
      </c>
      <c r="M88" s="161" t="str">
        <f>L88 &amp; "." &amp; TEXT(COUNTIF($L$5:L88,L88),"000")</f>
        <v>TIC.010</v>
      </c>
      <c r="N88" s="161">
        <v>0</v>
      </c>
      <c r="O88" s="161">
        <v>0</v>
      </c>
      <c r="P88" s="187" t="s">
        <v>60</v>
      </c>
      <c r="Q88" s="187" t="s">
        <v>60</v>
      </c>
      <c r="R88" s="187" t="s">
        <v>60</v>
      </c>
      <c r="S88">
        <v>6</v>
      </c>
    </row>
    <row r="89" spans="3:19" x14ac:dyDescent="0.35">
      <c r="C89"/>
      <c r="I89" t="s">
        <v>171</v>
      </c>
      <c r="J89" s="168" t="s">
        <v>266</v>
      </c>
      <c r="K89" s="161">
        <v>59</v>
      </c>
      <c r="L89" t="s">
        <v>145</v>
      </c>
      <c r="M89" s="161" t="str">
        <f>L89 &amp; "." &amp; TEXT(COUNTIF($L$5:L89,L89),"000")</f>
        <v>TIC.011</v>
      </c>
      <c r="N89" s="161">
        <v>0</v>
      </c>
      <c r="O89" s="161">
        <v>0</v>
      </c>
      <c r="P89" s="187" t="s">
        <v>60</v>
      </c>
      <c r="Q89" s="187" t="s">
        <v>60</v>
      </c>
      <c r="R89" s="187" t="s">
        <v>60</v>
      </c>
      <c r="S89">
        <v>6</v>
      </c>
    </row>
    <row r="90" spans="3:19" x14ac:dyDescent="0.35">
      <c r="C90"/>
      <c r="I90" t="s">
        <v>171</v>
      </c>
      <c r="J90" s="168" t="s">
        <v>267</v>
      </c>
      <c r="K90" s="161">
        <v>60</v>
      </c>
      <c r="L90" t="s">
        <v>145</v>
      </c>
      <c r="M90" s="161" t="str">
        <f>L90 &amp; "." &amp; TEXT(COUNTIF($L$5:L90,L90),"000")</f>
        <v>TIC.012</v>
      </c>
      <c r="N90" s="161">
        <v>0</v>
      </c>
      <c r="O90" s="161">
        <v>0</v>
      </c>
      <c r="P90" s="187" t="s">
        <v>60</v>
      </c>
      <c r="Q90" s="187" t="s">
        <v>60</v>
      </c>
      <c r="R90" s="187" t="s">
        <v>60</v>
      </c>
      <c r="S90">
        <v>6</v>
      </c>
    </row>
    <row r="91" spans="3:19" x14ac:dyDescent="0.35">
      <c r="C91"/>
      <c r="I91" t="s">
        <v>172</v>
      </c>
      <c r="J91" s="168" t="s">
        <v>268</v>
      </c>
      <c r="K91" s="161">
        <v>61.1</v>
      </c>
      <c r="L91" t="s">
        <v>146</v>
      </c>
      <c r="M91" s="161" t="str">
        <f>L91 &amp; "." &amp; TEXT(COUNTIF($L$5:L91,L91),"000")</f>
        <v>CL.001</v>
      </c>
      <c r="N91" s="161">
        <v>0</v>
      </c>
      <c r="O91" s="161">
        <v>0</v>
      </c>
      <c r="P91" s="187" t="s">
        <v>60</v>
      </c>
      <c r="Q91" s="187" t="s">
        <v>60</v>
      </c>
      <c r="R91" s="187" t="s">
        <v>60</v>
      </c>
      <c r="S91">
        <v>9</v>
      </c>
    </row>
    <row r="92" spans="3:19" x14ac:dyDescent="0.35">
      <c r="C92"/>
      <c r="I92" t="s">
        <v>172</v>
      </c>
      <c r="J92" s="168" t="s">
        <v>269</v>
      </c>
      <c r="K92" s="161">
        <v>62.1</v>
      </c>
      <c r="L92" t="s">
        <v>146</v>
      </c>
      <c r="M92" s="161" t="str">
        <f>L92 &amp; "." &amp; TEXT(COUNTIF($L$5:L92,L92),"000")</f>
        <v>CL.002</v>
      </c>
      <c r="N92" s="161">
        <v>0</v>
      </c>
      <c r="O92" s="161">
        <v>0</v>
      </c>
      <c r="P92" s="187" t="s">
        <v>60</v>
      </c>
      <c r="Q92" s="187" t="s">
        <v>60</v>
      </c>
      <c r="R92" s="187" t="s">
        <v>60</v>
      </c>
      <c r="S92">
        <v>9</v>
      </c>
    </row>
    <row r="93" spans="3:19" x14ac:dyDescent="0.35">
      <c r="C93"/>
      <c r="I93" t="s">
        <v>172</v>
      </c>
      <c r="J93" s="168" t="s">
        <v>270</v>
      </c>
      <c r="K93" s="161">
        <v>63.1</v>
      </c>
      <c r="L93" t="s">
        <v>146</v>
      </c>
      <c r="M93" s="161" t="str">
        <f>L93 &amp; "." &amp; TEXT(COUNTIF($L$5:L93,L93),"000")</f>
        <v>CL.003</v>
      </c>
      <c r="N93" s="161">
        <v>0</v>
      </c>
      <c r="O93" s="161">
        <v>0</v>
      </c>
      <c r="P93" s="187" t="s">
        <v>60</v>
      </c>
      <c r="Q93" s="187" t="s">
        <v>60</v>
      </c>
      <c r="R93" s="187" t="s">
        <v>60</v>
      </c>
      <c r="S93">
        <v>9</v>
      </c>
    </row>
    <row r="94" spans="3:19" x14ac:dyDescent="0.35">
      <c r="C94"/>
      <c r="I94" t="s">
        <v>172</v>
      </c>
      <c r="J94" s="168" t="s">
        <v>271</v>
      </c>
      <c r="K94" s="161">
        <v>63.4</v>
      </c>
      <c r="L94" t="s">
        <v>146</v>
      </c>
      <c r="M94" s="161" t="str">
        <f>L94 &amp; "." &amp; TEXT(COUNTIF($L$5:L94,L94),"000")</f>
        <v>CL.004</v>
      </c>
      <c r="N94" s="161">
        <v>0</v>
      </c>
      <c r="O94" s="161">
        <v>0</v>
      </c>
      <c r="P94" s="187" t="s">
        <v>60</v>
      </c>
      <c r="Q94" s="187" t="s">
        <v>60</v>
      </c>
      <c r="R94" s="187" t="s">
        <v>60</v>
      </c>
      <c r="S94">
        <v>9</v>
      </c>
    </row>
    <row r="95" spans="3:19" x14ac:dyDescent="0.35">
      <c r="C95"/>
      <c r="I95" t="s">
        <v>172</v>
      </c>
      <c r="J95" s="168" t="s">
        <v>272</v>
      </c>
      <c r="K95" s="161">
        <v>63.5</v>
      </c>
      <c r="L95" t="s">
        <v>146</v>
      </c>
      <c r="M95" s="161" t="str">
        <f>L95 &amp; "." &amp; TEXT(COUNTIF($L$5:L95,L95),"000")</f>
        <v>CL.005</v>
      </c>
      <c r="N95" s="161">
        <v>0</v>
      </c>
      <c r="O95" s="161">
        <v>0</v>
      </c>
      <c r="P95" s="187" t="s">
        <v>60</v>
      </c>
      <c r="Q95" s="187" t="s">
        <v>60</v>
      </c>
      <c r="R95" s="187" t="s">
        <v>60</v>
      </c>
      <c r="S95">
        <v>9</v>
      </c>
    </row>
    <row r="96" spans="3:19" x14ac:dyDescent="0.35">
      <c r="C96"/>
      <c r="I96" t="s">
        <v>172</v>
      </c>
      <c r="J96" s="168" t="s">
        <v>273</v>
      </c>
      <c r="K96" s="161">
        <v>64</v>
      </c>
      <c r="L96" t="s">
        <v>146</v>
      </c>
      <c r="M96" s="161" t="str">
        <f>L96 &amp; "." &amp; TEXT(COUNTIF($L$5:L96,L96),"000")</f>
        <v>CL.006</v>
      </c>
      <c r="N96" s="161">
        <v>0</v>
      </c>
      <c r="O96" s="161">
        <v>0</v>
      </c>
      <c r="P96" s="187" t="s">
        <v>60</v>
      </c>
      <c r="Q96" s="187" t="s">
        <v>60</v>
      </c>
      <c r="R96" s="187" t="s">
        <v>60</v>
      </c>
      <c r="S96">
        <v>9</v>
      </c>
    </row>
    <row r="97" spans="3:19" x14ac:dyDescent="0.35">
      <c r="C97"/>
      <c r="I97" t="s">
        <v>172</v>
      </c>
      <c r="J97" s="168" t="s">
        <v>274</v>
      </c>
      <c r="K97" s="161">
        <v>65</v>
      </c>
      <c r="L97" t="s">
        <v>146</v>
      </c>
      <c r="M97" s="161" t="str">
        <f>L97 &amp; "." &amp; TEXT(COUNTIF($L$5:L97,L97),"000")</f>
        <v>CL.007</v>
      </c>
      <c r="N97" s="161">
        <v>0</v>
      </c>
      <c r="O97" s="161">
        <v>0</v>
      </c>
      <c r="P97" s="187" t="s">
        <v>60</v>
      </c>
      <c r="Q97" s="187" t="s">
        <v>60</v>
      </c>
      <c r="R97" s="187" t="s">
        <v>60</v>
      </c>
      <c r="S97">
        <v>9</v>
      </c>
    </row>
    <row r="98" spans="3:19" x14ac:dyDescent="0.35">
      <c r="C98"/>
      <c r="I98" t="s">
        <v>172</v>
      </c>
      <c r="J98" s="168" t="s">
        <v>275</v>
      </c>
      <c r="K98" s="161">
        <v>66</v>
      </c>
      <c r="L98" t="s">
        <v>146</v>
      </c>
      <c r="M98" s="161" t="str">
        <f>L98 &amp; "." &amp; TEXT(COUNTIF($L$5:L98,L98),"000")</f>
        <v>CL.008</v>
      </c>
      <c r="N98" s="161">
        <v>0</v>
      </c>
      <c r="O98" s="161">
        <v>0</v>
      </c>
      <c r="P98" s="187" t="s">
        <v>60</v>
      </c>
      <c r="Q98" s="187" t="s">
        <v>60</v>
      </c>
      <c r="R98" s="187" t="s">
        <v>60</v>
      </c>
      <c r="S98">
        <v>9</v>
      </c>
    </row>
    <row r="99" spans="3:19" x14ac:dyDescent="0.35">
      <c r="C99"/>
      <c r="I99" t="s">
        <v>172</v>
      </c>
      <c r="J99" s="168" t="s">
        <v>276</v>
      </c>
      <c r="K99" s="161">
        <v>67</v>
      </c>
      <c r="L99" t="s">
        <v>146</v>
      </c>
      <c r="M99" s="161" t="str">
        <f>L99 &amp; "." &amp; TEXT(COUNTIF($L$5:L99,L99),"000")</f>
        <v>CL.009</v>
      </c>
      <c r="N99" s="161">
        <v>0</v>
      </c>
      <c r="O99" s="161">
        <v>0</v>
      </c>
      <c r="P99" s="187" t="s">
        <v>60</v>
      </c>
      <c r="Q99" s="187" t="s">
        <v>60</v>
      </c>
      <c r="R99" s="187" t="s">
        <v>60</v>
      </c>
      <c r="S99">
        <v>9</v>
      </c>
    </row>
    <row r="100" spans="3:19" x14ac:dyDescent="0.35">
      <c r="C100"/>
      <c r="I100" t="s">
        <v>172</v>
      </c>
      <c r="J100" s="168" t="s">
        <v>277</v>
      </c>
      <c r="K100" s="161">
        <v>68</v>
      </c>
      <c r="L100" t="s">
        <v>146</v>
      </c>
      <c r="M100" s="161" t="str">
        <f>L100 &amp; "." &amp; TEXT(COUNTIF($L$5:L100,L100),"000")</f>
        <v>CL.010</v>
      </c>
      <c r="N100" s="161">
        <v>0</v>
      </c>
      <c r="O100" s="161">
        <v>0</v>
      </c>
      <c r="P100" s="187" t="s">
        <v>60</v>
      </c>
      <c r="Q100" s="187" t="s">
        <v>60</v>
      </c>
      <c r="R100" s="187" t="s">
        <v>60</v>
      </c>
      <c r="S100">
        <v>9</v>
      </c>
    </row>
    <row r="101" spans="3:19" x14ac:dyDescent="0.35">
      <c r="C101"/>
      <c r="I101" t="s">
        <v>172</v>
      </c>
      <c r="J101" s="168" t="s">
        <v>278</v>
      </c>
      <c r="K101" s="161">
        <v>61.2</v>
      </c>
      <c r="L101" t="s">
        <v>146</v>
      </c>
      <c r="M101" s="161" t="str">
        <f>L101 &amp; "." &amp; TEXT(COUNTIF($L$5:L101,L101),"000")</f>
        <v>CL.011</v>
      </c>
      <c r="N101" s="161">
        <v>0</v>
      </c>
      <c r="O101" s="161">
        <v>0</v>
      </c>
      <c r="P101" s="187" t="s">
        <v>60</v>
      </c>
      <c r="Q101" s="187" t="s">
        <v>60</v>
      </c>
      <c r="R101" s="187" t="s">
        <v>60</v>
      </c>
      <c r="S101">
        <v>9</v>
      </c>
    </row>
    <row r="102" spans="3:19" x14ac:dyDescent="0.35">
      <c r="C102"/>
      <c r="I102" t="s">
        <v>172</v>
      </c>
      <c r="J102" s="168" t="s">
        <v>279</v>
      </c>
      <c r="K102" s="161">
        <v>62.2</v>
      </c>
      <c r="L102" t="s">
        <v>146</v>
      </c>
      <c r="M102" s="161" t="str">
        <f>L102 &amp; "." &amp; TEXT(COUNTIF($L$5:L102,L102),"000")</f>
        <v>CL.012</v>
      </c>
      <c r="N102" s="161">
        <v>0</v>
      </c>
      <c r="O102" s="161">
        <v>0</v>
      </c>
      <c r="P102" s="187" t="s">
        <v>60</v>
      </c>
      <c r="Q102" s="187" t="s">
        <v>60</v>
      </c>
      <c r="R102" s="187" t="s">
        <v>60</v>
      </c>
      <c r="S102">
        <v>10</v>
      </c>
    </row>
    <row r="103" spans="3:19" x14ac:dyDescent="0.35">
      <c r="C103"/>
      <c r="I103" t="s">
        <v>172</v>
      </c>
      <c r="J103" s="168" t="s">
        <v>280</v>
      </c>
      <c r="K103" s="161">
        <v>63</v>
      </c>
      <c r="L103" t="s">
        <v>146</v>
      </c>
      <c r="M103" s="161" t="str">
        <f>L103 &amp; "." &amp; TEXT(COUNTIF($L$5:L103,L103),"000")</f>
        <v>CL.013</v>
      </c>
      <c r="N103" s="161">
        <v>0</v>
      </c>
      <c r="O103" s="161">
        <v>0</v>
      </c>
      <c r="P103" s="187" t="s">
        <v>60</v>
      </c>
      <c r="Q103" s="187" t="s">
        <v>60</v>
      </c>
      <c r="R103" s="187" t="s">
        <v>60</v>
      </c>
      <c r="S103">
        <v>10</v>
      </c>
    </row>
    <row r="104" spans="3:19" x14ac:dyDescent="0.35">
      <c r="C104"/>
      <c r="I104" t="s">
        <v>172</v>
      </c>
      <c r="J104" s="168" t="s">
        <v>281</v>
      </c>
      <c r="K104" s="161">
        <v>64</v>
      </c>
      <c r="L104" t="s">
        <v>146</v>
      </c>
      <c r="M104" s="161" t="str">
        <f>L104 &amp; "." &amp; TEXT(COUNTIF($L$5:L104,L104),"000")</f>
        <v>CL.014</v>
      </c>
      <c r="N104" s="161">
        <v>0</v>
      </c>
      <c r="O104" s="161">
        <v>0</v>
      </c>
      <c r="P104" s="187" t="s">
        <v>60</v>
      </c>
      <c r="Q104" s="187" t="s">
        <v>60</v>
      </c>
      <c r="R104" s="187" t="s">
        <v>60</v>
      </c>
      <c r="S104">
        <v>10</v>
      </c>
    </row>
    <row r="105" spans="3:19" x14ac:dyDescent="0.35">
      <c r="C105"/>
      <c r="I105" t="s">
        <v>172</v>
      </c>
      <c r="J105" s="168" t="s">
        <v>282</v>
      </c>
      <c r="K105" s="161">
        <v>65</v>
      </c>
      <c r="L105" t="s">
        <v>146</v>
      </c>
      <c r="M105" s="161" t="str">
        <f>L105 &amp; "." &amp; TEXT(COUNTIF($L$5:L105,L105),"000")</f>
        <v>CL.015</v>
      </c>
      <c r="N105" s="161">
        <v>0</v>
      </c>
      <c r="O105" s="161">
        <v>0</v>
      </c>
      <c r="P105" s="187" t="s">
        <v>60</v>
      </c>
      <c r="Q105" s="187" t="s">
        <v>60</v>
      </c>
      <c r="R105" s="187" t="s">
        <v>60</v>
      </c>
      <c r="S105">
        <v>10</v>
      </c>
    </row>
    <row r="106" spans="3:19" x14ac:dyDescent="0.35">
      <c r="C106"/>
      <c r="I106" t="s">
        <v>172</v>
      </c>
      <c r="J106" s="168" t="s">
        <v>283</v>
      </c>
      <c r="K106" s="161">
        <v>66</v>
      </c>
      <c r="L106" t="s">
        <v>146</v>
      </c>
      <c r="M106" s="161" t="str">
        <f>L106 &amp; "." &amp; TEXT(COUNTIF($L$5:L106,L106),"000")</f>
        <v>CL.016</v>
      </c>
      <c r="N106" s="161">
        <v>0</v>
      </c>
      <c r="O106" s="161">
        <v>0</v>
      </c>
      <c r="P106" s="187" t="s">
        <v>60</v>
      </c>
      <c r="Q106" s="187" t="s">
        <v>60</v>
      </c>
      <c r="R106" s="187" t="s">
        <v>60</v>
      </c>
      <c r="S106">
        <v>10</v>
      </c>
    </row>
    <row r="107" spans="3:19" x14ac:dyDescent="0.35">
      <c r="C107"/>
      <c r="I107" t="s">
        <v>172</v>
      </c>
      <c r="J107" s="168" t="s">
        <v>284</v>
      </c>
      <c r="K107" s="161">
        <v>67</v>
      </c>
      <c r="L107" t="s">
        <v>146</v>
      </c>
      <c r="M107" s="161" t="str">
        <f>L107 &amp; "." &amp; TEXT(COUNTIF($L$5:L107,L107),"000")</f>
        <v>CL.017</v>
      </c>
      <c r="N107" s="161">
        <v>0</v>
      </c>
      <c r="O107" s="161">
        <v>0</v>
      </c>
      <c r="P107" s="187" t="s">
        <v>60</v>
      </c>
      <c r="Q107" s="187" t="s">
        <v>60</v>
      </c>
      <c r="R107" s="187" t="s">
        <v>60</v>
      </c>
      <c r="S107">
        <v>10</v>
      </c>
    </row>
    <row r="108" spans="3:19" x14ac:dyDescent="0.35">
      <c r="C108"/>
      <c r="I108" t="s">
        <v>172</v>
      </c>
      <c r="J108" s="168" t="s">
        <v>285</v>
      </c>
      <c r="K108" s="161">
        <v>68</v>
      </c>
      <c r="L108" t="s">
        <v>146</v>
      </c>
      <c r="M108" s="161" t="str">
        <f>L108 &amp; "." &amp; TEXT(COUNTIF($L$5:L108,L108),"000")</f>
        <v>CL.018</v>
      </c>
      <c r="N108" s="161">
        <v>0</v>
      </c>
      <c r="O108" s="161">
        <v>0</v>
      </c>
      <c r="P108" s="187" t="s">
        <v>60</v>
      </c>
      <c r="Q108" s="187" t="s">
        <v>60</v>
      </c>
      <c r="R108" s="187" t="s">
        <v>60</v>
      </c>
      <c r="S108">
        <v>10</v>
      </c>
    </row>
    <row r="109" spans="3:19" x14ac:dyDescent="0.35">
      <c r="C109"/>
      <c r="I109" t="s">
        <v>172</v>
      </c>
      <c r="J109" s="168" t="s">
        <v>286</v>
      </c>
      <c r="K109" s="161">
        <v>69.099999999999994</v>
      </c>
      <c r="L109" t="s">
        <v>146</v>
      </c>
      <c r="M109" s="161" t="str">
        <f>L109 &amp; "." &amp; TEXT(COUNTIF($L$5:L109,L109),"000")</f>
        <v>CL.019</v>
      </c>
      <c r="N109" s="161">
        <v>0</v>
      </c>
      <c r="O109" s="161">
        <v>0</v>
      </c>
      <c r="P109" s="187" t="s">
        <v>60</v>
      </c>
      <c r="Q109" s="187" t="s">
        <v>60</v>
      </c>
      <c r="R109" s="187" t="s">
        <v>60</v>
      </c>
      <c r="S109">
        <v>10</v>
      </c>
    </row>
    <row r="110" spans="3:19" x14ac:dyDescent="0.35">
      <c r="C110"/>
      <c r="I110" t="s">
        <v>172</v>
      </c>
      <c r="J110" s="168" t="s">
        <v>287</v>
      </c>
      <c r="K110" s="161">
        <v>69.2</v>
      </c>
      <c r="L110" t="s">
        <v>146</v>
      </c>
      <c r="M110" s="161" t="str">
        <f>L110 &amp; "." &amp; TEXT(COUNTIF($L$5:L110,L110),"000")</f>
        <v>CL.020</v>
      </c>
      <c r="N110" s="161">
        <v>0</v>
      </c>
      <c r="O110" s="161">
        <v>0</v>
      </c>
      <c r="P110" s="187" t="s">
        <v>60</v>
      </c>
      <c r="Q110" s="187" t="s">
        <v>60</v>
      </c>
      <c r="R110" s="187" t="s">
        <v>60</v>
      </c>
      <c r="S110">
        <v>10</v>
      </c>
    </row>
    <row r="111" spans="3:19" x14ac:dyDescent="0.35">
      <c r="C111"/>
      <c r="I111" t="s">
        <v>172</v>
      </c>
      <c r="J111" s="168" t="s">
        <v>288</v>
      </c>
      <c r="K111" s="161">
        <v>70</v>
      </c>
      <c r="L111" t="s">
        <v>146</v>
      </c>
      <c r="M111" s="161" t="str">
        <f>L111 &amp; "." &amp; TEXT(COUNTIF($L$5:L111,L111),"000")</f>
        <v>CL.021</v>
      </c>
      <c r="N111" s="161">
        <v>0</v>
      </c>
      <c r="O111" s="161">
        <v>0</v>
      </c>
      <c r="P111" s="187" t="s">
        <v>60</v>
      </c>
      <c r="Q111" s="187" t="s">
        <v>60</v>
      </c>
      <c r="R111" s="187" t="s">
        <v>60</v>
      </c>
      <c r="S111">
        <v>10</v>
      </c>
    </row>
    <row r="112" spans="3:19" x14ac:dyDescent="0.35">
      <c r="C112"/>
      <c r="I112" t="s">
        <v>172</v>
      </c>
      <c r="J112" s="168" t="s">
        <v>289</v>
      </c>
      <c r="K112" s="161">
        <v>71</v>
      </c>
      <c r="L112" t="s">
        <v>146</v>
      </c>
      <c r="M112" s="161" t="str">
        <f>L112 &amp; "." &amp; TEXT(COUNTIF($L$5:L112,L112),"000")</f>
        <v>CL.022</v>
      </c>
      <c r="N112" s="161">
        <v>0</v>
      </c>
      <c r="O112" s="161">
        <v>0</v>
      </c>
      <c r="P112" s="187" t="s">
        <v>60</v>
      </c>
      <c r="Q112" s="187" t="s">
        <v>60</v>
      </c>
      <c r="R112" s="187" t="s">
        <v>60</v>
      </c>
      <c r="S112">
        <v>10</v>
      </c>
    </row>
    <row r="113" spans="3:19" x14ac:dyDescent="0.35">
      <c r="C113"/>
      <c r="I113" t="s">
        <v>172</v>
      </c>
      <c r="J113" s="168" t="s">
        <v>290</v>
      </c>
      <c r="K113" s="161">
        <v>72</v>
      </c>
      <c r="L113" t="s">
        <v>146</v>
      </c>
      <c r="M113" s="161" t="str">
        <f>L113 &amp; "." &amp; TEXT(COUNTIF($L$5:L113,L113),"000")</f>
        <v>CL.023</v>
      </c>
      <c r="N113" s="161">
        <v>0</v>
      </c>
      <c r="O113" s="161">
        <v>0</v>
      </c>
      <c r="P113" s="187" t="s">
        <v>60</v>
      </c>
      <c r="Q113" s="187" t="s">
        <v>60</v>
      </c>
      <c r="R113" s="187" t="s">
        <v>60</v>
      </c>
      <c r="S113">
        <v>10</v>
      </c>
    </row>
    <row r="114" spans="3:19" x14ac:dyDescent="0.35">
      <c r="C114"/>
      <c r="I114" t="s">
        <v>172</v>
      </c>
      <c r="J114" s="168" t="s">
        <v>291</v>
      </c>
      <c r="K114" s="161">
        <v>73</v>
      </c>
      <c r="L114" t="s">
        <v>146</v>
      </c>
      <c r="M114" s="161" t="str">
        <f>L114 &amp; "." &amp; TEXT(COUNTIF($L$5:L114,L114),"000")</f>
        <v>CL.024</v>
      </c>
      <c r="N114" s="161">
        <v>0</v>
      </c>
      <c r="O114" s="161">
        <v>0</v>
      </c>
      <c r="P114" s="187" t="s">
        <v>60</v>
      </c>
      <c r="Q114" s="187" t="s">
        <v>60</v>
      </c>
      <c r="R114" s="187" t="s">
        <v>60</v>
      </c>
      <c r="S114">
        <v>10</v>
      </c>
    </row>
    <row r="115" spans="3:19" x14ac:dyDescent="0.35">
      <c r="C115"/>
      <c r="I115" t="s">
        <v>172</v>
      </c>
      <c r="J115" s="168" t="s">
        <v>292</v>
      </c>
      <c r="K115" s="161">
        <v>74</v>
      </c>
      <c r="L115" t="s">
        <v>146</v>
      </c>
      <c r="M115" s="161" t="str">
        <f>L115 &amp; "." &amp; TEXT(COUNTIF($L$5:L115,L115),"000")</f>
        <v>CL.025</v>
      </c>
      <c r="N115" s="161">
        <v>0</v>
      </c>
      <c r="O115" s="161">
        <v>0</v>
      </c>
      <c r="P115" s="187" t="s">
        <v>60</v>
      </c>
      <c r="Q115" s="187" t="s">
        <v>60</v>
      </c>
      <c r="R115" s="187" t="s">
        <v>60</v>
      </c>
      <c r="S115">
        <v>10</v>
      </c>
    </row>
    <row r="116" spans="3:19" x14ac:dyDescent="0.35">
      <c r="C116"/>
      <c r="I116" t="s">
        <v>173</v>
      </c>
      <c r="J116" s="168" t="s">
        <v>293</v>
      </c>
      <c r="K116" s="161">
        <v>78</v>
      </c>
      <c r="L116" t="s">
        <v>147</v>
      </c>
      <c r="M116" s="161" t="str">
        <f>L116 &amp; "." &amp; TEXT(COUNTIF($L$5:L116,L116),"000")</f>
        <v>GTC.001</v>
      </c>
      <c r="N116" s="161">
        <v>0</v>
      </c>
      <c r="O116" s="161">
        <v>0</v>
      </c>
      <c r="P116" s="187" t="s">
        <v>60</v>
      </c>
      <c r="Q116" s="187" t="s">
        <v>60</v>
      </c>
      <c r="R116" s="187" t="s">
        <v>60</v>
      </c>
      <c r="S116">
        <v>11</v>
      </c>
    </row>
    <row r="117" spans="3:19" x14ac:dyDescent="0.35">
      <c r="C117"/>
      <c r="I117" t="s">
        <v>173</v>
      </c>
      <c r="J117" s="168" t="s">
        <v>294</v>
      </c>
      <c r="K117" s="161">
        <v>79</v>
      </c>
      <c r="L117" t="s">
        <v>147</v>
      </c>
      <c r="M117" s="161" t="str">
        <f>L117 &amp; "." &amp; TEXT(COUNTIF($L$5:L117,L117),"000")</f>
        <v>GTC.002</v>
      </c>
      <c r="N117" s="161">
        <v>0</v>
      </c>
      <c r="O117" s="161">
        <v>0</v>
      </c>
      <c r="P117" s="187" t="s">
        <v>60</v>
      </c>
      <c r="Q117" s="187" t="s">
        <v>60</v>
      </c>
      <c r="R117" s="187" t="s">
        <v>60</v>
      </c>
      <c r="S117">
        <v>11</v>
      </c>
    </row>
    <row r="118" spans="3:19" x14ac:dyDescent="0.35">
      <c r="C118"/>
      <c r="I118" t="s">
        <v>173</v>
      </c>
      <c r="J118" s="168" t="s">
        <v>295</v>
      </c>
      <c r="K118" s="161">
        <v>75</v>
      </c>
      <c r="L118" t="s">
        <v>147</v>
      </c>
      <c r="M118" s="161" t="str">
        <f>L118 &amp; "." &amp; TEXT(COUNTIF($L$5:L118,L118),"000")</f>
        <v>GTC.003</v>
      </c>
      <c r="N118" s="161">
        <v>0</v>
      </c>
      <c r="O118" s="161">
        <v>0</v>
      </c>
      <c r="P118" s="187" t="s">
        <v>60</v>
      </c>
      <c r="Q118" s="187" t="s">
        <v>60</v>
      </c>
      <c r="R118" s="187" t="s">
        <v>60</v>
      </c>
      <c r="S118">
        <v>11</v>
      </c>
    </row>
    <row r="119" spans="3:19" x14ac:dyDescent="0.35">
      <c r="C119"/>
      <c r="I119" t="s">
        <v>173</v>
      </c>
      <c r="J119" s="168" t="s">
        <v>296</v>
      </c>
      <c r="K119" s="161">
        <v>76</v>
      </c>
      <c r="L119" t="s">
        <v>147</v>
      </c>
      <c r="M119" s="161" t="str">
        <f>L119 &amp; "." &amp; TEXT(COUNTIF($L$5:L119,L119),"000")</f>
        <v>GTC.004</v>
      </c>
      <c r="N119" s="161">
        <v>0</v>
      </c>
      <c r="O119" s="161">
        <v>0</v>
      </c>
      <c r="P119" s="187" t="s">
        <v>60</v>
      </c>
      <c r="Q119" s="187" t="s">
        <v>60</v>
      </c>
      <c r="R119" s="187" t="s">
        <v>60</v>
      </c>
      <c r="S119">
        <v>11</v>
      </c>
    </row>
    <row r="120" spans="3:19" x14ac:dyDescent="0.35">
      <c r="C120"/>
      <c r="I120" t="s">
        <v>173</v>
      </c>
      <c r="J120" s="168" t="s">
        <v>297</v>
      </c>
      <c r="K120" s="161">
        <v>77</v>
      </c>
      <c r="L120" t="s">
        <v>147</v>
      </c>
      <c r="M120" s="161" t="str">
        <f>L120 &amp; "." &amp; TEXT(COUNTIF($L$5:L120,L120),"000")</f>
        <v>GTC.005</v>
      </c>
      <c r="N120" s="161">
        <v>0</v>
      </c>
      <c r="O120" s="161">
        <v>0</v>
      </c>
      <c r="P120" s="187" t="s">
        <v>60</v>
      </c>
      <c r="Q120" s="187" t="s">
        <v>60</v>
      </c>
      <c r="R120" s="187" t="s">
        <v>60</v>
      </c>
      <c r="S120">
        <v>11</v>
      </c>
    </row>
    <row r="121" spans="3:19" x14ac:dyDescent="0.35">
      <c r="C121"/>
      <c r="I121" t="s">
        <v>173</v>
      </c>
      <c r="J121" s="168" t="s">
        <v>298</v>
      </c>
      <c r="K121" s="161">
        <v>80</v>
      </c>
      <c r="L121" t="s">
        <v>147</v>
      </c>
      <c r="M121" s="161" t="str">
        <f>L121 &amp; "." &amp; TEXT(COUNTIF($L$5:L121,L121),"000")</f>
        <v>GTC.006</v>
      </c>
      <c r="N121" s="161">
        <v>0</v>
      </c>
      <c r="O121" s="161">
        <v>0</v>
      </c>
      <c r="P121" s="187" t="s">
        <v>60</v>
      </c>
      <c r="Q121" s="187" t="s">
        <v>60</v>
      </c>
      <c r="R121" s="187" t="s">
        <v>60</v>
      </c>
      <c r="S121">
        <v>11</v>
      </c>
    </row>
    <row r="122" spans="3:19" x14ac:dyDescent="0.35">
      <c r="C122"/>
      <c r="I122" t="s">
        <v>173</v>
      </c>
      <c r="J122" s="168" t="s">
        <v>299</v>
      </c>
      <c r="K122" s="161">
        <v>81</v>
      </c>
      <c r="L122" t="s">
        <v>147</v>
      </c>
      <c r="M122" s="161" t="str">
        <f>L122 &amp; "." &amp; TEXT(COUNTIF($L$5:L122,L122),"000")</f>
        <v>GTC.007</v>
      </c>
      <c r="N122" s="161">
        <v>0</v>
      </c>
      <c r="O122" s="161">
        <v>0</v>
      </c>
      <c r="P122" s="187" t="s">
        <v>60</v>
      </c>
      <c r="Q122" s="187" t="s">
        <v>60</v>
      </c>
      <c r="R122" s="187" t="s">
        <v>60</v>
      </c>
      <c r="S122">
        <v>11</v>
      </c>
    </row>
    <row r="123" spans="3:19" x14ac:dyDescent="0.35">
      <c r="C123"/>
      <c r="I123" t="s">
        <v>173</v>
      </c>
      <c r="J123" s="168" t="s">
        <v>300</v>
      </c>
      <c r="K123" s="161">
        <v>82</v>
      </c>
      <c r="L123" t="s">
        <v>147</v>
      </c>
      <c r="M123" s="161" t="str">
        <f>L123 &amp; "." &amp; TEXT(COUNTIF($L$5:L123,L123),"000")</f>
        <v>GTC.008</v>
      </c>
      <c r="N123" s="161">
        <v>0</v>
      </c>
      <c r="O123" s="161">
        <v>0</v>
      </c>
      <c r="P123" s="187" t="s">
        <v>60</v>
      </c>
      <c r="Q123" s="187" t="s">
        <v>60</v>
      </c>
      <c r="R123" s="187" t="s">
        <v>60</v>
      </c>
      <c r="S123">
        <v>11</v>
      </c>
    </row>
    <row r="124" spans="3:19" x14ac:dyDescent="0.35">
      <c r="C124"/>
      <c r="I124" t="s">
        <v>173</v>
      </c>
      <c r="J124" s="168" t="s">
        <v>301</v>
      </c>
      <c r="K124" s="161">
        <v>83</v>
      </c>
      <c r="L124" t="s">
        <v>147</v>
      </c>
      <c r="M124" s="161" t="str">
        <f>L124 &amp; "." &amp; TEXT(COUNTIF($L$5:L124,L124),"000")</f>
        <v>GTC.009</v>
      </c>
      <c r="N124" s="161">
        <v>0</v>
      </c>
      <c r="O124" s="161">
        <v>0</v>
      </c>
      <c r="P124" s="187" t="s">
        <v>60</v>
      </c>
      <c r="Q124" s="187" t="s">
        <v>60</v>
      </c>
      <c r="R124" s="187" t="s">
        <v>60</v>
      </c>
      <c r="S124">
        <v>11</v>
      </c>
    </row>
    <row r="125" spans="3:19" x14ac:dyDescent="0.35">
      <c r="C125"/>
      <c r="I125" t="s">
        <v>173</v>
      </c>
      <c r="J125" s="168" t="s">
        <v>302</v>
      </c>
      <c r="K125" s="161">
        <v>84</v>
      </c>
      <c r="L125" t="s">
        <v>147</v>
      </c>
      <c r="M125" s="161" t="str">
        <f>L125 &amp; "." &amp; TEXT(COUNTIF($L$5:L125,L125),"000")</f>
        <v>GTC.010</v>
      </c>
      <c r="N125" s="161">
        <v>0</v>
      </c>
      <c r="O125" s="161">
        <v>0</v>
      </c>
      <c r="P125" s="187" t="s">
        <v>60</v>
      </c>
      <c r="Q125" s="187" t="s">
        <v>60</v>
      </c>
      <c r="R125" s="187" t="s">
        <v>60</v>
      </c>
      <c r="S125">
        <v>11</v>
      </c>
    </row>
    <row r="126" spans="3:19" x14ac:dyDescent="0.35">
      <c r="C126"/>
      <c r="I126" t="s">
        <v>173</v>
      </c>
      <c r="J126" s="168" t="s">
        <v>303</v>
      </c>
      <c r="K126" s="161">
        <v>85</v>
      </c>
      <c r="L126" t="s">
        <v>147</v>
      </c>
      <c r="M126" s="161" t="str">
        <f>L126 &amp; "." &amp; TEXT(COUNTIF($L$5:L126,L126),"000")</f>
        <v>GTC.011</v>
      </c>
      <c r="N126" s="161">
        <v>0</v>
      </c>
      <c r="O126" s="161">
        <v>0</v>
      </c>
      <c r="P126" s="187" t="s">
        <v>60</v>
      </c>
      <c r="Q126" s="187" t="s">
        <v>60</v>
      </c>
      <c r="R126" s="187" t="s">
        <v>60</v>
      </c>
      <c r="S126">
        <v>12</v>
      </c>
    </row>
    <row r="127" spans="3:19" x14ac:dyDescent="0.35">
      <c r="C127"/>
      <c r="I127" t="s">
        <v>173</v>
      </c>
      <c r="J127" s="168" t="s">
        <v>304</v>
      </c>
      <c r="K127" s="161">
        <v>86</v>
      </c>
      <c r="L127" t="s">
        <v>147</v>
      </c>
      <c r="M127" s="161" t="str">
        <f>L127 &amp; "." &amp; TEXT(COUNTIF($L$5:L127,L127),"000")</f>
        <v>GTC.012</v>
      </c>
      <c r="N127" s="161">
        <v>0</v>
      </c>
      <c r="O127" s="161">
        <v>0</v>
      </c>
      <c r="P127" s="187" t="s">
        <v>60</v>
      </c>
      <c r="Q127" s="187" t="s">
        <v>60</v>
      </c>
      <c r="R127" s="187" t="s">
        <v>60</v>
      </c>
      <c r="S127">
        <v>12</v>
      </c>
    </row>
    <row r="128" spans="3:19" x14ac:dyDescent="0.35">
      <c r="C128"/>
      <c r="I128" t="s">
        <v>173</v>
      </c>
      <c r="J128" s="168" t="s">
        <v>305</v>
      </c>
      <c r="K128" s="161">
        <v>87</v>
      </c>
      <c r="L128" t="s">
        <v>147</v>
      </c>
      <c r="M128" s="161" t="str">
        <f>L128 &amp; "." &amp; TEXT(COUNTIF($L$5:L128,L128),"000")</f>
        <v>GTC.013</v>
      </c>
      <c r="N128" s="161">
        <v>0</v>
      </c>
      <c r="O128" s="161">
        <v>0</v>
      </c>
      <c r="P128" s="187" t="s">
        <v>60</v>
      </c>
      <c r="Q128" s="187" t="s">
        <v>60</v>
      </c>
      <c r="R128" s="187" t="s">
        <v>60</v>
      </c>
      <c r="S128">
        <v>12</v>
      </c>
    </row>
    <row r="129" spans="3:19" x14ac:dyDescent="0.35">
      <c r="C129"/>
      <c r="I129" t="s">
        <v>173</v>
      </c>
      <c r="J129" s="168" t="s">
        <v>306</v>
      </c>
      <c r="K129" s="161">
        <v>88</v>
      </c>
      <c r="L129" t="s">
        <v>147</v>
      </c>
      <c r="M129" s="161" t="str">
        <f>L129 &amp; "." &amp; TEXT(COUNTIF($L$5:L129,L129),"000")</f>
        <v>GTC.014</v>
      </c>
      <c r="N129" s="161">
        <v>0</v>
      </c>
      <c r="O129" s="161">
        <v>0</v>
      </c>
      <c r="P129" s="187" t="s">
        <v>60</v>
      </c>
      <c r="Q129" s="187" t="s">
        <v>60</v>
      </c>
      <c r="R129" s="187" t="s">
        <v>60</v>
      </c>
      <c r="S129">
        <v>12</v>
      </c>
    </row>
    <row r="130" spans="3:19" x14ac:dyDescent="0.35">
      <c r="C130"/>
      <c r="I130" t="s">
        <v>173</v>
      </c>
      <c r="J130" s="168" t="s">
        <v>307</v>
      </c>
      <c r="K130" s="161">
        <v>89</v>
      </c>
      <c r="L130" t="s">
        <v>147</v>
      </c>
      <c r="M130" s="161" t="str">
        <f>L130 &amp; "." &amp; TEXT(COUNTIF($L$5:L130,L130),"000")</f>
        <v>GTC.015</v>
      </c>
      <c r="N130" s="161">
        <v>0</v>
      </c>
      <c r="O130" s="161">
        <v>0</v>
      </c>
      <c r="P130" s="187" t="s">
        <v>60</v>
      </c>
      <c r="Q130" s="187" t="s">
        <v>60</v>
      </c>
      <c r="R130" s="187" t="s">
        <v>60</v>
      </c>
      <c r="S130">
        <v>12</v>
      </c>
    </row>
    <row r="131" spans="3:19" x14ac:dyDescent="0.35">
      <c r="C131"/>
      <c r="I131" t="s">
        <v>173</v>
      </c>
      <c r="J131" s="168" t="s">
        <v>308</v>
      </c>
      <c r="K131" s="161">
        <v>90</v>
      </c>
      <c r="L131" t="s">
        <v>147</v>
      </c>
      <c r="M131" s="161" t="str">
        <f>L131 &amp; "." &amp; TEXT(COUNTIF($L$5:L131,L131),"000")</f>
        <v>GTC.016</v>
      </c>
      <c r="N131" s="161">
        <v>0</v>
      </c>
      <c r="O131" s="161">
        <v>0</v>
      </c>
      <c r="P131" s="187" t="s">
        <v>60</v>
      </c>
      <c r="Q131" s="187" t="s">
        <v>60</v>
      </c>
      <c r="R131" s="187" t="s">
        <v>60</v>
      </c>
      <c r="S131">
        <v>12</v>
      </c>
    </row>
    <row r="132" spans="3:19" x14ac:dyDescent="0.35">
      <c r="C132"/>
      <c r="I132" t="s">
        <v>173</v>
      </c>
      <c r="J132" s="168" t="s">
        <v>309</v>
      </c>
      <c r="K132" s="161">
        <v>91</v>
      </c>
      <c r="L132" t="s">
        <v>147</v>
      </c>
      <c r="M132" s="161" t="str">
        <f>L132 &amp; "." &amp; TEXT(COUNTIF($L$5:L132,L132),"000")</f>
        <v>GTC.017</v>
      </c>
      <c r="N132" s="161">
        <v>0</v>
      </c>
      <c r="O132" s="161">
        <v>0</v>
      </c>
      <c r="P132" s="187" t="s">
        <v>60</v>
      </c>
      <c r="Q132" s="187" t="s">
        <v>60</v>
      </c>
      <c r="R132" s="187" t="s">
        <v>60</v>
      </c>
      <c r="S132">
        <v>12</v>
      </c>
    </row>
    <row r="133" spans="3:19" x14ac:dyDescent="0.35">
      <c r="C133"/>
      <c r="I133" t="s">
        <v>173</v>
      </c>
      <c r="J133" s="168" t="s">
        <v>310</v>
      </c>
      <c r="K133" s="161">
        <v>92</v>
      </c>
      <c r="L133" t="s">
        <v>147</v>
      </c>
      <c r="M133" s="161" t="str">
        <f>L133 &amp; "." &amp; TEXT(COUNTIF($L$5:L133,L133),"000")</f>
        <v>GTC.018</v>
      </c>
      <c r="N133" s="161">
        <v>0</v>
      </c>
      <c r="O133" s="161">
        <v>0</v>
      </c>
      <c r="P133" s="187" t="s">
        <v>60</v>
      </c>
      <c r="Q133" s="187" t="s">
        <v>60</v>
      </c>
      <c r="R133" s="187" t="s">
        <v>60</v>
      </c>
      <c r="S133">
        <v>12</v>
      </c>
    </row>
    <row r="134" spans="3:19" x14ac:dyDescent="0.35">
      <c r="C134"/>
      <c r="I134" t="s">
        <v>173</v>
      </c>
      <c r="J134" s="168" t="s">
        <v>311</v>
      </c>
      <c r="K134" s="161">
        <v>93</v>
      </c>
      <c r="L134" t="s">
        <v>148</v>
      </c>
      <c r="M134" s="161" t="str">
        <f>L134 &amp; "." &amp; TEXT(COUNTIF($L$5:L134,L134),"000")</f>
        <v>GCT.001</v>
      </c>
      <c r="N134" s="161">
        <v>0</v>
      </c>
      <c r="O134" s="161">
        <v>0</v>
      </c>
      <c r="P134" s="187" t="s">
        <v>60</v>
      </c>
      <c r="Q134" s="187" t="s">
        <v>60</v>
      </c>
      <c r="R134" s="187" t="s">
        <v>60</v>
      </c>
      <c r="S134">
        <v>12</v>
      </c>
    </row>
    <row r="135" spans="3:19" x14ac:dyDescent="0.35">
      <c r="C135"/>
      <c r="I135" t="s">
        <v>174</v>
      </c>
      <c r="J135" s="168" t="s">
        <v>312</v>
      </c>
      <c r="K135" s="161">
        <v>94</v>
      </c>
      <c r="L135" t="s">
        <v>149</v>
      </c>
      <c r="M135" s="161" t="str">
        <f>L135 &amp; "." &amp; TEXT(COUNTIF($L$5:L135,L135),"000")</f>
        <v>GCO.001</v>
      </c>
      <c r="N135" s="161">
        <v>0</v>
      </c>
      <c r="O135" s="161">
        <v>0</v>
      </c>
      <c r="P135" s="187" t="s">
        <v>60</v>
      </c>
      <c r="Q135" s="187" t="s">
        <v>60</v>
      </c>
      <c r="R135" s="187" t="s">
        <v>60</v>
      </c>
      <c r="S135">
        <v>13</v>
      </c>
    </row>
    <row r="136" spans="3:19" x14ac:dyDescent="0.35">
      <c r="C136"/>
      <c r="I136" t="s">
        <v>174</v>
      </c>
      <c r="J136" s="168" t="s">
        <v>313</v>
      </c>
      <c r="K136" s="161">
        <v>95</v>
      </c>
      <c r="L136" t="s">
        <v>149</v>
      </c>
      <c r="M136" s="161" t="str">
        <f>L136 &amp; "." &amp; TEXT(COUNTIF($L$5:L136,L136),"000")</f>
        <v>GCO.002</v>
      </c>
      <c r="N136" s="161">
        <v>0</v>
      </c>
      <c r="O136" s="161">
        <v>0</v>
      </c>
      <c r="P136" s="187" t="s">
        <v>60</v>
      </c>
      <c r="Q136" s="187" t="s">
        <v>60</v>
      </c>
      <c r="R136" s="187" t="s">
        <v>60</v>
      </c>
      <c r="S136">
        <v>13</v>
      </c>
    </row>
    <row r="137" spans="3:19" x14ac:dyDescent="0.35">
      <c r="C137"/>
      <c r="I137" t="s">
        <v>174</v>
      </c>
      <c r="J137" s="168" t="s">
        <v>314</v>
      </c>
      <c r="K137" s="161">
        <v>96</v>
      </c>
      <c r="L137" t="s">
        <v>149</v>
      </c>
      <c r="M137" s="161" t="str">
        <f>L137 &amp; "." &amp; TEXT(COUNTIF($L$5:L137,L137),"000")</f>
        <v>GCO.003</v>
      </c>
      <c r="N137" s="161">
        <v>0</v>
      </c>
      <c r="O137" s="161">
        <v>0</v>
      </c>
      <c r="P137" s="187" t="s">
        <v>60</v>
      </c>
      <c r="Q137" s="187" t="s">
        <v>60</v>
      </c>
      <c r="R137" s="187" t="s">
        <v>60</v>
      </c>
      <c r="S137">
        <v>13</v>
      </c>
    </row>
    <row r="138" spans="3:19" x14ac:dyDescent="0.35">
      <c r="C138"/>
      <c r="I138" t="s">
        <v>174</v>
      </c>
      <c r="J138" s="168" t="s">
        <v>315</v>
      </c>
      <c r="K138" s="161">
        <v>97</v>
      </c>
      <c r="L138" t="s">
        <v>149</v>
      </c>
      <c r="M138" s="161" t="str">
        <f>L138 &amp; "." &amp; TEXT(COUNTIF($L$5:L138,L138),"000")</f>
        <v>GCO.004</v>
      </c>
      <c r="N138" s="161">
        <v>0</v>
      </c>
      <c r="O138" s="161">
        <v>0</v>
      </c>
      <c r="P138" s="187" t="s">
        <v>60</v>
      </c>
      <c r="Q138" s="187" t="s">
        <v>60</v>
      </c>
      <c r="R138" s="187" t="s">
        <v>60</v>
      </c>
      <c r="S138">
        <v>13</v>
      </c>
    </row>
    <row r="139" spans="3:19" x14ac:dyDescent="0.35">
      <c r="C139"/>
      <c r="I139" t="s">
        <v>174</v>
      </c>
      <c r="J139" s="168" t="s">
        <v>316</v>
      </c>
      <c r="K139" s="161">
        <v>98</v>
      </c>
      <c r="L139" t="s">
        <v>149</v>
      </c>
      <c r="M139" s="161" t="str">
        <f>L139 &amp; "." &amp; TEXT(COUNTIF($L$5:L139,L139),"000")</f>
        <v>GCO.005</v>
      </c>
      <c r="N139" s="161">
        <v>0</v>
      </c>
      <c r="O139" s="161">
        <v>0</v>
      </c>
      <c r="P139" s="187" t="s">
        <v>60</v>
      </c>
      <c r="Q139" s="187" t="s">
        <v>60</v>
      </c>
      <c r="R139" s="187" t="s">
        <v>60</v>
      </c>
      <c r="S139">
        <v>13</v>
      </c>
    </row>
    <row r="140" spans="3:19" x14ac:dyDescent="0.35">
      <c r="C140"/>
      <c r="I140" t="s">
        <v>174</v>
      </c>
      <c r="J140" s="168" t="s">
        <v>317</v>
      </c>
      <c r="K140" s="161">
        <v>99</v>
      </c>
      <c r="L140" t="s">
        <v>149</v>
      </c>
      <c r="M140" s="161" t="str">
        <f>L140 &amp; "." &amp; TEXT(COUNTIF($L$5:L140,L140),"000")</f>
        <v>GCO.006</v>
      </c>
      <c r="N140" s="161">
        <v>0</v>
      </c>
      <c r="O140" s="161">
        <v>0</v>
      </c>
      <c r="P140" s="187" t="s">
        <v>60</v>
      </c>
      <c r="Q140" s="187" t="s">
        <v>60</v>
      </c>
      <c r="R140" s="187" t="s">
        <v>60</v>
      </c>
      <c r="S140">
        <v>13</v>
      </c>
    </row>
    <row r="141" spans="3:19" x14ac:dyDescent="0.35">
      <c r="C141"/>
      <c r="I141" t="s">
        <v>174</v>
      </c>
      <c r="J141" s="168" t="s">
        <v>318</v>
      </c>
      <c r="K141" s="161">
        <v>100</v>
      </c>
      <c r="L141" t="s">
        <v>149</v>
      </c>
      <c r="M141" s="161" t="str">
        <f>L141 &amp; "." &amp; TEXT(COUNTIF($L$5:L141,L141),"000")</f>
        <v>GCO.007</v>
      </c>
      <c r="N141" s="161">
        <v>0</v>
      </c>
      <c r="O141" s="161">
        <v>0</v>
      </c>
      <c r="P141" s="187" t="s">
        <v>60</v>
      </c>
      <c r="Q141" s="187" t="s">
        <v>60</v>
      </c>
      <c r="R141" s="187" t="s">
        <v>60</v>
      </c>
      <c r="S141">
        <v>13</v>
      </c>
    </row>
    <row r="142" spans="3:19" x14ac:dyDescent="0.35">
      <c r="C142"/>
      <c r="I142" t="s">
        <v>174</v>
      </c>
      <c r="J142" s="168" t="s">
        <v>319</v>
      </c>
      <c r="K142" s="161">
        <v>101.1</v>
      </c>
      <c r="L142" t="s">
        <v>149</v>
      </c>
      <c r="M142" s="161" t="str">
        <f>L142 &amp; "." &amp; TEXT(COUNTIF($L$5:L142,L142),"000")</f>
        <v>GCO.008</v>
      </c>
      <c r="N142" s="161">
        <v>0</v>
      </c>
      <c r="O142" s="161">
        <v>0</v>
      </c>
      <c r="P142" s="187" t="s">
        <v>60</v>
      </c>
      <c r="Q142" s="187" t="s">
        <v>60</v>
      </c>
      <c r="R142" s="187" t="s">
        <v>60</v>
      </c>
      <c r="S142">
        <v>13</v>
      </c>
    </row>
    <row r="143" spans="3:19" x14ac:dyDescent="0.35">
      <c r="C143"/>
      <c r="I143" t="s">
        <v>174</v>
      </c>
      <c r="J143" s="168" t="s">
        <v>320</v>
      </c>
      <c r="K143" s="161">
        <v>101.2</v>
      </c>
      <c r="L143" t="s">
        <v>149</v>
      </c>
      <c r="M143" s="161" t="str">
        <f>L143 &amp; "." &amp; TEXT(COUNTIF($L$5:L143,L143),"000")</f>
        <v>GCO.009</v>
      </c>
      <c r="N143" s="161">
        <v>0</v>
      </c>
      <c r="O143" s="161">
        <v>0</v>
      </c>
      <c r="P143" s="187" t="s">
        <v>60</v>
      </c>
      <c r="Q143" s="187" t="s">
        <v>60</v>
      </c>
      <c r="R143" s="187" t="s">
        <v>60</v>
      </c>
      <c r="S143">
        <v>13</v>
      </c>
    </row>
    <row r="144" spans="3:19" x14ac:dyDescent="0.35">
      <c r="C144"/>
      <c r="I144" t="s">
        <v>174</v>
      </c>
      <c r="J144" s="168" t="s">
        <v>321</v>
      </c>
      <c r="K144" s="161">
        <v>102</v>
      </c>
      <c r="L144" t="s">
        <v>149</v>
      </c>
      <c r="M144" s="161" t="str">
        <f>L144 &amp; "." &amp; TEXT(COUNTIF($L$5:L144,L144),"000")</f>
        <v>GCO.010</v>
      </c>
      <c r="N144" s="161">
        <v>0</v>
      </c>
      <c r="O144" s="161">
        <v>0</v>
      </c>
      <c r="P144" s="187" t="s">
        <v>60</v>
      </c>
      <c r="Q144" s="187" t="s">
        <v>60</v>
      </c>
      <c r="R144" s="187" t="s">
        <v>60</v>
      </c>
      <c r="S144">
        <v>13</v>
      </c>
    </row>
    <row r="145" spans="3:19" x14ac:dyDescent="0.35">
      <c r="C145"/>
      <c r="I145" t="s">
        <v>174</v>
      </c>
      <c r="J145" s="168" t="s">
        <v>322</v>
      </c>
      <c r="K145" s="161">
        <v>103</v>
      </c>
      <c r="L145" t="s">
        <v>149</v>
      </c>
      <c r="M145" s="161" t="str">
        <f>L145 &amp; "." &amp; TEXT(COUNTIF($L$5:L145,L145),"000")</f>
        <v>GCO.011</v>
      </c>
      <c r="N145" s="161">
        <v>0</v>
      </c>
      <c r="O145" s="161">
        <v>0</v>
      </c>
      <c r="P145" s="187" t="s">
        <v>60</v>
      </c>
      <c r="Q145" s="187" t="s">
        <v>60</v>
      </c>
      <c r="R145" s="187" t="s">
        <v>60</v>
      </c>
      <c r="S145">
        <v>13</v>
      </c>
    </row>
    <row r="146" spans="3:19" x14ac:dyDescent="0.35">
      <c r="C146"/>
      <c r="I146" t="s">
        <v>174</v>
      </c>
      <c r="J146" s="168" t="s">
        <v>323</v>
      </c>
      <c r="K146" s="161">
        <v>104</v>
      </c>
      <c r="L146" t="s">
        <v>149</v>
      </c>
      <c r="M146" s="161" t="str">
        <f>L146 &amp; "." &amp; TEXT(COUNTIF($L$5:L146,L146),"000")</f>
        <v>GCO.012</v>
      </c>
      <c r="N146" s="161">
        <v>0</v>
      </c>
      <c r="O146" s="161">
        <v>0</v>
      </c>
      <c r="P146" s="187" t="s">
        <v>60</v>
      </c>
      <c r="Q146" s="187" t="s">
        <v>60</v>
      </c>
      <c r="R146" s="187" t="s">
        <v>60</v>
      </c>
      <c r="S146">
        <v>13</v>
      </c>
    </row>
    <row r="147" spans="3:19" x14ac:dyDescent="0.35">
      <c r="C147"/>
      <c r="I147" t="s">
        <v>174</v>
      </c>
      <c r="J147" s="168" t="s">
        <v>324</v>
      </c>
      <c r="K147" s="161">
        <v>101.3</v>
      </c>
      <c r="L147" t="s">
        <v>149</v>
      </c>
      <c r="M147" s="161" t="str">
        <f>L147 &amp; "." &amp; TEXT(COUNTIF($L$5:L147,L147),"000")</f>
        <v>GCO.013</v>
      </c>
      <c r="N147" s="161">
        <v>0</v>
      </c>
      <c r="O147" s="161">
        <v>0</v>
      </c>
      <c r="P147" s="187" t="s">
        <v>60</v>
      </c>
      <c r="Q147" s="187" t="s">
        <v>60</v>
      </c>
      <c r="R147" s="187" t="s">
        <v>60</v>
      </c>
      <c r="S147">
        <v>14</v>
      </c>
    </row>
    <row r="148" spans="3:19" x14ac:dyDescent="0.35">
      <c r="C148"/>
      <c r="I148" t="s">
        <v>174</v>
      </c>
      <c r="J148" s="168" t="s">
        <v>325</v>
      </c>
      <c r="K148" s="161">
        <v>105</v>
      </c>
      <c r="L148" t="s">
        <v>149</v>
      </c>
      <c r="M148" s="161" t="str">
        <f>L148 &amp; "." &amp; TEXT(COUNTIF($L$5:L148,L148),"000")</f>
        <v>GCO.014</v>
      </c>
      <c r="N148" s="161">
        <v>0</v>
      </c>
      <c r="O148" s="161">
        <v>0</v>
      </c>
      <c r="P148" s="187" t="s">
        <v>60</v>
      </c>
      <c r="Q148" s="187" t="s">
        <v>60</v>
      </c>
      <c r="R148" s="187" t="s">
        <v>60</v>
      </c>
      <c r="S148">
        <v>14</v>
      </c>
    </row>
    <row r="149" spans="3:19" x14ac:dyDescent="0.35">
      <c r="C149"/>
      <c r="I149" t="s">
        <v>174</v>
      </c>
      <c r="J149" s="168" t="s">
        <v>326</v>
      </c>
      <c r="K149" s="161">
        <v>106</v>
      </c>
      <c r="L149" t="s">
        <v>149</v>
      </c>
      <c r="M149" s="161" t="str">
        <f>L149 &amp; "." &amp; TEXT(COUNTIF($L$5:L149,L149),"000")</f>
        <v>GCO.015</v>
      </c>
      <c r="N149" s="161">
        <v>0</v>
      </c>
      <c r="O149" s="161">
        <v>0</v>
      </c>
      <c r="P149" s="187" t="s">
        <v>60</v>
      </c>
      <c r="Q149" s="187" t="s">
        <v>60</v>
      </c>
      <c r="R149" s="187" t="s">
        <v>60</v>
      </c>
      <c r="S149">
        <v>14</v>
      </c>
    </row>
    <row r="150" spans="3:19" x14ac:dyDescent="0.35">
      <c r="C150"/>
      <c r="I150" t="s">
        <v>174</v>
      </c>
      <c r="J150" s="168" t="s">
        <v>327</v>
      </c>
      <c r="K150" s="161">
        <v>107.1</v>
      </c>
      <c r="L150" t="s">
        <v>149</v>
      </c>
      <c r="M150" s="161" t="str">
        <f>L150 &amp; "." &amp; TEXT(COUNTIF($L$5:L150,L150),"000")</f>
        <v>GCO.016</v>
      </c>
      <c r="N150" s="161">
        <v>0</v>
      </c>
      <c r="O150" s="161">
        <v>0</v>
      </c>
      <c r="P150" s="187" t="s">
        <v>60</v>
      </c>
      <c r="Q150" s="187" t="s">
        <v>60</v>
      </c>
      <c r="R150" s="187" t="s">
        <v>60</v>
      </c>
      <c r="S150">
        <v>14</v>
      </c>
    </row>
    <row r="151" spans="3:19" x14ac:dyDescent="0.35">
      <c r="C151"/>
      <c r="I151" t="s">
        <v>174</v>
      </c>
      <c r="J151" s="168" t="s">
        <v>328</v>
      </c>
      <c r="K151" s="161">
        <v>107.2</v>
      </c>
      <c r="L151" t="s">
        <v>149</v>
      </c>
      <c r="M151" s="161" t="str">
        <f>L151 &amp; "." &amp; TEXT(COUNTIF($L$5:L151,L151),"000")</f>
        <v>GCO.017</v>
      </c>
      <c r="N151" s="161">
        <v>0</v>
      </c>
      <c r="O151" s="161">
        <v>0</v>
      </c>
      <c r="P151" s="187" t="s">
        <v>60</v>
      </c>
      <c r="Q151" s="187" t="s">
        <v>60</v>
      </c>
      <c r="R151" s="187" t="s">
        <v>60</v>
      </c>
      <c r="S151">
        <v>14</v>
      </c>
    </row>
    <row r="152" spans="3:19" x14ac:dyDescent="0.35">
      <c r="C152"/>
      <c r="I152" t="s">
        <v>174</v>
      </c>
      <c r="J152" s="168" t="s">
        <v>329</v>
      </c>
      <c r="K152" s="161">
        <v>108</v>
      </c>
      <c r="L152" t="s">
        <v>149</v>
      </c>
      <c r="M152" s="161" t="str">
        <f>L152 &amp; "." &amp; TEXT(COUNTIF($L$5:L152,L152),"000")</f>
        <v>GCO.018</v>
      </c>
      <c r="N152" s="161">
        <v>0</v>
      </c>
      <c r="O152" s="161">
        <v>0</v>
      </c>
      <c r="P152" s="187" t="s">
        <v>60</v>
      </c>
      <c r="Q152" s="187" t="s">
        <v>60</v>
      </c>
      <c r="R152" s="187" t="s">
        <v>60</v>
      </c>
      <c r="S152">
        <v>14</v>
      </c>
    </row>
    <row r="153" spans="3:19" x14ac:dyDescent="0.35">
      <c r="C153"/>
      <c r="I153" t="s">
        <v>174</v>
      </c>
      <c r="J153" s="168" t="s">
        <v>330</v>
      </c>
      <c r="K153" s="161">
        <v>109</v>
      </c>
      <c r="L153" t="s">
        <v>149</v>
      </c>
      <c r="M153" s="161" t="str">
        <f>L153 &amp; "." &amp; TEXT(COUNTIF($L$5:L153,L153),"000")</f>
        <v>GCO.019</v>
      </c>
      <c r="N153" s="161">
        <v>0</v>
      </c>
      <c r="O153" s="161">
        <v>0</v>
      </c>
      <c r="P153" s="187" t="s">
        <v>60</v>
      </c>
      <c r="Q153" s="187" t="s">
        <v>60</v>
      </c>
      <c r="R153" s="187" t="s">
        <v>60</v>
      </c>
      <c r="S153">
        <v>14</v>
      </c>
    </row>
    <row r="154" spans="3:19" x14ac:dyDescent="0.35">
      <c r="C154"/>
      <c r="I154" t="s">
        <v>174</v>
      </c>
      <c r="J154" s="168" t="s">
        <v>331</v>
      </c>
      <c r="K154" s="161">
        <v>110.1</v>
      </c>
      <c r="L154" t="s">
        <v>149</v>
      </c>
      <c r="M154" s="161" t="str">
        <f>L154 &amp; "." &amp; TEXT(COUNTIF($L$5:L154,L154),"000")</f>
        <v>GCO.020</v>
      </c>
      <c r="N154" s="161">
        <v>0</v>
      </c>
      <c r="O154" s="161">
        <v>0</v>
      </c>
      <c r="P154" s="187" t="s">
        <v>60</v>
      </c>
      <c r="Q154" s="187" t="s">
        <v>60</v>
      </c>
      <c r="R154" s="187" t="s">
        <v>60</v>
      </c>
      <c r="S154">
        <v>14</v>
      </c>
    </row>
    <row r="155" spans="3:19" x14ac:dyDescent="0.35">
      <c r="C155"/>
      <c r="I155" t="s">
        <v>174</v>
      </c>
      <c r="J155" s="168" t="s">
        <v>332</v>
      </c>
      <c r="K155" s="161">
        <v>110.2</v>
      </c>
      <c r="L155" t="s">
        <v>149</v>
      </c>
      <c r="M155" s="161" t="str">
        <f>L155 &amp; "." &amp; TEXT(COUNTIF($L$5:L155,L155),"000")</f>
        <v>GCO.021</v>
      </c>
      <c r="N155" s="161">
        <v>0</v>
      </c>
      <c r="O155" s="161">
        <v>0</v>
      </c>
      <c r="P155" s="187" t="s">
        <v>60</v>
      </c>
      <c r="Q155" s="187" t="s">
        <v>60</v>
      </c>
      <c r="R155" s="187" t="s">
        <v>60</v>
      </c>
      <c r="S155">
        <v>14</v>
      </c>
    </row>
    <row r="156" spans="3:19" x14ac:dyDescent="0.35">
      <c r="C156"/>
      <c r="I156" t="s">
        <v>174</v>
      </c>
      <c r="J156" s="168" t="s">
        <v>333</v>
      </c>
      <c r="K156" s="161">
        <v>110.3</v>
      </c>
      <c r="L156" t="s">
        <v>149</v>
      </c>
      <c r="M156" s="161" t="str">
        <f>L156 &amp; "." &amp; TEXT(COUNTIF($L$5:L156,L156),"000")</f>
        <v>GCO.022</v>
      </c>
      <c r="N156" s="161">
        <v>0</v>
      </c>
      <c r="O156" s="161">
        <v>0</v>
      </c>
      <c r="P156" s="187" t="s">
        <v>60</v>
      </c>
      <c r="Q156" s="187" t="s">
        <v>60</v>
      </c>
      <c r="R156" s="187" t="s">
        <v>60</v>
      </c>
      <c r="S156">
        <v>14</v>
      </c>
    </row>
    <row r="157" spans="3:19" x14ac:dyDescent="0.35">
      <c r="C157"/>
      <c r="I157" t="s">
        <v>174</v>
      </c>
      <c r="J157" s="168" t="s">
        <v>334</v>
      </c>
      <c r="K157" s="161">
        <v>111</v>
      </c>
      <c r="L157" t="s">
        <v>149</v>
      </c>
      <c r="M157" s="161" t="str">
        <f>L157 &amp; "." &amp; TEXT(COUNTIF($L$5:L157,L157),"000")</f>
        <v>GCO.023</v>
      </c>
      <c r="N157" s="161">
        <v>0</v>
      </c>
      <c r="O157" s="161">
        <v>0</v>
      </c>
      <c r="P157" s="187" t="s">
        <v>60</v>
      </c>
      <c r="Q157" s="187" t="s">
        <v>60</v>
      </c>
      <c r="R157" s="187" t="s">
        <v>60</v>
      </c>
      <c r="S157">
        <v>14</v>
      </c>
    </row>
    <row r="158" spans="3:19" x14ac:dyDescent="0.35">
      <c r="C158"/>
      <c r="I158" t="s">
        <v>175</v>
      </c>
      <c r="J158" s="168" t="s">
        <v>335</v>
      </c>
      <c r="K158" s="161">
        <v>112.1</v>
      </c>
      <c r="L158" t="s">
        <v>150</v>
      </c>
      <c r="M158" s="161" t="str">
        <f>L158 &amp; "." &amp; TEXT(COUNTIF($L$5:L158,L158),"000")</f>
        <v>GPE.001</v>
      </c>
      <c r="N158" s="161">
        <v>0</v>
      </c>
      <c r="O158" s="161">
        <v>0</v>
      </c>
      <c r="P158" s="187" t="s">
        <v>60</v>
      </c>
      <c r="Q158" s="187" t="s">
        <v>60</v>
      </c>
      <c r="R158" s="187" t="s">
        <v>60</v>
      </c>
      <c r="S158">
        <v>15</v>
      </c>
    </row>
    <row r="159" spans="3:19" x14ac:dyDescent="0.35">
      <c r="C159"/>
      <c r="I159" t="s">
        <v>175</v>
      </c>
      <c r="J159" s="168" t="s">
        <v>336</v>
      </c>
      <c r="K159" s="161">
        <v>112.2</v>
      </c>
      <c r="L159" t="s">
        <v>150</v>
      </c>
      <c r="M159" s="161" t="str">
        <f>L159 &amp; "." &amp; TEXT(COUNTIF($L$5:L159,L159),"000")</f>
        <v>GPE.002</v>
      </c>
      <c r="N159" s="161">
        <v>0</v>
      </c>
      <c r="O159" s="161">
        <v>0</v>
      </c>
      <c r="P159" s="187" t="s">
        <v>60</v>
      </c>
      <c r="Q159" s="187" t="s">
        <v>60</v>
      </c>
      <c r="R159" s="187" t="s">
        <v>60</v>
      </c>
      <c r="S159">
        <v>15</v>
      </c>
    </row>
    <row r="160" spans="3:19" x14ac:dyDescent="0.35">
      <c r="C160"/>
      <c r="I160" t="s">
        <v>175</v>
      </c>
      <c r="J160" s="168" t="s">
        <v>337</v>
      </c>
      <c r="K160" s="161">
        <v>112.3</v>
      </c>
      <c r="L160" t="s">
        <v>150</v>
      </c>
      <c r="M160" s="161" t="str">
        <f>L160 &amp; "." &amp; TEXT(COUNTIF($L$5:L160,L160),"000")</f>
        <v>GPE.003</v>
      </c>
      <c r="N160" s="161">
        <v>0</v>
      </c>
      <c r="O160" s="161">
        <v>0</v>
      </c>
      <c r="P160" s="187" t="s">
        <v>60</v>
      </c>
      <c r="Q160" s="187" t="s">
        <v>60</v>
      </c>
      <c r="R160" s="187" t="s">
        <v>60</v>
      </c>
      <c r="S160">
        <v>15</v>
      </c>
    </row>
    <row r="161" spans="3:19" x14ac:dyDescent="0.35">
      <c r="C161"/>
      <c r="I161" t="s">
        <v>175</v>
      </c>
      <c r="J161" s="168" t="s">
        <v>338</v>
      </c>
      <c r="K161" s="161">
        <v>112.4</v>
      </c>
      <c r="L161" t="s">
        <v>150</v>
      </c>
      <c r="M161" s="161" t="str">
        <f>L161 &amp; "." &amp; TEXT(COUNTIF($L$5:L161,L161),"000")</f>
        <v>GPE.004</v>
      </c>
      <c r="N161" s="161">
        <v>0</v>
      </c>
      <c r="O161" s="161">
        <v>0</v>
      </c>
      <c r="P161" s="187" t="s">
        <v>60</v>
      </c>
      <c r="Q161" s="187" t="s">
        <v>60</v>
      </c>
      <c r="R161" s="187" t="s">
        <v>60</v>
      </c>
      <c r="S161">
        <v>15</v>
      </c>
    </row>
    <row r="162" spans="3:19" x14ac:dyDescent="0.35">
      <c r="C162"/>
      <c r="I162" t="s">
        <v>175</v>
      </c>
      <c r="J162" s="168" t="s">
        <v>339</v>
      </c>
      <c r="K162" s="161">
        <v>113</v>
      </c>
      <c r="L162" t="s">
        <v>150</v>
      </c>
      <c r="M162" s="161" t="str">
        <f>L162 &amp; "." &amp; TEXT(COUNTIF($L$5:L162,L162),"000")</f>
        <v>GPE.005</v>
      </c>
      <c r="N162" s="161">
        <v>0</v>
      </c>
      <c r="O162" s="161">
        <v>0</v>
      </c>
      <c r="P162" s="187" t="s">
        <v>60</v>
      </c>
      <c r="Q162" s="187" t="s">
        <v>60</v>
      </c>
      <c r="R162" s="187" t="s">
        <v>60</v>
      </c>
      <c r="S162">
        <v>15</v>
      </c>
    </row>
    <row r="163" spans="3:19" x14ac:dyDescent="0.35">
      <c r="C163"/>
      <c r="I163" t="s">
        <v>175</v>
      </c>
      <c r="J163" s="168" t="s">
        <v>340</v>
      </c>
      <c r="K163" s="161">
        <v>114</v>
      </c>
      <c r="L163" t="s">
        <v>150</v>
      </c>
      <c r="M163" s="161" t="str">
        <f>L163 &amp; "." &amp; TEXT(COUNTIF($L$5:L163,L163),"000")</f>
        <v>GPE.006</v>
      </c>
      <c r="N163" s="161">
        <v>0</v>
      </c>
      <c r="O163" s="161">
        <v>0</v>
      </c>
      <c r="P163" s="187" t="s">
        <v>60</v>
      </c>
      <c r="Q163" s="187" t="s">
        <v>60</v>
      </c>
      <c r="R163" s="187" t="s">
        <v>60</v>
      </c>
      <c r="S163">
        <v>15</v>
      </c>
    </row>
    <row r="164" spans="3:19" x14ac:dyDescent="0.35">
      <c r="C164"/>
      <c r="I164" t="s">
        <v>175</v>
      </c>
      <c r="J164" s="168" t="s">
        <v>341</v>
      </c>
      <c r="K164" s="161">
        <v>115</v>
      </c>
      <c r="L164" t="s">
        <v>150</v>
      </c>
      <c r="M164" s="161" t="str">
        <f>L164 &amp; "." &amp; TEXT(COUNTIF($L$5:L164,L164),"000")</f>
        <v>GPE.007</v>
      </c>
      <c r="N164" s="161">
        <v>0</v>
      </c>
      <c r="O164" s="161">
        <v>0</v>
      </c>
      <c r="P164" s="187" t="s">
        <v>60</v>
      </c>
      <c r="Q164" s="187" t="s">
        <v>60</v>
      </c>
      <c r="R164" s="187" t="s">
        <v>60</v>
      </c>
      <c r="S164">
        <v>15</v>
      </c>
    </row>
    <row r="165" spans="3:19" x14ac:dyDescent="0.35">
      <c r="C165"/>
      <c r="I165" t="s">
        <v>175</v>
      </c>
      <c r="J165" s="168" t="s">
        <v>342</v>
      </c>
      <c r="K165" s="161">
        <v>116</v>
      </c>
      <c r="L165" t="s">
        <v>150</v>
      </c>
      <c r="M165" s="161" t="str">
        <f>L165 &amp; "." &amp; TEXT(COUNTIF($L$5:L165,L165),"000")</f>
        <v>GPE.008</v>
      </c>
      <c r="N165" s="161">
        <v>0</v>
      </c>
      <c r="O165" s="161">
        <v>0</v>
      </c>
      <c r="P165" s="187" t="s">
        <v>60</v>
      </c>
      <c r="Q165" s="187" t="s">
        <v>60</v>
      </c>
      <c r="R165" s="187" t="s">
        <v>60</v>
      </c>
      <c r="S165">
        <v>15</v>
      </c>
    </row>
    <row r="166" spans="3:19" x14ac:dyDescent="0.35">
      <c r="C166"/>
      <c r="I166" t="s">
        <v>175</v>
      </c>
      <c r="J166" s="168" t="s">
        <v>343</v>
      </c>
      <c r="K166" s="161">
        <v>117</v>
      </c>
      <c r="L166" t="s">
        <v>150</v>
      </c>
      <c r="M166" s="161" t="str">
        <f>L166 &amp; "." &amp; TEXT(COUNTIF($L$5:L166,L166),"000")</f>
        <v>GPE.009</v>
      </c>
      <c r="N166" s="161">
        <v>0</v>
      </c>
      <c r="O166" s="161">
        <v>0</v>
      </c>
      <c r="P166" s="187" t="s">
        <v>60</v>
      </c>
      <c r="Q166" s="187" t="s">
        <v>60</v>
      </c>
      <c r="R166" s="187" t="s">
        <v>60</v>
      </c>
      <c r="S166">
        <v>15</v>
      </c>
    </row>
    <row r="167" spans="3:19" x14ac:dyDescent="0.35">
      <c r="C167"/>
      <c r="I167" t="s">
        <v>175</v>
      </c>
      <c r="J167" s="168" t="s">
        <v>344</v>
      </c>
      <c r="K167" s="161">
        <v>118</v>
      </c>
      <c r="L167" t="s">
        <v>150</v>
      </c>
      <c r="M167" s="161" t="str">
        <f>L167 &amp; "." &amp; TEXT(COUNTIF($L$5:L167,L167),"000")</f>
        <v>GPE.010</v>
      </c>
      <c r="N167" s="161">
        <v>0</v>
      </c>
      <c r="O167" s="161">
        <v>0</v>
      </c>
      <c r="P167" s="187" t="s">
        <v>60</v>
      </c>
      <c r="Q167" s="187" t="s">
        <v>60</v>
      </c>
      <c r="R167" s="187" t="s">
        <v>60</v>
      </c>
      <c r="S167">
        <v>15</v>
      </c>
    </row>
    <row r="168" spans="3:19" x14ac:dyDescent="0.35">
      <c r="C168"/>
      <c r="I168" t="s">
        <v>175</v>
      </c>
      <c r="J168" s="168" t="s">
        <v>345</v>
      </c>
      <c r="K168" s="161">
        <v>119</v>
      </c>
      <c r="L168" t="s">
        <v>150</v>
      </c>
      <c r="M168" s="161" t="str">
        <f>L168 &amp; "." &amp; TEXT(COUNTIF($L$5:L168,L168),"000")</f>
        <v>GPE.011</v>
      </c>
      <c r="N168" s="161">
        <v>0</v>
      </c>
      <c r="O168" s="161">
        <v>0</v>
      </c>
      <c r="P168" s="187" t="s">
        <v>60</v>
      </c>
      <c r="Q168" s="187" t="s">
        <v>60</v>
      </c>
      <c r="R168" s="187" t="s">
        <v>60</v>
      </c>
      <c r="S168">
        <v>16</v>
      </c>
    </row>
    <row r="169" spans="3:19" x14ac:dyDescent="0.35">
      <c r="C169"/>
      <c r="I169" t="s">
        <v>175</v>
      </c>
      <c r="J169" s="168" t="s">
        <v>346</v>
      </c>
      <c r="K169" s="161">
        <v>120</v>
      </c>
      <c r="L169" t="s">
        <v>150</v>
      </c>
      <c r="M169" s="161" t="str">
        <f>L169 &amp; "." &amp; TEXT(COUNTIF($L$5:L169,L169),"000")</f>
        <v>GPE.012</v>
      </c>
      <c r="N169" s="161">
        <v>0</v>
      </c>
      <c r="O169" s="161">
        <v>0</v>
      </c>
      <c r="P169" s="187" t="s">
        <v>60</v>
      </c>
      <c r="Q169" s="187" t="s">
        <v>60</v>
      </c>
      <c r="R169" s="187" t="s">
        <v>60</v>
      </c>
      <c r="S169">
        <v>16</v>
      </c>
    </row>
    <row r="170" spans="3:19" x14ac:dyDescent="0.35">
      <c r="C170"/>
      <c r="I170" t="s">
        <v>175</v>
      </c>
      <c r="J170" s="168" t="s">
        <v>347</v>
      </c>
      <c r="K170" s="161">
        <v>121.1</v>
      </c>
      <c r="L170" t="s">
        <v>150</v>
      </c>
      <c r="M170" s="161" t="str">
        <f>L170 &amp; "." &amp; TEXT(COUNTIF($L$5:L170,L170),"000")</f>
        <v>GPE.013</v>
      </c>
      <c r="N170" s="161">
        <v>0</v>
      </c>
      <c r="O170" s="161">
        <v>0</v>
      </c>
      <c r="P170" s="187" t="s">
        <v>60</v>
      </c>
      <c r="Q170" s="187" t="s">
        <v>60</v>
      </c>
      <c r="R170" s="187" t="s">
        <v>60</v>
      </c>
      <c r="S170">
        <v>16</v>
      </c>
    </row>
    <row r="171" spans="3:19" x14ac:dyDescent="0.35">
      <c r="C171"/>
      <c r="I171" t="s">
        <v>175</v>
      </c>
      <c r="J171" s="168" t="s">
        <v>348</v>
      </c>
      <c r="K171" s="161">
        <v>121.2</v>
      </c>
      <c r="L171" t="s">
        <v>150</v>
      </c>
      <c r="M171" s="161" t="str">
        <f>L171 &amp; "." &amp; TEXT(COUNTIF($L$5:L171,L171),"000")</f>
        <v>GPE.014</v>
      </c>
      <c r="N171" s="161">
        <v>0</v>
      </c>
      <c r="O171" s="161">
        <v>0</v>
      </c>
      <c r="P171" s="187" t="s">
        <v>60</v>
      </c>
      <c r="Q171" s="187" t="s">
        <v>60</v>
      </c>
      <c r="R171" s="187" t="s">
        <v>60</v>
      </c>
      <c r="S171">
        <v>16</v>
      </c>
    </row>
    <row r="172" spans="3:19" x14ac:dyDescent="0.35">
      <c r="C172"/>
      <c r="I172" t="s">
        <v>175</v>
      </c>
      <c r="J172" s="168" t="s">
        <v>349</v>
      </c>
      <c r="K172" s="161">
        <v>122</v>
      </c>
      <c r="L172" t="s">
        <v>150</v>
      </c>
      <c r="M172" s="161" t="str">
        <f>L172 &amp; "." &amp; TEXT(COUNTIF($L$5:L172,L172),"000")</f>
        <v>GPE.015</v>
      </c>
      <c r="N172" s="161">
        <v>0</v>
      </c>
      <c r="O172" s="161">
        <v>0</v>
      </c>
      <c r="P172" s="187" t="s">
        <v>60</v>
      </c>
      <c r="Q172" s="187" t="s">
        <v>60</v>
      </c>
      <c r="R172" s="187" t="s">
        <v>60</v>
      </c>
      <c r="S172">
        <v>16</v>
      </c>
    </row>
    <row r="173" spans="3:19" x14ac:dyDescent="0.35">
      <c r="C173"/>
      <c r="I173" t="s">
        <v>175</v>
      </c>
      <c r="J173" s="168" t="s">
        <v>350</v>
      </c>
      <c r="K173" s="161">
        <v>123</v>
      </c>
      <c r="L173" t="s">
        <v>150</v>
      </c>
      <c r="M173" s="161" t="str">
        <f>L173 &amp; "." &amp; TEXT(COUNTIF($L$5:L173,L173),"000")</f>
        <v>GPE.016</v>
      </c>
      <c r="N173" s="161">
        <v>0</v>
      </c>
      <c r="O173" s="161">
        <v>0</v>
      </c>
      <c r="P173" s="187" t="s">
        <v>60</v>
      </c>
      <c r="Q173" s="187" t="s">
        <v>60</v>
      </c>
      <c r="R173" s="187" t="s">
        <v>60</v>
      </c>
      <c r="S173">
        <v>16</v>
      </c>
    </row>
    <row r="174" spans="3:19" x14ac:dyDescent="0.35">
      <c r="C174"/>
      <c r="I174" t="s">
        <v>175</v>
      </c>
      <c r="J174" s="168" t="s">
        <v>351</v>
      </c>
      <c r="K174" s="161">
        <v>124</v>
      </c>
      <c r="L174" t="s">
        <v>150</v>
      </c>
      <c r="M174" s="161" t="str">
        <f>L174 &amp; "." &amp; TEXT(COUNTIF($L$5:L174,L174),"000")</f>
        <v>GPE.017</v>
      </c>
      <c r="N174" s="161">
        <v>0</v>
      </c>
      <c r="O174" s="161">
        <v>0</v>
      </c>
      <c r="P174" s="187" t="s">
        <v>60</v>
      </c>
      <c r="Q174" s="187" t="s">
        <v>60</v>
      </c>
      <c r="R174" s="187" t="s">
        <v>60</v>
      </c>
      <c r="S174">
        <v>16</v>
      </c>
    </row>
    <row r="175" spans="3:19" x14ac:dyDescent="0.35">
      <c r="C175"/>
      <c r="I175" t="s">
        <v>175</v>
      </c>
      <c r="J175" s="168" t="s">
        <v>352</v>
      </c>
      <c r="K175" s="161">
        <v>125.1</v>
      </c>
      <c r="L175" t="s">
        <v>150</v>
      </c>
      <c r="M175" s="161" t="str">
        <f>L175 &amp; "." &amp; TEXT(COUNTIF($L$5:L175,L175),"000")</f>
        <v>GPE.018</v>
      </c>
      <c r="N175" s="161">
        <v>0</v>
      </c>
      <c r="O175" s="161">
        <v>0</v>
      </c>
      <c r="P175" s="187" t="s">
        <v>60</v>
      </c>
      <c r="Q175" s="187" t="s">
        <v>60</v>
      </c>
      <c r="R175" s="187" t="s">
        <v>60</v>
      </c>
      <c r="S175">
        <v>16</v>
      </c>
    </row>
    <row r="176" spans="3:19" x14ac:dyDescent="0.35">
      <c r="C176"/>
      <c r="I176" t="s">
        <v>175</v>
      </c>
      <c r="J176" s="168" t="s">
        <v>353</v>
      </c>
      <c r="K176" s="161">
        <v>125.2</v>
      </c>
      <c r="L176" t="s">
        <v>150</v>
      </c>
      <c r="M176" s="161" t="str">
        <f>L176 &amp; "." &amp; TEXT(COUNTIF($L$5:L176,L176),"000")</f>
        <v>GPE.019</v>
      </c>
      <c r="N176" s="161">
        <v>0</v>
      </c>
      <c r="O176" s="161">
        <v>0</v>
      </c>
      <c r="P176" s="187" t="s">
        <v>60</v>
      </c>
      <c r="Q176" s="187" t="s">
        <v>60</v>
      </c>
      <c r="R176" s="187" t="s">
        <v>60</v>
      </c>
      <c r="S176">
        <v>16</v>
      </c>
    </row>
    <row r="177" spans="3:19" x14ac:dyDescent="0.35">
      <c r="C177"/>
      <c r="I177" t="s">
        <v>175</v>
      </c>
      <c r="J177" s="168" t="s">
        <v>354</v>
      </c>
      <c r="K177" s="161">
        <v>126</v>
      </c>
      <c r="L177" t="s">
        <v>150</v>
      </c>
      <c r="M177" s="161" t="str">
        <f>L177 &amp; "." &amp; TEXT(COUNTIF($L$5:L177,L177),"000")</f>
        <v>GPE.020</v>
      </c>
      <c r="N177" s="161">
        <v>0</v>
      </c>
      <c r="O177" s="161">
        <v>0</v>
      </c>
      <c r="P177" s="187" t="s">
        <v>60</v>
      </c>
      <c r="Q177" s="187" t="s">
        <v>60</v>
      </c>
      <c r="R177" s="187" t="s">
        <v>60</v>
      </c>
      <c r="S177">
        <v>16</v>
      </c>
    </row>
    <row r="178" spans="3:19" x14ac:dyDescent="0.35">
      <c r="C178"/>
      <c r="I178" t="s">
        <v>175</v>
      </c>
      <c r="J178" s="168" t="s">
        <v>355</v>
      </c>
      <c r="K178" s="161">
        <v>127</v>
      </c>
      <c r="L178" t="s">
        <v>150</v>
      </c>
      <c r="M178" s="161" t="str">
        <f>L178 &amp; "." &amp; TEXT(COUNTIF($L$5:L178,L178),"000")</f>
        <v>GPE.021</v>
      </c>
      <c r="N178" s="161">
        <v>0</v>
      </c>
      <c r="O178" s="161">
        <v>0</v>
      </c>
      <c r="P178" s="187" t="s">
        <v>60</v>
      </c>
      <c r="Q178" s="187" t="s">
        <v>60</v>
      </c>
      <c r="R178" s="187" t="s">
        <v>60</v>
      </c>
      <c r="S178">
        <v>16</v>
      </c>
    </row>
    <row r="179" spans="3:19" x14ac:dyDescent="0.35">
      <c r="C179"/>
      <c r="I179" t="s">
        <v>176</v>
      </c>
      <c r="J179" s="168" t="s">
        <v>356</v>
      </c>
      <c r="K179" s="161">
        <v>128</v>
      </c>
      <c r="L179" t="s">
        <v>151</v>
      </c>
      <c r="M179" s="161" t="str">
        <f>L179 &amp; "." &amp; TEXT(COUNTIF($L$5:L179,L179),"000")</f>
        <v>CR.001</v>
      </c>
      <c r="N179" s="161">
        <v>0</v>
      </c>
      <c r="O179" s="161">
        <v>0</v>
      </c>
      <c r="P179" s="187" t="s">
        <v>60</v>
      </c>
      <c r="Q179" s="187" t="s">
        <v>60</v>
      </c>
      <c r="R179" s="187" t="s">
        <v>60</v>
      </c>
      <c r="S179">
        <v>17</v>
      </c>
    </row>
    <row r="180" spans="3:19" x14ac:dyDescent="0.35">
      <c r="C180"/>
      <c r="I180" t="s">
        <v>176</v>
      </c>
      <c r="J180" s="168" t="s">
        <v>357</v>
      </c>
      <c r="K180" s="161">
        <v>129</v>
      </c>
      <c r="L180" t="s">
        <v>151</v>
      </c>
      <c r="M180" s="161" t="str">
        <f>L180 &amp; "." &amp; TEXT(COUNTIF($L$5:L180,L180),"000")</f>
        <v>CR.002</v>
      </c>
      <c r="N180" s="161">
        <v>0</v>
      </c>
      <c r="O180" s="161">
        <v>0</v>
      </c>
      <c r="P180" s="187" t="s">
        <v>60</v>
      </c>
      <c r="Q180" s="187" t="s">
        <v>60</v>
      </c>
      <c r="R180" s="187" t="s">
        <v>60</v>
      </c>
      <c r="S180">
        <v>17</v>
      </c>
    </row>
    <row r="181" spans="3:19" x14ac:dyDescent="0.35">
      <c r="C181"/>
      <c r="I181" t="s">
        <v>176</v>
      </c>
      <c r="J181" s="168" t="s">
        <v>358</v>
      </c>
      <c r="K181" s="161">
        <v>130</v>
      </c>
      <c r="L181" t="s">
        <v>151</v>
      </c>
      <c r="M181" s="161" t="str">
        <f>L181 &amp; "." &amp; TEXT(COUNTIF($L$5:L181,L181),"000")</f>
        <v>CR.003</v>
      </c>
      <c r="N181" s="161">
        <v>0</v>
      </c>
      <c r="O181" s="161">
        <v>0</v>
      </c>
      <c r="P181" s="187" t="s">
        <v>60</v>
      </c>
      <c r="Q181" s="187" t="s">
        <v>60</v>
      </c>
      <c r="R181" s="187" t="s">
        <v>60</v>
      </c>
      <c r="S181">
        <v>17</v>
      </c>
    </row>
    <row r="182" spans="3:19" x14ac:dyDescent="0.35">
      <c r="C182"/>
      <c r="I182" t="s">
        <v>176</v>
      </c>
      <c r="J182" s="168" t="s">
        <v>359</v>
      </c>
      <c r="K182" s="161">
        <v>131</v>
      </c>
      <c r="L182" t="s">
        <v>151</v>
      </c>
      <c r="M182" s="161" t="str">
        <f>L182 &amp; "." &amp; TEXT(COUNTIF($L$5:L182,L182),"000")</f>
        <v>CR.004</v>
      </c>
      <c r="N182" s="161">
        <v>0</v>
      </c>
      <c r="O182" s="161">
        <v>0</v>
      </c>
      <c r="P182" s="187" t="s">
        <v>60</v>
      </c>
      <c r="Q182" s="187" t="s">
        <v>60</v>
      </c>
      <c r="R182" s="187" t="s">
        <v>60</v>
      </c>
      <c r="S182">
        <v>17</v>
      </c>
    </row>
    <row r="183" spans="3:19" x14ac:dyDescent="0.35">
      <c r="C183"/>
      <c r="I183" t="s">
        <v>176</v>
      </c>
      <c r="J183" s="168" t="s">
        <v>360</v>
      </c>
      <c r="K183" s="161">
        <v>132</v>
      </c>
      <c r="L183" t="s">
        <v>151</v>
      </c>
      <c r="M183" s="161" t="str">
        <f>L183 &amp; "." &amp; TEXT(COUNTIF($L$5:L183,L183),"000")</f>
        <v>CR.005</v>
      </c>
      <c r="N183" s="161">
        <v>0</v>
      </c>
      <c r="O183" s="161">
        <v>0</v>
      </c>
      <c r="P183" s="187" t="s">
        <v>60</v>
      </c>
      <c r="Q183" s="187" t="s">
        <v>60</v>
      </c>
      <c r="R183" s="187" t="s">
        <v>60</v>
      </c>
      <c r="S183">
        <v>17</v>
      </c>
    </row>
    <row r="184" spans="3:19" x14ac:dyDescent="0.35">
      <c r="C184"/>
      <c r="I184" t="s">
        <v>176</v>
      </c>
      <c r="J184" s="168" t="s">
        <v>361</v>
      </c>
      <c r="K184" s="161">
        <v>133</v>
      </c>
      <c r="L184" t="s">
        <v>151</v>
      </c>
      <c r="M184" s="161" t="str">
        <f>L184 &amp; "." &amp; TEXT(COUNTIF($L$5:L184,L184),"000")</f>
        <v>CR.006</v>
      </c>
      <c r="N184" s="161">
        <v>0</v>
      </c>
      <c r="O184" s="161">
        <v>0</v>
      </c>
      <c r="P184" s="187" t="s">
        <v>60</v>
      </c>
      <c r="Q184" s="187" t="s">
        <v>60</v>
      </c>
      <c r="R184" s="187" t="s">
        <v>60</v>
      </c>
      <c r="S184">
        <v>17</v>
      </c>
    </row>
    <row r="185" spans="3:19" x14ac:dyDescent="0.35">
      <c r="C185"/>
      <c r="I185" t="s">
        <v>176</v>
      </c>
      <c r="J185" s="168" t="s">
        <v>362</v>
      </c>
      <c r="K185" s="161">
        <v>134</v>
      </c>
      <c r="L185" t="s">
        <v>151</v>
      </c>
      <c r="M185" s="161" t="str">
        <f>L185 &amp; "." &amp; TEXT(COUNTIF($L$5:L185,L185),"000")</f>
        <v>CR.007</v>
      </c>
      <c r="N185" s="161">
        <v>0</v>
      </c>
      <c r="O185" s="161">
        <v>0</v>
      </c>
      <c r="P185" s="187" t="s">
        <v>60</v>
      </c>
      <c r="Q185" s="187" t="s">
        <v>60</v>
      </c>
      <c r="R185" s="187" t="s">
        <v>60</v>
      </c>
      <c r="S185">
        <v>17</v>
      </c>
    </row>
    <row r="186" spans="3:19" x14ac:dyDescent="0.35">
      <c r="C186"/>
      <c r="I186" t="s">
        <v>176</v>
      </c>
      <c r="J186" s="168" t="s">
        <v>363</v>
      </c>
      <c r="K186" s="161">
        <v>135</v>
      </c>
      <c r="L186" t="s">
        <v>151</v>
      </c>
      <c r="M186" s="161" t="str">
        <f>L186 &amp; "." &amp; TEXT(COUNTIF($L$5:L186,L186),"000")</f>
        <v>CR.008</v>
      </c>
      <c r="N186" s="161">
        <v>0</v>
      </c>
      <c r="O186" s="161">
        <v>0</v>
      </c>
      <c r="P186" s="187" t="s">
        <v>60</v>
      </c>
      <c r="Q186" s="187" t="s">
        <v>60</v>
      </c>
      <c r="R186" s="187" t="s">
        <v>60</v>
      </c>
      <c r="S186">
        <v>17</v>
      </c>
    </row>
    <row r="187" spans="3:19" x14ac:dyDescent="0.35">
      <c r="C187"/>
      <c r="I187" t="s">
        <v>176</v>
      </c>
      <c r="J187" s="168" t="s">
        <v>364</v>
      </c>
      <c r="K187" s="161">
        <v>136</v>
      </c>
      <c r="L187" t="s">
        <v>151</v>
      </c>
      <c r="M187" s="161" t="str">
        <f>L187 &amp; "." &amp; TEXT(COUNTIF($L$5:L187,L187),"000")</f>
        <v>CR.009</v>
      </c>
      <c r="N187" s="161">
        <v>0</v>
      </c>
      <c r="O187" s="161">
        <v>0</v>
      </c>
      <c r="P187" s="187" t="s">
        <v>60</v>
      </c>
      <c r="Q187" s="187" t="s">
        <v>60</v>
      </c>
      <c r="R187" s="187" t="s">
        <v>60</v>
      </c>
      <c r="S187">
        <v>17</v>
      </c>
    </row>
    <row r="188" spans="3:19" x14ac:dyDescent="0.35">
      <c r="C188"/>
      <c r="I188" t="s">
        <v>176</v>
      </c>
      <c r="J188" s="168" t="s">
        <v>365</v>
      </c>
      <c r="K188" s="161">
        <v>137</v>
      </c>
      <c r="L188" t="s">
        <v>151</v>
      </c>
      <c r="M188" s="161" t="str">
        <f>L188 &amp; "." &amp; TEXT(COUNTIF($L$5:L188,L188),"000")</f>
        <v>CR.010</v>
      </c>
      <c r="N188" s="161">
        <v>0</v>
      </c>
      <c r="O188" s="161">
        <v>0</v>
      </c>
      <c r="P188" s="187" t="s">
        <v>60</v>
      </c>
      <c r="Q188" s="187" t="s">
        <v>60</v>
      </c>
      <c r="R188" s="187" t="s">
        <v>60</v>
      </c>
      <c r="S188">
        <v>18</v>
      </c>
    </row>
    <row r="189" spans="3:19" x14ac:dyDescent="0.35">
      <c r="C189"/>
      <c r="I189" t="s">
        <v>176</v>
      </c>
      <c r="J189" s="168" t="s">
        <v>366</v>
      </c>
      <c r="K189" s="161">
        <v>138</v>
      </c>
      <c r="L189" t="s">
        <v>151</v>
      </c>
      <c r="M189" s="161" t="str">
        <f>L189 &amp; "." &amp; TEXT(COUNTIF($L$5:L189,L189),"000")</f>
        <v>CR.011</v>
      </c>
      <c r="N189" s="161">
        <v>0</v>
      </c>
      <c r="O189" s="161">
        <v>0</v>
      </c>
      <c r="P189" s="187" t="s">
        <v>60</v>
      </c>
      <c r="Q189" s="187" t="s">
        <v>60</v>
      </c>
      <c r="R189" s="187" t="s">
        <v>60</v>
      </c>
      <c r="S189">
        <v>18</v>
      </c>
    </row>
    <row r="190" spans="3:19" x14ac:dyDescent="0.35">
      <c r="C190"/>
      <c r="I190" t="s">
        <v>176</v>
      </c>
      <c r="J190" s="168" t="s">
        <v>367</v>
      </c>
      <c r="K190" s="161">
        <v>139</v>
      </c>
      <c r="L190" t="s">
        <v>151</v>
      </c>
      <c r="M190" s="161" t="str">
        <f>L190 &amp; "." &amp; TEXT(COUNTIF($L$5:L190,L190),"000")</f>
        <v>CR.012</v>
      </c>
      <c r="N190" s="161">
        <v>0</v>
      </c>
      <c r="O190" s="161">
        <v>0</v>
      </c>
      <c r="P190" s="187" t="s">
        <v>60</v>
      </c>
      <c r="Q190" s="187" t="s">
        <v>60</v>
      </c>
      <c r="R190" s="187" t="s">
        <v>60</v>
      </c>
      <c r="S190">
        <v>18</v>
      </c>
    </row>
    <row r="191" spans="3:19" x14ac:dyDescent="0.35">
      <c r="C191"/>
      <c r="I191" t="s">
        <v>176</v>
      </c>
      <c r="J191" s="168" t="s">
        <v>368</v>
      </c>
      <c r="K191" s="161">
        <v>140</v>
      </c>
      <c r="L191" t="s">
        <v>151</v>
      </c>
      <c r="M191" s="161" t="str">
        <f>L191 &amp; "." &amp; TEXT(COUNTIF($L$5:L191,L191),"000")</f>
        <v>CR.013</v>
      </c>
      <c r="N191" s="161">
        <v>0</v>
      </c>
      <c r="O191" s="161">
        <v>0</v>
      </c>
      <c r="P191" s="187" t="s">
        <v>60</v>
      </c>
      <c r="Q191" s="187" t="s">
        <v>60</v>
      </c>
      <c r="R191" s="187" t="s">
        <v>60</v>
      </c>
      <c r="S191">
        <v>18</v>
      </c>
    </row>
    <row r="192" spans="3:19" x14ac:dyDescent="0.35">
      <c r="C192"/>
      <c r="I192" t="s">
        <v>176</v>
      </c>
      <c r="J192" s="168" t="s">
        <v>369</v>
      </c>
      <c r="K192" s="161">
        <v>141</v>
      </c>
      <c r="L192" t="s">
        <v>151</v>
      </c>
      <c r="M192" s="161" t="str">
        <f>L192 &amp; "." &amp; TEXT(COUNTIF($L$5:L192,L192),"000")</f>
        <v>CR.014</v>
      </c>
      <c r="N192" s="161">
        <v>0</v>
      </c>
      <c r="O192" s="161">
        <v>0</v>
      </c>
      <c r="P192" s="187" t="s">
        <v>60</v>
      </c>
      <c r="Q192" s="187" t="s">
        <v>60</v>
      </c>
      <c r="R192" s="187" t="s">
        <v>60</v>
      </c>
      <c r="S192">
        <v>18</v>
      </c>
    </row>
    <row r="193" spans="3:19" x14ac:dyDescent="0.35">
      <c r="C193"/>
      <c r="I193" t="s">
        <v>176</v>
      </c>
      <c r="J193" s="168" t="s">
        <v>370</v>
      </c>
      <c r="K193" s="161">
        <v>142</v>
      </c>
      <c r="L193" t="s">
        <v>151</v>
      </c>
      <c r="M193" s="161" t="str">
        <f>L193 &amp; "." &amp; TEXT(COUNTIF($L$5:L193,L193),"000")</f>
        <v>CR.015</v>
      </c>
      <c r="N193" s="161">
        <v>0</v>
      </c>
      <c r="O193" s="161">
        <v>0</v>
      </c>
      <c r="P193" s="187" t="s">
        <v>60</v>
      </c>
      <c r="Q193" s="187" t="s">
        <v>60</v>
      </c>
      <c r="R193" s="187" t="s">
        <v>60</v>
      </c>
      <c r="S193">
        <v>18</v>
      </c>
    </row>
    <row r="194" spans="3:19" x14ac:dyDescent="0.35">
      <c r="C194"/>
      <c r="I194" t="s">
        <v>176</v>
      </c>
      <c r="J194" s="168" t="s">
        <v>371</v>
      </c>
      <c r="K194" s="161">
        <v>143</v>
      </c>
      <c r="L194" t="s">
        <v>151</v>
      </c>
      <c r="M194" s="161" t="str">
        <f>L194 &amp; "." &amp; TEXT(COUNTIF($L$5:L194,L194),"000")</f>
        <v>CR.016</v>
      </c>
      <c r="N194" s="161">
        <v>0</v>
      </c>
      <c r="O194" s="161">
        <v>0</v>
      </c>
      <c r="P194" s="187" t="s">
        <v>60</v>
      </c>
      <c r="Q194" s="187" t="s">
        <v>60</v>
      </c>
      <c r="R194" s="187" t="s">
        <v>60</v>
      </c>
      <c r="S194">
        <v>18</v>
      </c>
    </row>
    <row r="195" spans="3:19" x14ac:dyDescent="0.35">
      <c r="C195"/>
      <c r="I195" t="s">
        <v>176</v>
      </c>
      <c r="J195" s="168" t="s">
        <v>372</v>
      </c>
      <c r="K195" s="161">
        <v>144</v>
      </c>
      <c r="L195" t="s">
        <v>151</v>
      </c>
      <c r="M195" s="161" t="str">
        <f>L195 &amp; "." &amp; TEXT(COUNTIF($L$5:L195,L195),"000")</f>
        <v>CR.017</v>
      </c>
      <c r="N195" s="161">
        <v>0</v>
      </c>
      <c r="O195" s="161">
        <v>0</v>
      </c>
      <c r="P195" s="187" t="s">
        <v>60</v>
      </c>
      <c r="Q195" s="187" t="s">
        <v>60</v>
      </c>
      <c r="R195" s="187" t="s">
        <v>60</v>
      </c>
      <c r="S195">
        <v>18</v>
      </c>
    </row>
    <row r="196" spans="3:19" x14ac:dyDescent="0.35">
      <c r="C196"/>
      <c r="I196" t="s">
        <v>176</v>
      </c>
      <c r="J196" s="168" t="s">
        <v>373</v>
      </c>
      <c r="K196" s="161">
        <v>145</v>
      </c>
      <c r="L196" t="s">
        <v>151</v>
      </c>
      <c r="M196" s="161" t="str">
        <f>L196 &amp; "." &amp; TEXT(COUNTIF($L$5:L196,L196),"000")</f>
        <v>CR.018</v>
      </c>
      <c r="N196" s="161">
        <v>0</v>
      </c>
      <c r="O196" s="161">
        <v>0</v>
      </c>
      <c r="P196" s="187" t="s">
        <v>60</v>
      </c>
      <c r="Q196" s="187" t="s">
        <v>60</v>
      </c>
      <c r="R196" s="187" t="s">
        <v>60</v>
      </c>
      <c r="S196">
        <v>18</v>
      </c>
    </row>
    <row r="197" spans="3:19" x14ac:dyDescent="0.35">
      <c r="C197"/>
      <c r="I197" t="s">
        <v>177</v>
      </c>
      <c r="J197" s="168" t="s">
        <v>374</v>
      </c>
      <c r="K197" s="161">
        <v>146</v>
      </c>
      <c r="L197" t="s">
        <v>152</v>
      </c>
      <c r="M197" s="161" t="str">
        <f>L197 &amp; "." &amp; TEXT(COUNTIF($L$5:L197,L197),"000")</f>
        <v>RH.001</v>
      </c>
      <c r="N197" s="161">
        <v>0</v>
      </c>
      <c r="O197" s="161">
        <v>0</v>
      </c>
      <c r="P197" s="187" t="s">
        <v>60</v>
      </c>
      <c r="Q197" s="187" t="s">
        <v>60</v>
      </c>
      <c r="R197" s="187" t="s">
        <v>60</v>
      </c>
      <c r="S197">
        <v>19</v>
      </c>
    </row>
    <row r="198" spans="3:19" x14ac:dyDescent="0.35">
      <c r="C198"/>
      <c r="I198" t="s">
        <v>177</v>
      </c>
      <c r="J198" s="168" t="s">
        <v>375</v>
      </c>
      <c r="K198" s="161">
        <v>147</v>
      </c>
      <c r="L198" t="s">
        <v>152</v>
      </c>
      <c r="M198" s="161" t="str">
        <f>L198 &amp; "." &amp; TEXT(COUNTIF($L$5:L198,L198),"000")</f>
        <v>RH.002</v>
      </c>
      <c r="N198" s="161">
        <v>0</v>
      </c>
      <c r="O198" s="161">
        <v>0</v>
      </c>
      <c r="P198" s="187" t="s">
        <v>60</v>
      </c>
      <c r="Q198" s="187" t="s">
        <v>60</v>
      </c>
      <c r="R198" s="187" t="s">
        <v>60</v>
      </c>
      <c r="S198">
        <v>19</v>
      </c>
    </row>
    <row r="199" spans="3:19" x14ac:dyDescent="0.35">
      <c r="C199"/>
      <c r="I199" t="s">
        <v>177</v>
      </c>
      <c r="J199" s="168" t="s">
        <v>376</v>
      </c>
      <c r="K199" s="161">
        <v>148</v>
      </c>
      <c r="L199" t="s">
        <v>152</v>
      </c>
      <c r="M199" s="161" t="str">
        <f>L199 &amp; "." &amp; TEXT(COUNTIF($L$5:L199,L199),"000")</f>
        <v>RH.003</v>
      </c>
      <c r="N199" s="161">
        <v>0</v>
      </c>
      <c r="O199" s="161">
        <v>0</v>
      </c>
      <c r="P199" s="187" t="s">
        <v>60</v>
      </c>
      <c r="Q199" s="187" t="s">
        <v>60</v>
      </c>
      <c r="R199" s="187" t="s">
        <v>60</v>
      </c>
      <c r="S199">
        <v>19</v>
      </c>
    </row>
    <row r="200" spans="3:19" x14ac:dyDescent="0.35">
      <c r="C200"/>
      <c r="I200" t="s">
        <v>177</v>
      </c>
      <c r="J200" s="168" t="s">
        <v>377</v>
      </c>
      <c r="K200" s="161">
        <v>149</v>
      </c>
      <c r="L200" t="s">
        <v>152</v>
      </c>
      <c r="M200" s="161" t="str">
        <f>L200 &amp; "." &amp; TEXT(COUNTIF($L$5:L200,L200),"000")</f>
        <v>RH.004</v>
      </c>
      <c r="N200" s="161">
        <v>0</v>
      </c>
      <c r="O200" s="161">
        <v>0</v>
      </c>
      <c r="P200" s="187" t="s">
        <v>60</v>
      </c>
      <c r="Q200" s="187" t="s">
        <v>60</v>
      </c>
      <c r="R200" s="187" t="s">
        <v>60</v>
      </c>
      <c r="S200">
        <v>19</v>
      </c>
    </row>
    <row r="201" spans="3:19" x14ac:dyDescent="0.35">
      <c r="C201"/>
      <c r="I201" t="s">
        <v>177</v>
      </c>
      <c r="J201" s="168" t="s">
        <v>378</v>
      </c>
      <c r="K201" s="161">
        <v>150</v>
      </c>
      <c r="L201" t="s">
        <v>152</v>
      </c>
      <c r="M201" s="161" t="str">
        <f>L201 &amp; "." &amp; TEXT(COUNTIF($L$5:L201,L201),"000")</f>
        <v>RH.005</v>
      </c>
      <c r="N201" s="161">
        <v>0</v>
      </c>
      <c r="O201" s="161">
        <v>0</v>
      </c>
      <c r="P201" s="187" t="s">
        <v>60</v>
      </c>
      <c r="Q201" s="187" t="s">
        <v>60</v>
      </c>
      <c r="R201" s="187" t="s">
        <v>60</v>
      </c>
      <c r="S201">
        <v>19</v>
      </c>
    </row>
    <row r="202" spans="3:19" x14ac:dyDescent="0.35">
      <c r="C202"/>
      <c r="I202" t="s">
        <v>177</v>
      </c>
      <c r="J202" s="168" t="s">
        <v>379</v>
      </c>
      <c r="K202" s="161">
        <v>151</v>
      </c>
      <c r="L202" t="s">
        <v>152</v>
      </c>
      <c r="M202" s="161" t="str">
        <f>L202 &amp; "." &amp; TEXT(COUNTIF($L$5:L202,L202),"000")</f>
        <v>RH.006</v>
      </c>
      <c r="N202" s="161">
        <v>0</v>
      </c>
      <c r="O202" s="161">
        <v>0</v>
      </c>
      <c r="P202" s="187" t="s">
        <v>60</v>
      </c>
      <c r="Q202" s="187" t="s">
        <v>60</v>
      </c>
      <c r="R202" s="187" t="s">
        <v>60</v>
      </c>
      <c r="S202">
        <v>19</v>
      </c>
    </row>
    <row r="203" spans="3:19" x14ac:dyDescent="0.35">
      <c r="C203"/>
      <c r="I203" t="s">
        <v>177</v>
      </c>
      <c r="J203" s="168" t="s">
        <v>380</v>
      </c>
      <c r="K203" s="161">
        <v>152</v>
      </c>
      <c r="L203" t="s">
        <v>152</v>
      </c>
      <c r="M203" s="161" t="str">
        <f>L203 &amp; "." &amp; TEXT(COUNTIF($L$5:L203,L203),"000")</f>
        <v>RH.007</v>
      </c>
      <c r="N203" s="161">
        <v>0</v>
      </c>
      <c r="O203" s="161">
        <v>0</v>
      </c>
      <c r="P203" s="187" t="s">
        <v>60</v>
      </c>
      <c r="Q203" s="187" t="s">
        <v>60</v>
      </c>
      <c r="R203" s="187" t="s">
        <v>60</v>
      </c>
      <c r="S203">
        <v>19</v>
      </c>
    </row>
    <row r="204" spans="3:19" x14ac:dyDescent="0.35">
      <c r="C204"/>
      <c r="I204" t="s">
        <v>177</v>
      </c>
      <c r="J204" s="168" t="s">
        <v>381</v>
      </c>
      <c r="K204" s="161">
        <v>153</v>
      </c>
      <c r="L204" t="s">
        <v>152</v>
      </c>
      <c r="M204" s="161" t="str">
        <f>L204 &amp; "." &amp; TEXT(COUNTIF($L$5:L204,L204),"000")</f>
        <v>RH.008</v>
      </c>
      <c r="N204" s="161">
        <v>0</v>
      </c>
      <c r="O204" s="161">
        <v>0</v>
      </c>
      <c r="P204" s="187" t="s">
        <v>60</v>
      </c>
      <c r="Q204" s="187" t="s">
        <v>60</v>
      </c>
      <c r="R204" s="187" t="s">
        <v>60</v>
      </c>
      <c r="S204">
        <v>19</v>
      </c>
    </row>
    <row r="205" spans="3:19" x14ac:dyDescent="0.35">
      <c r="C205"/>
      <c r="I205" t="s">
        <v>177</v>
      </c>
      <c r="J205" s="168" t="s">
        <v>382</v>
      </c>
      <c r="K205" s="161">
        <v>154</v>
      </c>
      <c r="L205" t="s">
        <v>152</v>
      </c>
      <c r="M205" s="161" t="str">
        <f>L205 &amp; "." &amp; TEXT(COUNTIF($L$5:L205,L205),"000")</f>
        <v>RH.009</v>
      </c>
      <c r="N205" s="161">
        <v>0</v>
      </c>
      <c r="O205" s="161">
        <v>0</v>
      </c>
      <c r="P205" s="187" t="s">
        <v>60</v>
      </c>
      <c r="Q205" s="187" t="s">
        <v>60</v>
      </c>
      <c r="R205" s="187" t="s">
        <v>60</v>
      </c>
      <c r="S205">
        <v>19</v>
      </c>
    </row>
    <row r="206" spans="3:19" x14ac:dyDescent="0.35">
      <c r="C206"/>
      <c r="I206" t="s">
        <v>177</v>
      </c>
      <c r="J206" s="168" t="s">
        <v>383</v>
      </c>
      <c r="K206" s="161">
        <v>155</v>
      </c>
      <c r="L206" t="s">
        <v>152</v>
      </c>
      <c r="M206" s="161" t="str">
        <f>L206 &amp; "." &amp; TEXT(COUNTIF($L$5:L206,L206),"000")</f>
        <v>RH.010</v>
      </c>
      <c r="N206" s="161">
        <v>0</v>
      </c>
      <c r="O206" s="161">
        <v>0</v>
      </c>
      <c r="P206" s="187" t="s">
        <v>60</v>
      </c>
      <c r="Q206" s="187" t="s">
        <v>60</v>
      </c>
      <c r="R206" s="187" t="s">
        <v>60</v>
      </c>
      <c r="S206">
        <v>19</v>
      </c>
    </row>
    <row r="207" spans="3:19" x14ac:dyDescent="0.35">
      <c r="C207"/>
      <c r="I207" t="s">
        <v>177</v>
      </c>
      <c r="J207" s="168" t="s">
        <v>384</v>
      </c>
      <c r="K207" s="161">
        <v>156</v>
      </c>
      <c r="L207" t="s">
        <v>152</v>
      </c>
      <c r="M207" s="161" t="str">
        <f>L207 &amp; "." &amp; TEXT(COUNTIF($L$5:L207,L207),"000")</f>
        <v>RH.011</v>
      </c>
      <c r="N207" s="161">
        <v>0</v>
      </c>
      <c r="O207" s="161">
        <v>0</v>
      </c>
      <c r="P207" s="187" t="s">
        <v>60</v>
      </c>
      <c r="Q207" s="187" t="s">
        <v>60</v>
      </c>
      <c r="R207" s="187" t="s">
        <v>60</v>
      </c>
      <c r="S207">
        <v>20</v>
      </c>
    </row>
    <row r="208" spans="3:19" x14ac:dyDescent="0.35">
      <c r="C208"/>
      <c r="I208" t="s">
        <v>177</v>
      </c>
      <c r="J208" s="168" t="s">
        <v>385</v>
      </c>
      <c r="K208" s="161">
        <v>157</v>
      </c>
      <c r="L208" t="s">
        <v>152</v>
      </c>
      <c r="M208" s="161" t="str">
        <f>L208 &amp; "." &amp; TEXT(COUNTIF($L$5:L208,L208),"000")</f>
        <v>RH.012</v>
      </c>
      <c r="N208" s="161">
        <v>0</v>
      </c>
      <c r="O208" s="161">
        <v>0</v>
      </c>
      <c r="P208" s="187" t="s">
        <v>60</v>
      </c>
      <c r="Q208" s="187" t="s">
        <v>60</v>
      </c>
      <c r="R208" s="187" t="s">
        <v>60</v>
      </c>
      <c r="S208">
        <v>20</v>
      </c>
    </row>
    <row r="209" spans="3:19" x14ac:dyDescent="0.35">
      <c r="C209"/>
      <c r="I209" t="s">
        <v>177</v>
      </c>
      <c r="J209" s="168" t="s">
        <v>386</v>
      </c>
      <c r="K209" s="161">
        <v>158</v>
      </c>
      <c r="L209" t="s">
        <v>152</v>
      </c>
      <c r="M209" s="161" t="str">
        <f>L209 &amp; "." &amp; TEXT(COUNTIF($L$5:L209,L209),"000")</f>
        <v>RH.013</v>
      </c>
      <c r="N209" s="161">
        <v>0</v>
      </c>
      <c r="O209" s="161">
        <v>0</v>
      </c>
      <c r="P209" s="187" t="s">
        <v>60</v>
      </c>
      <c r="Q209" s="187" t="s">
        <v>60</v>
      </c>
      <c r="R209" s="187" t="s">
        <v>60</v>
      </c>
      <c r="S209">
        <v>20</v>
      </c>
    </row>
    <row r="210" spans="3:19" x14ac:dyDescent="0.35">
      <c r="C210"/>
      <c r="I210" t="s">
        <v>177</v>
      </c>
      <c r="J210" s="168" t="s">
        <v>387</v>
      </c>
      <c r="K210" s="161">
        <v>159</v>
      </c>
      <c r="L210" t="s">
        <v>152</v>
      </c>
      <c r="M210" s="161" t="str">
        <f>L210 &amp; "." &amp; TEXT(COUNTIF($L$5:L210,L210),"000")</f>
        <v>RH.014</v>
      </c>
      <c r="N210" s="161">
        <v>0</v>
      </c>
      <c r="O210" s="161">
        <v>0</v>
      </c>
      <c r="P210" s="187" t="s">
        <v>60</v>
      </c>
      <c r="Q210" s="187" t="s">
        <v>60</v>
      </c>
      <c r="R210" s="187" t="s">
        <v>60</v>
      </c>
      <c r="S210">
        <v>20</v>
      </c>
    </row>
    <row r="211" spans="3:19" x14ac:dyDescent="0.35">
      <c r="C211"/>
      <c r="I211" t="s">
        <v>177</v>
      </c>
      <c r="J211" s="168" t="s">
        <v>388</v>
      </c>
      <c r="K211" s="161">
        <v>160</v>
      </c>
      <c r="L211" t="s">
        <v>152</v>
      </c>
      <c r="M211" s="161" t="str">
        <f>L211 &amp; "." &amp; TEXT(COUNTIF($L$5:L211,L211),"000")</f>
        <v>RH.015</v>
      </c>
      <c r="N211" s="161">
        <v>0</v>
      </c>
      <c r="O211" s="161">
        <v>0</v>
      </c>
      <c r="P211" s="187" t="s">
        <v>60</v>
      </c>
      <c r="Q211" s="187" t="s">
        <v>60</v>
      </c>
      <c r="R211" s="187" t="s">
        <v>60</v>
      </c>
      <c r="S211">
        <v>20</v>
      </c>
    </row>
    <row r="212" spans="3:19" x14ac:dyDescent="0.35">
      <c r="C212"/>
      <c r="I212" t="s">
        <v>177</v>
      </c>
      <c r="J212" s="168" t="s">
        <v>389</v>
      </c>
      <c r="K212" s="161">
        <v>161</v>
      </c>
      <c r="L212" t="s">
        <v>152</v>
      </c>
      <c r="M212" s="161" t="str">
        <f>L212 &amp; "." &amp; TEXT(COUNTIF($L$5:L212,L212),"000")</f>
        <v>RH.016</v>
      </c>
      <c r="N212" s="161">
        <v>0</v>
      </c>
      <c r="O212" s="161">
        <v>0</v>
      </c>
      <c r="P212" s="187" t="s">
        <v>60</v>
      </c>
      <c r="Q212" s="187" t="s">
        <v>60</v>
      </c>
      <c r="R212" s="187" t="s">
        <v>60</v>
      </c>
      <c r="S212">
        <v>20</v>
      </c>
    </row>
    <row r="213" spans="3:19" x14ac:dyDescent="0.35">
      <c r="C213"/>
      <c r="I213" t="s">
        <v>177</v>
      </c>
      <c r="J213" s="168" t="s">
        <v>390</v>
      </c>
      <c r="K213" s="161">
        <v>162</v>
      </c>
      <c r="L213" t="s">
        <v>152</v>
      </c>
      <c r="M213" s="161" t="str">
        <f>L213 &amp; "." &amp; TEXT(COUNTIF($L$5:L213,L213),"000")</f>
        <v>RH.017</v>
      </c>
      <c r="N213" s="161">
        <v>0</v>
      </c>
      <c r="O213" s="161">
        <v>0</v>
      </c>
      <c r="P213" s="187" t="s">
        <v>60</v>
      </c>
      <c r="Q213" s="187" t="s">
        <v>60</v>
      </c>
      <c r="R213" s="187" t="s">
        <v>60</v>
      </c>
      <c r="S213">
        <v>20</v>
      </c>
    </row>
    <row r="214" spans="3:19" x14ac:dyDescent="0.35">
      <c r="C214"/>
      <c r="I214" t="s">
        <v>177</v>
      </c>
      <c r="J214" s="168" t="s">
        <v>391</v>
      </c>
      <c r="K214" s="161">
        <v>163</v>
      </c>
      <c r="L214" t="s">
        <v>152</v>
      </c>
      <c r="M214" s="161" t="str">
        <f>L214 &amp; "." &amp; TEXT(COUNTIF($L$5:L214,L214),"000")</f>
        <v>RH.018</v>
      </c>
      <c r="N214" s="161">
        <v>0</v>
      </c>
      <c r="O214" s="161">
        <v>0</v>
      </c>
      <c r="P214" s="187" t="s">
        <v>60</v>
      </c>
      <c r="Q214" s="187" t="s">
        <v>60</v>
      </c>
      <c r="R214" s="187" t="s">
        <v>60</v>
      </c>
      <c r="S214">
        <v>20</v>
      </c>
    </row>
    <row r="215" spans="3:19" x14ac:dyDescent="0.35">
      <c r="C215"/>
      <c r="I215" t="s">
        <v>177</v>
      </c>
      <c r="J215" s="168" t="s">
        <v>392</v>
      </c>
      <c r="K215" s="161">
        <v>164</v>
      </c>
      <c r="L215" t="s">
        <v>152</v>
      </c>
      <c r="M215" s="161" t="str">
        <f>L215 &amp; "." &amp; TEXT(COUNTIF($L$5:L215,L215),"000")</f>
        <v>RH.019</v>
      </c>
      <c r="N215" s="161">
        <v>0</v>
      </c>
      <c r="O215" s="161">
        <v>0</v>
      </c>
      <c r="P215" s="187" t="s">
        <v>60</v>
      </c>
      <c r="Q215" s="187" t="s">
        <v>60</v>
      </c>
      <c r="R215" s="187" t="s">
        <v>60</v>
      </c>
      <c r="S215">
        <v>20</v>
      </c>
    </row>
    <row r="216" spans="3:19" x14ac:dyDescent="0.35">
      <c r="C216"/>
      <c r="I216" t="s">
        <v>177</v>
      </c>
      <c r="J216" s="168" t="s">
        <v>393</v>
      </c>
      <c r="K216" s="161">
        <v>165</v>
      </c>
      <c r="L216" t="s">
        <v>152</v>
      </c>
      <c r="M216" s="161" t="str">
        <f>L216 &amp; "." &amp; TEXT(COUNTIF($L$5:L216,L216),"000")</f>
        <v>RH.020</v>
      </c>
      <c r="N216" s="161">
        <v>0</v>
      </c>
      <c r="O216" s="161">
        <v>0</v>
      </c>
      <c r="P216" s="187" t="s">
        <v>60</v>
      </c>
      <c r="Q216" s="187" t="s">
        <v>60</v>
      </c>
      <c r="R216" s="187" t="s">
        <v>60</v>
      </c>
      <c r="S216">
        <v>20</v>
      </c>
    </row>
    <row r="217" spans="3:19" x14ac:dyDescent="0.35">
      <c r="C217"/>
      <c r="I217" t="s">
        <v>177</v>
      </c>
      <c r="J217" s="168" t="s">
        <v>394</v>
      </c>
      <c r="K217" s="161">
        <v>166</v>
      </c>
      <c r="L217" t="s">
        <v>152</v>
      </c>
      <c r="M217" s="161" t="str">
        <f>L217 &amp; "." &amp; TEXT(COUNTIF($L$5:L217,L217),"000")</f>
        <v>RH.021</v>
      </c>
      <c r="N217" s="161">
        <v>0</v>
      </c>
      <c r="O217" s="161">
        <v>0</v>
      </c>
      <c r="P217" s="187" t="s">
        <v>60</v>
      </c>
      <c r="Q217" s="187" t="s">
        <v>60</v>
      </c>
      <c r="R217" s="187" t="s">
        <v>60</v>
      </c>
      <c r="S217">
        <v>20</v>
      </c>
    </row>
    <row r="218" spans="3:19" x14ac:dyDescent="0.35">
      <c r="C218"/>
      <c r="I218" t="s">
        <v>177</v>
      </c>
      <c r="J218" s="168" t="s">
        <v>395</v>
      </c>
      <c r="K218" s="161">
        <v>167</v>
      </c>
      <c r="L218" t="s">
        <v>152</v>
      </c>
      <c r="M218" s="161" t="str">
        <f>L218 &amp; "." &amp; TEXT(COUNTIF($L$5:L218,L218),"000")</f>
        <v>RH.022</v>
      </c>
      <c r="N218" s="161">
        <v>0</v>
      </c>
      <c r="O218" s="161">
        <v>0</v>
      </c>
      <c r="P218" s="187" t="s">
        <v>60</v>
      </c>
      <c r="Q218" s="187" t="s">
        <v>60</v>
      </c>
      <c r="R218" s="187" t="s">
        <v>60</v>
      </c>
      <c r="S218">
        <v>20</v>
      </c>
    </row>
    <row r="219" spans="3:19" x14ac:dyDescent="0.35">
      <c r="C219"/>
      <c r="I219" t="s">
        <v>178</v>
      </c>
      <c r="J219" s="168" t="s">
        <v>396</v>
      </c>
      <c r="K219" s="161">
        <v>168.1</v>
      </c>
      <c r="L219" t="s">
        <v>153</v>
      </c>
      <c r="M219" s="161" t="str">
        <f>L219 &amp; "." &amp; TEXT(COUNTIF($L$5:L219,L219),"000")</f>
        <v>ACO.001</v>
      </c>
      <c r="N219" s="161">
        <v>0</v>
      </c>
      <c r="O219" s="161">
        <v>0</v>
      </c>
      <c r="P219" s="187" t="s">
        <v>60</v>
      </c>
      <c r="Q219" s="187" t="s">
        <v>60</v>
      </c>
      <c r="R219" s="187" t="s">
        <v>60</v>
      </c>
      <c r="S219">
        <v>21</v>
      </c>
    </row>
    <row r="220" spans="3:19" x14ac:dyDescent="0.35">
      <c r="C220"/>
      <c r="I220" t="s">
        <v>178</v>
      </c>
      <c r="J220" s="168" t="s">
        <v>397</v>
      </c>
      <c r="K220" s="161">
        <v>168.2</v>
      </c>
      <c r="L220" t="s">
        <v>153</v>
      </c>
      <c r="M220" s="161" t="str">
        <f>L220 &amp; "." &amp; TEXT(COUNTIF($L$5:L220,L220),"000")</f>
        <v>ACO.002</v>
      </c>
      <c r="N220" s="161">
        <v>0</v>
      </c>
      <c r="O220" s="161">
        <v>0</v>
      </c>
      <c r="P220" s="187" t="s">
        <v>60</v>
      </c>
      <c r="Q220" s="187" t="s">
        <v>60</v>
      </c>
      <c r="R220" s="187" t="s">
        <v>60</v>
      </c>
      <c r="S220">
        <v>21</v>
      </c>
    </row>
    <row r="221" spans="3:19" x14ac:dyDescent="0.35">
      <c r="C221"/>
      <c r="I221" t="s">
        <v>178</v>
      </c>
      <c r="J221" s="168" t="s">
        <v>398</v>
      </c>
      <c r="K221" s="161">
        <v>168.3</v>
      </c>
      <c r="L221" t="s">
        <v>153</v>
      </c>
      <c r="M221" s="161" t="str">
        <f>L221 &amp; "." &amp; TEXT(COUNTIF($L$5:L221,L221),"000")</f>
        <v>ACO.003</v>
      </c>
      <c r="N221" s="161">
        <v>0</v>
      </c>
      <c r="O221" s="161">
        <v>0</v>
      </c>
      <c r="P221" s="187" t="s">
        <v>60</v>
      </c>
      <c r="Q221" s="187" t="s">
        <v>60</v>
      </c>
      <c r="R221" s="187" t="s">
        <v>60</v>
      </c>
      <c r="S221">
        <v>21</v>
      </c>
    </row>
    <row r="222" spans="3:19" x14ac:dyDescent="0.35">
      <c r="C222"/>
      <c r="I222" t="s">
        <v>178</v>
      </c>
      <c r="J222" s="168" t="s">
        <v>399</v>
      </c>
      <c r="K222" s="161">
        <v>168.4</v>
      </c>
      <c r="L222" t="s">
        <v>153</v>
      </c>
      <c r="M222" s="161" t="str">
        <f>L222 &amp; "." &amp; TEXT(COUNTIF($L$5:L222,L222),"000")</f>
        <v>ACO.004</v>
      </c>
      <c r="N222" s="161">
        <v>0</v>
      </c>
      <c r="O222" s="161">
        <v>0</v>
      </c>
      <c r="P222" s="187" t="s">
        <v>60</v>
      </c>
      <c r="Q222" s="187" t="s">
        <v>60</v>
      </c>
      <c r="R222" s="187" t="s">
        <v>60</v>
      </c>
      <c r="S222">
        <v>21</v>
      </c>
    </row>
    <row r="223" spans="3:19" x14ac:dyDescent="0.35">
      <c r="C223"/>
      <c r="I223" t="s">
        <v>178</v>
      </c>
      <c r="J223" s="168" t="s">
        <v>400</v>
      </c>
      <c r="K223" s="161">
        <v>169</v>
      </c>
      <c r="L223" t="s">
        <v>153</v>
      </c>
      <c r="M223" s="161" t="str">
        <f>L223 &amp; "." &amp; TEXT(COUNTIF($L$5:L223,L223),"000")</f>
        <v>ACO.005</v>
      </c>
      <c r="N223" s="161">
        <v>0</v>
      </c>
      <c r="O223" s="161">
        <v>0</v>
      </c>
      <c r="P223" s="187" t="s">
        <v>60</v>
      </c>
      <c r="Q223" s="187" t="s">
        <v>60</v>
      </c>
      <c r="R223" s="187" t="s">
        <v>60</v>
      </c>
      <c r="S223">
        <v>21</v>
      </c>
    </row>
    <row r="224" spans="3:19" x14ac:dyDescent="0.35">
      <c r="C224"/>
      <c r="I224" t="s">
        <v>178</v>
      </c>
      <c r="J224" s="168" t="s">
        <v>401</v>
      </c>
      <c r="K224" s="161">
        <v>170</v>
      </c>
      <c r="L224" t="s">
        <v>153</v>
      </c>
      <c r="M224" s="161" t="str">
        <f>L224 &amp; "." &amp; TEXT(COUNTIF($L$5:L224,L224),"000")</f>
        <v>ACO.006</v>
      </c>
      <c r="N224" s="161">
        <v>0</v>
      </c>
      <c r="O224" s="161">
        <v>0</v>
      </c>
      <c r="P224" s="187" t="s">
        <v>60</v>
      </c>
      <c r="Q224" s="187" t="s">
        <v>60</v>
      </c>
      <c r="R224" s="187" t="s">
        <v>60</v>
      </c>
      <c r="S224">
        <v>21</v>
      </c>
    </row>
    <row r="225" spans="3:19" x14ac:dyDescent="0.35">
      <c r="C225"/>
      <c r="I225" t="s">
        <v>178</v>
      </c>
      <c r="J225" s="168" t="s">
        <v>402</v>
      </c>
      <c r="K225" s="161">
        <v>171</v>
      </c>
      <c r="L225" t="s">
        <v>153</v>
      </c>
      <c r="M225" s="161" t="str">
        <f>L225 &amp; "." &amp; TEXT(COUNTIF($L$5:L225,L225),"000")</f>
        <v>ACO.007</v>
      </c>
      <c r="N225" s="161">
        <v>0</v>
      </c>
      <c r="O225" s="161">
        <v>0</v>
      </c>
      <c r="P225" s="187" t="s">
        <v>60</v>
      </c>
      <c r="Q225" s="187" t="s">
        <v>60</v>
      </c>
      <c r="R225" s="187" t="s">
        <v>60</v>
      </c>
      <c r="S225">
        <v>21</v>
      </c>
    </row>
    <row r="226" spans="3:19" x14ac:dyDescent="0.35">
      <c r="C226"/>
      <c r="I226" t="s">
        <v>178</v>
      </c>
      <c r="J226" s="168" t="s">
        <v>403</v>
      </c>
      <c r="K226" s="161">
        <v>172</v>
      </c>
      <c r="L226" t="s">
        <v>153</v>
      </c>
      <c r="M226" s="161" t="str">
        <f>L226 &amp; "." &amp; TEXT(COUNTIF($L$5:L226,L226),"000")</f>
        <v>ACO.008</v>
      </c>
      <c r="N226" s="161">
        <v>0</v>
      </c>
      <c r="O226" s="161">
        <v>0</v>
      </c>
      <c r="P226" s="187" t="s">
        <v>60</v>
      </c>
      <c r="Q226" s="187" t="s">
        <v>60</v>
      </c>
      <c r="R226" s="187" t="s">
        <v>60</v>
      </c>
      <c r="S226">
        <v>21</v>
      </c>
    </row>
    <row r="227" spans="3:19" x14ac:dyDescent="0.35">
      <c r="C227"/>
      <c r="I227" t="s">
        <v>178</v>
      </c>
      <c r="J227" s="168" t="s">
        <v>404</v>
      </c>
      <c r="K227" s="161">
        <v>173</v>
      </c>
      <c r="L227" t="s">
        <v>153</v>
      </c>
      <c r="M227" s="161" t="str">
        <f>L227 &amp; "." &amp; TEXT(COUNTIF($L$5:L227,L227),"000")</f>
        <v>ACO.009</v>
      </c>
      <c r="N227" s="161">
        <v>0</v>
      </c>
      <c r="O227" s="161">
        <v>0</v>
      </c>
      <c r="P227" s="187" t="s">
        <v>60</v>
      </c>
      <c r="Q227" s="187" t="s">
        <v>60</v>
      </c>
      <c r="R227" s="187" t="s">
        <v>60</v>
      </c>
      <c r="S227">
        <v>22</v>
      </c>
    </row>
    <row r="228" spans="3:19" x14ac:dyDescent="0.35">
      <c r="C228"/>
      <c r="I228" t="s">
        <v>178</v>
      </c>
      <c r="J228" s="168" t="s">
        <v>405</v>
      </c>
      <c r="K228" s="161">
        <v>174</v>
      </c>
      <c r="L228" t="s">
        <v>153</v>
      </c>
      <c r="M228" s="161" t="str">
        <f>L228 &amp; "." &amp; TEXT(COUNTIF($L$5:L228,L228),"000")</f>
        <v>ACO.010</v>
      </c>
      <c r="N228" s="161">
        <v>0</v>
      </c>
      <c r="O228" s="161">
        <v>0</v>
      </c>
      <c r="P228" s="187" t="s">
        <v>60</v>
      </c>
      <c r="Q228" s="187" t="s">
        <v>60</v>
      </c>
      <c r="R228" s="187" t="s">
        <v>60</v>
      </c>
      <c r="S228">
        <v>23</v>
      </c>
    </row>
  </sheetData>
  <phoneticPr fontId="67" type="noConversion"/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B263E5F98AA84783D1DF49FADFFCEB" ma:contentTypeVersion="5" ma:contentTypeDescription="Create a new document." ma:contentTypeScope="" ma:versionID="b47012ffbd2b6c4483736a4e9dd38f5a">
  <xsd:schema xmlns:xsd="http://www.w3.org/2001/XMLSchema" xmlns:xs="http://www.w3.org/2001/XMLSchema" xmlns:p="http://schemas.microsoft.com/office/2006/metadata/properties" xmlns:ns3="77e937ab-651a-4c11-8a3d-2a3953579692" targetNamespace="http://schemas.microsoft.com/office/2006/metadata/properties" ma:root="true" ma:fieldsID="97d36884695c991f15729dfd0ff1aa1b" ns3:_="">
    <xsd:import namespace="77e937ab-651a-4c11-8a3d-2a3953579692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ab-651a-4c11-8a3d-2a3953579692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7e937ab-651a-4c11-8a3d-2a39535796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0B874F-60F4-41DD-ACDF-A3DDA3BB4C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ab-651a-4c11-8a3d-2a3953579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A12359-43E8-4BA9-9DA8-3D9F00B6AA3E}">
  <ds:schemaRefs>
    <ds:schemaRef ds:uri="http://schemas.microsoft.com/office/2006/metadata/properties"/>
    <ds:schemaRef ds:uri="http://schemas.microsoft.com/office/infopath/2007/PartnerControls"/>
    <ds:schemaRef ds:uri="77e937ab-651a-4c11-8a3d-2a3953579692"/>
  </ds:schemaRefs>
</ds:datastoreItem>
</file>

<file path=customXml/itemProps3.xml><?xml version="1.0" encoding="utf-8"?>
<ds:datastoreItem xmlns:ds="http://schemas.openxmlformats.org/officeDocument/2006/customXml" ds:itemID="{2DA4460C-0CB5-43AD-A8CE-7C798421D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Backlog_Fase I</vt:lpstr>
      <vt:lpstr>Planning</vt:lpstr>
      <vt:lpstr>Backlog_Fase II</vt:lpstr>
      <vt:lpstr>Review-Sprints</vt:lpstr>
      <vt:lpstr>Analises</vt:lpstr>
      <vt:lpstr>Lições Aprendidas</vt:lpstr>
      <vt:lpstr>Tabela de Processos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Thuany</dc:creator>
  <cp:keywords/>
  <dc:description/>
  <cp:lastModifiedBy>Wagner Francisco Da Silva</cp:lastModifiedBy>
  <cp:revision/>
  <dcterms:created xsi:type="dcterms:W3CDTF">2020-02-27T15:39:52Z</dcterms:created>
  <dcterms:modified xsi:type="dcterms:W3CDTF">2025-07-25T18:37:35Z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0x010100F5B263E5F98AA84783D1DF49FADFFCEB</vt:lpwstr>
  </property>
  <property fmtid="{D5CDD505-2E9C-101B-9397-08002B2CF9AE}" pid="3" name="MediaServiceImageTags">
    <vt:lpwstr/>
  </property>
</Properties>
</file>