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manda\Desktop\Full Desktop 2025\Amanda Le Pape\07 Assessment Lead Magnet\"/>
    </mc:Choice>
  </mc:AlternateContent>
  <xr:revisionPtr revIDLastSave="0" documentId="8_{3DB82620-2805-4595-9E59-CBACAE3AF2DD}" xr6:coauthVersionLast="47" xr6:coauthVersionMax="47" xr10:uidLastSave="{00000000-0000-0000-0000-000000000000}"/>
  <workbookProtection lockStructure="1"/>
  <bookViews>
    <workbookView xWindow="-120" yWindow="-120" windowWidth="51840" windowHeight="21120" activeTab="5" xr2:uid="{00000000-000D-0000-FFFF-FFFF00000000}"/>
  </bookViews>
  <sheets>
    <sheet name="1. Start Here" sheetId="1" r:id="rId1"/>
    <sheet name="2. Choose Your Answers" sheetId="2" r:id="rId2"/>
    <sheet name="3. View Your Wheel" sheetId="3" r:id="rId3"/>
    <sheet name="Segment Library" sheetId="4" state="hidden" r:id="rId4"/>
    <sheet name="Chart Data" sheetId="5" state="hidden" r:id="rId5"/>
    <sheet name="4. Summary Report &amp; Reflections" sheetId="6" r:id="rId6"/>
  </sheets>
  <definedNames>
    <definedName name="_xlnm.Print_Area" localSheetId="0">'1. Start Here'!$A$1:$K$41</definedName>
    <definedName name="_xlnm.Print_Area" localSheetId="1">'2. Choose Your Answers'!$A$1:$D$38</definedName>
    <definedName name="_xlnm.Print_Area" localSheetId="2">'3. View Your Wheel'!$A$1:$M$52</definedName>
    <definedName name="_xlnm.Print_Area" localSheetId="5">'4. Summary Report &amp; Reflections'!$A$1:$H$65</definedName>
  </definedNames>
  <calcPr calcId="191029" iterateDelta="1E-4"/>
</workbook>
</file>

<file path=xl/calcChain.xml><?xml version="1.0" encoding="utf-8"?>
<calcChain xmlns="http://schemas.openxmlformats.org/spreadsheetml/2006/main">
  <c r="E15" i="6" l="1"/>
  <c r="D15" i="6"/>
  <c r="C15" i="6"/>
  <c r="B15" i="6"/>
  <c r="E14" i="6"/>
  <c r="D14" i="6"/>
  <c r="C14" i="6"/>
  <c r="B14" i="6"/>
  <c r="E13" i="6"/>
  <c r="D13" i="6"/>
  <c r="C13" i="6"/>
  <c r="B13" i="6"/>
  <c r="E9" i="6"/>
  <c r="D9" i="6"/>
  <c r="C9" i="6"/>
  <c r="B9" i="6"/>
  <c r="E8" i="6"/>
  <c r="D8" i="6"/>
  <c r="C8" i="6"/>
  <c r="B8" i="6"/>
  <c r="E7" i="6"/>
  <c r="D7" i="6"/>
  <c r="C7" i="6"/>
  <c r="B7" i="6"/>
  <c r="B28" i="5"/>
  <c r="B27" i="5"/>
  <c r="B26" i="5"/>
  <c r="B25" i="5"/>
  <c r="B24" i="5"/>
  <c r="B23" i="5"/>
  <c r="B22" i="5"/>
  <c r="B21" i="5"/>
  <c r="B20" i="5"/>
  <c r="B19" i="5"/>
  <c r="B18" i="5"/>
  <c r="B17" i="5"/>
  <c r="B16" i="5"/>
  <c r="B15" i="5"/>
  <c r="B14" i="5"/>
  <c r="B13" i="5"/>
  <c r="B12" i="5"/>
  <c r="B11" i="5"/>
  <c r="B10" i="5"/>
  <c r="B9" i="5"/>
  <c r="B8" i="5"/>
  <c r="B7" i="5"/>
  <c r="B6" i="5"/>
  <c r="B5" i="5"/>
  <c r="B4" i="5"/>
  <c r="B3" i="5"/>
  <c r="F49" i="3"/>
  <c r="I29" i="3"/>
  <c r="C29" i="3"/>
  <c r="C28" i="3"/>
  <c r="I28" i="3" s="1"/>
  <c r="C27" i="3"/>
  <c r="I27" i="3" s="1"/>
  <c r="C26" i="3"/>
  <c r="I26" i="3" s="1"/>
  <c r="I25" i="3"/>
  <c r="C25" i="3"/>
  <c r="C24" i="3"/>
  <c r="I24" i="3" s="1"/>
  <c r="C23" i="3"/>
  <c r="I23" i="3" s="1"/>
  <c r="C22" i="3"/>
  <c r="I22" i="3" s="1"/>
  <c r="I21" i="3"/>
  <c r="C21" i="3"/>
  <c r="C20" i="3"/>
  <c r="I20" i="3" s="1"/>
  <c r="C19" i="3"/>
  <c r="I19" i="3" s="1"/>
  <c r="C18" i="3"/>
  <c r="I18" i="3" s="1"/>
  <c r="I17" i="3"/>
  <c r="C17" i="3"/>
  <c r="C16" i="3"/>
  <c r="I16" i="3" s="1"/>
  <c r="C15" i="3"/>
  <c r="I15" i="3" s="1"/>
  <c r="C14" i="3"/>
  <c r="I14" i="3" s="1"/>
  <c r="I13" i="3"/>
  <c r="C13" i="3"/>
  <c r="C12" i="3"/>
  <c r="I12" i="3" s="1"/>
  <c r="C11" i="3"/>
  <c r="I11" i="3" s="1"/>
  <c r="C10" i="3"/>
  <c r="I10" i="3" s="1"/>
  <c r="I9" i="3"/>
  <c r="C9" i="3"/>
  <c r="C8" i="3"/>
  <c r="I8" i="3" s="1"/>
  <c r="C7" i="3"/>
  <c r="I7" i="3" s="1"/>
  <c r="C6" i="3"/>
  <c r="F48" i="3" s="1"/>
  <c r="I5" i="3"/>
  <c r="C5" i="3"/>
  <c r="C4" i="3"/>
  <c r="I4" i="3" s="1"/>
  <c r="I6" i="3" l="1"/>
  <c r="F50" i="3"/>
</calcChain>
</file>

<file path=xl/sharedStrings.xml><?xml version="1.0" encoding="utf-8"?>
<sst xmlns="http://schemas.openxmlformats.org/spreadsheetml/2006/main" count="293" uniqueCount="181">
  <si>
    <t xml:space="preserve">   The Career Power Wheel</t>
  </si>
  <si>
    <t xml:space="preserve">     A self-assessment across 26 markers of External Capability and Internal Capacity</t>
  </si>
  <si>
    <t>About</t>
  </si>
  <si>
    <t>This assessment has been developed by Amanda Le Pape of Global Talent Coaching to help ambitious women working in Financial Services understand and identify their opportunities for development, in order to create a resilient, impactful and valuable career that brings them appropriate fulfillment and financial reward.</t>
  </si>
  <si>
    <t>How this works</t>
  </si>
  <si>
    <t>There are 26 short statements — 13 about your External Capability (your externally focused activities - the 'doing' aspect of work and career) and 13 about your Internal Capacity (the inner resources that hold you steady - the 'being' aspect of life and leadership).</t>
  </si>
  <si>
    <t>Step One: For each statement, rate how true it feels for you right now, from 1 to 5:</t>
  </si>
  <si>
    <t>1 = Never true for me        2 = Rarely        3 = Sometimes true for me        4 = Often        5 = Always true for me</t>
  </si>
  <si>
    <t>N.B. Answer honestly and quickly — your first instinct is usually the most accurate one. This isn't a test with a right answer, it's a way of seeing where you are right now and where there may be opportunity to develop one aspect so you can become more effective or your career can become more resilient.</t>
  </si>
  <si>
    <t>Step Two: Go to the 'Your Answers' tab to begin.</t>
  </si>
  <si>
    <t>Step Three: Once you've answered all 26 statements, go to the 'Your Wheel' tab to see your results and answer the reflection questions.</t>
  </si>
  <si>
    <t>© Amanda Le Pape/Global Talent Coaching Ltd 2026</t>
  </si>
  <si>
    <t xml:space="preserve">   © Amanda Le Pape/Global Talent Coaching Ltd 2026</t>
  </si>
  <si>
    <t xml:space="preserve">   Choose Your Answers</t>
  </si>
  <si>
    <t xml:space="preserve">   1 = Never true for me     2 = Rarely     3 = Sometimes     4 = Often     5 = Always true for me</t>
  </si>
  <si>
    <t xml:space="preserve">   EXTERNAL CAPABILITY</t>
  </si>
  <si>
    <t>Area</t>
  </si>
  <si>
    <t>Statement</t>
  </si>
  <si>
    <t xml:space="preserve">Your Score (1-5): </t>
  </si>
  <si>
    <t>Advocacy &amp; Sponsorship</t>
  </si>
  <si>
    <t>I have somebody who actively puts my name forward and spends their own social capital backing me, staking their reputation on me, not just saying I'm great. I do the same for at least one other more junior person, including speaking up for their ideas.</t>
  </si>
  <si>
    <t>Disruption</t>
  </si>
  <si>
    <t>I'm willing to challenge the way things are done, even when it makes people uncomfortable.  I directly challenge behaviour and culture that doesn't work.</t>
  </si>
  <si>
    <t>Mentoring</t>
  </si>
  <si>
    <t>I have a mentor with whom I meet regularly and I actively help more junior people develop, beyond just answering their questions.</t>
  </si>
  <si>
    <t>Commercial Acumen</t>
  </si>
  <si>
    <t>I understand how my business makes money, and I can frame my work and ideas in terms of revenue, cost, or risk so that senior stakeholders immediately see the value.</t>
  </si>
  <si>
    <t>Thought Leadership/Expertship</t>
  </si>
  <si>
    <t>People come to me first when they need an expert view in my area.  I am known for my expertise and leadership in a particular area.</t>
  </si>
  <si>
    <t>Social Capital &amp; Networking</t>
  </si>
  <si>
    <t>I have a network I can call on quickly when I need information, support, or an introduction. I consciously build my social capital through clear activities.</t>
  </si>
  <si>
    <t>Ethics &amp; Boundaries</t>
  </si>
  <si>
    <t>I'm known for doing the right thing, even when it's the harder or less convenient option.</t>
  </si>
  <si>
    <t>Visibility</t>
  </si>
  <si>
    <t>The people who make decisions about my career know who I am and what I do.</t>
  </si>
  <si>
    <t>Recognition</t>
  </si>
  <si>
    <t>I get fair and appropriate credit for the work and results I actually deliver.</t>
  </si>
  <si>
    <t>Comms &amp; Influencing Skills</t>
  </si>
  <si>
    <t>I can flex my communication approach to connect with people who are different to me and  get people on board with my ideas, even when they didn't start out agreeing with me.</t>
  </si>
  <si>
    <t>Brand</t>
  </si>
  <si>
    <t>People would describe me in a consistent way, and it's the way I'd want to be described.</t>
  </si>
  <si>
    <t>Results</t>
  </si>
  <si>
    <t>I deliver, my team deliver and it's clear to everyone that I achieve objectives.</t>
  </si>
  <si>
    <t>Authentic Leading</t>
  </si>
  <si>
    <t>I lead in a way that feels genuinely like me, not a performance of what leadership "should" look like.  I share my own stories, experiences and failures rather than try to come across as perfect.  I am real.</t>
  </si>
  <si>
    <t xml:space="preserve">   INTERNAL CAPACITY</t>
  </si>
  <si>
    <t>Your score (1-5)</t>
  </si>
  <si>
    <t>Responsive v Reactive</t>
  </si>
  <si>
    <t>When something goes wrong, I respond deliberately/consciously rather than react on impulse/instinctive reflex</t>
  </si>
  <si>
    <t>Values</t>
  </si>
  <si>
    <t>I know what's important to me, and my decisions and choices reflect that.</t>
  </si>
  <si>
    <t>Self-Awareness</t>
  </si>
  <si>
    <t>I am accurately aware and can name  my thoughts, feelings, patterns, blind spots, strengths and capabilities etc</t>
  </si>
  <si>
    <t>Resilience</t>
  </si>
  <si>
    <t>I process setbacks quickly, recover and course-adjust in an appropriate time frame.</t>
  </si>
  <si>
    <t>Creativity</t>
  </si>
  <si>
    <t>I  bring fresh thinking, innovation and new perspectives to problems and challenges, rather than defaulting to the obvious or tried and tested answer.</t>
  </si>
  <si>
    <t>Poise</t>
  </si>
  <si>
    <t xml:space="preserve">I stay composed under pressure, even when things are tense or moving fast.  I understand how my emotions and experience works and I can remain grounded and calm in the moments that count. </t>
  </si>
  <si>
    <t>Strategic Thinking</t>
  </si>
  <si>
    <t>I take regular quiet time to think strategically - about my work, my team and also my career.  I can see the bigger picture and connect today's decisions to where things are heading.</t>
  </si>
  <si>
    <t>Managing Conflict</t>
  </si>
  <si>
    <t>I understand that conflict is a precursor to innovation and change; I deal with disagreement directly and constructively, rather than avoiding it.  I remain resourceful, centred, curious, boundaried and clear in conflict moments.</t>
  </si>
  <si>
    <t>Self-Discipline</t>
  </si>
  <si>
    <t>I follow through on what I say I'll do, even when motivation dips.  I keep to my schedule and decisions 80% of the time (allowing for flex and spontaneity!)</t>
  </si>
  <si>
    <t>Emotional Intelligence</t>
  </si>
  <si>
    <t>I read the emotional undercurrent in a room and adjust my message and how I show up accordingly.</t>
  </si>
  <si>
    <t>Authority &amp; Gravitas</t>
  </si>
  <si>
    <t>When I speak, I feel 'in my boots' - my mind is clear, settled and relaxed and I can access creativity and clarity in the moment.  I focus on my audience, not myself - people listen and take what I say seriously.</t>
  </si>
  <si>
    <t>Confidence</t>
  </si>
  <si>
    <t>I know that intrinsically  I'm ok and can deal with the opportunities that come my way.  I understand that I can lean into my innate wisdom rather than having to 'work hard' at things.  Clarity underpins my confidence and I back my own judgement, even under pressure or challenge.</t>
  </si>
  <si>
    <t>Clarity</t>
  </si>
  <si>
    <t xml:space="preserve">I know how my mind works and what gets in the way of clarity.  I have ways to self-manage so I can experience clarity often and self-correct when I'm off-course.  I have a clear vision for myself, my work, career and life and take aligned steps to achieve this. </t>
  </si>
  <si>
    <t>Now move on to Step 3 - click on the 'Your Wheel' tab below.</t>
  </si>
  <si>
    <t xml:space="preserve">   Your Wheel Scores</t>
  </si>
  <si>
    <t>How Smooth or Bumpy is Your Career Likely to Be?</t>
  </si>
  <si>
    <t>Segment</t>
  </si>
  <si>
    <t>Score</t>
  </si>
  <si>
    <t>rank helper</t>
  </si>
  <si>
    <t>External</t>
  </si>
  <si>
    <t>Internal</t>
  </si>
  <si>
    <t>YOUR SNAPSHOT</t>
  </si>
  <si>
    <t>Average External Capability</t>
  </si>
  <si>
    <t>Average Internal Capacity</t>
  </si>
  <si>
    <t>Overall Average</t>
  </si>
  <si>
    <t>Overview</t>
  </si>
  <si>
    <t>Strength text</t>
  </si>
  <si>
    <t>Development text</t>
  </si>
  <si>
    <t>This is about having someone senior who actively puts your name forward and spends their own credibility on your behalf — not just saying you're great, but staking their own reputation on you — and you doing the same for someone more junior than you, including speaking up for their ideas and contributions, not just your own. It's not mentoring or advice; it's someone using their influence and risking their own standing in rooms you're not in.</t>
  </si>
  <si>
    <t>Doors open for you because someone with power is willing to spend their own social capital backing you when you're not there, and you do the same for others, which builds your own reputation as someone who lifts people up. This trust often comes back around, as people are more willing to put their own name behind you in turn.</t>
  </si>
  <si>
    <t>Opportunities may be passing you by simply because no one with influence is willing to stake their reputation on you in the rooms that matter. If your own visibility is mostly about your own ideas rather than others', this can also cost you allies who would otherwise be willing to spend their own capital sponsoring and advocating for you.</t>
  </si>
  <si>
    <t>This is your willingness to challenge the way things are done and call out culture or behaviour that isn't working, even when it's uncomfortable. It's a marker of how much you're shaping the system versus simply operating within it.</t>
  </si>
  <si>
    <t>You're seen as someone who moves things forward rather than maintaining a status quo that no longer serves the business. People may come to rely on you to say the thing others are thinking but won't voice.</t>
  </si>
  <si>
    <t>You may be absorbing the cost of a system or culture that isn't working, which is tacit agreement. Over time, this can slowly diminish confidence as well as ambition. The system doesn't change for you or for those who come behind you.</t>
  </si>
  <si>
    <t>This covers both having a mentor you meet with regularly, and actively developing people more junior than you — going beyond just answering questions when asked. It's a two-way marker of investment in growth, yours and others'.</t>
  </si>
  <si>
    <t>You're building a pipeline of goodwill and capability around you, and you have support flowing in from someone more experienced too. This tends to compound into a stronger personal network and a reputation as a developer of talent.</t>
  </si>
  <si>
    <t>You may be operating without anyone deliberately invested in your growth, and without consciously growing anyone else either. This can leave you feeling isolated in your own development, and can mean your impact stops at your own desk.</t>
  </si>
  <si>
    <t>This is understanding how the business actually makes money — revenue drivers, cost base, margin, risk — and being able to think and speak in the language the Board and senior leadership use to make decisions. It's translating your work into the financial and strategic terms that determine whether something gets funded, prioritised, or backed.</t>
  </si>
  <si>
    <t>You can walk into a room and frame your idea in terms of payback period, margin impact, or risk exposure, rather than just describing the work involved — for example, presenting a process change as "this cuts cost-to-serve by 12% within two quarters" rather than "this makes the team's life easier," or flagging a project delay in terms of revenue at risk rather than just timeline slippage. Senior stakeholders take you seriously because you're demonstrably thinking at their level, not just reporting up to it.</t>
  </si>
  <si>
    <t>Without this, good work can struggle to get resourced or recognised, because its commercial value was never made explicit in terms the Board actually weighs decisions against. This can mean a technically excellent proposal loses out to a weaker one, simply because the weaker one came with a clear revenue or cost story attached and yours didn't.</t>
  </si>
  <si>
    <t>This is about being the person others come to first for an expert view in your area, known for your leadership, authority and innovation in a particular area. It reflects how distinct and recognised your expertise is.</t>
  </si>
  <si>
    <t>You become a go-to reference point, which naturally increases your visibility, your influence, and the weight your opinions carry in decisions. This kind of recognition often opens doors that pure performance alone does not as it builds social capital.</t>
  </si>
  <si>
    <t>Your expertise may be real but invisible — known to you, not yet known to the people who could amplify it. Without a clear, recognised area of authority, you can be more easily overlooked for opportunities that need an expert voice.</t>
  </si>
  <si>
    <t>This is having an internal and external network you can call on quickly for information, support, or an introduction — and consciously building that capital through deliberate activity, not chance encounters. It's the depth and reach of your relationships outside your immediate role.</t>
  </si>
  <si>
    <t>You can move quickly because you have people to call, favours to draw on, and introductions you can make happen. This network becomes a form of career insurance, giving you options when you need them.</t>
  </si>
  <si>
    <t>Without an active network, you may find yourself working harder for the same outcomes — relying solely on formal channels and process where others can pick up a phone. This can leave you exposed when you need information or support quickly and don't have anywhere to turn.</t>
  </si>
  <si>
    <t>This is about being known for your integrity and doing the right thing, even when it's harder or less convenient, and holding your boundaries accordingly. It reflects the consistency between your values and your actions under pressure.</t>
  </si>
  <si>
    <t>People trust you because your behaviour is predictable and principled, even in difficult moments. This trust becomes a form of currency — people will back you, defend you, and follow you because of it.</t>
  </si>
  <si>
    <t>If boundaries slip under pressure, or convenience starts to override principle, trust erodes slowly and silently. Left unaddressed, this can undermine your credibility even while your results stay strong.</t>
  </si>
  <si>
    <t>This is whether the people internally and externally actually know who you are and what you do. It's distinct from doing good work — it's more about you being seen by the kinds of people who can offer or create opportunities for you.</t>
  </si>
  <si>
    <t>Decision-makers already have you front of mind when opportunities arise, because your work and presence register with them directly.</t>
  </si>
  <si>
    <t>Strong work can go unnoticed by people who recruit, decide on promotions, pay, and opportunities, simply because they don't see it directly. This is one of the most common, and most fixable, blind spots in a stalled career.</t>
  </si>
  <si>
    <t>This is about getting fair and appropriate credit for the work and results you actually deliver. It's the gap, or lack of one, between your contribution and what gets attributed to you.</t>
  </si>
  <si>
    <t>Your reputation and your actual contribution are aligned, which builds trust in your track record and makes future opportunities, salary increases and bonuses easier to justify.</t>
  </si>
  <si>
    <t>If credit for your work consistently goes elsewhere, your track record on paper can look thinner than your actual impact. Over time, this gap can become a serious, if invisible, ceiling on your progression and income.</t>
  </si>
  <si>
    <t>This is your ability to flex your communication style to connect with people different from you, and to bring people on board with your ideas even when they didn't start out agreeing. It's about movement — can you actually shift other people's positions?</t>
  </si>
  <si>
    <t>You can build buy-in across different audiences and stakeholders, which makes you effective in rooms where agreement isn't automatic. This is often what separates good ideas that go nowhere from good ideas that get resourced.</t>
  </si>
  <si>
    <t>If your style doesn't flex, you may find your ideas land well with people like you but struggle to gain traction elsewhere. This can mean genuinely good ideas stall simply because the room wasn't brought along, and often means re-work and eats into your time.</t>
  </si>
  <si>
    <t>This is whether people would describe you in a consistent way — and whether that description is the one you'd actually want. It's the gap between your intended reputation and your perceived one.</t>
  </si>
  <si>
    <t>A clear, consistent, intentional brand means people know what to expect from you and what you stand for, which builds predictability and trust. It also means opportunities tend to find you, because your reputation does some of the work before you even arrive.</t>
  </si>
  <si>
    <t>An inconsistent or unintentional brand can mean you're perceived differently by different people, none of which may reflect how you'd want to be seen. This can work against you in rooms where your reputation precedes you.</t>
  </si>
  <si>
    <t>This is about delivering, having your team deliver, and it being clear to everyone that objectives are being achieved. It's also ensuring that results are attributed fairly and ethically.</t>
  </si>
  <si>
    <t>A clear track record of delivery gives you a strong, evidence-based case for your next opportunity, and it's hard to argue with. This becomes a foundation you can stand on with confidence in difficult conversations.</t>
  </si>
  <si>
    <t>If delivery is happening but isn't clearly visible or attributable to you, your case for progression becomes harder to make, however strong the underlying work. If results are not happening, it could be that there are forces in play that require your attention and focus to shift before your reputation is impacted.</t>
  </si>
  <si>
    <t>This is leading in a way that feels genuinely like you, sharing your own stories and failures rather than performing a version of leadership that isn't real. It reflects how much of yourself you allow to be shown versus how much you perform.</t>
  </si>
  <si>
    <t>People trust leaders who are real, and authenticity tends to build deeper loyalty and psychological safety in the people around you. It also tends to be sustainable — you're not maintaining a performance, you're being yourself.</t>
  </si>
  <si>
    <t>Performing a version of leadership that isn't genuinely you is exhausting and tends to create distance rather than trust with the people you lead. Over time, this can leave you feeling disconnected from your own leadership, even when it looks successful from the outside, but also possibly creating a 'perfectionist' tone in your leadership, and therefore, distance with the people you lead.</t>
  </si>
  <si>
    <t>This is whether you respond deliberately and consciously to challenges, rather than reacting on instinct or impulse. It's a marker of how much your leadership is being run on old survival patterns rather than creative and mature choices.</t>
  </si>
  <si>
    <t>You stay in the driver's seat even when things go wrong, choosing your response rather than being run by impulse. This composure under pressure tends to build others' confidence in your judgement and ability as a leader.</t>
  </si>
  <si>
    <t>Reacting on impulse (controlling, complying or protecting) reduces leadership effectiveness and impact. This not only damages relationships but also credibility and can set up toxic dynamics in teams and organisations, making them less effective and less profitable than they could be.</t>
  </si>
  <si>
    <t>This is knowing what's important to you, and whether your decisions and choices actually reflect that. It's the alignment, or misalignment, between what you say matters and what you do – alignment isn't always the easy road, but it's usually the one where integrity lives.</t>
  </si>
  <si>
    <t>Clear values give you (and others) a stable compass for decisions, especially difficult ones, and that consistency builds trust in how you'll act under pressure. You spend less energy deliberating because you already know what matters.</t>
  </si>
  <si>
    <t>When decisions drift away from your stated values, it tends to create internal friction, even if no one else notices. Left unaddressed, this gap can show up later as burnout, disengagement, or resentment.</t>
  </si>
  <si>
    <t>This is being accurately aware of, and able to name, your own thoughts, feelings, patterns, blind spots, strengths, and capabilities. It's the foundation that most other internal capacities are built on.</t>
  </si>
  <si>
    <t>Strong self-awareness means you can catch your own patterns before they cause damage, and you know where your real strengths lie. This tends to accelerate development generally, because you know what to work on and what to lean into.</t>
  </si>
  <si>
    <t>Without accurate self-awareness, blind spots stay blind — patterns repeat, and feedback can land as a surprise rather than confirmation of something you already suspected. This can slow development across every other area, since you can't address what you can't see.</t>
  </si>
  <si>
    <t>This is how quickly you process setbacks, recover, and course-adjust within an appropriate time frame. It's not about avoiding setbacks, but about your relationship with them once they happen.</t>
  </si>
  <si>
    <t>You move through difficulty without it derailing you for long, which means setbacks become information rather than identity. People notice this and tend to trust you more, not less, after they've seen you handle a setback well.</t>
  </si>
  <si>
    <t>If setbacks linger longer than they need to, they can start to compound, affecting confidence and decision-making well beyond the original event. This can create a pattern where each setback makes the next one feel bigger than it is.</t>
  </si>
  <si>
    <t>This is bringing fresh thinking, innovation, and new perspectives to problems, rather than defaulting to the obvious or tried-and-tested ideas. It reflects how much value you add versus how much you replicate what's already there. The world is changing rapidly and offering a whole raft of new challenges – we either get known for being a solution-focused person or for someone slow to adapt, and therefore more disposable.</t>
  </si>
  <si>
    <t>Fresh thinking makes you valuable in exactly the moments that matter most — when the obvious answer isn't working or a novel challenge has arisen. This tends to position you as someone who adds distinct value, not just reliable execution.</t>
  </si>
  <si>
    <t>Defaulting to familiar answers can mean missed opportunities to solve problems in a genuinely better way. Over time, this can mean your contribution looks more replaceable than it actually is.</t>
  </si>
  <si>
    <t>This is staying composed under pressure, understanding how your emotions work, and remaining grounded and calm in the moments that count. It's your capacity to stay present rather than be mentally and emotionally hijacked.</t>
  </si>
  <si>
    <t>Staying grounded under pressure means you think more clearly when others are losing clarity, which tends to make you the person people look to in a crisis. This composure is highly visible and builds significant credibility. You are a strong hand on the wheel during a storm.</t>
  </si>
  <si>
    <t>Losing composure under pressure can mean decisions made from a narrowed, less resourceful state, which others notice even if you don't at the time. This can undermine confidence in your judgement specifically in the high-stakes moments where it matters most and impact your reputation.</t>
  </si>
  <si>
    <t>This is taking regular quiet time to think strategically about your work, your team, and your career, and connecting today's decisions to where things are heading. It's the difference between being busy and being deliberate.</t>
  </si>
  <si>
    <t>Regular strategic thinking means your day-to-day decisions are actually moving you somewhere, rather than just keeping you occupied. This tends to compound significantly over time, since direction matters more than effort alone.</t>
  </si>
  <si>
    <t>Without this thinking time, you can end up busy but directionless, making good short-term decisions that don't necessarily move the needle. This is one of the easiest capacities to lose to urgency, and one of the most costly to lose long-term.</t>
  </si>
  <si>
    <t>Conflict can be a precursor to change, and it's important to have the skill to deal with disagreement directly and constructively, and stay resourceful, centred, and clear. It's your relationship with conflict which is just as important here as the ability to be 'in it' resourced and effective.</t>
  </si>
  <si>
    <t>Handling conflict well means issues actually get resolved rather than buried, and you're seen as someone who can be trusted in difficult conversations. This tends to build deep credibility, since most people avoid this rather than do it well.</t>
  </si>
  <si>
    <t>Avoiding conflict can mean issues resurface repeatedly, unresolved, draining energy each time. It's confusing. Over time, this avoidance or poor management of conflict can also mean you're left out of difficult but important conversations, because others don't trust you to engage with them.</t>
  </si>
  <si>
    <t>This is following through on what you say you'll do, even when motivation dips, keeping to your decisions and schedule the majority of the time. It's the gap between your intentions and your follow-through, keeping promises to yourself as well as others.</t>
  </si>
  <si>
    <t>Consistent follow-through builds self-respect and a reputation for reliability that other people can plan around, which is one of the most valued traits in any senior role. It also builds self-trust, which underpins confidence in other areas.</t>
  </si>
  <si>
    <t>When follow-through is inconsistent, it can erode others' confidence in your word, even when your intentions were genuine. It can also erode your own self-trust, making future commitments feel harder to keep. Where self-discipline is missing, it might mean that the something is not truly valued or being done for authentic reasons — it could be a 'should' rather than true desire.</t>
  </si>
  <si>
    <t>Emotional intelligence (EI or EQ) is the ability to identify and manage your own emotions, as well as the emotions of others. It involves developing deep self-awareness, regulating feelings, practicing empathy, and using this awareness to guide your thinking and behaviour. Ultimately, this allows you to build stronger relationships and navigate daily life more successfully.</t>
  </si>
  <si>
    <t>You can sense what's happening for you and for others in real time, and you use that awareness to choose your response rather than be ruled by it. This makes you genuinely effective at building trust and navigating people, because you're reading the room accurately rather than guessing.</t>
  </si>
  <si>
    <t>Missing your own emotional state, or someone else's, can mean technically correct messages that still fail to land, or even cause unintended damage. This can leave you wondering why a good idea was rejected, when the real issue was an emotional undercurrent you didn't register, in yourself or in the room.</t>
  </si>
  <si>
    <t>Authority is the ability to have people listen, take you seriously, able to land messages that are effective, inspire engagement and catalyse action. Gravitas is an invisible internal state of dignified presence and 'weight' that people 'feel' and take notice of.</t>
  </si>
  <si>
    <t>When you speak from a space of Clarity people sense it and naturally give your words more weight. This kind of presence is often what separates 'being heard' from simply talking – it has an impact.</t>
  </si>
  <si>
    <t>Speaking from a less settled state — self-focused, anxious, over-prepared — tends to undercut your message even when the content is strong. This can mean good ideas are dismissed not because they're wrong, but because we had a question marks about ourselves, ability, the situation or content when we delivered it.  Essentially, we are over-thinking things instead of trusting our ability to engage and respond in the moment.</t>
  </si>
  <si>
    <t>This is knowing that you're intrinsically capable of handling what comes your way, leaning into your own judgement and wisdom rather than constantly proving yourself. Clarity underpins this confidence, allowing you to back yourself under pressure or challenge.</t>
  </si>
  <si>
    <t>Genuine confidence means you can take appropriately bold action and back your own judgement, even when challenged. This tends to be self-reinforcing, since others respond to and trust confidence that isn't performative.</t>
  </si>
  <si>
    <t>Without this underlying confidence, you may find yourself over-preparing, over-explaining, or seeking external validation before trusting your own judgement. This can slow you down and, ironically, can make you look less capable than you actually are.</t>
  </si>
  <si>
    <t>This is understanding how your mind works, what gets in the way of clarity, and having ways to self-correct when you're off-course. It also includes having a clear vision for your work, career, and life, and taking aligned steps towards that.</t>
  </si>
  <si>
    <t>Clarity means you make decisions faster and with more conviction, because you're not operating from confusion or competing priorities. This tends to ripple outward, making your communication, confidence, and decision-making all noticeably sharper.</t>
  </si>
  <si>
    <t>Without clarity, decisions can take longer than necessary, feel effortful or directionless, and it becomes harder to know if you're making progress or just making motion. This lack of a clear internal compass can be draining, even when external circumstances are otherwise fine.</t>
  </si>
  <si>
    <t>Chart data - do not edit. Powers the Career Power Wheel visual.</t>
  </si>
  <si>
    <t xml:space="preserve">   Summary Report &amp; Reflections</t>
  </si>
  <si>
    <t xml:space="preserve">   Now that you've seen your wheel, take a few minutes to reflect on what it's telling you.</t>
  </si>
  <si>
    <t xml:space="preserve">   Your Top 3 Highest Scores</t>
  </si>
  <si>
    <t>Your Reflections</t>
  </si>
  <si>
    <t>Topic</t>
  </si>
  <si>
    <t>Category</t>
  </si>
  <si>
    <t>What this means for you</t>
  </si>
  <si>
    <t>1.  What are your reflections about these scores?</t>
  </si>
  <si>
    <t xml:space="preserve">   Your Lowest 3 Scores</t>
  </si>
  <si>
    <t>2.  What actions could you take to leverage your highest scores even more?</t>
  </si>
  <si>
    <t>3.  What actions could you take to mitigate or improve your lowest scores?</t>
  </si>
  <si>
    <t>4. Want to talk through your scores, reflections and create a plan?</t>
  </si>
  <si>
    <t>Book a strategy call with Amanda le Pape at Global Talent Coaching, by clicking on the button below.  Please note this strategy call is charged at £99 for 45 minutes to honour the time and value of this call.  You can cancel and reschedule any time up to 24 hours before the call.</t>
  </si>
  <si>
    <t xml:space="preserve">Book a Strategy Call with Amanda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</si>
</sst>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x14ac:knownFonts="1">
    <font>
      <sz val="11"/>
      <color theme="1"/>
      <name val="Montserrat"/>
      <family val="2"/>
      <scheme val="minor"/>
    </font>
    <font>
      <b/>
      <sz val="22"/>
      <color rgb="FFFFFFFF"/>
      <name val="Cambria"/>
      <family val="1"/>
    </font>
    <font>
      <i/>
      <sz val="9"/>
      <color rgb="FF999999"/>
      <name val="Montserrat"/>
    </font>
    <font>
      <b/>
      <sz val="12"/>
      <color rgb="FF1A7A7A"/>
      <name val="Montserrat"/>
    </font>
    <font>
      <b/>
      <sz val="12"/>
      <color rgb="FFB2975C"/>
      <name val="Montserrat"/>
    </font>
    <font>
      <sz val="10.5"/>
      <color rgb="FF1E1E1E"/>
      <name val="Montserrat"/>
    </font>
    <font>
      <b/>
      <sz val="12"/>
      <color rgb="FF1E1E1E"/>
      <name val="Cambria"/>
      <family val="1"/>
    </font>
    <font>
      <b/>
      <sz val="12"/>
      <color rgb="FF1E1E1E"/>
      <name val="Montserrat"/>
    </font>
    <font>
      <sz val="18"/>
      <color theme="1"/>
      <name val="Montserrat"/>
      <family val="2"/>
      <scheme val="minor"/>
    </font>
    <font>
      <sz val="14"/>
      <color theme="1"/>
      <name val="Montserrat"/>
      <family val="2"/>
      <scheme val="minor"/>
    </font>
    <font>
      <sz val="11"/>
      <color theme="1"/>
      <name val="Montserrat"/>
    </font>
    <font>
      <sz val="14"/>
      <color theme="1"/>
      <name val="Montserrat"/>
    </font>
    <font>
      <b/>
      <sz val="14"/>
      <color rgb="FF1A7A7A"/>
      <name val="Montserrat"/>
    </font>
    <font>
      <sz val="14"/>
      <color rgb="FF1E1E1E"/>
      <name val="Montserrat"/>
    </font>
    <font>
      <b/>
      <sz val="14"/>
      <color rgb="FFB2975C"/>
      <name val="Montserrat"/>
    </font>
    <font>
      <i/>
      <sz val="14"/>
      <color rgb="FF999999"/>
      <name val="Montserrat"/>
    </font>
    <font>
      <b/>
      <sz val="14"/>
      <color rgb="FF1E1E1E"/>
      <name val="Montserrat"/>
    </font>
    <font>
      <b/>
      <sz val="14"/>
      <color rgb="FF2C6E6B"/>
      <name val="Montserrat"/>
    </font>
    <font>
      <sz val="22"/>
      <color theme="1"/>
      <name val="Montserrat"/>
      <family val="2"/>
      <scheme val="minor"/>
    </font>
    <font>
      <i/>
      <sz val="14"/>
      <color rgb="FF1A7A7A"/>
      <name val="Montserrat"/>
    </font>
    <font>
      <b/>
      <sz val="14"/>
      <color rgb="FFFFFFFF"/>
      <name val="Montserrat"/>
    </font>
    <font>
      <b/>
      <i/>
      <sz val="14"/>
      <color rgb="FFB2975C"/>
      <name val="Montserrat"/>
    </font>
    <font>
      <b/>
      <sz val="9"/>
      <color rgb="FF999999"/>
      <name val="Montserrat"/>
    </font>
    <font>
      <sz val="9"/>
      <color rgb="FF999999"/>
      <name val="Montserrat"/>
    </font>
    <font>
      <b/>
      <sz val="10.5"/>
      <color rgb="FF1A7A7A"/>
      <name val="Montserrat"/>
    </font>
    <font>
      <b/>
      <sz val="12"/>
      <color rgb="FF1A7A7A"/>
      <name val="Montserrat"/>
    </font>
    <font>
      <b/>
      <sz val="10.5"/>
      <color rgb="FFB2975C"/>
      <name val="Montserrat"/>
    </font>
    <font>
      <b/>
      <sz val="12"/>
      <color rgb="FFB2975C"/>
      <name val="Montserrat"/>
    </font>
    <font>
      <b/>
      <sz val="10.5"/>
      <color rgb="FF1E1E1E"/>
      <name val="Montserrat"/>
    </font>
    <font>
      <b/>
      <sz val="12"/>
      <color rgb="FF1E1E1E"/>
      <name val="Montserrat"/>
    </font>
    <font>
      <sz val="10.5"/>
      <color rgb="FF1E1E1E"/>
      <name val="Montserrat"/>
    </font>
    <font>
      <i/>
      <sz val="8"/>
      <color rgb="FF999999"/>
      <name val="Montserrat"/>
    </font>
    <font>
      <sz val="8"/>
      <color rgb="FF999999"/>
      <name val="Montserrat"/>
    </font>
    <font>
      <sz val="1"/>
      <color rgb="FFFFFFFF"/>
      <name val="Montserrat"/>
    </font>
    <font>
      <b/>
      <sz val="11"/>
      <color rgb="FF1A7A7A"/>
      <name val="Montserrat"/>
    </font>
    <font>
      <sz val="10.5"/>
      <color rgb="FF1E1E1E"/>
      <name val="Montserrat"/>
    </font>
    <font>
      <b/>
      <sz val="11"/>
      <color rgb="FFB2975C"/>
      <name val="Montserrat"/>
    </font>
    <font>
      <b/>
      <sz val="10"/>
      <color rgb="FF999999"/>
      <name val="Montserrat"/>
    </font>
    <font>
      <b/>
      <sz val="11"/>
      <color rgb="FF1E1E1E"/>
      <name val="Montserrat"/>
    </font>
    <font>
      <i/>
      <sz val="9"/>
      <color rgb="FF999999"/>
      <name val="Montserrat"/>
    </font>
    <font>
      <b/>
      <sz val="14"/>
      <color rgb="FF1A7A7A"/>
      <name val="Montserrat"/>
    </font>
    <font>
      <b/>
      <sz val="14"/>
      <color rgb="FFB2975C"/>
      <name val="Montserrat"/>
    </font>
    <font>
      <b/>
      <sz val="14"/>
      <color theme="1"/>
      <name val="Montserrat"/>
    </font>
    <font>
      <sz val="12"/>
      <color theme="1"/>
      <name val="Montserrat"/>
      <scheme val="minor"/>
    </font>
    <font>
      <u/>
      <sz val="11"/>
      <color theme="10"/>
      <name val="Montserrat"/>
      <family val="2"/>
      <scheme val="minor"/>
    </font>
    <font>
      <b/>
      <i/>
      <sz val="14"/>
      <color rgb="FFA8D8D8"/>
      <name val="Montserrat"/>
    </font>
    <font>
      <b/>
      <sz val="14"/>
      <color rgb="FF2C6E6B"/>
      <name val="Montserrat"/>
      <scheme val="minor"/>
    </font>
    <font>
      <b/>
      <i/>
      <sz val="14"/>
      <color theme="0"/>
      <name val="Montserrat"/>
    </font>
    <font>
      <sz val="20"/>
      <color theme="0"/>
      <name val="Montserrat"/>
    </font>
    <font>
      <b/>
      <sz val="22"/>
      <color theme="0"/>
      <name val="Cambria"/>
      <family val="1"/>
    </font>
    <font>
      <sz val="22"/>
      <color theme="0"/>
      <name val="Montserrat"/>
    </font>
    <font>
      <b/>
      <sz val="22"/>
      <color theme="0"/>
      <name val="Cambria"/>
      <family val="1"/>
      <scheme val="major"/>
    </font>
    <font>
      <sz val="12"/>
      <color rgb="FF1E1E1E"/>
      <name val="Montserrat"/>
    </font>
    <font>
      <b/>
      <sz val="16"/>
      <color theme="1" tint="0.249977111117893"/>
      <name val="Montserrat"/>
    </font>
    <font>
      <sz val="16"/>
      <color rgb="FF1E1E1E"/>
      <name val="Montserrat"/>
    </font>
    <font>
      <b/>
      <u/>
      <sz val="20"/>
      <color theme="0"/>
      <name val="Montserrat"/>
      <scheme val="minor"/>
    </font>
    <font>
      <sz val="11"/>
      <color rgb="FF1E1E1E"/>
      <name val="Montserrat"/>
    </font>
  </fonts>
  <fills count="12">
    <fill>
      <patternFill patternType="none"/>
    </fill>
    <fill>
      <patternFill patternType="gray125"/>
    </fill>
    <fill>
      <patternFill patternType="solid">
        <fgColor rgb="FF1A7A7A"/>
      </patternFill>
    </fill>
    <fill>
      <patternFill patternType="solid">
        <fgColor rgb="FFDCEFEF"/>
      </patternFill>
    </fill>
    <fill>
      <patternFill patternType="solid">
        <fgColor rgb="FFFFFFFF"/>
      </patternFill>
    </fill>
    <fill>
      <patternFill patternType="solid">
        <fgColor rgb="FFB2975C"/>
      </patternFill>
    </fill>
    <fill>
      <patternFill patternType="solid">
        <fgColor rgb="FFF2ECE0"/>
      </patternFill>
    </fill>
    <fill>
      <patternFill patternType="solid">
        <fgColor rgb="FF2C6E6B"/>
        <bgColor indexed="64"/>
      </patternFill>
    </fill>
    <fill>
      <patternFill patternType="solid">
        <fgColor rgb="FFFFFFFF"/>
      </patternFill>
    </fill>
    <fill>
      <patternFill patternType="solid">
        <fgColor rgb="FFE5E7EB"/>
      </patternFill>
    </fill>
    <fill>
      <patternFill patternType="solid">
        <fgColor rgb="FFB2975C"/>
        <bgColor indexed="64"/>
      </patternFill>
    </fill>
    <fill>
      <patternFill patternType="solid">
        <fgColor rgb="FFDCEFEF"/>
        <bgColor indexed="64"/>
      </patternFill>
    </fill>
  </fills>
  <borders count="5">
    <border>
      <left/>
      <right/>
      <top/>
      <bottom/>
      <diagonal/>
    </border>
    <border>
      <left style="thin">
        <color rgb="FFE5E7EB"/>
      </left>
      <right style="thin">
        <color rgb="FFE5E7EB"/>
      </right>
      <top style="thin">
        <color rgb="FFE5E7EB"/>
      </top>
      <bottom style="thin">
        <color rgb="FFE5E7EB"/>
      </bottom>
      <diagonal/>
    </border>
    <border>
      <left style="thin">
        <color rgb="FFE5E7EB"/>
      </left>
      <right style="thin">
        <color rgb="FFE5E7EB"/>
      </right>
      <top style="thin">
        <color rgb="FFE5E7EB"/>
      </top>
      <bottom style="thin">
        <color rgb="FFE5E7EB"/>
      </bottom>
      <diagonal/>
    </border>
    <border>
      <left style="thin">
        <color rgb="FFE5E7EB"/>
      </left>
      <right style="thin">
        <color rgb="FFE5E7EB"/>
      </right>
      <top/>
      <bottom/>
      <diagonal/>
    </border>
    <border>
      <left style="thin">
        <color rgb="FFE5E7EB"/>
      </left>
      <right style="thin">
        <color rgb="FFE5E7EB"/>
      </right>
      <top/>
      <bottom style="thin">
        <color rgb="FFE5E7EB"/>
      </bottom>
      <diagonal/>
    </border>
  </borders>
  <cellStyleXfs count="2">
    <xf numFmtId="0" fontId="0" fillId="0" borderId="0"/>
    <xf numFmtId="0" fontId="44" fillId="0" borderId="0"/>
  </cellStyleXfs>
  <cellXfs count="92">
    <xf numFmtId="0" fontId="0" fillId="0" borderId="0" xfId="0"/>
    <xf numFmtId="0" fontId="6" fillId="0" borderId="0" xfId="0" applyFont="1"/>
    <xf numFmtId="0" fontId="9" fillId="0" borderId="0" xfId="0" applyFont="1"/>
    <xf numFmtId="0" fontId="10" fillId="0" borderId="0" xfId="0" applyFont="1"/>
    <xf numFmtId="0" fontId="11" fillId="0" borderId="0" xfId="0" applyFont="1"/>
    <xf numFmtId="0" fontId="11" fillId="0" borderId="0" xfId="0" applyFont="1" applyAlignment="1">
      <alignment wrapText="1"/>
    </xf>
    <xf numFmtId="0" fontId="12" fillId="0" borderId="1" xfId="0" applyFont="1" applyBorder="1" applyAlignment="1">
      <alignment vertical="center"/>
    </xf>
    <xf numFmtId="0" fontId="13" fillId="0" borderId="1" xfId="0" applyFont="1" applyBorder="1" applyAlignment="1">
      <alignment vertical="center" wrapText="1"/>
    </xf>
    <xf numFmtId="0" fontId="11" fillId="0" borderId="0" xfId="0" applyFont="1" applyAlignment="1">
      <alignment vertical="center"/>
    </xf>
    <xf numFmtId="0" fontId="9" fillId="0" borderId="0" xfId="0" applyFont="1" applyAlignment="1">
      <alignment vertical="center"/>
    </xf>
    <xf numFmtId="0" fontId="8" fillId="0" borderId="0" xfId="0" applyFont="1"/>
    <xf numFmtId="0" fontId="11" fillId="3" borderId="0" xfId="0" applyFont="1" applyFill="1"/>
    <xf numFmtId="0" fontId="11" fillId="6" borderId="0" xfId="0" applyFont="1" applyFill="1"/>
    <xf numFmtId="0" fontId="16" fillId="6" borderId="0" xfId="0" applyFont="1" applyFill="1" applyAlignment="1">
      <alignment vertical="center"/>
    </xf>
    <xf numFmtId="0" fontId="14" fillId="0" borderId="1" xfId="0" applyFont="1" applyBorder="1" applyAlignment="1">
      <alignment vertical="center"/>
    </xf>
    <xf numFmtId="0" fontId="22" fillId="0" borderId="0" xfId="0" applyFont="1"/>
    <xf numFmtId="0" fontId="23" fillId="0" borderId="0" xfId="0" applyFont="1"/>
    <xf numFmtId="0" fontId="23" fillId="0" borderId="0" xfId="0" applyFont="1" applyAlignment="1">
      <alignment horizontal="center"/>
    </xf>
    <xf numFmtId="0" fontId="24" fillId="0" borderId="0" xfId="0" applyFont="1"/>
    <xf numFmtId="164" fontId="25" fillId="0" borderId="0" xfId="0" applyNumberFormat="1" applyFont="1" applyAlignment="1">
      <alignment horizontal="center"/>
    </xf>
    <xf numFmtId="0" fontId="26" fillId="0" borderId="0" xfId="0" applyFont="1"/>
    <xf numFmtId="164" fontId="27" fillId="0" borderId="0" xfId="0" applyNumberFormat="1" applyFont="1" applyAlignment="1">
      <alignment horizontal="center"/>
    </xf>
    <xf numFmtId="0" fontId="28" fillId="0" borderId="0" xfId="0" applyFont="1"/>
    <xf numFmtId="164" fontId="29" fillId="0" borderId="0" xfId="0" applyNumberFormat="1" applyFont="1" applyAlignment="1">
      <alignment horizontal="center"/>
    </xf>
    <xf numFmtId="0" fontId="30" fillId="0" borderId="0" xfId="0" applyFont="1" applyAlignment="1">
      <alignment horizontal="center" wrapText="1"/>
    </xf>
    <xf numFmtId="0" fontId="31" fillId="0" borderId="0" xfId="0" applyFont="1"/>
    <xf numFmtId="0" fontId="32" fillId="0" borderId="0" xfId="0" applyFont="1"/>
    <xf numFmtId="0" fontId="33" fillId="0" borderId="0" xfId="0" applyFont="1"/>
    <xf numFmtId="0" fontId="0" fillId="8" borderId="2" xfId="0" applyFill="1" applyBorder="1"/>
    <xf numFmtId="0" fontId="37" fillId="0" borderId="0" xfId="0" applyFont="1"/>
    <xf numFmtId="0" fontId="39" fillId="0" borderId="0" xfId="0" applyFont="1"/>
    <xf numFmtId="0" fontId="0" fillId="9" borderId="0" xfId="0" applyFill="1"/>
    <xf numFmtId="0" fontId="34" fillId="8" borderId="2" xfId="0" applyFont="1" applyFill="1" applyBorder="1" applyAlignment="1">
      <alignment vertical="top" wrapText="1"/>
    </xf>
    <xf numFmtId="0" fontId="38" fillId="8" borderId="2" xfId="0" applyFont="1" applyFill="1" applyBorder="1" applyAlignment="1">
      <alignment horizontal="center" vertical="top"/>
    </xf>
    <xf numFmtId="0" fontId="36" fillId="8" borderId="2" xfId="0" applyFont="1" applyFill="1" applyBorder="1" applyAlignment="1">
      <alignment vertical="top" wrapText="1"/>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42" fillId="0" borderId="0" xfId="0" applyFont="1" applyAlignment="1">
      <alignment vertical="top" wrapText="1"/>
    </xf>
    <xf numFmtId="0" fontId="12" fillId="0" borderId="0" xfId="0" applyFont="1"/>
    <xf numFmtId="0" fontId="43" fillId="0" borderId="0" xfId="0" applyFont="1"/>
    <xf numFmtId="0" fontId="7" fillId="9" borderId="0" xfId="0" applyFont="1" applyFill="1" applyAlignment="1">
      <alignment vertical="center"/>
    </xf>
    <xf numFmtId="0" fontId="3" fillId="8" borderId="2" xfId="0" applyFont="1" applyFill="1" applyBorder="1" applyAlignment="1">
      <alignment vertical="top" wrapText="1"/>
    </xf>
    <xf numFmtId="0" fontId="4" fillId="8" borderId="2" xfId="0" applyFont="1" applyFill="1" applyBorder="1" applyAlignment="1">
      <alignment vertical="top" wrapText="1"/>
    </xf>
    <xf numFmtId="0" fontId="0" fillId="7" borderId="0" xfId="0" applyFill="1"/>
    <xf numFmtId="0" fontId="17" fillId="0" borderId="1" xfId="0" applyFont="1" applyBorder="1" applyAlignment="1">
      <alignment vertical="center"/>
    </xf>
    <xf numFmtId="0" fontId="10" fillId="7" borderId="0" xfId="0" applyFont="1" applyFill="1"/>
    <xf numFmtId="0" fontId="10" fillId="0" borderId="0" xfId="0" applyFont="1" applyAlignment="1">
      <alignment wrapText="1"/>
    </xf>
    <xf numFmtId="0" fontId="46" fillId="0" borderId="0" xfId="0" applyFont="1"/>
    <xf numFmtId="0" fontId="43" fillId="7" borderId="0" xfId="0" applyFont="1" applyFill="1"/>
    <xf numFmtId="0" fontId="48" fillId="7" borderId="0" xfId="0" applyFont="1" applyFill="1"/>
    <xf numFmtId="0" fontId="18" fillId="7" borderId="0" xfId="0" applyFont="1" applyFill="1"/>
    <xf numFmtId="0" fontId="50" fillId="7" borderId="0" xfId="0" applyFont="1" applyFill="1"/>
    <xf numFmtId="0" fontId="51" fillId="7" borderId="0" xfId="0" applyFont="1" applyFill="1" applyAlignment="1">
      <alignment horizontal="center" vertical="center"/>
    </xf>
    <xf numFmtId="0" fontId="3" fillId="0" borderId="0" xfId="0" applyFont="1"/>
    <xf numFmtId="0" fontId="52" fillId="0" borderId="0" xfId="0" applyFont="1" applyAlignment="1">
      <alignment horizontal="center"/>
    </xf>
    <xf numFmtId="0" fontId="4" fillId="0" borderId="0" xfId="0" applyFont="1"/>
    <xf numFmtId="0" fontId="7" fillId="11" borderId="0" xfId="0" applyFont="1" applyFill="1"/>
    <xf numFmtId="0" fontId="0" fillId="11" borderId="0" xfId="0" applyFill="1"/>
    <xf numFmtId="0" fontId="53" fillId="0" borderId="0" xfId="0" applyFont="1" applyAlignment="1">
      <alignment wrapText="1"/>
    </xf>
    <xf numFmtId="0" fontId="55" fillId="10" borderId="0" xfId="1" applyFont="1" applyFill="1" applyAlignment="1">
      <alignment horizontal="center" vertical="center"/>
    </xf>
    <xf numFmtId="0" fontId="7" fillId="11" borderId="0" xfId="0" applyFont="1" applyFill="1" applyAlignment="1">
      <alignment horizontal="center"/>
    </xf>
    <xf numFmtId="0" fontId="56" fillId="8" borderId="2" xfId="0" applyFont="1" applyFill="1" applyBorder="1" applyAlignment="1">
      <alignment vertical="top" wrapText="1"/>
    </xf>
    <xf numFmtId="0" fontId="12"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45" fillId="7" borderId="0" xfId="0" applyFont="1" applyFill="1" applyAlignment="1">
      <alignment horizontal="left" vertical="center"/>
    </xf>
    <xf numFmtId="0" fontId="0" fillId="0" borderId="0" xfId="0"/>
    <xf numFmtId="0" fontId="14" fillId="0" borderId="0" xfId="0" applyFont="1" applyAlignment="1">
      <alignment vertical="top"/>
    </xf>
    <xf numFmtId="0" fontId="12" fillId="0" borderId="0" xfId="0" applyFont="1" applyAlignment="1">
      <alignment vertical="top" wrapText="1"/>
    </xf>
    <xf numFmtId="0" fontId="1" fillId="7" borderId="0" xfId="0" applyFont="1" applyFill="1" applyAlignment="1">
      <alignment vertical="center"/>
    </xf>
    <xf numFmtId="0" fontId="13" fillId="0" borderId="0" xfId="0" applyFont="1" applyAlignment="1">
      <alignment vertical="top" wrapText="1"/>
    </xf>
    <xf numFmtId="0" fontId="15" fillId="0" borderId="0" xfId="0" applyFont="1" applyAlignment="1">
      <alignment wrapText="1"/>
    </xf>
    <xf numFmtId="0" fontId="2" fillId="0" borderId="0" xfId="0" applyFont="1"/>
    <xf numFmtId="0" fontId="20" fillId="5" borderId="0" xfId="0" applyFont="1" applyFill="1" applyAlignment="1">
      <alignment vertical="center"/>
    </xf>
    <xf numFmtId="0" fontId="9" fillId="0" borderId="0" xfId="0" applyFont="1"/>
    <xf numFmtId="0" fontId="21" fillId="0" borderId="0" xfId="0" applyFont="1"/>
    <xf numFmtId="0" fontId="20" fillId="2" borderId="0" xfId="0" applyFont="1" applyFill="1" applyAlignment="1">
      <alignment vertical="center"/>
    </xf>
    <xf numFmtId="0" fontId="8" fillId="0" borderId="0" xfId="0" applyFont="1"/>
    <xf numFmtId="0" fontId="18" fillId="7" borderId="0" xfId="0" applyFont="1" applyFill="1"/>
    <xf numFmtId="0" fontId="19" fillId="3" borderId="0" xfId="0" applyFont="1" applyFill="1" applyAlignment="1">
      <alignment vertical="center"/>
    </xf>
    <xf numFmtId="0" fontId="11" fillId="0" borderId="0" xfId="0" applyFont="1"/>
    <xf numFmtId="0" fontId="49" fillId="7" borderId="0" xfId="0" applyFont="1" applyFill="1" applyAlignment="1">
      <alignment vertical="center"/>
    </xf>
    <xf numFmtId="0" fontId="0" fillId="7" borderId="0" xfId="0" applyFill="1"/>
    <xf numFmtId="0" fontId="5" fillId="8" borderId="2" xfId="0" applyFont="1" applyFill="1" applyBorder="1" applyAlignment="1" applyProtection="1">
      <alignment vertical="top" wrapText="1"/>
      <protection locked="0"/>
    </xf>
    <xf numFmtId="0" fontId="0" fillId="0" borderId="3" xfId="0" applyBorder="1" applyProtection="1">
      <protection locked="0"/>
    </xf>
    <xf numFmtId="0" fontId="0" fillId="0" borderId="4" xfId="0" applyBorder="1" applyProtection="1">
      <protection locked="0"/>
    </xf>
    <xf numFmtId="0" fontId="47" fillId="10" borderId="0" xfId="0" applyFont="1" applyFill="1"/>
    <xf numFmtId="0" fontId="0" fillId="11" borderId="0" xfId="0" applyFill="1"/>
    <xf numFmtId="0" fontId="54" fillId="0" borderId="0" xfId="0" applyFont="1" applyAlignment="1">
      <alignment vertical="top" wrapText="1"/>
    </xf>
    <xf numFmtId="0" fontId="41" fillId="0" borderId="0" xfId="0" applyFont="1"/>
    <xf numFmtId="0" fontId="43" fillId="0" borderId="0" xfId="0" applyFont="1"/>
    <xf numFmtId="0" fontId="40" fillId="0" borderId="0" xfId="0" applyFont="1"/>
    <xf numFmtId="0" fontId="35" fillId="8" borderId="2" xfId="0" applyFont="1" applyFill="1" applyBorder="1" applyAlignment="1" applyProtection="1">
      <alignment vertical="top" wrapText="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1">
                <a:solidFill>
                  <a:srgbClr val="B2975C"/>
                </a:solidFill>
                <a:latin typeface="Montserrat"/>
              </a:defRPr>
            </a:pPr>
            <a:r>
              <a:rPr lang="en-GB" sz="1800" b="1">
                <a:solidFill>
                  <a:srgbClr val="B2975C"/>
                </a:solidFill>
                <a:latin typeface="Montserrat"/>
              </a:rPr>
              <a:t>Your Career Power Wheel</a:t>
            </a:r>
          </a:p>
        </c:rich>
      </c:tx>
      <c:overlay val="1"/>
    </c:title>
    <c:autoTitleDeleted val="0"/>
    <c:plotArea>
      <c:layout/>
      <c:radarChart>
        <c:radarStyle val="marker"/>
        <c:varyColors val="1"/>
        <c:ser>
          <c:idx val="0"/>
          <c:order val="0"/>
          <c:spPr>
            <a:ln w="20000">
              <a:solidFill>
                <a:srgbClr val="1A7A7A"/>
              </a:solidFill>
              <a:prstDash val="solid"/>
            </a:ln>
          </c:spPr>
          <c:marker>
            <c:symbol val="circle"/>
            <c:size val="6"/>
            <c:spPr>
              <a:solidFill>
                <a:srgbClr val="1A7A7A"/>
              </a:solidFill>
              <a:ln>
                <a:solidFill>
                  <a:srgbClr val="1A7A7A"/>
                </a:solidFill>
                <a:prstDash val="solid"/>
              </a:ln>
            </c:spPr>
          </c:marker>
          <c:cat>
            <c:strRef>
              <c:f>'Chart Data'!$A$3:$A$28</c:f>
              <c:strCache>
                <c:ptCount val="26"/>
                <c:pt idx="0">
                  <c:v>Ethics &amp; Boundaries</c:v>
                </c:pt>
                <c:pt idx="1">
                  <c:v>Visibility</c:v>
                </c:pt>
                <c:pt idx="2">
                  <c:v>Recognition</c:v>
                </c:pt>
                <c:pt idx="3">
                  <c:v>Comms &amp; Influencing Skills</c:v>
                </c:pt>
                <c:pt idx="4">
                  <c:v>Brand</c:v>
                </c:pt>
                <c:pt idx="5">
                  <c:v>Results</c:v>
                </c:pt>
                <c:pt idx="6">
                  <c:v>Authentic Leading</c:v>
                </c:pt>
                <c:pt idx="7">
                  <c:v>Clarity</c:v>
                </c:pt>
                <c:pt idx="8">
                  <c:v>Confidence</c:v>
                </c:pt>
                <c:pt idx="9">
                  <c:v>Authority &amp; Gravitas</c:v>
                </c:pt>
                <c:pt idx="10">
                  <c:v>Emotional Intelligence</c:v>
                </c:pt>
                <c:pt idx="11">
                  <c:v>Self-Discipline</c:v>
                </c:pt>
                <c:pt idx="12">
                  <c:v>Managing Conflict</c:v>
                </c:pt>
                <c:pt idx="13">
                  <c:v>Strategic Thinking</c:v>
                </c:pt>
                <c:pt idx="14">
                  <c:v>Poise</c:v>
                </c:pt>
                <c:pt idx="15">
                  <c:v>Creativity</c:v>
                </c:pt>
                <c:pt idx="16">
                  <c:v>Resilience</c:v>
                </c:pt>
                <c:pt idx="17">
                  <c:v>Self-Awareness</c:v>
                </c:pt>
                <c:pt idx="18">
                  <c:v>Values</c:v>
                </c:pt>
                <c:pt idx="19">
                  <c:v>Responsive v Reactive</c:v>
                </c:pt>
                <c:pt idx="20">
                  <c:v>Social Capital &amp; Networking</c:v>
                </c:pt>
                <c:pt idx="21">
                  <c:v>Thought Leadership/Expertship</c:v>
                </c:pt>
                <c:pt idx="22">
                  <c:v>Commercial Acumen</c:v>
                </c:pt>
                <c:pt idx="23">
                  <c:v>Mentoring</c:v>
                </c:pt>
                <c:pt idx="24">
                  <c:v>Disruption</c:v>
                </c:pt>
                <c:pt idx="25">
                  <c:v>Advocacy &amp; Sponsorship</c:v>
                </c:pt>
              </c:strCache>
            </c:strRef>
          </c:cat>
          <c:val>
            <c:numRef>
              <c:f>'Chart Data'!$B$3:$B$28</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A800-4641-BA7D-41DF3DBCD3EE}"/>
            </c:ext>
          </c:extLst>
        </c:ser>
        <c:dLbls>
          <c:showLegendKey val="0"/>
          <c:showVal val="0"/>
          <c:showCatName val="0"/>
          <c:showSerName val="0"/>
          <c:showPercent val="0"/>
          <c:showBubbleSize val="0"/>
        </c:dLbls>
        <c:axId val="10"/>
        <c:axId val="100"/>
      </c:radarChart>
      <c:catAx>
        <c:axId val="10"/>
        <c:scaling>
          <c:orientation val="minMax"/>
        </c:scaling>
        <c:delete val="0"/>
        <c:axPos val="b"/>
        <c:numFmt formatCode="General" sourceLinked="1"/>
        <c:majorTickMark val="none"/>
        <c:minorTickMark val="none"/>
        <c:tickLblPos val="nextTo"/>
        <c:txPr>
          <a:bodyPr/>
          <a:lstStyle/>
          <a:p>
            <a:pPr>
              <a:defRPr sz="1000" b="1">
                <a:solidFill>
                  <a:srgbClr val="1E1E1E"/>
                </a:solidFill>
                <a:latin typeface="Montserrat"/>
              </a:defRPr>
            </a:pPr>
            <a:endParaRPr lang="en-US"/>
          </a:p>
        </c:txPr>
        <c:crossAx val="100"/>
        <c:crosses val="autoZero"/>
        <c:auto val="1"/>
        <c:lblAlgn val="ctr"/>
        <c:lblOffset val="100"/>
        <c:noMultiLvlLbl val="1"/>
      </c:catAx>
      <c:valAx>
        <c:axId val="100"/>
        <c:scaling>
          <c:orientation val="minMax"/>
          <c:max val="5"/>
          <c:min val="0"/>
        </c:scaling>
        <c:delete val="0"/>
        <c:axPos val="l"/>
        <c:majorGridlines/>
        <c:numFmt formatCode="General" sourceLinked="1"/>
        <c:majorTickMark val="none"/>
        <c:minorTickMark val="none"/>
        <c:tickLblPos val="nextTo"/>
        <c:crossAx val="10"/>
        <c:crosses val="autoZero"/>
        <c:crossBetween val="between"/>
        <c:majorUnit val="1"/>
      </c:valAx>
    </c:plotArea>
    <c:plotVisOnly val="0"/>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228593</xdr:rowOff>
    </xdr:from>
    <xdr:ext cx="6074885" cy="6004471"/>
    <xdr:pic>
      <xdr:nvPicPr>
        <xdr:cNvPr id="2" name="Image 1" descr="Picture">
          <a:extLst>
            <a:ext uri="{FF2B5EF4-FFF2-40B4-BE49-F238E27FC236}">
              <a16:creationId xmlns:a16="http://schemas.microsoft.com/office/drawing/2014/main" id="{00000000-0008-0000-0000-000002000000}"/>
            </a:ext>
          </a:extLst>
        </xdr:cNvPr>
        <xdr:cNvPicPr>
          <a:picLocks noChangeAspect="1" noMove="1" noResize="1"/>
        </xdr:cNvPicPr>
      </xdr:nvPicPr>
      <xdr:blipFill>
        <a:blip xmlns:r="http://schemas.openxmlformats.org/officeDocument/2006/relationships" r:embed="rId1" cstate="print"/>
        <a:stretch>
          <a:fillRect/>
        </a:stretch>
      </xdr:blipFill>
      <xdr:spPr>
        <a:xfrm>
          <a:off x="285750" y="1581143"/>
          <a:ext cx="6074885" cy="6004471"/>
        </a:xfrm>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3</xdr:row>
      <xdr:rowOff>95250</xdr:rowOff>
    </xdr:from>
    <xdr:ext cx="9360000" cy="72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editAs="absolute">
    <xdr:from>
      <xdr:col>1</xdr:col>
      <xdr:colOff>876299</xdr:colOff>
      <xdr:row>15</xdr:row>
      <xdr:rowOff>228592</xdr:rowOff>
    </xdr:from>
    <xdr:to>
      <xdr:col>4</xdr:col>
      <xdr:colOff>3486150</xdr:colOff>
      <xdr:row>29</xdr:row>
      <xdr:rowOff>181240</xdr:rowOff>
    </xdr:to>
    <xdr:pic>
      <xdr:nvPicPr>
        <xdr:cNvPr id="2" name="Image 1" descr="Picture">
          <a:extLst>
            <a:ext uri="{FF2B5EF4-FFF2-40B4-BE49-F238E27FC236}">
              <a16:creationId xmlns:a16="http://schemas.microsoft.com/office/drawing/2014/main" id="{00000000-0008-0000-0500-000002000000}"/>
            </a:ext>
          </a:extLst>
        </xdr:cNvPr>
        <xdr:cNvPicPr>
          <a:picLocks noChangeAspect="1" noMove="1" noResize="1"/>
        </xdr:cNvPicPr>
      </xdr:nvPicPr>
      <xdr:blipFill>
        <a:blip xmlns:r="http://schemas.openxmlformats.org/officeDocument/2006/relationships" r:embed="rId1" cstate="print"/>
        <a:stretch>
          <a:fillRect/>
        </a:stretch>
      </xdr:blipFill>
      <xdr:spPr>
        <a:xfrm>
          <a:off x="1162049" y="11391892"/>
          <a:ext cx="7372351" cy="7286898"/>
        </a:xfrm>
        <a:prstGeom prst="rect">
          <a:avLst/>
        </a:prstGeom>
        <a:ln>
          <a:prstDash val="solid"/>
        </a:ln>
      </xdr:spPr>
    </xdr:pic>
    <xdr:clientData/>
  </xdr:twoCellAnchor>
  <xdr:twoCellAnchor editAs="absolute">
    <xdr:from>
      <xdr:col>8</xdr:col>
      <xdr:colOff>57150</xdr:colOff>
      <xdr:row>22</xdr:row>
      <xdr:rowOff>1447800</xdr:rowOff>
    </xdr:from>
    <xdr:to>
      <xdr:col>12</xdr:col>
      <xdr:colOff>285750</xdr:colOff>
      <xdr:row>28</xdr:row>
      <xdr:rowOff>466725</xdr:rowOff>
    </xdr:to>
    <xdr:pic>
      <xdr:nvPicPr>
        <xdr:cNvPr id="4" name="Picture 3">
          <a:extLst>
            <a:ext uri="{FF2B5EF4-FFF2-40B4-BE49-F238E27FC236}">
              <a16:creationId xmlns:a16="http://schemas.microsoft.com/office/drawing/2014/main" id="{D7D12992-0749-62FC-D2DA-161FB69CC5B5}"/>
            </a:ext>
          </a:extLst>
        </xdr:cNvPr>
        <xdr:cNvPicPr>
          <a:picLocks noChangeAspect="1" noMove="1" noResize="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68650" y="14725650"/>
          <a:ext cx="3581400" cy="3581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Montserrat"/>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go.oncehub.com/AmandaLePa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201"/>
  <sheetViews>
    <sheetView showGridLines="0" workbookViewId="0">
      <selection activeCell="H24" sqref="H24"/>
    </sheetView>
  </sheetViews>
  <sheetFormatPr defaultRowHeight="18" x14ac:dyDescent="0.35"/>
  <cols>
    <col min="1" max="1" width="3" customWidth="1"/>
    <col min="2" max="7" width="11" customWidth="1"/>
    <col min="8" max="8" width="134.69921875" customWidth="1"/>
    <col min="9" max="11" width="11" hidden="1" customWidth="1"/>
    <col min="12" max="14" width="8.796875" hidden="1" customWidth="1"/>
  </cols>
  <sheetData>
    <row r="1" spans="1:59" ht="70.5" customHeight="1" x14ac:dyDescent="0.35">
      <c r="A1" s="68" t="s">
        <v>0</v>
      </c>
      <c r="B1" s="65"/>
      <c r="C1" s="65"/>
      <c r="D1" s="65"/>
      <c r="E1" s="65"/>
      <c r="F1" s="65"/>
      <c r="G1" s="65"/>
      <c r="H1" s="65"/>
      <c r="I1" s="65"/>
      <c r="J1" s="65"/>
      <c r="K1" s="65"/>
      <c r="L1" s="45"/>
      <c r="M1" s="45"/>
      <c r="N1" s="45"/>
      <c r="O1" s="45"/>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59" ht="36" customHeight="1" x14ac:dyDescent="0.35">
      <c r="A2" s="64" t="s">
        <v>1</v>
      </c>
      <c r="B2" s="65"/>
      <c r="C2" s="65"/>
      <c r="D2" s="65"/>
      <c r="E2" s="65"/>
      <c r="F2" s="65"/>
      <c r="G2" s="65"/>
      <c r="H2" s="65"/>
      <c r="I2" s="65"/>
      <c r="J2" s="65"/>
      <c r="K2" s="65"/>
      <c r="L2" s="45"/>
      <c r="M2" s="45"/>
      <c r="N2" s="45"/>
      <c r="O2" s="45"/>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1:59" x14ac:dyDescent="0.3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row>
    <row r="4" spans="1:59" ht="21.75" customHeight="1" x14ac:dyDescent="0.4">
      <c r="A4" s="3"/>
      <c r="B4" s="3"/>
      <c r="C4" s="3"/>
      <c r="D4" s="3"/>
      <c r="E4" s="3"/>
      <c r="F4" s="3"/>
      <c r="G4" s="3"/>
      <c r="H4" s="47" t="s">
        <v>2</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1:59" ht="65.25" customHeight="1" x14ac:dyDescent="0.4">
      <c r="A5" s="3"/>
      <c r="B5" s="3"/>
      <c r="C5" s="3"/>
      <c r="D5" s="3"/>
      <c r="E5" s="3"/>
      <c r="F5" s="3"/>
      <c r="G5" s="3"/>
      <c r="H5" s="5" t="s">
        <v>3</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row>
    <row r="6" spans="1:59" ht="21.75" customHeight="1" x14ac:dyDescent="0.4">
      <c r="A6" s="3"/>
      <c r="B6" s="3"/>
      <c r="C6" s="3"/>
      <c r="D6" s="3"/>
      <c r="E6" s="3"/>
      <c r="F6" s="3"/>
      <c r="G6" s="3"/>
      <c r="H6" s="5"/>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row>
    <row r="7" spans="1:59" x14ac:dyDescent="0.35">
      <c r="A7" s="3"/>
      <c r="B7" s="3"/>
      <c r="C7" s="3"/>
      <c r="D7" s="3"/>
      <c r="E7" s="3"/>
      <c r="F7" s="3"/>
      <c r="G7" s="3"/>
      <c r="H7" s="67" t="s">
        <v>4</v>
      </c>
      <c r="I7" s="65"/>
      <c r="J7" s="65"/>
      <c r="K7" s="65"/>
      <c r="L7" s="65"/>
      <c r="M7" s="65"/>
      <c r="N7" s="65"/>
      <c r="O7" s="46"/>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row>
    <row r="8" spans="1:59" ht="63.75" customHeight="1" x14ac:dyDescent="0.35">
      <c r="A8" s="3"/>
      <c r="B8" s="3"/>
      <c r="C8" s="3"/>
      <c r="D8" s="3"/>
      <c r="E8" s="3"/>
      <c r="F8" s="3"/>
      <c r="G8" s="3"/>
      <c r="H8" s="69" t="s">
        <v>5</v>
      </c>
      <c r="I8" s="65"/>
      <c r="J8" s="65"/>
      <c r="K8" s="65"/>
      <c r="L8" s="65"/>
      <c r="M8" s="65"/>
      <c r="N8" s="65"/>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row>
    <row r="9" spans="1:59" ht="21.75" customHeight="1" x14ac:dyDescent="0.4">
      <c r="A9" s="3"/>
      <c r="B9" s="3"/>
      <c r="C9" s="3"/>
      <c r="D9" s="3"/>
      <c r="E9" s="3"/>
      <c r="F9" s="3"/>
      <c r="G9" s="3"/>
      <c r="H9" s="5"/>
      <c r="I9" s="5"/>
      <c r="J9" s="5"/>
      <c r="K9" s="5"/>
      <c r="L9" s="5"/>
      <c r="M9" s="5"/>
      <c r="N9" s="5"/>
      <c r="O9" s="46"/>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row>
    <row r="10" spans="1:59" ht="21.75" customHeight="1" x14ac:dyDescent="0.35">
      <c r="A10" s="3"/>
      <c r="B10" s="3"/>
      <c r="C10" s="3"/>
      <c r="D10" s="3"/>
      <c r="E10" s="3"/>
      <c r="F10" s="3"/>
      <c r="G10" s="3"/>
      <c r="H10" s="66" t="s">
        <v>6</v>
      </c>
      <c r="I10" s="65"/>
      <c r="J10" s="65"/>
      <c r="K10" s="65"/>
      <c r="L10" s="65"/>
      <c r="M10" s="65"/>
      <c r="N10" s="65"/>
      <c r="O10" s="46"/>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row>
    <row r="11" spans="1:59" ht="21.75" customHeight="1" x14ac:dyDescent="0.4">
      <c r="A11" s="3"/>
      <c r="B11" s="3"/>
      <c r="C11" s="3"/>
      <c r="D11" s="3"/>
      <c r="E11" s="3"/>
      <c r="F11" s="3"/>
      <c r="G11" s="3"/>
      <c r="H11" s="5"/>
      <c r="I11" s="5"/>
      <c r="J11" s="5"/>
      <c r="K11" s="5"/>
      <c r="L11" s="5"/>
      <c r="M11" s="5"/>
      <c r="N11" s="5"/>
      <c r="O11" s="46"/>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row>
    <row r="12" spans="1:59" ht="21.75" customHeight="1" x14ac:dyDescent="0.35">
      <c r="A12" s="3"/>
      <c r="B12" s="3"/>
      <c r="C12" s="3"/>
      <c r="D12" s="3"/>
      <c r="E12" s="3"/>
      <c r="F12" s="3"/>
      <c r="G12" s="3"/>
      <c r="H12" s="66" t="s">
        <v>7</v>
      </c>
      <c r="I12" s="65"/>
      <c r="J12" s="65"/>
      <c r="K12" s="65"/>
      <c r="L12" s="65"/>
      <c r="M12" s="65"/>
      <c r="N12" s="65"/>
      <c r="O12" s="46"/>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row>
    <row r="13" spans="1:59" ht="75.75" customHeight="1" x14ac:dyDescent="0.35">
      <c r="A13" s="3"/>
      <c r="B13" s="3"/>
      <c r="C13" s="3"/>
      <c r="D13" s="3"/>
      <c r="E13" s="3"/>
      <c r="F13" s="3"/>
      <c r="G13" s="3"/>
      <c r="H13" s="69" t="s">
        <v>8</v>
      </c>
      <c r="I13" s="65"/>
      <c r="J13" s="65"/>
      <c r="K13" s="65"/>
      <c r="L13" s="65"/>
      <c r="M13" s="65"/>
      <c r="N13" s="65"/>
      <c r="O13" s="46"/>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row>
    <row r="14" spans="1:59" ht="21.75" customHeight="1" x14ac:dyDescent="0.4">
      <c r="A14" s="3"/>
      <c r="B14" s="3"/>
      <c r="C14" s="3"/>
      <c r="D14" s="3"/>
      <c r="E14" s="3"/>
      <c r="F14" s="3"/>
      <c r="G14" s="3"/>
      <c r="H14" s="5"/>
      <c r="I14" s="5"/>
      <c r="J14" s="5"/>
      <c r="K14" s="5"/>
      <c r="L14" s="5"/>
      <c r="M14" s="5"/>
      <c r="N14" s="5"/>
      <c r="O14" s="46"/>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row>
    <row r="15" spans="1:59" ht="21.75" customHeight="1" x14ac:dyDescent="0.35">
      <c r="A15" s="3"/>
      <c r="B15" s="3"/>
      <c r="C15" s="3"/>
      <c r="D15" s="3"/>
      <c r="E15" s="3"/>
      <c r="F15" s="3"/>
      <c r="G15" s="3"/>
      <c r="H15" s="66" t="s">
        <v>9</v>
      </c>
      <c r="I15" s="65"/>
      <c r="J15" s="65"/>
      <c r="K15" s="65"/>
      <c r="L15" s="65"/>
      <c r="M15" s="65"/>
      <c r="N15" s="65"/>
      <c r="O15" s="46"/>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row>
    <row r="16" spans="1:59" ht="21.75" customHeight="1" x14ac:dyDescent="0.4">
      <c r="A16" s="3"/>
      <c r="B16" s="3"/>
      <c r="C16" s="3"/>
      <c r="D16" s="3"/>
      <c r="E16" s="3"/>
      <c r="F16" s="3"/>
      <c r="G16" s="3"/>
      <c r="H16" s="5"/>
      <c r="I16" s="5"/>
      <c r="J16" s="5"/>
      <c r="K16" s="5"/>
      <c r="L16" s="5"/>
      <c r="M16" s="5"/>
      <c r="N16" s="5"/>
      <c r="O16" s="46"/>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ht="21.75" customHeight="1" x14ac:dyDescent="0.35">
      <c r="A17" s="3"/>
      <c r="B17" s="3"/>
      <c r="C17" s="3"/>
      <c r="D17" s="3"/>
      <c r="E17" s="3"/>
      <c r="F17" s="3"/>
      <c r="G17" s="3"/>
      <c r="H17" s="66" t="s">
        <v>10</v>
      </c>
      <c r="I17" s="65"/>
      <c r="J17" s="65"/>
      <c r="K17" s="65"/>
      <c r="L17" s="65"/>
      <c r="M17" s="65"/>
      <c r="N17" s="65"/>
      <c r="O17" s="46"/>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ht="21.75" customHeight="1" x14ac:dyDescent="0.4">
      <c r="A18" s="3"/>
      <c r="B18" s="3"/>
      <c r="C18" s="3"/>
      <c r="D18" s="3"/>
      <c r="E18" s="3"/>
      <c r="F18" s="3"/>
      <c r="G18" s="3"/>
      <c r="H18" s="5"/>
      <c r="I18" s="5"/>
      <c r="J18" s="5"/>
      <c r="K18" s="5"/>
      <c r="L18" s="5"/>
      <c r="M18" s="5"/>
      <c r="N18" s="5"/>
      <c r="O18" s="46"/>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ht="18.75" customHeight="1" x14ac:dyDescent="0.4">
      <c r="A19" s="3"/>
      <c r="B19" s="3"/>
      <c r="C19" s="3"/>
      <c r="D19" s="3"/>
      <c r="E19" s="3"/>
      <c r="F19" s="3"/>
      <c r="G19" s="3"/>
      <c r="H19" s="70" t="s">
        <v>11</v>
      </c>
      <c r="I19" s="65"/>
      <c r="J19" s="65"/>
      <c r="K19" s="65"/>
      <c r="L19" s="65"/>
      <c r="M19" s="65"/>
      <c r="N19" s="65"/>
      <c r="O19" s="65"/>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x14ac:dyDescent="0.35">
      <c r="A20" s="3"/>
      <c r="B20" s="3"/>
      <c r="C20" s="3"/>
      <c r="D20" s="3"/>
      <c r="E20" s="3"/>
      <c r="F20" s="3"/>
      <c r="G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x14ac:dyDescent="0.3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59" x14ac:dyDescent="0.3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59" x14ac:dyDescent="0.3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59"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59" x14ac:dyDescent="0.3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x14ac:dyDescent="0.3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x14ac:dyDescent="0.35">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x14ac:dyDescent="0.3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x14ac:dyDescent="0.3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x14ac:dyDescent="0.3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x14ac:dyDescent="0.3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x14ac:dyDescent="0.35">
      <c r="A41" s="71" t="s">
        <v>12</v>
      </c>
      <c r="B41" s="65"/>
      <c r="C41" s="65"/>
      <c r="D41" s="65"/>
      <c r="E41" s="65"/>
      <c r="F41" s="65"/>
      <c r="G41" s="65"/>
      <c r="H41" s="65"/>
      <c r="I41" s="65"/>
      <c r="J41" s="65"/>
      <c r="K41" s="65"/>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x14ac:dyDescent="0.3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x14ac:dyDescent="0.3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row>
    <row r="44" spans="1:59"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row>
    <row r="45" spans="1:59" x14ac:dyDescent="0.3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row>
    <row r="46" spans="1:59"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row>
    <row r="47" spans="1:59" x14ac:dyDescent="0.3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row>
    <row r="48" spans="1:59"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x14ac:dyDescent="0.3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row>
    <row r="51" spans="1:59"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row>
    <row r="52" spans="1:59"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row>
    <row r="53" spans="1:59"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row>
    <row r="55" spans="1:59"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row>
    <row r="56" spans="1:59"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row>
    <row r="57" spans="1:59"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row>
    <row r="58" spans="1:59"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row>
    <row r="59" spans="1:59"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row>
    <row r="60" spans="1:59"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row>
    <row r="61" spans="1:59"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row r="81" spans="1:59" x14ac:dyDescent="0.3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row>
    <row r="82" spans="1:59" x14ac:dyDescent="0.3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row>
    <row r="83" spans="1:59" x14ac:dyDescent="0.3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row>
    <row r="84" spans="1:59" x14ac:dyDescent="0.3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row>
    <row r="85" spans="1:59" x14ac:dyDescent="0.3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pans="1:59" x14ac:dyDescent="0.3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row>
    <row r="87" spans="1:59" x14ac:dyDescent="0.3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x14ac:dyDescent="0.3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x14ac:dyDescent="0.3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row>
    <row r="90" spans="1:59" x14ac:dyDescent="0.3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row>
    <row r="91" spans="1:59" x14ac:dyDescent="0.3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row>
    <row r="92" spans="1:59" x14ac:dyDescent="0.3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row>
    <row r="93" spans="1:59" x14ac:dyDescent="0.3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row>
    <row r="94" spans="1:59" x14ac:dyDescent="0.3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row>
    <row r="95" spans="1:59" x14ac:dyDescent="0.3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row>
    <row r="96" spans="1:59" x14ac:dyDescent="0.3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row>
    <row r="97" spans="1:59" x14ac:dyDescent="0.3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row r="98" spans="1:59" x14ac:dyDescent="0.3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row>
    <row r="99" spans="1:59" x14ac:dyDescent="0.3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row>
    <row r="100" spans="1:59"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row>
    <row r="101" spans="1:59"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row>
    <row r="102" spans="1:59"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row>
    <row r="103" spans="1:59"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row>
    <row r="104" spans="1:59"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row>
    <row r="105" spans="1:59"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row>
    <row r="106" spans="1:59"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row>
    <row r="107" spans="1:59"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row>
    <row r="108" spans="1:59"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row>
    <row r="109" spans="1:59"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row>
    <row r="110" spans="1:59"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row>
    <row r="111" spans="1:59"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row>
    <row r="112" spans="1:59"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row>
    <row r="113" spans="1:59"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row>
    <row r="114" spans="1:59"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row>
    <row r="115" spans="1:59"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row>
    <row r="116" spans="1:59"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row>
    <row r="117" spans="1:59"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row>
    <row r="118" spans="1:59"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row>
    <row r="119" spans="1:59"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row>
    <row r="120" spans="1:59"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row>
    <row r="121" spans="1:59"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row>
    <row r="122" spans="1:59"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row>
    <row r="123" spans="1:59"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row>
    <row r="124" spans="1:59"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row>
    <row r="125" spans="1:59"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row>
    <row r="126" spans="1:59"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row>
    <row r="127" spans="1:59"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row>
    <row r="128" spans="1:59"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row>
    <row r="129" spans="1:59"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row>
    <row r="130" spans="1:59"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row>
    <row r="131" spans="1:59"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row>
    <row r="132" spans="1:59"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row>
    <row r="133" spans="1:59"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row>
    <row r="134" spans="1:59"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row>
    <row r="135" spans="1:59"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row>
    <row r="136" spans="1:59"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row>
    <row r="137" spans="1:59"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row>
    <row r="138" spans="1:59"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row>
    <row r="139" spans="1:59"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row>
    <row r="140" spans="1:59"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row>
    <row r="141" spans="1:59"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row>
    <row r="142" spans="1:59"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row>
    <row r="143" spans="1:59"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row>
    <row r="144" spans="1:59"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row>
    <row r="145" spans="1:59"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row>
    <row r="146" spans="1:59"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row>
    <row r="147" spans="1:59"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row>
    <row r="148" spans="1:59"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row>
    <row r="149" spans="1:59"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row>
    <row r="150" spans="1:59"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row>
    <row r="151" spans="1:59"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row>
    <row r="152" spans="1:59"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row>
    <row r="153" spans="1:59"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row>
    <row r="154" spans="1:59"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row>
    <row r="155" spans="1:59"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row>
    <row r="156" spans="1:59"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row>
    <row r="157" spans="1:59"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row>
    <row r="158" spans="1:59"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row>
    <row r="159" spans="1:59"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row>
    <row r="160" spans="1:59"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row>
    <row r="161" spans="1:59"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row>
    <row r="162" spans="1:59"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row>
    <row r="163" spans="1:59"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row>
    <row r="164" spans="1:59"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row>
    <row r="165" spans="1:59"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row>
    <row r="166" spans="1:59"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row>
    <row r="167" spans="1:59"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row>
    <row r="168" spans="1:59"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row>
    <row r="169" spans="1:59"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row>
    <row r="170" spans="1:59"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row>
    <row r="171" spans="1:59"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row>
    <row r="172" spans="1:59"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row>
    <row r="173" spans="1:59"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row>
    <row r="174" spans="1:59"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row>
    <row r="175" spans="1:59"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row>
    <row r="176" spans="1:59"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row>
    <row r="177" spans="1:59"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row>
    <row r="178" spans="1:59"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row>
    <row r="179" spans="1:59"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row>
    <row r="180" spans="1:59"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row>
    <row r="181" spans="1:59"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row>
    <row r="182" spans="1:59"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row>
    <row r="183" spans="1:59"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row>
    <row r="184" spans="1:59"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row>
    <row r="185" spans="1:59"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row>
    <row r="186" spans="1:59"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row>
    <row r="187" spans="1:59"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row>
    <row r="188" spans="1:59"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row>
    <row r="189" spans="1:59"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row>
    <row r="190" spans="1:59"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row>
    <row r="191" spans="1:59"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row>
    <row r="192" spans="1:59"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row>
    <row r="193" spans="1:59"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row>
    <row r="194" spans="1:59"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row>
    <row r="195" spans="1:59"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row>
    <row r="196" spans="1:59"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row>
    <row r="197" spans="1:59"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row>
    <row r="198" spans="1:59"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row>
    <row r="199" spans="1:59"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row>
    <row r="200" spans="1:59"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row>
    <row r="201" spans="1:59"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row>
  </sheetData>
  <sheetProtection sheet="1" formatCells="0" formatColumns="0" formatRows="0" insertRows="0" deleteRows="0" sort="0" autoFilter="0"/>
  <mergeCells count="11">
    <mergeCell ref="H19:O19"/>
    <mergeCell ref="H13:N13"/>
    <mergeCell ref="H17:N17"/>
    <mergeCell ref="A41:K41"/>
    <mergeCell ref="H15:N15"/>
    <mergeCell ref="A2:K2"/>
    <mergeCell ref="H12:N12"/>
    <mergeCell ref="H7:N7"/>
    <mergeCell ref="H10:N10"/>
    <mergeCell ref="A1:K1"/>
    <mergeCell ref="H8:N8"/>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200"/>
  <sheetViews>
    <sheetView showGridLines="0" topLeftCell="A31" workbookViewId="0">
      <selection activeCell="D7" sqref="D7"/>
    </sheetView>
  </sheetViews>
  <sheetFormatPr defaultRowHeight="18" x14ac:dyDescent="0.35"/>
  <cols>
    <col min="1" max="1" width="3" customWidth="1"/>
    <col min="2" max="2" width="33.3984375" customWidth="1"/>
    <col min="3" max="3" width="84.3984375" customWidth="1"/>
    <col min="4" max="4" width="16.796875" customWidth="1"/>
    <col min="5" max="5" width="9.765625E-2" customWidth="1"/>
  </cols>
  <sheetData>
    <row r="1" spans="1:60" s="50" customFormat="1" ht="66" customHeight="1" x14ac:dyDescent="0.6">
      <c r="A1" s="68" t="s">
        <v>13</v>
      </c>
      <c r="B1" s="77"/>
      <c r="C1" s="77"/>
      <c r="D1" s="77"/>
      <c r="E1" s="77"/>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row>
    <row r="2" spans="1:60" s="43" customFormat="1" ht="6" customHeight="1" x14ac:dyDescent="0.3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row>
    <row r="3" spans="1:60" s="4" customFormat="1" ht="29.25" customHeight="1" x14ac:dyDescent="0.4">
      <c r="A3" s="78" t="s">
        <v>14</v>
      </c>
      <c r="B3" s="79"/>
      <c r="C3" s="79"/>
      <c r="D3" s="79"/>
      <c r="E3" s="79"/>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60" x14ac:dyDescent="0.3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1:60" s="10" customFormat="1" ht="26.1" customHeight="1" x14ac:dyDescent="0.5">
      <c r="A5" s="75" t="s">
        <v>15</v>
      </c>
      <c r="B5" s="76"/>
      <c r="C5" s="76"/>
      <c r="D5" s="76"/>
      <c r="E5" s="76"/>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1:60" s="2" customFormat="1" ht="49.5" customHeight="1" x14ac:dyDescent="0.4">
      <c r="A6" s="11"/>
      <c r="B6" s="36" t="s">
        <v>16</v>
      </c>
      <c r="C6" s="36" t="s">
        <v>17</v>
      </c>
      <c r="D6" s="35" t="s">
        <v>18</v>
      </c>
      <c r="E6" s="4"/>
      <c r="F6" s="4"/>
      <c r="G6" s="15"/>
      <c r="H6" s="15"/>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1:60" s="9" customFormat="1" ht="88.5" customHeight="1" x14ac:dyDescent="0.35">
      <c r="A7" s="44">
        <v>1</v>
      </c>
      <c r="B7" s="6" t="s">
        <v>19</v>
      </c>
      <c r="C7" s="7" t="s">
        <v>20</v>
      </c>
      <c r="D7" s="62"/>
      <c r="E7" s="8"/>
      <c r="F7" s="8"/>
      <c r="G7" s="16"/>
      <c r="H7" s="17"/>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1:60" s="9" customFormat="1" ht="81" customHeight="1" x14ac:dyDescent="0.35">
      <c r="A8" s="44">
        <v>2</v>
      </c>
      <c r="B8" s="6" t="s">
        <v>21</v>
      </c>
      <c r="C8" s="7" t="s">
        <v>22</v>
      </c>
      <c r="D8" s="62"/>
      <c r="E8" s="8"/>
      <c r="F8" s="8"/>
      <c r="G8" s="16"/>
      <c r="H8" s="17"/>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1:60" s="9" customFormat="1" ht="81.75" customHeight="1" x14ac:dyDescent="0.35">
      <c r="A9" s="44">
        <v>3</v>
      </c>
      <c r="B9" s="6" t="s">
        <v>23</v>
      </c>
      <c r="C9" s="7" t="s">
        <v>24</v>
      </c>
      <c r="D9" s="62"/>
      <c r="E9" s="8"/>
      <c r="F9" s="8"/>
      <c r="G9" s="16"/>
      <c r="H9" s="17"/>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1:60" s="9" customFormat="1" ht="84" customHeight="1" x14ac:dyDescent="0.35">
      <c r="A10" s="44">
        <v>4</v>
      </c>
      <c r="B10" s="6" t="s">
        <v>25</v>
      </c>
      <c r="C10" s="7" t="s">
        <v>26</v>
      </c>
      <c r="D10" s="62"/>
      <c r="E10" s="8"/>
      <c r="F10" s="8"/>
      <c r="G10" s="16"/>
      <c r="H10" s="17"/>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row>
    <row r="11" spans="1:60" s="9" customFormat="1" ht="86.25" customHeight="1" x14ac:dyDescent="0.35">
      <c r="A11" s="44">
        <v>5</v>
      </c>
      <c r="B11" s="6" t="s">
        <v>27</v>
      </c>
      <c r="C11" s="7" t="s">
        <v>28</v>
      </c>
      <c r="D11" s="62"/>
      <c r="E11" s="8"/>
      <c r="F11" s="8"/>
      <c r="G11" s="16"/>
      <c r="H11" s="17"/>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row>
    <row r="12" spans="1:60" s="9" customFormat="1" ht="84" customHeight="1" x14ac:dyDescent="0.35">
      <c r="A12" s="44">
        <v>6</v>
      </c>
      <c r="B12" s="6" t="s">
        <v>29</v>
      </c>
      <c r="C12" s="7" t="s">
        <v>30</v>
      </c>
      <c r="D12" s="62"/>
      <c r="E12" s="8"/>
      <c r="F12" s="8"/>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row>
    <row r="13" spans="1:60" s="9" customFormat="1" ht="83.25" customHeight="1" x14ac:dyDescent="0.35">
      <c r="A13" s="44">
        <v>7</v>
      </c>
      <c r="B13" s="6" t="s">
        <v>31</v>
      </c>
      <c r="C13" s="7" t="s">
        <v>32</v>
      </c>
      <c r="D13" s="62"/>
      <c r="E13" s="8"/>
      <c r="F13" s="8"/>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row>
    <row r="14" spans="1:60" s="9" customFormat="1" ht="54.75" customHeight="1" x14ac:dyDescent="0.35">
      <c r="A14" s="44">
        <v>8</v>
      </c>
      <c r="B14" s="6" t="s">
        <v>33</v>
      </c>
      <c r="C14" s="7" t="s">
        <v>34</v>
      </c>
      <c r="D14" s="62"/>
      <c r="E14" s="8"/>
      <c r="F14" s="8"/>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row>
    <row r="15" spans="1:60" s="9" customFormat="1" ht="65.25" customHeight="1" x14ac:dyDescent="0.35">
      <c r="A15" s="44">
        <v>9</v>
      </c>
      <c r="B15" s="6" t="s">
        <v>35</v>
      </c>
      <c r="C15" s="7" t="s">
        <v>36</v>
      </c>
      <c r="D15" s="62"/>
      <c r="E15" s="8"/>
      <c r="F15" s="8"/>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row>
    <row r="16" spans="1:60" s="9" customFormat="1" ht="94.5" customHeight="1" x14ac:dyDescent="0.35">
      <c r="A16" s="44">
        <v>10</v>
      </c>
      <c r="B16" s="6" t="s">
        <v>37</v>
      </c>
      <c r="C16" s="7" t="s">
        <v>38</v>
      </c>
      <c r="D16" s="62"/>
      <c r="E16" s="8"/>
      <c r="F16" s="8"/>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row>
    <row r="17" spans="1:60" s="9" customFormat="1" ht="54.75" customHeight="1" x14ac:dyDescent="0.35">
      <c r="A17" s="44">
        <v>11</v>
      </c>
      <c r="B17" s="6" t="s">
        <v>39</v>
      </c>
      <c r="C17" s="7" t="s">
        <v>40</v>
      </c>
      <c r="D17" s="62"/>
      <c r="E17" s="8"/>
      <c r="F17" s="8"/>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row>
    <row r="18" spans="1:60" s="9" customFormat="1" ht="56.25" customHeight="1" x14ac:dyDescent="0.35">
      <c r="A18" s="44">
        <v>12</v>
      </c>
      <c r="B18" s="6" t="s">
        <v>41</v>
      </c>
      <c r="C18" s="7" t="s">
        <v>42</v>
      </c>
      <c r="D18" s="62"/>
      <c r="E18" s="8"/>
      <c r="F18" s="8"/>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row>
    <row r="19" spans="1:60" s="9" customFormat="1" ht="106.5" customHeight="1" x14ac:dyDescent="0.35">
      <c r="A19" s="44">
        <v>13</v>
      </c>
      <c r="B19" s="6" t="s">
        <v>43</v>
      </c>
      <c r="C19" s="7" t="s">
        <v>44</v>
      </c>
      <c r="D19" s="62"/>
      <c r="E19" s="8"/>
      <c r="F19" s="8"/>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row>
    <row r="20" spans="1:60" ht="18"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row>
    <row r="21" spans="1:60" s="2" customFormat="1" ht="46.5" customHeight="1" x14ac:dyDescent="0.4">
      <c r="A21" s="72" t="s">
        <v>45</v>
      </c>
      <c r="B21" s="73"/>
      <c r="C21" s="73"/>
      <c r="D21" s="73"/>
      <c r="E21" s="73"/>
      <c r="F21" s="4"/>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row>
    <row r="22" spans="1:60" s="2" customFormat="1" ht="45" customHeight="1" x14ac:dyDescent="0.4">
      <c r="A22" s="12"/>
      <c r="B22" s="13" t="s">
        <v>16</v>
      </c>
      <c r="C22" s="13" t="s">
        <v>17</v>
      </c>
      <c r="D22" s="13" t="s">
        <v>46</v>
      </c>
      <c r="E22" s="4"/>
      <c r="F22" s="4"/>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row>
    <row r="23" spans="1:60" s="2" customFormat="1" ht="86.25" customHeight="1" x14ac:dyDescent="0.4">
      <c r="A23" s="14">
        <v>1</v>
      </c>
      <c r="B23" s="14" t="s">
        <v>47</v>
      </c>
      <c r="C23" s="7" t="s">
        <v>48</v>
      </c>
      <c r="D23" s="63"/>
      <c r="E23" s="4"/>
      <c r="F23" s="4"/>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row>
    <row r="24" spans="1:60" s="2" customFormat="1" ht="65.25" customHeight="1" x14ac:dyDescent="0.4">
      <c r="A24" s="14">
        <v>2</v>
      </c>
      <c r="B24" s="14" t="s">
        <v>49</v>
      </c>
      <c r="C24" s="7" t="s">
        <v>50</v>
      </c>
      <c r="D24" s="63"/>
      <c r="E24" s="4"/>
      <c r="F24" s="4"/>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row>
    <row r="25" spans="1:60" s="2" customFormat="1" ht="85.5" customHeight="1" x14ac:dyDescent="0.4">
      <c r="A25" s="14">
        <v>3</v>
      </c>
      <c r="B25" s="14" t="s">
        <v>51</v>
      </c>
      <c r="C25" s="7" t="s">
        <v>52</v>
      </c>
      <c r="D25" s="63"/>
      <c r="E25" s="4"/>
      <c r="F25" s="4"/>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row>
    <row r="26" spans="1:60" s="2" customFormat="1" ht="66" customHeight="1" x14ac:dyDescent="0.4">
      <c r="A26" s="14">
        <v>4</v>
      </c>
      <c r="B26" s="14" t="s">
        <v>53</v>
      </c>
      <c r="C26" s="7" t="s">
        <v>54</v>
      </c>
      <c r="D26" s="63"/>
      <c r="E26" s="4"/>
      <c r="F26" s="4"/>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1:60" s="2" customFormat="1" ht="87" customHeight="1" x14ac:dyDescent="0.4">
      <c r="A27" s="14">
        <v>5</v>
      </c>
      <c r="B27" s="14" t="s">
        <v>55</v>
      </c>
      <c r="C27" s="7" t="s">
        <v>56</v>
      </c>
      <c r="D27" s="63"/>
      <c r="E27" s="4"/>
      <c r="F27" s="4"/>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1:60" s="2" customFormat="1" ht="100.5" customHeight="1" x14ac:dyDescent="0.4">
      <c r="A28" s="14">
        <v>6</v>
      </c>
      <c r="B28" s="14" t="s">
        <v>57</v>
      </c>
      <c r="C28" s="7" t="s">
        <v>58</v>
      </c>
      <c r="D28" s="63"/>
      <c r="E28" s="4"/>
      <c r="F28" s="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1:60" s="2" customFormat="1" ht="109.5" customHeight="1" x14ac:dyDescent="0.4">
      <c r="A29" s="14">
        <v>7</v>
      </c>
      <c r="B29" s="14" t="s">
        <v>59</v>
      </c>
      <c r="C29" s="7" t="s">
        <v>60</v>
      </c>
      <c r="D29" s="63"/>
      <c r="E29" s="4"/>
      <c r="F29" s="4"/>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1:60" s="2" customFormat="1" ht="121.5" customHeight="1" x14ac:dyDescent="0.4">
      <c r="A30" s="14">
        <v>8</v>
      </c>
      <c r="B30" s="14" t="s">
        <v>61</v>
      </c>
      <c r="C30" s="7" t="s">
        <v>62</v>
      </c>
      <c r="D30" s="63"/>
      <c r="E30" s="4"/>
      <c r="F30" s="4"/>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1:60" s="2" customFormat="1" ht="84.75" customHeight="1" x14ac:dyDescent="0.4">
      <c r="A31" s="14">
        <v>9</v>
      </c>
      <c r="B31" s="14" t="s">
        <v>63</v>
      </c>
      <c r="C31" s="7" t="s">
        <v>64</v>
      </c>
      <c r="D31" s="63"/>
      <c r="E31" s="4"/>
      <c r="F31" s="4"/>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1:60" s="2" customFormat="1" ht="96.75" customHeight="1" x14ac:dyDescent="0.4">
      <c r="A32" s="14">
        <v>10</v>
      </c>
      <c r="B32" s="14" t="s">
        <v>65</v>
      </c>
      <c r="C32" s="7" t="s">
        <v>66</v>
      </c>
      <c r="D32" s="63"/>
      <c r="E32" s="4"/>
      <c r="F32" s="4"/>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1:60" s="2" customFormat="1" ht="114.75" customHeight="1" x14ac:dyDescent="0.4">
      <c r="A33" s="14">
        <v>11</v>
      </c>
      <c r="B33" s="14" t="s">
        <v>67</v>
      </c>
      <c r="C33" s="7" t="s">
        <v>68</v>
      </c>
      <c r="D33" s="63"/>
      <c r="E33" s="4"/>
      <c r="F33" s="4"/>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1:60" s="2" customFormat="1" ht="128.25" customHeight="1" x14ac:dyDescent="0.4">
      <c r="A34" s="14">
        <v>12</v>
      </c>
      <c r="B34" s="14" t="s">
        <v>69</v>
      </c>
      <c r="C34" s="7" t="s">
        <v>70</v>
      </c>
      <c r="D34" s="63"/>
      <c r="E34" s="4"/>
      <c r="F34" s="4"/>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1:60" s="2" customFormat="1" ht="87" customHeight="1" x14ac:dyDescent="0.4">
      <c r="A35" s="14">
        <v>13</v>
      </c>
      <c r="B35" s="14" t="s">
        <v>71</v>
      </c>
      <c r="C35" s="7" t="s">
        <v>72</v>
      </c>
      <c r="D35" s="63"/>
      <c r="E35" s="4"/>
      <c r="F35" s="4"/>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1:60" x14ac:dyDescent="0.3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row r="37" spans="1:60" x14ac:dyDescent="0.3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row>
    <row r="38" spans="1:60" ht="21.75" customHeight="1" x14ac:dyDescent="0.4">
      <c r="A38" s="74" t="s">
        <v>73</v>
      </c>
      <c r="B38" s="65"/>
      <c r="C38" s="65"/>
      <c r="D38" s="65"/>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row>
    <row r="39" spans="1:60" x14ac:dyDescent="0.3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row>
    <row r="40" spans="1:60" x14ac:dyDescent="0.3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row>
    <row r="41" spans="1:60"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row>
    <row r="42" spans="1:60" x14ac:dyDescent="0.3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row>
    <row r="43" spans="1:60" x14ac:dyDescent="0.3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row>
    <row r="44" spans="1:60"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row>
    <row r="45" spans="1:60" x14ac:dyDescent="0.3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row>
    <row r="46" spans="1:60"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row>
    <row r="47" spans="1:60" x14ac:dyDescent="0.3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row>
    <row r="48" spans="1:60" x14ac:dyDescent="0.3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row>
    <row r="49" spans="1:60" x14ac:dyDescent="0.3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row>
    <row r="50" spans="1:60" x14ac:dyDescent="0.3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row>
    <row r="51" spans="1:60"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row>
    <row r="52" spans="1:60"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row>
    <row r="53" spans="1:60"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row>
    <row r="54" spans="1:60"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row>
    <row r="55" spans="1:60"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row>
    <row r="56" spans="1:60"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row>
    <row r="57" spans="1:60"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0"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0"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row>
    <row r="60" spans="1:60"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1:60"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row>
    <row r="70" spans="1:60"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row>
    <row r="71" spans="1:60"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row>
    <row r="72" spans="1:60"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row>
    <row r="73" spans="1:60"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row>
    <row r="74" spans="1:60"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row>
    <row r="75" spans="1:60"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row>
    <row r="76" spans="1:60"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row>
    <row r="77" spans="1:60"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row>
    <row r="78" spans="1:60"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row>
    <row r="79" spans="1:60"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row>
    <row r="80" spans="1:60"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row>
    <row r="81" spans="1:60" x14ac:dyDescent="0.3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row>
    <row r="82" spans="1:60" x14ac:dyDescent="0.3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row>
    <row r="83" spans="1:60" x14ac:dyDescent="0.3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row>
    <row r="84" spans="1:60" x14ac:dyDescent="0.3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row>
    <row r="85" spans="1:60" x14ac:dyDescent="0.3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row>
    <row r="86" spans="1:60" x14ac:dyDescent="0.3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row>
    <row r="87" spans="1:60" x14ac:dyDescent="0.3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row>
    <row r="88" spans="1:60" x14ac:dyDescent="0.3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row>
    <row r="89" spans="1:60" x14ac:dyDescent="0.3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row>
    <row r="90" spans="1:60" x14ac:dyDescent="0.3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row>
    <row r="91" spans="1:60" x14ac:dyDescent="0.3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row>
    <row r="92" spans="1:60" x14ac:dyDescent="0.3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row>
    <row r="93" spans="1:60" x14ac:dyDescent="0.3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row>
    <row r="94" spans="1:60" x14ac:dyDescent="0.3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row>
    <row r="95" spans="1:60" x14ac:dyDescent="0.3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row>
    <row r="96" spans="1:60" x14ac:dyDescent="0.3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row>
    <row r="97" spans="1:60" x14ac:dyDescent="0.3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row>
    <row r="98" spans="1:60" x14ac:dyDescent="0.3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row>
    <row r="99" spans="1:60" x14ac:dyDescent="0.3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row>
    <row r="100" spans="1:60"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row>
    <row r="101" spans="1:60"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row>
    <row r="102" spans="1:60"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row>
    <row r="103" spans="1:60"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row>
    <row r="104" spans="1:60"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row>
    <row r="105" spans="1:60"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row>
    <row r="106" spans="1:60"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row>
    <row r="107" spans="1:60"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row>
    <row r="108" spans="1:60"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row>
    <row r="109" spans="1:60"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row>
    <row r="110" spans="1:60"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row>
    <row r="111" spans="1:60"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row>
    <row r="112" spans="1:60"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row>
    <row r="113" spans="1:60"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row>
    <row r="114" spans="1:60"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row>
    <row r="115" spans="1:60"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row>
    <row r="116" spans="1:60"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row>
    <row r="117" spans="1:60"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row>
    <row r="118" spans="1:60"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row>
    <row r="119" spans="1:60"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row>
    <row r="120" spans="1:60"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row>
    <row r="121" spans="1:60"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row>
    <row r="122" spans="1:60"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row>
    <row r="123" spans="1:60"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row>
    <row r="124" spans="1:60"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row>
    <row r="125" spans="1:60"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row>
    <row r="126" spans="1:60"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row>
    <row r="127" spans="1:60"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row>
    <row r="128" spans="1:60"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row>
    <row r="129" spans="1:60"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row>
    <row r="130" spans="1:60"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row>
    <row r="131" spans="1:60"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row>
    <row r="132" spans="1:60"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row>
    <row r="133" spans="1:60"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row>
    <row r="134" spans="1:60"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row>
    <row r="135" spans="1:60"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row>
    <row r="136" spans="1:60"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row>
    <row r="137" spans="1:60"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row>
    <row r="138" spans="1:60"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row>
    <row r="139" spans="1:60"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row>
    <row r="140" spans="1:60"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row>
    <row r="141" spans="1:60"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row>
    <row r="142" spans="1:60"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row>
    <row r="143" spans="1:60"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row>
    <row r="144" spans="1:60"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row>
    <row r="145" spans="1:60"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row>
    <row r="146" spans="1:60"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row>
    <row r="147" spans="1:60"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row>
    <row r="148" spans="1:60"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row>
    <row r="149" spans="1:60"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row>
    <row r="150" spans="1:60"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row>
    <row r="151" spans="1:60"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row>
    <row r="152" spans="1:60"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row>
    <row r="153" spans="1:60"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row>
    <row r="154" spans="1:60"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row>
    <row r="155" spans="1:60"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row>
    <row r="156" spans="1:60"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row>
    <row r="157" spans="1:60"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row>
    <row r="158" spans="1:60"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row>
    <row r="159" spans="1:60"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row>
    <row r="160" spans="1:60"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row>
    <row r="161" spans="1:60"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row>
    <row r="162" spans="1:60"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row>
    <row r="163" spans="1:60"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row>
    <row r="164" spans="1:60"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row>
    <row r="165" spans="1:60"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row>
    <row r="166" spans="1:60"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row>
    <row r="167" spans="1:60"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row>
    <row r="168" spans="1:60"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row>
    <row r="169" spans="1:60"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row>
    <row r="170" spans="1:60"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row>
    <row r="171" spans="1:60"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row>
    <row r="172" spans="1:60"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row>
    <row r="173" spans="1:60"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row>
    <row r="174" spans="1:60"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row>
    <row r="175" spans="1:60"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row>
    <row r="176" spans="1:60"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row>
    <row r="177" spans="1:60"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row>
    <row r="178" spans="1:60"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row>
    <row r="179" spans="1:60"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row>
    <row r="180" spans="1:60"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row>
    <row r="181" spans="1:60"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row>
    <row r="182" spans="1:60"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row>
    <row r="183" spans="1:60"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row>
    <row r="184" spans="1:60"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row>
    <row r="185" spans="1:60"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row>
    <row r="186" spans="1:60"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row>
    <row r="187" spans="1:60"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row>
    <row r="188" spans="1:60"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row>
    <row r="189" spans="1:60"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row>
    <row r="190" spans="1:60"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row>
    <row r="191" spans="1:60"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row>
    <row r="192" spans="1:60"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row>
    <row r="193" spans="1:60"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row>
    <row r="194" spans="1:60"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row>
    <row r="195" spans="1:60"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row>
    <row r="196" spans="1:60"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row>
    <row r="197" spans="1:60"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row>
    <row r="198" spans="1:60"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row>
    <row r="199" spans="1:60"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row>
    <row r="200" spans="1:60"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row>
  </sheetData>
  <sheetProtection sheet="1" formatCells="0" formatColumns="0" formatRows="0" insertRows="0" deleteRows="0" sort="0" autoFilter="0"/>
  <mergeCells count="5">
    <mergeCell ref="A21:E21"/>
    <mergeCell ref="A38:D38"/>
    <mergeCell ref="A5:E5"/>
    <mergeCell ref="A1:E1"/>
    <mergeCell ref="A3:E3"/>
  </mergeCells>
  <dataValidations count="1">
    <dataValidation type="list" allowBlank="1" errorTitle="Invalid score" error="Please enter a number from 1 to 5" promptTitle="Rate yourself" prompt="Choose 1 (Never true for me) to 5 (Always true for me)" sqref="D7 D8 D9 D10 D11 D12 D13 D14 D15 D16 D17 D18 D19 D23 D24 D25 D26 D27 D28 D29 D30 D31 D32 D33 D34 D35" xr:uid="{00000000-0002-0000-0100-000000000000}">
      <formula1>"1,2,3,4,5"</formula1>
    </dataValidation>
  </dataValidations>
  <pageMargins left="0.75" right="0.75" top="1" bottom="1" header="0.5" footer="0.5"/>
  <pageSetup fitToHeigh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00"/>
  <sheetViews>
    <sheetView showGridLines="0" workbookViewId="0">
      <selection activeCell="C3" sqref="C3"/>
    </sheetView>
  </sheetViews>
  <sheetFormatPr defaultRowHeight="18" x14ac:dyDescent="0.35"/>
  <cols>
    <col min="1" max="1" width="3" customWidth="1"/>
    <col min="2" max="2" width="30" customWidth="1"/>
    <col min="3" max="3" width="12" customWidth="1"/>
    <col min="4" max="4" width="3" customWidth="1"/>
    <col min="5" max="5" width="26" customWidth="1"/>
    <col min="6" max="6" width="16" customWidth="1"/>
    <col min="8" max="8" width="1" customWidth="1"/>
    <col min="9" max="9" width="13" hidden="1" customWidth="1"/>
    <col min="20" max="22" width="13" customWidth="1"/>
  </cols>
  <sheetData>
    <row r="1" spans="1:60" s="43" customFormat="1" ht="83.25" customHeight="1" x14ac:dyDescent="0.6">
      <c r="A1" s="80" t="s">
        <v>74</v>
      </c>
      <c r="B1" s="81"/>
      <c r="C1" s="81"/>
      <c r="D1" s="51"/>
      <c r="E1" s="51"/>
      <c r="F1" s="51"/>
      <c r="G1" s="51"/>
      <c r="H1" s="51"/>
      <c r="I1" s="51"/>
      <c r="J1" s="52" t="s">
        <v>75</v>
      </c>
      <c r="K1" s="51"/>
      <c r="L1" s="51"/>
      <c r="M1" s="51"/>
      <c r="N1" s="51"/>
      <c r="O1" s="51"/>
      <c r="P1" s="49"/>
      <c r="Q1" s="49"/>
      <c r="R1" s="49"/>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row>
    <row r="2" spans="1:60" ht="6" customHeight="1" x14ac:dyDescent="0.3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60" ht="18" customHeight="1" x14ac:dyDescent="0.4">
      <c r="A3" s="4"/>
      <c r="B3" s="56" t="s">
        <v>76</v>
      </c>
      <c r="C3" s="60" t="s">
        <v>77</v>
      </c>
      <c r="D3" s="3"/>
      <c r="E3" s="3"/>
      <c r="F3" s="3"/>
      <c r="G3" s="3"/>
      <c r="H3" s="3"/>
      <c r="I3" s="25" t="s">
        <v>78</v>
      </c>
      <c r="J3" s="3"/>
      <c r="K3" s="3"/>
      <c r="L3" s="3"/>
      <c r="M3" s="3"/>
      <c r="N3" s="3"/>
      <c r="O3" s="3"/>
      <c r="P3" s="3"/>
      <c r="Q3" s="3"/>
      <c r="R3" s="3"/>
      <c r="S3" s="3"/>
      <c r="T3" s="25"/>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60" ht="21.75" customHeight="1" x14ac:dyDescent="0.4">
      <c r="A4" s="4"/>
      <c r="B4" s="53" t="s">
        <v>31</v>
      </c>
      <c r="C4" s="54">
        <f>'2. Choose Your Answers'!D13</f>
        <v>0</v>
      </c>
      <c r="D4" s="3"/>
      <c r="E4" s="3"/>
      <c r="F4" s="3"/>
      <c r="G4" s="3"/>
      <c r="H4" s="27" t="s">
        <v>79</v>
      </c>
      <c r="I4" s="26">
        <f>C4+(30-4)/1000</f>
        <v>2.5999999999999999E-2</v>
      </c>
      <c r="J4" s="3"/>
      <c r="K4" s="3"/>
      <c r="L4" s="3"/>
      <c r="M4" s="3"/>
      <c r="N4" s="3"/>
      <c r="O4" s="3"/>
      <c r="P4" s="3"/>
      <c r="Q4" s="3"/>
      <c r="R4" s="3"/>
      <c r="S4" s="3"/>
      <c r="T4" s="26"/>
      <c r="U4" s="26"/>
      <c r="V4" s="26"/>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row>
    <row r="5" spans="1:60" ht="21.75" customHeight="1" x14ac:dyDescent="0.4">
      <c r="A5" s="4"/>
      <c r="B5" s="53" t="s">
        <v>33</v>
      </c>
      <c r="C5" s="54">
        <f>'2. Choose Your Answers'!D14</f>
        <v>0</v>
      </c>
      <c r="D5" s="3"/>
      <c r="E5" s="3"/>
      <c r="F5" s="3"/>
      <c r="G5" s="3"/>
      <c r="H5" s="27" t="s">
        <v>79</v>
      </c>
      <c r="I5" s="26">
        <f>C5+(30-5)/1000</f>
        <v>2.5000000000000001E-2</v>
      </c>
      <c r="J5" s="3"/>
      <c r="K5" s="3"/>
      <c r="L5" s="3"/>
      <c r="M5" s="3"/>
      <c r="N5" s="3"/>
      <c r="O5" s="3"/>
      <c r="P5" s="3"/>
      <c r="Q5" s="3"/>
      <c r="R5" s="3"/>
      <c r="S5" s="3"/>
      <c r="T5" s="26"/>
      <c r="U5" s="26"/>
      <c r="V5" s="26"/>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row>
    <row r="6" spans="1:60" ht="21.75" customHeight="1" x14ac:dyDescent="0.4">
      <c r="A6" s="4"/>
      <c r="B6" s="53" t="s">
        <v>35</v>
      </c>
      <c r="C6" s="54">
        <f>'2. Choose Your Answers'!D15</f>
        <v>0</v>
      </c>
      <c r="D6" s="3"/>
      <c r="E6" s="3"/>
      <c r="F6" s="3"/>
      <c r="G6" s="3"/>
      <c r="H6" s="27" t="s">
        <v>79</v>
      </c>
      <c r="I6" s="26">
        <f>C6+(30-6)/1000</f>
        <v>2.4E-2</v>
      </c>
      <c r="J6" s="3"/>
      <c r="K6" s="3"/>
      <c r="L6" s="3"/>
      <c r="M6" s="3"/>
      <c r="N6" s="3"/>
      <c r="O6" s="3"/>
      <c r="P6" s="3"/>
      <c r="Q6" s="3"/>
      <c r="R6" s="3"/>
      <c r="S6" s="3"/>
      <c r="T6" s="26"/>
      <c r="U6" s="26"/>
      <c r="V6" s="26"/>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row>
    <row r="7" spans="1:60" ht="21.75" customHeight="1" x14ac:dyDescent="0.4">
      <c r="A7" s="4"/>
      <c r="B7" s="53" t="s">
        <v>37</v>
      </c>
      <c r="C7" s="54">
        <f>'2. Choose Your Answers'!D16</f>
        <v>0</v>
      </c>
      <c r="D7" s="3"/>
      <c r="E7" s="3"/>
      <c r="F7" s="3"/>
      <c r="G7" s="3"/>
      <c r="H7" s="27" t="s">
        <v>79</v>
      </c>
      <c r="I7" s="26">
        <f>C7+(30-7)/1000</f>
        <v>2.3E-2</v>
      </c>
      <c r="J7" s="3"/>
      <c r="K7" s="3"/>
      <c r="L7" s="3"/>
      <c r="M7" s="3"/>
      <c r="N7" s="3"/>
      <c r="O7" s="3"/>
      <c r="P7" s="3"/>
      <c r="Q7" s="3"/>
      <c r="R7" s="3"/>
      <c r="S7" s="3"/>
      <c r="T7" s="26"/>
      <c r="U7" s="26"/>
      <c r="V7" s="26"/>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row>
    <row r="8" spans="1:60" ht="21.75" customHeight="1" x14ac:dyDescent="0.4">
      <c r="A8" s="4"/>
      <c r="B8" s="53" t="s">
        <v>39</v>
      </c>
      <c r="C8" s="54">
        <f>'2. Choose Your Answers'!D17</f>
        <v>0</v>
      </c>
      <c r="D8" s="3"/>
      <c r="E8" s="3"/>
      <c r="F8" s="3"/>
      <c r="G8" s="3"/>
      <c r="H8" s="27" t="s">
        <v>79</v>
      </c>
      <c r="I8" s="26">
        <f>C8+(30-8)/1000</f>
        <v>2.1999999999999999E-2</v>
      </c>
      <c r="J8" s="3"/>
      <c r="K8" s="3"/>
      <c r="L8" s="3"/>
      <c r="M8" s="3"/>
      <c r="N8" s="3"/>
      <c r="O8" s="3"/>
      <c r="P8" s="3"/>
      <c r="Q8" s="3"/>
      <c r="R8" s="3"/>
      <c r="S8" s="3"/>
      <c r="T8" s="26"/>
      <c r="U8" s="26"/>
      <c r="V8" s="26"/>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row>
    <row r="9" spans="1:60" ht="21.75" customHeight="1" x14ac:dyDescent="0.4">
      <c r="A9" s="4"/>
      <c r="B9" s="53" t="s">
        <v>41</v>
      </c>
      <c r="C9" s="54">
        <f>'2. Choose Your Answers'!D18</f>
        <v>0</v>
      </c>
      <c r="D9" s="3"/>
      <c r="E9" s="3"/>
      <c r="F9" s="3"/>
      <c r="G9" s="3"/>
      <c r="H9" s="27" t="s">
        <v>79</v>
      </c>
      <c r="I9" s="26">
        <f>C9+(30-9)/1000</f>
        <v>2.1000000000000001E-2</v>
      </c>
      <c r="J9" s="3"/>
      <c r="K9" s="3"/>
      <c r="L9" s="3"/>
      <c r="M9" s="3"/>
      <c r="N9" s="3"/>
      <c r="O9" s="3"/>
      <c r="P9" s="3"/>
      <c r="Q9" s="3"/>
      <c r="R9" s="3"/>
      <c r="S9" s="3"/>
      <c r="T9" s="26"/>
      <c r="U9" s="26"/>
      <c r="V9" s="26"/>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row>
    <row r="10" spans="1:60" ht="21.75" customHeight="1" x14ac:dyDescent="0.4">
      <c r="A10" s="4"/>
      <c r="B10" s="53" t="s">
        <v>43</v>
      </c>
      <c r="C10" s="54">
        <f>'2. Choose Your Answers'!D19</f>
        <v>0</v>
      </c>
      <c r="D10" s="3"/>
      <c r="E10" s="3"/>
      <c r="F10" s="3"/>
      <c r="G10" s="3"/>
      <c r="H10" s="27" t="s">
        <v>79</v>
      </c>
      <c r="I10" s="26">
        <f>C10+(30-10)/1000</f>
        <v>0.02</v>
      </c>
      <c r="J10" s="3"/>
      <c r="K10" s="3"/>
      <c r="L10" s="3"/>
      <c r="M10" s="3"/>
      <c r="N10" s="3"/>
      <c r="O10" s="3"/>
      <c r="P10" s="3"/>
      <c r="Q10" s="3"/>
      <c r="R10" s="3"/>
      <c r="S10" s="3"/>
      <c r="T10" s="26"/>
      <c r="U10" s="26"/>
      <c r="V10" s="26"/>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row>
    <row r="11" spans="1:60" ht="21.75" customHeight="1" x14ac:dyDescent="0.4">
      <c r="A11" s="4"/>
      <c r="B11" s="53" t="s">
        <v>29</v>
      </c>
      <c r="C11" s="54">
        <f>'2. Choose Your Answers'!D12</f>
        <v>0</v>
      </c>
      <c r="D11" s="3"/>
      <c r="E11" s="3"/>
      <c r="F11" s="3"/>
      <c r="G11" s="3"/>
      <c r="H11" s="27" t="s">
        <v>79</v>
      </c>
      <c r="I11" s="26">
        <f>C11+(30-11)/1000</f>
        <v>1.9E-2</v>
      </c>
      <c r="J11" s="3"/>
      <c r="K11" s="3"/>
      <c r="L11" s="3"/>
      <c r="M11" s="3"/>
      <c r="N11" s="3"/>
      <c r="O11" s="3"/>
      <c r="P11" s="3"/>
      <c r="Q11" s="3"/>
      <c r="R11" s="3"/>
      <c r="S11" s="3"/>
      <c r="T11" s="26"/>
      <c r="U11" s="26"/>
      <c r="V11" s="26"/>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row>
    <row r="12" spans="1:60" ht="21.75" customHeight="1" x14ac:dyDescent="0.4">
      <c r="A12" s="4"/>
      <c r="B12" s="53" t="s">
        <v>27</v>
      </c>
      <c r="C12" s="54">
        <f>'2. Choose Your Answers'!D11</f>
        <v>0</v>
      </c>
      <c r="D12" s="3"/>
      <c r="E12" s="3"/>
      <c r="F12" s="3"/>
      <c r="G12" s="3"/>
      <c r="H12" s="27" t="s">
        <v>79</v>
      </c>
      <c r="I12" s="26">
        <f>C12+(30-12)/1000</f>
        <v>1.7999999999999999E-2</v>
      </c>
      <c r="J12" s="3"/>
      <c r="K12" s="3"/>
      <c r="L12" s="3"/>
      <c r="M12" s="3"/>
      <c r="N12" s="3"/>
      <c r="O12" s="3"/>
      <c r="P12" s="3"/>
      <c r="Q12" s="3"/>
      <c r="R12" s="3"/>
      <c r="S12" s="3"/>
      <c r="T12" s="26"/>
      <c r="U12" s="26"/>
      <c r="V12" s="26"/>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row>
    <row r="13" spans="1:60" ht="21.75" customHeight="1" x14ac:dyDescent="0.4">
      <c r="A13" s="4"/>
      <c r="B13" s="53" t="s">
        <v>25</v>
      </c>
      <c r="C13" s="54">
        <f>'2. Choose Your Answers'!D10</f>
        <v>0</v>
      </c>
      <c r="D13" s="3"/>
      <c r="E13" s="3"/>
      <c r="F13" s="3"/>
      <c r="G13" s="3"/>
      <c r="H13" s="27" t="s">
        <v>79</v>
      </c>
      <c r="I13" s="26">
        <f>C13+(30-13)/1000</f>
        <v>1.7000000000000001E-2</v>
      </c>
      <c r="J13" s="3"/>
      <c r="K13" s="3"/>
      <c r="L13" s="3"/>
      <c r="M13" s="3"/>
      <c r="N13" s="3"/>
      <c r="O13" s="3"/>
      <c r="P13" s="3"/>
      <c r="Q13" s="3"/>
      <c r="R13" s="3"/>
      <c r="S13" s="3"/>
      <c r="T13" s="26"/>
      <c r="U13" s="26"/>
      <c r="V13" s="26"/>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row>
    <row r="14" spans="1:60" ht="21.75" customHeight="1" x14ac:dyDescent="0.4">
      <c r="A14" s="4"/>
      <c r="B14" s="53" t="s">
        <v>23</v>
      </c>
      <c r="C14" s="54">
        <f>'2. Choose Your Answers'!D9</f>
        <v>0</v>
      </c>
      <c r="D14" s="3"/>
      <c r="E14" s="3"/>
      <c r="F14" s="3"/>
      <c r="G14" s="3"/>
      <c r="H14" s="27" t="s">
        <v>79</v>
      </c>
      <c r="I14" s="26">
        <f>C14+(30-14)/1000</f>
        <v>1.6E-2</v>
      </c>
      <c r="J14" s="3"/>
      <c r="K14" s="3"/>
      <c r="L14" s="3"/>
      <c r="M14" s="3"/>
      <c r="N14" s="3"/>
      <c r="O14" s="3"/>
      <c r="P14" s="3"/>
      <c r="Q14" s="3"/>
      <c r="R14" s="3"/>
      <c r="S14" s="3"/>
      <c r="T14" s="26"/>
      <c r="U14" s="26"/>
      <c r="V14" s="26"/>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row>
    <row r="15" spans="1:60" ht="21.75" customHeight="1" x14ac:dyDescent="0.4">
      <c r="A15" s="4"/>
      <c r="B15" s="53" t="s">
        <v>21</v>
      </c>
      <c r="C15" s="54">
        <f>'2. Choose Your Answers'!D8</f>
        <v>0</v>
      </c>
      <c r="D15" s="3"/>
      <c r="E15" s="3"/>
      <c r="F15" s="3"/>
      <c r="G15" s="3"/>
      <c r="H15" s="27" t="s">
        <v>79</v>
      </c>
      <c r="I15" s="26">
        <f>C15+(30-15)/1000</f>
        <v>1.4999999999999999E-2</v>
      </c>
      <c r="J15" s="3"/>
      <c r="K15" s="3"/>
      <c r="L15" s="3"/>
      <c r="M15" s="3"/>
      <c r="N15" s="3"/>
      <c r="O15" s="3"/>
      <c r="P15" s="3"/>
      <c r="Q15" s="3"/>
      <c r="R15" s="3"/>
      <c r="S15" s="3"/>
      <c r="T15" s="26"/>
      <c r="U15" s="26"/>
      <c r="V15" s="26"/>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row>
    <row r="16" spans="1:60" ht="21.75" customHeight="1" x14ac:dyDescent="0.4">
      <c r="A16" s="4"/>
      <c r="B16" s="53" t="s">
        <v>19</v>
      </c>
      <c r="C16" s="54">
        <f>'2. Choose Your Answers'!D7</f>
        <v>0</v>
      </c>
      <c r="D16" s="3"/>
      <c r="E16" s="3"/>
      <c r="F16" s="3"/>
      <c r="G16" s="3"/>
      <c r="H16" s="27" t="s">
        <v>79</v>
      </c>
      <c r="I16" s="26">
        <f>C16+(30-16)/1000</f>
        <v>1.4E-2</v>
      </c>
      <c r="J16" s="3"/>
      <c r="K16" s="3"/>
      <c r="L16" s="3"/>
      <c r="M16" s="3"/>
      <c r="N16" s="3"/>
      <c r="O16" s="3"/>
      <c r="P16" s="3"/>
      <c r="Q16" s="3"/>
      <c r="R16" s="3"/>
      <c r="S16" s="3"/>
      <c r="T16" s="26"/>
      <c r="U16" s="26"/>
      <c r="V16" s="26"/>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row>
    <row r="17" spans="1:60" ht="21.75" customHeight="1" x14ac:dyDescent="0.4">
      <c r="A17" s="4"/>
      <c r="B17" s="55" t="s">
        <v>71</v>
      </c>
      <c r="C17" s="54">
        <f>'2. Choose Your Answers'!D35</f>
        <v>0</v>
      </c>
      <c r="D17" s="3"/>
      <c r="E17" s="3"/>
      <c r="F17" s="3"/>
      <c r="G17" s="3"/>
      <c r="H17" s="27" t="s">
        <v>80</v>
      </c>
      <c r="I17" s="26">
        <f>C17+(30-17)/1000</f>
        <v>1.2999999999999999E-2</v>
      </c>
      <c r="J17" s="3"/>
      <c r="K17" s="3"/>
      <c r="L17" s="3"/>
      <c r="M17" s="3"/>
      <c r="N17" s="3"/>
      <c r="O17" s="3"/>
      <c r="P17" s="3"/>
      <c r="Q17" s="3"/>
      <c r="R17" s="3"/>
      <c r="S17" s="3"/>
      <c r="T17" s="26"/>
      <c r="U17" s="26"/>
      <c r="V17" s="26"/>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row>
    <row r="18" spans="1:60" ht="21.75" customHeight="1" x14ac:dyDescent="0.4">
      <c r="A18" s="4"/>
      <c r="B18" s="55" t="s">
        <v>69</v>
      </c>
      <c r="C18" s="54">
        <f>'2. Choose Your Answers'!D34</f>
        <v>0</v>
      </c>
      <c r="D18" s="3"/>
      <c r="E18" s="3"/>
      <c r="F18" s="3"/>
      <c r="G18" s="3"/>
      <c r="H18" s="27" t="s">
        <v>80</v>
      </c>
      <c r="I18" s="26">
        <f>C18+(30-18)/1000</f>
        <v>1.2E-2</v>
      </c>
      <c r="J18" s="3"/>
      <c r="K18" s="3"/>
      <c r="L18" s="3"/>
      <c r="M18" s="3"/>
      <c r="N18" s="3"/>
      <c r="O18" s="3"/>
      <c r="P18" s="3"/>
      <c r="Q18" s="3"/>
      <c r="R18" s="3"/>
      <c r="S18" s="3"/>
      <c r="T18" s="26"/>
      <c r="U18" s="26"/>
      <c r="V18" s="26"/>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row>
    <row r="19" spans="1:60" ht="21.75" customHeight="1" x14ac:dyDescent="0.4">
      <c r="A19" s="4"/>
      <c r="B19" s="55" t="s">
        <v>67</v>
      </c>
      <c r="C19" s="54">
        <f>'2. Choose Your Answers'!D33</f>
        <v>0</v>
      </c>
      <c r="D19" s="3"/>
      <c r="E19" s="3"/>
      <c r="F19" s="3"/>
      <c r="G19" s="3"/>
      <c r="H19" s="27" t="s">
        <v>80</v>
      </c>
      <c r="I19" s="26">
        <f>C19+(30-19)/1000</f>
        <v>1.0999999999999999E-2</v>
      </c>
      <c r="J19" s="3"/>
      <c r="K19" s="3"/>
      <c r="L19" s="3"/>
      <c r="M19" s="3"/>
      <c r="N19" s="3"/>
      <c r="O19" s="3"/>
      <c r="P19" s="3"/>
      <c r="Q19" s="3"/>
      <c r="R19" s="3"/>
      <c r="S19" s="3"/>
      <c r="T19" s="26"/>
      <c r="U19" s="26"/>
      <c r="V19" s="26"/>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row>
    <row r="20" spans="1:60" ht="21.75" customHeight="1" x14ac:dyDescent="0.4">
      <c r="A20" s="4"/>
      <c r="B20" s="55" t="s">
        <v>65</v>
      </c>
      <c r="C20" s="54">
        <f>'2. Choose Your Answers'!D32</f>
        <v>0</v>
      </c>
      <c r="D20" s="3"/>
      <c r="E20" s="3"/>
      <c r="F20" s="3"/>
      <c r="G20" s="3"/>
      <c r="H20" s="27" t="s">
        <v>80</v>
      </c>
      <c r="I20" s="26">
        <f>C20+(30-20)/1000</f>
        <v>0.01</v>
      </c>
      <c r="J20" s="3"/>
      <c r="K20" s="3"/>
      <c r="L20" s="3"/>
      <c r="M20" s="3"/>
      <c r="N20" s="3"/>
      <c r="O20" s="3"/>
      <c r="P20" s="3"/>
      <c r="Q20" s="3"/>
      <c r="R20" s="3"/>
      <c r="S20" s="3"/>
      <c r="T20" s="26"/>
      <c r="U20" s="26"/>
      <c r="V20" s="26"/>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row>
    <row r="21" spans="1:60" ht="21.75" customHeight="1" x14ac:dyDescent="0.4">
      <c r="A21" s="4"/>
      <c r="B21" s="55" t="s">
        <v>63</v>
      </c>
      <c r="C21" s="54">
        <f>'2. Choose Your Answers'!D31</f>
        <v>0</v>
      </c>
      <c r="D21" s="3"/>
      <c r="E21" s="3"/>
      <c r="F21" s="3"/>
      <c r="G21" s="3"/>
      <c r="H21" s="27" t="s">
        <v>80</v>
      </c>
      <c r="I21" s="26">
        <f>C21+(30-21)/1000</f>
        <v>8.9999999999999993E-3</v>
      </c>
      <c r="J21" s="3"/>
      <c r="K21" s="3"/>
      <c r="L21" s="3"/>
      <c r="M21" s="3"/>
      <c r="N21" s="3"/>
      <c r="O21" s="3"/>
      <c r="P21" s="3"/>
      <c r="Q21" s="3"/>
      <c r="R21" s="3"/>
      <c r="S21" s="3"/>
      <c r="T21" s="26"/>
      <c r="U21" s="26"/>
      <c r="V21" s="26"/>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row>
    <row r="22" spans="1:60" ht="21.75" customHeight="1" x14ac:dyDescent="0.4">
      <c r="A22" s="4"/>
      <c r="B22" s="55" t="s">
        <v>61</v>
      </c>
      <c r="C22" s="54">
        <f>'2. Choose Your Answers'!D30</f>
        <v>0</v>
      </c>
      <c r="D22" s="3"/>
      <c r="E22" s="3"/>
      <c r="F22" s="3"/>
      <c r="G22" s="3"/>
      <c r="H22" s="27" t="s">
        <v>80</v>
      </c>
      <c r="I22" s="26">
        <f>C22+(30-22)/1000</f>
        <v>8.0000000000000002E-3</v>
      </c>
      <c r="J22" s="3"/>
      <c r="K22" s="3"/>
      <c r="L22" s="3"/>
      <c r="M22" s="3"/>
      <c r="N22" s="3"/>
      <c r="O22" s="3"/>
      <c r="P22" s="3"/>
      <c r="Q22" s="3"/>
      <c r="R22" s="3"/>
      <c r="S22" s="3"/>
      <c r="T22" s="26"/>
      <c r="U22" s="26"/>
      <c r="V22" s="26"/>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row>
    <row r="23" spans="1:60" ht="21.75" customHeight="1" x14ac:dyDescent="0.4">
      <c r="A23" s="4"/>
      <c r="B23" s="55" t="s">
        <v>59</v>
      </c>
      <c r="C23" s="54">
        <f>'2. Choose Your Answers'!D29</f>
        <v>0</v>
      </c>
      <c r="D23" s="3"/>
      <c r="E23" s="3"/>
      <c r="F23" s="3"/>
      <c r="G23" s="3"/>
      <c r="H23" s="27" t="s">
        <v>80</v>
      </c>
      <c r="I23" s="26">
        <f>C23+(30-23)/1000</f>
        <v>7.0000000000000001E-3</v>
      </c>
      <c r="J23" s="3"/>
      <c r="K23" s="3"/>
      <c r="L23" s="3"/>
      <c r="M23" s="3"/>
      <c r="N23" s="3"/>
      <c r="O23" s="3"/>
      <c r="P23" s="3"/>
      <c r="Q23" s="3"/>
      <c r="R23" s="3"/>
      <c r="S23" s="3"/>
      <c r="T23" s="26"/>
      <c r="U23" s="26"/>
      <c r="V23" s="26"/>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row>
    <row r="24" spans="1:60" ht="21.75" customHeight="1" x14ac:dyDescent="0.4">
      <c r="A24" s="4"/>
      <c r="B24" s="55" t="s">
        <v>57</v>
      </c>
      <c r="C24" s="54">
        <f>'2. Choose Your Answers'!D28</f>
        <v>0</v>
      </c>
      <c r="D24" s="3"/>
      <c r="E24" s="3"/>
      <c r="F24" s="3"/>
      <c r="G24" s="3"/>
      <c r="H24" s="27" t="s">
        <v>80</v>
      </c>
      <c r="I24" s="26">
        <f>C24+(30-24)/1000</f>
        <v>6.0000000000000001E-3</v>
      </c>
      <c r="J24" s="3"/>
      <c r="K24" s="3"/>
      <c r="L24" s="3"/>
      <c r="M24" s="3"/>
      <c r="N24" s="3"/>
      <c r="O24" s="3"/>
      <c r="P24" s="3"/>
      <c r="Q24" s="3"/>
      <c r="R24" s="3"/>
      <c r="S24" s="3"/>
      <c r="T24" s="26"/>
      <c r="U24" s="26"/>
      <c r="V24" s="26"/>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row>
    <row r="25" spans="1:60" ht="21.75" customHeight="1" x14ac:dyDescent="0.4">
      <c r="A25" s="4"/>
      <c r="B25" s="55" t="s">
        <v>55</v>
      </c>
      <c r="C25" s="54">
        <f>'2. Choose Your Answers'!D27</f>
        <v>0</v>
      </c>
      <c r="D25" s="3"/>
      <c r="E25" s="3"/>
      <c r="F25" s="3"/>
      <c r="G25" s="3"/>
      <c r="H25" s="27" t="s">
        <v>80</v>
      </c>
      <c r="I25" s="26">
        <f>C25+(30-25)/1000</f>
        <v>5.0000000000000001E-3</v>
      </c>
      <c r="J25" s="3"/>
      <c r="K25" s="3"/>
      <c r="L25" s="3"/>
      <c r="M25" s="3"/>
      <c r="N25" s="3"/>
      <c r="O25" s="3"/>
      <c r="P25" s="3"/>
      <c r="Q25" s="3"/>
      <c r="R25" s="3"/>
      <c r="S25" s="3"/>
      <c r="T25" s="26"/>
      <c r="U25" s="26"/>
      <c r="V25" s="26"/>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row>
    <row r="26" spans="1:60" ht="21.75" customHeight="1" x14ac:dyDescent="0.4">
      <c r="A26" s="4"/>
      <c r="B26" s="55" t="s">
        <v>53</v>
      </c>
      <c r="C26" s="54">
        <f>'2. Choose Your Answers'!D26</f>
        <v>0</v>
      </c>
      <c r="D26" s="3"/>
      <c r="E26" s="3"/>
      <c r="F26" s="3"/>
      <c r="G26" s="3"/>
      <c r="H26" s="27" t="s">
        <v>80</v>
      </c>
      <c r="I26" s="26">
        <f>C26+(30-26)/1000</f>
        <v>4.0000000000000001E-3</v>
      </c>
      <c r="J26" s="3"/>
      <c r="K26" s="3"/>
      <c r="L26" s="3"/>
      <c r="M26" s="3"/>
      <c r="N26" s="3"/>
      <c r="O26" s="3"/>
      <c r="P26" s="3"/>
      <c r="Q26" s="3"/>
      <c r="R26" s="3"/>
      <c r="S26" s="3"/>
      <c r="T26" s="26"/>
      <c r="U26" s="26"/>
      <c r="V26" s="26"/>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1:60" ht="21.75" customHeight="1" x14ac:dyDescent="0.4">
      <c r="A27" s="4"/>
      <c r="B27" s="55" t="s">
        <v>51</v>
      </c>
      <c r="C27" s="54">
        <f>'2. Choose Your Answers'!D25</f>
        <v>0</v>
      </c>
      <c r="D27" s="3"/>
      <c r="E27" s="3"/>
      <c r="F27" s="3"/>
      <c r="G27" s="3"/>
      <c r="H27" s="27" t="s">
        <v>80</v>
      </c>
      <c r="I27" s="26">
        <f>C27+(30-27)/1000</f>
        <v>3.0000000000000001E-3</v>
      </c>
      <c r="J27" s="3"/>
      <c r="K27" s="3"/>
      <c r="L27" s="3"/>
      <c r="M27" s="3"/>
      <c r="N27" s="3"/>
      <c r="O27" s="3"/>
      <c r="P27" s="3"/>
      <c r="Q27" s="3"/>
      <c r="R27" s="3"/>
      <c r="S27" s="3"/>
      <c r="T27" s="26"/>
      <c r="U27" s="26"/>
      <c r="V27" s="26"/>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1:60" ht="21.75" customHeight="1" x14ac:dyDescent="0.4">
      <c r="A28" s="4"/>
      <c r="B28" s="55" t="s">
        <v>49</v>
      </c>
      <c r="C28" s="54">
        <f>'2. Choose Your Answers'!D24</f>
        <v>0</v>
      </c>
      <c r="D28" s="3"/>
      <c r="E28" s="3"/>
      <c r="F28" s="3"/>
      <c r="G28" s="3"/>
      <c r="H28" s="27" t="s">
        <v>80</v>
      </c>
      <c r="I28" s="26">
        <f>C28+(30-28)/1000</f>
        <v>2E-3</v>
      </c>
      <c r="J28" s="3"/>
      <c r="K28" s="3"/>
      <c r="L28" s="3"/>
      <c r="M28" s="3"/>
      <c r="N28" s="3"/>
      <c r="O28" s="3"/>
      <c r="P28" s="3"/>
      <c r="Q28" s="3"/>
      <c r="R28" s="3"/>
      <c r="S28" s="3"/>
      <c r="T28" s="26"/>
      <c r="U28" s="26"/>
      <c r="V28" s="26"/>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1:60" ht="21.75" customHeight="1" x14ac:dyDescent="0.4">
      <c r="A29" s="4"/>
      <c r="B29" s="55" t="s">
        <v>47</v>
      </c>
      <c r="C29" s="54">
        <f>'2. Choose Your Answers'!D23</f>
        <v>0</v>
      </c>
      <c r="D29" s="3"/>
      <c r="E29" s="3"/>
      <c r="F29" s="3"/>
      <c r="G29" s="3"/>
      <c r="H29" s="27" t="s">
        <v>80</v>
      </c>
      <c r="I29" s="26">
        <f>C29+(30-29)/1000</f>
        <v>1E-3</v>
      </c>
      <c r="J29" s="3"/>
      <c r="K29" s="3"/>
      <c r="L29" s="3"/>
      <c r="M29" s="3"/>
      <c r="N29" s="3"/>
      <c r="O29" s="3"/>
      <c r="P29" s="3"/>
      <c r="Q29" s="3"/>
      <c r="R29" s="3"/>
      <c r="S29" s="3"/>
      <c r="T29" s="26"/>
      <c r="U29" s="26"/>
      <c r="V29" s="26"/>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1:60" x14ac:dyDescent="0.3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1:60" x14ac:dyDescent="0.3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1:60"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1:60" x14ac:dyDescent="0.3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1:60" x14ac:dyDescent="0.3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1:60" x14ac:dyDescent="0.3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1:60" x14ac:dyDescent="0.3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row r="37" spans="1:60" x14ac:dyDescent="0.3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row>
    <row r="38" spans="1:60" x14ac:dyDescent="0.3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row>
    <row r="39" spans="1:60" x14ac:dyDescent="0.3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row>
    <row r="40" spans="1:60" x14ac:dyDescent="0.3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row>
    <row r="41" spans="1:60" x14ac:dyDescent="0.3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row>
    <row r="42" spans="1:60" x14ac:dyDescent="0.3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row>
    <row r="43" spans="1:60" x14ac:dyDescent="0.3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row>
    <row r="44" spans="1:60" x14ac:dyDescent="0.3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row>
    <row r="45" spans="1:60" x14ac:dyDescent="0.3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row>
    <row r="46" spans="1:60" x14ac:dyDescent="0.3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row>
    <row r="47" spans="1:60" ht="15.75" customHeight="1" x14ac:dyDescent="0.35">
      <c r="A47" s="3"/>
      <c r="B47" s="3"/>
      <c r="C47" s="3"/>
      <c r="D47" s="3"/>
      <c r="E47" s="1" t="s">
        <v>81</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row>
    <row r="48" spans="1:60" ht="15.75" customHeight="1" x14ac:dyDescent="0.35">
      <c r="A48" s="3"/>
      <c r="B48" s="3"/>
      <c r="C48" s="3"/>
      <c r="D48" s="3"/>
      <c r="E48" s="18" t="s">
        <v>82</v>
      </c>
      <c r="F48" s="19">
        <f>AVERAGEIF(H4:H29,"External",C4:C29)</f>
        <v>0</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row>
    <row r="49" spans="1:60" ht="15.75" customHeight="1" x14ac:dyDescent="0.35">
      <c r="A49" s="3"/>
      <c r="B49" s="3"/>
      <c r="C49" s="3"/>
      <c r="D49" s="3"/>
      <c r="E49" s="20" t="s">
        <v>83</v>
      </c>
      <c r="F49" s="21">
        <f>AVERAGEIF(H4:H29,"Internal",C4:C29)</f>
        <v>0</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row>
    <row r="50" spans="1:60" ht="15.75" customHeight="1" x14ac:dyDescent="0.35">
      <c r="A50" s="3"/>
      <c r="B50" s="3"/>
      <c r="C50" s="3"/>
      <c r="D50" s="3"/>
      <c r="E50" s="22" t="s">
        <v>84</v>
      </c>
      <c r="F50" s="23">
        <f>AVERAGE(C4:C29)</f>
        <v>0</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row>
    <row r="51" spans="1:60" x14ac:dyDescent="0.35">
      <c r="A51" s="3"/>
      <c r="B51" s="3"/>
      <c r="C51" s="3"/>
      <c r="D51" s="3"/>
      <c r="E51" s="22"/>
      <c r="F51" s="24"/>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row>
    <row r="52" spans="1:60" x14ac:dyDescent="0.35">
      <c r="A52" s="3"/>
      <c r="B52" s="3"/>
      <c r="C52" s="3"/>
      <c r="D52" s="3"/>
      <c r="E52" s="22"/>
      <c r="F52" s="24"/>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row>
    <row r="53" spans="1:60"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row>
    <row r="54" spans="1:60"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row>
    <row r="55" spans="1:60"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row>
    <row r="56" spans="1:60"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row>
    <row r="57" spans="1:60"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0" x14ac:dyDescent="0.35">
      <c r="A58" s="3"/>
      <c r="B58" s="30"/>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0" x14ac:dyDescent="0.35">
      <c r="A59" s="3"/>
      <c r="B59" s="16"/>
      <c r="C59" s="16"/>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row>
    <row r="60" spans="1:60" x14ac:dyDescent="0.35">
      <c r="A60" s="3"/>
      <c r="B60" s="16"/>
      <c r="C60" s="16"/>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row>
    <row r="61" spans="1:60" x14ac:dyDescent="0.35">
      <c r="A61" s="3"/>
      <c r="B61" s="16"/>
      <c r="C61" s="16"/>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x14ac:dyDescent="0.35">
      <c r="A62" s="3"/>
      <c r="B62" s="16"/>
      <c r="C62" s="16"/>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x14ac:dyDescent="0.35">
      <c r="A63" s="3"/>
      <c r="B63" s="16"/>
      <c r="C63" s="16"/>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x14ac:dyDescent="0.35">
      <c r="A64" s="3"/>
      <c r="B64" s="16"/>
      <c r="C64" s="16"/>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x14ac:dyDescent="0.35">
      <c r="A65" s="3"/>
      <c r="B65" s="16"/>
      <c r="C65" s="16"/>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row>
    <row r="66" spans="1:60" x14ac:dyDescent="0.35">
      <c r="A66" s="3"/>
      <c r="B66" s="16"/>
      <c r="C66" s="16"/>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row>
    <row r="67" spans="1:60" x14ac:dyDescent="0.35">
      <c r="A67" s="3"/>
      <c r="B67" s="16"/>
      <c r="C67" s="16"/>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row>
    <row r="68" spans="1:60" x14ac:dyDescent="0.35">
      <c r="A68" s="3"/>
      <c r="B68" s="16"/>
      <c r="C68" s="16"/>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row>
    <row r="69" spans="1:60" x14ac:dyDescent="0.35">
      <c r="A69" s="3"/>
      <c r="B69" s="16"/>
      <c r="C69" s="16"/>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row>
    <row r="70" spans="1:60" x14ac:dyDescent="0.35">
      <c r="A70" s="3"/>
      <c r="B70" s="16"/>
      <c r="C70" s="16"/>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row>
    <row r="71" spans="1:60" x14ac:dyDescent="0.35">
      <c r="A71" s="3"/>
      <c r="B71" s="16"/>
      <c r="C71" s="16"/>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row>
    <row r="72" spans="1:60" x14ac:dyDescent="0.35">
      <c r="A72" s="3"/>
      <c r="B72" s="16"/>
      <c r="C72" s="16"/>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row>
    <row r="73" spans="1:60" x14ac:dyDescent="0.35">
      <c r="A73" s="3"/>
      <c r="B73" s="16"/>
      <c r="C73" s="16"/>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row>
    <row r="74" spans="1:60" x14ac:dyDescent="0.35">
      <c r="A74" s="3"/>
      <c r="B74" s="16"/>
      <c r="C74" s="16"/>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row>
    <row r="75" spans="1:60" x14ac:dyDescent="0.35">
      <c r="A75" s="3"/>
      <c r="B75" s="16"/>
      <c r="C75" s="16"/>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row>
    <row r="76" spans="1:60" x14ac:dyDescent="0.35">
      <c r="A76" s="3"/>
      <c r="B76" s="16"/>
      <c r="C76" s="16"/>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row>
    <row r="77" spans="1:60" x14ac:dyDescent="0.35">
      <c r="A77" s="3"/>
      <c r="B77" s="16"/>
      <c r="C77" s="16"/>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row>
    <row r="78" spans="1:60" x14ac:dyDescent="0.35">
      <c r="A78" s="3"/>
      <c r="B78" s="16"/>
      <c r="C78" s="16"/>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row>
    <row r="79" spans="1:60" x14ac:dyDescent="0.35">
      <c r="A79" s="3"/>
      <c r="B79" s="16"/>
      <c r="C79" s="16"/>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row>
    <row r="80" spans="1:60" x14ac:dyDescent="0.35">
      <c r="A80" s="3"/>
      <c r="B80" s="16"/>
      <c r="C80" s="16"/>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row>
    <row r="81" spans="1:60" x14ac:dyDescent="0.35">
      <c r="A81" s="3"/>
      <c r="B81" s="16"/>
      <c r="C81" s="16"/>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row>
    <row r="82" spans="1:60" x14ac:dyDescent="0.35">
      <c r="A82" s="3"/>
      <c r="B82" s="16"/>
      <c r="C82" s="16"/>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row>
    <row r="83" spans="1:60" x14ac:dyDescent="0.35">
      <c r="A83" s="3"/>
      <c r="B83" s="16"/>
      <c r="C83" s="16"/>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row>
    <row r="84" spans="1:60" x14ac:dyDescent="0.35">
      <c r="A84" s="3"/>
      <c r="B84" s="16"/>
      <c r="C84" s="16"/>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row>
    <row r="85" spans="1:60" x14ac:dyDescent="0.3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row>
    <row r="86" spans="1:60" x14ac:dyDescent="0.3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row>
    <row r="87" spans="1:60" x14ac:dyDescent="0.3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row>
    <row r="88" spans="1:60" x14ac:dyDescent="0.3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row>
    <row r="89" spans="1:60" x14ac:dyDescent="0.3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row>
    <row r="90" spans="1:60" x14ac:dyDescent="0.3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row>
    <row r="91" spans="1:60" x14ac:dyDescent="0.3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row>
    <row r="92" spans="1:60" x14ac:dyDescent="0.3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row>
    <row r="93" spans="1:60" x14ac:dyDescent="0.3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row>
    <row r="94" spans="1:60" x14ac:dyDescent="0.3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row>
    <row r="95" spans="1:60" x14ac:dyDescent="0.3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row>
    <row r="96" spans="1:60" x14ac:dyDescent="0.3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row>
    <row r="97" spans="1:60" x14ac:dyDescent="0.3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row>
    <row r="98" spans="1:60" x14ac:dyDescent="0.3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row>
    <row r="99" spans="1:60" x14ac:dyDescent="0.3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row>
    <row r="100" spans="1:60"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row>
    <row r="101" spans="1:60"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row>
    <row r="102" spans="1:60"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row>
    <row r="103" spans="1:60"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row>
    <row r="104" spans="1:60"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row>
    <row r="105" spans="1:60"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row>
    <row r="106" spans="1:60"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row>
    <row r="107" spans="1:60"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row>
    <row r="108" spans="1:60"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row>
    <row r="109" spans="1:60"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row>
    <row r="110" spans="1:60"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row>
    <row r="111" spans="1:60"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row>
    <row r="112" spans="1:60"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row>
    <row r="113" spans="1:60"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row>
    <row r="114" spans="1:60"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row>
    <row r="115" spans="1:60"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row>
    <row r="116" spans="1:60"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row>
    <row r="117" spans="1:60"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row>
    <row r="118" spans="1:60"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row>
    <row r="119" spans="1:60"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row>
    <row r="120" spans="1:60"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row>
    <row r="121" spans="1:60"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row>
    <row r="122" spans="1:60"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row>
    <row r="123" spans="1:60"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row>
    <row r="124" spans="1:60"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row>
    <row r="125" spans="1:60"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row>
    <row r="126" spans="1:60"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row>
    <row r="127" spans="1:60"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row>
    <row r="128" spans="1:60"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row>
    <row r="129" spans="1:60"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row>
    <row r="130" spans="1:60"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row>
    <row r="131" spans="1:60"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row>
    <row r="132" spans="1:60"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row>
    <row r="133" spans="1:60"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row>
    <row r="134" spans="1:60"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row>
    <row r="135" spans="1:60"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row>
    <row r="136" spans="1:60"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row>
    <row r="137" spans="1:60"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row>
    <row r="138" spans="1:60"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row>
    <row r="139" spans="1:60"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row>
    <row r="140" spans="1:60"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row>
    <row r="141" spans="1:60"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row>
    <row r="142" spans="1:60"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row>
    <row r="143" spans="1:60"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row>
    <row r="144" spans="1:60"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row>
    <row r="145" spans="1:60"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row>
    <row r="146" spans="1:60"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row>
    <row r="147" spans="1:60"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row>
    <row r="148" spans="1:60"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row>
    <row r="149" spans="1:60"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row>
    <row r="150" spans="1:60"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row>
    <row r="151" spans="1:60"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row>
    <row r="152" spans="1:60"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row>
    <row r="153" spans="1:60"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row>
    <row r="154" spans="1:60"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row>
    <row r="155" spans="1:60"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row>
    <row r="156" spans="1:60"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row>
    <row r="157" spans="1:60"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row>
    <row r="158" spans="1:60"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row>
    <row r="159" spans="1:60"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row>
    <row r="160" spans="1:60"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row>
    <row r="161" spans="1:60"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row>
    <row r="162" spans="1:60"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row>
    <row r="163" spans="1:60"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row>
    <row r="164" spans="1:60"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row>
    <row r="165" spans="1:60"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row>
    <row r="166" spans="1:60"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row>
    <row r="167" spans="1:60"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row>
    <row r="168" spans="1:60"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row>
    <row r="169" spans="1:60"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row>
    <row r="170" spans="1:60"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row>
    <row r="171" spans="1:60"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row>
    <row r="172" spans="1:60"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row>
    <row r="173" spans="1:60"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row>
    <row r="174" spans="1:60"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row>
    <row r="175" spans="1:60"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row>
    <row r="176" spans="1:60"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row>
    <row r="177" spans="1:60"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row>
    <row r="178" spans="1:60"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row>
    <row r="179" spans="1:60"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row>
    <row r="180" spans="1:60"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row>
    <row r="181" spans="1:60"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row>
    <row r="182" spans="1:60"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row>
    <row r="183" spans="1:60"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row>
    <row r="184" spans="1:60"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row>
    <row r="185" spans="1:60"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row>
    <row r="186" spans="1:60"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row>
    <row r="187" spans="1:60"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row>
    <row r="188" spans="1:60"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row>
    <row r="189" spans="1:60"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row>
    <row r="190" spans="1:60"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row>
    <row r="191" spans="1:60"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row>
    <row r="192" spans="1:60"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row>
    <row r="193" spans="1:60"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row>
    <row r="194" spans="1:60"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row>
    <row r="195" spans="1:60"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row>
    <row r="196" spans="1:60"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row>
    <row r="197" spans="1:60"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row>
    <row r="198" spans="1:60"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row>
    <row r="199" spans="1:60"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row>
    <row r="200" spans="1:60"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row>
  </sheetData>
  <sheetProtection sheet="1" formatCells="0" formatColumns="0" formatRows="0" insertRows="0" deleteRows="0" sort="0" autoFilter="0"/>
  <mergeCells count="1">
    <mergeCell ref="A1:C1"/>
  </mergeCells>
  <pageMargins left="0.75" right="0.75" top="1" bottom="1" header="0.5" footer="0.5"/>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7"/>
  <sheetViews>
    <sheetView showGridLines="0" workbookViewId="0">
      <selection activeCell="E32" sqref="E32"/>
    </sheetView>
  </sheetViews>
  <sheetFormatPr defaultRowHeight="18" x14ac:dyDescent="0.35"/>
  <cols>
    <col min="1" max="1" width="28" customWidth="1"/>
    <col min="2" max="4" width="60" customWidth="1"/>
  </cols>
  <sheetData>
    <row r="1" spans="1:4" x14ac:dyDescent="0.35">
      <c r="A1" s="29" t="s">
        <v>76</v>
      </c>
      <c r="B1" s="29" t="s">
        <v>85</v>
      </c>
      <c r="C1" s="29" t="s">
        <v>86</v>
      </c>
      <c r="D1" s="29" t="s">
        <v>87</v>
      </c>
    </row>
    <row r="2" spans="1:4" x14ac:dyDescent="0.35">
      <c r="A2" s="16" t="s">
        <v>19</v>
      </c>
      <c r="B2" s="16" t="s">
        <v>88</v>
      </c>
      <c r="C2" s="16" t="s">
        <v>89</v>
      </c>
      <c r="D2" s="16" t="s">
        <v>90</v>
      </c>
    </row>
    <row r="3" spans="1:4" x14ac:dyDescent="0.35">
      <c r="A3" s="16" t="s">
        <v>21</v>
      </c>
      <c r="B3" s="16" t="s">
        <v>91</v>
      </c>
      <c r="C3" s="16" t="s">
        <v>92</v>
      </c>
      <c r="D3" s="16" t="s">
        <v>93</v>
      </c>
    </row>
    <row r="4" spans="1:4" x14ac:dyDescent="0.35">
      <c r="A4" s="16" t="s">
        <v>23</v>
      </c>
      <c r="B4" s="16" t="s">
        <v>94</v>
      </c>
      <c r="C4" s="16" t="s">
        <v>95</v>
      </c>
      <c r="D4" s="16" t="s">
        <v>96</v>
      </c>
    </row>
    <row r="5" spans="1:4" x14ac:dyDescent="0.35">
      <c r="A5" s="16" t="s">
        <v>25</v>
      </c>
      <c r="B5" s="16" t="s">
        <v>97</v>
      </c>
      <c r="C5" s="16" t="s">
        <v>98</v>
      </c>
      <c r="D5" s="16" t="s">
        <v>99</v>
      </c>
    </row>
    <row r="6" spans="1:4" x14ac:dyDescent="0.35">
      <c r="A6" s="16" t="s">
        <v>27</v>
      </c>
      <c r="B6" s="16" t="s">
        <v>100</v>
      </c>
      <c r="C6" s="16" t="s">
        <v>101</v>
      </c>
      <c r="D6" s="16" t="s">
        <v>102</v>
      </c>
    </row>
    <row r="7" spans="1:4" x14ac:dyDescent="0.35">
      <c r="A7" s="16" t="s">
        <v>29</v>
      </c>
      <c r="B7" s="16" t="s">
        <v>103</v>
      </c>
      <c r="C7" s="16" t="s">
        <v>104</v>
      </c>
      <c r="D7" s="16" t="s">
        <v>105</v>
      </c>
    </row>
    <row r="8" spans="1:4" x14ac:dyDescent="0.35">
      <c r="A8" s="16" t="s">
        <v>31</v>
      </c>
      <c r="B8" s="16" t="s">
        <v>106</v>
      </c>
      <c r="C8" s="16" t="s">
        <v>107</v>
      </c>
      <c r="D8" s="16" t="s">
        <v>108</v>
      </c>
    </row>
    <row r="9" spans="1:4" x14ac:dyDescent="0.35">
      <c r="A9" s="16" t="s">
        <v>33</v>
      </c>
      <c r="B9" s="16" t="s">
        <v>109</v>
      </c>
      <c r="C9" s="16" t="s">
        <v>110</v>
      </c>
      <c r="D9" s="16" t="s">
        <v>111</v>
      </c>
    </row>
    <row r="10" spans="1:4" x14ac:dyDescent="0.35">
      <c r="A10" s="16" t="s">
        <v>35</v>
      </c>
      <c r="B10" s="16" t="s">
        <v>112</v>
      </c>
      <c r="C10" s="16" t="s">
        <v>113</v>
      </c>
      <c r="D10" s="16" t="s">
        <v>114</v>
      </c>
    </row>
    <row r="11" spans="1:4" x14ac:dyDescent="0.35">
      <c r="A11" s="16" t="s">
        <v>37</v>
      </c>
      <c r="B11" s="16" t="s">
        <v>115</v>
      </c>
      <c r="C11" s="16" t="s">
        <v>116</v>
      </c>
      <c r="D11" s="16" t="s">
        <v>117</v>
      </c>
    </row>
    <row r="12" spans="1:4" x14ac:dyDescent="0.35">
      <c r="A12" s="16" t="s">
        <v>39</v>
      </c>
      <c r="B12" s="16" t="s">
        <v>118</v>
      </c>
      <c r="C12" s="16" t="s">
        <v>119</v>
      </c>
      <c r="D12" s="16" t="s">
        <v>120</v>
      </c>
    </row>
    <row r="13" spans="1:4" x14ac:dyDescent="0.35">
      <c r="A13" s="16" t="s">
        <v>41</v>
      </c>
      <c r="B13" s="16" t="s">
        <v>121</v>
      </c>
      <c r="C13" s="16" t="s">
        <v>122</v>
      </c>
      <c r="D13" s="16" t="s">
        <v>123</v>
      </c>
    </row>
    <row r="14" spans="1:4" x14ac:dyDescent="0.35">
      <c r="A14" s="16" t="s">
        <v>43</v>
      </c>
      <c r="B14" s="16" t="s">
        <v>124</v>
      </c>
      <c r="C14" s="16" t="s">
        <v>125</v>
      </c>
      <c r="D14" s="16" t="s">
        <v>126</v>
      </c>
    </row>
    <row r="15" spans="1:4" x14ac:dyDescent="0.35">
      <c r="A15" s="16" t="s">
        <v>47</v>
      </c>
      <c r="B15" s="16" t="s">
        <v>127</v>
      </c>
      <c r="C15" s="16" t="s">
        <v>128</v>
      </c>
      <c r="D15" s="16" t="s">
        <v>129</v>
      </c>
    </row>
    <row r="16" spans="1:4" x14ac:dyDescent="0.35">
      <c r="A16" s="16" t="s">
        <v>49</v>
      </c>
      <c r="B16" s="16" t="s">
        <v>130</v>
      </c>
      <c r="C16" s="16" t="s">
        <v>131</v>
      </c>
      <c r="D16" s="16" t="s">
        <v>132</v>
      </c>
    </row>
    <row r="17" spans="1:4" x14ac:dyDescent="0.35">
      <c r="A17" s="16" t="s">
        <v>51</v>
      </c>
      <c r="B17" s="16" t="s">
        <v>133</v>
      </c>
      <c r="C17" s="16" t="s">
        <v>134</v>
      </c>
      <c r="D17" s="16" t="s">
        <v>135</v>
      </c>
    </row>
    <row r="18" spans="1:4" x14ac:dyDescent="0.35">
      <c r="A18" s="16" t="s">
        <v>53</v>
      </c>
      <c r="B18" s="16" t="s">
        <v>136</v>
      </c>
      <c r="C18" s="16" t="s">
        <v>137</v>
      </c>
      <c r="D18" s="16" t="s">
        <v>138</v>
      </c>
    </row>
    <row r="19" spans="1:4" x14ac:dyDescent="0.35">
      <c r="A19" s="16" t="s">
        <v>55</v>
      </c>
      <c r="B19" s="16" t="s">
        <v>139</v>
      </c>
      <c r="C19" s="16" t="s">
        <v>140</v>
      </c>
      <c r="D19" s="16" t="s">
        <v>141</v>
      </c>
    </row>
    <row r="20" spans="1:4" x14ac:dyDescent="0.35">
      <c r="A20" s="16" t="s">
        <v>57</v>
      </c>
      <c r="B20" s="16" t="s">
        <v>142</v>
      </c>
      <c r="C20" s="16" t="s">
        <v>143</v>
      </c>
      <c r="D20" s="16" t="s">
        <v>144</v>
      </c>
    </row>
    <row r="21" spans="1:4" x14ac:dyDescent="0.35">
      <c r="A21" s="16" t="s">
        <v>59</v>
      </c>
      <c r="B21" s="16" t="s">
        <v>145</v>
      </c>
      <c r="C21" s="16" t="s">
        <v>146</v>
      </c>
      <c r="D21" s="16" t="s">
        <v>147</v>
      </c>
    </row>
    <row r="22" spans="1:4" x14ac:dyDescent="0.35">
      <c r="A22" s="16" t="s">
        <v>61</v>
      </c>
      <c r="B22" s="16" t="s">
        <v>148</v>
      </c>
      <c r="C22" s="16" t="s">
        <v>149</v>
      </c>
      <c r="D22" s="16" t="s">
        <v>150</v>
      </c>
    </row>
    <row r="23" spans="1:4" x14ac:dyDescent="0.35">
      <c r="A23" s="16" t="s">
        <v>63</v>
      </c>
      <c r="B23" s="16" t="s">
        <v>151</v>
      </c>
      <c r="C23" s="16" t="s">
        <v>152</v>
      </c>
      <c r="D23" s="16" t="s">
        <v>153</v>
      </c>
    </row>
    <row r="24" spans="1:4" x14ac:dyDescent="0.35">
      <c r="A24" s="16" t="s">
        <v>65</v>
      </c>
      <c r="B24" s="16" t="s">
        <v>154</v>
      </c>
      <c r="C24" s="16" t="s">
        <v>155</v>
      </c>
      <c r="D24" s="16" t="s">
        <v>156</v>
      </c>
    </row>
    <row r="25" spans="1:4" x14ac:dyDescent="0.35">
      <c r="A25" s="16" t="s">
        <v>67</v>
      </c>
      <c r="B25" s="16" t="s">
        <v>157</v>
      </c>
      <c r="C25" s="16" t="s">
        <v>158</v>
      </c>
      <c r="D25" s="16" t="s">
        <v>159</v>
      </c>
    </row>
    <row r="26" spans="1:4" x14ac:dyDescent="0.35">
      <c r="A26" s="16" t="s">
        <v>69</v>
      </c>
      <c r="B26" s="16" t="s">
        <v>160</v>
      </c>
      <c r="C26" s="16" t="s">
        <v>161</v>
      </c>
      <c r="D26" s="16" t="s">
        <v>162</v>
      </c>
    </row>
    <row r="27" spans="1:4" x14ac:dyDescent="0.35">
      <c r="A27" s="16" t="s">
        <v>71</v>
      </c>
      <c r="B27" s="16" t="s">
        <v>163</v>
      </c>
      <c r="C27" s="16" t="s">
        <v>164</v>
      </c>
      <c r="D27" s="16" t="s">
        <v>165</v>
      </c>
    </row>
  </sheetData>
  <sheetProtection sheet="1" formatCells="0" formatColumns="0" formatRows="0" insertRows="0" deleteRows="0" sort="0" autoFilter="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workbookViewId="0"/>
  </sheetViews>
  <sheetFormatPr defaultRowHeight="18" x14ac:dyDescent="0.35"/>
  <sheetData>
    <row r="1" spans="1:2" x14ac:dyDescent="0.35">
      <c r="A1" s="30" t="s">
        <v>166</v>
      </c>
    </row>
    <row r="2" spans="1:2" x14ac:dyDescent="0.35">
      <c r="A2" s="15" t="s">
        <v>76</v>
      </c>
      <c r="B2" s="15" t="s">
        <v>77</v>
      </c>
    </row>
    <row r="3" spans="1:2" x14ac:dyDescent="0.35">
      <c r="A3" s="16" t="s">
        <v>31</v>
      </c>
      <c r="B3" s="16">
        <f>'2. Choose Your Answers'!D13</f>
        <v>0</v>
      </c>
    </row>
    <row r="4" spans="1:2" x14ac:dyDescent="0.35">
      <c r="A4" s="16" t="s">
        <v>33</v>
      </c>
      <c r="B4" s="16">
        <f>'2. Choose Your Answers'!D14</f>
        <v>0</v>
      </c>
    </row>
    <row r="5" spans="1:2" x14ac:dyDescent="0.35">
      <c r="A5" s="16" t="s">
        <v>35</v>
      </c>
      <c r="B5" s="16">
        <f>'2. Choose Your Answers'!D15</f>
        <v>0</v>
      </c>
    </row>
    <row r="6" spans="1:2" x14ac:dyDescent="0.35">
      <c r="A6" s="16" t="s">
        <v>37</v>
      </c>
      <c r="B6" s="16">
        <f>'2. Choose Your Answers'!D16</f>
        <v>0</v>
      </c>
    </row>
    <row r="7" spans="1:2" x14ac:dyDescent="0.35">
      <c r="A7" s="16" t="s">
        <v>39</v>
      </c>
      <c r="B7" s="16">
        <f>'2. Choose Your Answers'!D17</f>
        <v>0</v>
      </c>
    </row>
    <row r="8" spans="1:2" x14ac:dyDescent="0.35">
      <c r="A8" s="16" t="s">
        <v>41</v>
      </c>
      <c r="B8" s="16">
        <f>'2. Choose Your Answers'!D18</f>
        <v>0</v>
      </c>
    </row>
    <row r="9" spans="1:2" x14ac:dyDescent="0.35">
      <c r="A9" s="16" t="s">
        <v>43</v>
      </c>
      <c r="B9" s="16">
        <f>'2. Choose Your Answers'!D19</f>
        <v>0</v>
      </c>
    </row>
    <row r="10" spans="1:2" x14ac:dyDescent="0.35">
      <c r="A10" s="16" t="s">
        <v>71</v>
      </c>
      <c r="B10" s="16">
        <f>'2. Choose Your Answers'!D35</f>
        <v>0</v>
      </c>
    </row>
    <row r="11" spans="1:2" x14ac:dyDescent="0.35">
      <c r="A11" s="16" t="s">
        <v>69</v>
      </c>
      <c r="B11" s="16">
        <f>'2. Choose Your Answers'!D34</f>
        <v>0</v>
      </c>
    </row>
    <row r="12" spans="1:2" x14ac:dyDescent="0.35">
      <c r="A12" s="16" t="s">
        <v>67</v>
      </c>
      <c r="B12" s="16">
        <f>'2. Choose Your Answers'!D33</f>
        <v>0</v>
      </c>
    </row>
    <row r="13" spans="1:2" x14ac:dyDescent="0.35">
      <c r="A13" s="16" t="s">
        <v>65</v>
      </c>
      <c r="B13" s="16">
        <f>'2. Choose Your Answers'!D32</f>
        <v>0</v>
      </c>
    </row>
    <row r="14" spans="1:2" x14ac:dyDescent="0.35">
      <c r="A14" s="16" t="s">
        <v>63</v>
      </c>
      <c r="B14" s="16">
        <f>'2. Choose Your Answers'!D31</f>
        <v>0</v>
      </c>
    </row>
    <row r="15" spans="1:2" x14ac:dyDescent="0.35">
      <c r="A15" s="16" t="s">
        <v>61</v>
      </c>
      <c r="B15" s="16">
        <f>'2. Choose Your Answers'!D30</f>
        <v>0</v>
      </c>
    </row>
    <row r="16" spans="1:2" x14ac:dyDescent="0.35">
      <c r="A16" s="16" t="s">
        <v>59</v>
      </c>
      <c r="B16" s="16">
        <f>'2. Choose Your Answers'!D29</f>
        <v>0</v>
      </c>
    </row>
    <row r="17" spans="1:2" x14ac:dyDescent="0.35">
      <c r="A17" s="16" t="s">
        <v>57</v>
      </c>
      <c r="B17" s="16">
        <f>'2. Choose Your Answers'!D28</f>
        <v>0</v>
      </c>
    </row>
    <row r="18" spans="1:2" x14ac:dyDescent="0.35">
      <c r="A18" s="16" t="s">
        <v>55</v>
      </c>
      <c r="B18" s="16">
        <f>'2. Choose Your Answers'!D27</f>
        <v>0</v>
      </c>
    </row>
    <row r="19" spans="1:2" x14ac:dyDescent="0.35">
      <c r="A19" s="16" t="s">
        <v>53</v>
      </c>
      <c r="B19" s="16">
        <f>'2. Choose Your Answers'!D26</f>
        <v>0</v>
      </c>
    </row>
    <row r="20" spans="1:2" x14ac:dyDescent="0.35">
      <c r="A20" s="16" t="s">
        <v>51</v>
      </c>
      <c r="B20" s="16">
        <f>'2. Choose Your Answers'!D25</f>
        <v>0</v>
      </c>
    </row>
    <row r="21" spans="1:2" x14ac:dyDescent="0.35">
      <c r="A21" s="16" t="s">
        <v>49</v>
      </c>
      <c r="B21" s="16">
        <f>'2. Choose Your Answers'!D24</f>
        <v>0</v>
      </c>
    </row>
    <row r="22" spans="1:2" x14ac:dyDescent="0.35">
      <c r="A22" s="16" t="s">
        <v>47</v>
      </c>
      <c r="B22" s="16">
        <f>'2. Choose Your Answers'!D23</f>
        <v>0</v>
      </c>
    </row>
    <row r="23" spans="1:2" x14ac:dyDescent="0.35">
      <c r="A23" s="16" t="s">
        <v>29</v>
      </c>
      <c r="B23" s="16">
        <f>'2. Choose Your Answers'!D12</f>
        <v>0</v>
      </c>
    </row>
    <row r="24" spans="1:2" x14ac:dyDescent="0.35">
      <c r="A24" s="16" t="s">
        <v>27</v>
      </c>
      <c r="B24" s="16">
        <f>'2. Choose Your Answers'!D11</f>
        <v>0</v>
      </c>
    </row>
    <row r="25" spans="1:2" x14ac:dyDescent="0.35">
      <c r="A25" s="16" t="s">
        <v>25</v>
      </c>
      <c r="B25" s="16">
        <f>'2. Choose Your Answers'!D10</f>
        <v>0</v>
      </c>
    </row>
    <row r="26" spans="1:2" x14ac:dyDescent="0.35">
      <c r="A26" s="16" t="s">
        <v>23</v>
      </c>
      <c r="B26" s="16">
        <f>'2. Choose Your Answers'!D9</f>
        <v>0</v>
      </c>
    </row>
    <row r="27" spans="1:2" x14ac:dyDescent="0.35">
      <c r="A27" s="16" t="s">
        <v>21</v>
      </c>
      <c r="B27" s="16">
        <f>'2. Choose Your Answers'!D8</f>
        <v>0</v>
      </c>
    </row>
    <row r="28" spans="1:2" x14ac:dyDescent="0.35">
      <c r="A28" s="16" t="s">
        <v>19</v>
      </c>
      <c r="B28" s="16">
        <f>'2. Choose Your Answers'!D7</f>
        <v>0</v>
      </c>
    </row>
  </sheetData>
  <sheetProtection sheet="1" formatCells="0" formatColumns="0" formatRows="0" insertRows="0" deleteRows="0" sort="0" autoFilter="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showGridLines="0" tabSelected="1" workbookViewId="0">
      <selection activeCell="K32" sqref="K32"/>
    </sheetView>
  </sheetViews>
  <sheetFormatPr defaultRowHeight="18.75" x14ac:dyDescent="0.35"/>
  <cols>
    <col min="1" max="1" width="3" customWidth="1"/>
    <col min="2" max="2" width="26" style="39" customWidth="1"/>
    <col min="3" max="3" width="8" customWidth="1"/>
    <col min="4" max="4" width="16" customWidth="1"/>
    <col min="5" max="5" width="46" customWidth="1"/>
    <col min="6" max="7" width="3" customWidth="1"/>
    <col min="8" max="8" width="61" customWidth="1"/>
  </cols>
  <sheetData>
    <row r="1" spans="1:8" s="43" customFormat="1" ht="39.950000000000003" customHeight="1" x14ac:dyDescent="0.35">
      <c r="A1" s="68" t="s">
        <v>167</v>
      </c>
      <c r="B1" s="81"/>
      <c r="C1" s="81"/>
      <c r="D1" s="81"/>
      <c r="E1" s="81"/>
      <c r="F1" s="81"/>
      <c r="G1" s="81"/>
      <c r="H1" s="81"/>
    </row>
    <row r="2" spans="1:8" s="43" customFormat="1" ht="26.25" customHeight="1" x14ac:dyDescent="0.35">
      <c r="B2" s="48"/>
    </row>
    <row r="3" spans="1:8" s="57" customFormat="1" ht="36" customHeight="1" x14ac:dyDescent="0.4">
      <c r="A3" s="85" t="s">
        <v>168</v>
      </c>
      <c r="B3" s="86"/>
      <c r="C3" s="86"/>
      <c r="D3" s="86"/>
      <c r="E3" s="86"/>
      <c r="F3" s="86"/>
      <c r="G3" s="86"/>
      <c r="H3" s="86"/>
    </row>
    <row r="5" spans="1:8" ht="26.1" customHeight="1" x14ac:dyDescent="0.4">
      <c r="A5" s="90" t="s">
        <v>169</v>
      </c>
      <c r="B5" s="89"/>
      <c r="C5" s="65"/>
      <c r="D5" s="65"/>
      <c r="E5" s="65"/>
      <c r="H5" s="38" t="s">
        <v>170</v>
      </c>
    </row>
    <row r="6" spans="1:8" ht="42.75" customHeight="1" x14ac:dyDescent="0.35">
      <c r="A6" s="31"/>
      <c r="B6" s="40" t="s">
        <v>171</v>
      </c>
      <c r="C6" s="40" t="s">
        <v>77</v>
      </c>
      <c r="D6" s="40" t="s">
        <v>172</v>
      </c>
      <c r="E6" s="40" t="s">
        <v>173</v>
      </c>
      <c r="H6" s="37" t="s">
        <v>174</v>
      </c>
    </row>
    <row r="7" spans="1:8" ht="110.25" customHeight="1" x14ac:dyDescent="0.35">
      <c r="A7" s="28"/>
      <c r="B7" s="41" t="str">
        <f>IF(COUNTBLANK('2. Choose Your Answers'!$D$7:$D$19)+COUNTBLANK('2. Choose Your Answers'!$D$23:$D$35)=0,INDEX('3. View Your Wheel'!$B$4:$B$29,MATCH(LARGE('3. View Your Wheel'!$I$4:$I$29,1),'3. View Your Wheel'!$I$4:$I$29,0)),"Complete all 26 statements on the Your Answers tab to see this")</f>
        <v>Complete all 26 statements on the Your Answers tab to see this</v>
      </c>
      <c r="C7" s="33" t="str">
        <f>IF(COUNTBLANK('2. Choose Your Answers'!$D$7:$D$19)+COUNTBLANK('2. Choose Your Answers'!$D$23:$D$35)=0,INDEX('3. View Your Wheel'!$C$4:$C$29,MATCH(LARGE('3. View Your Wheel'!$I$4:$I$29,1),'3. View Your Wheel'!$I$4:$I$29,0)),"")</f>
        <v/>
      </c>
      <c r="D7" s="32" t="str">
        <f>IF(COUNTBLANK('2. Choose Your Answers'!$D$7:$D$19)+COUNTBLANK('2. Choose Your Answers'!$D$23:$D$35)=0,IF(INDEX('3. View Your Wheel'!$H$4:$H$29,MATCH(LARGE('3. View Your Wheel'!$I$4:$I$29,1),'3. View Your Wheel'!$I$4:$I$29,0))="External","External Capability","Internal Capacity"),"")</f>
        <v/>
      </c>
      <c r="E7" s="61" t="str">
        <f>IF(COUNTBLANK('2. Choose Your Answers'!$D$7:$D$19)+COUNTBLANK('2. Choose Your Answers'!$D$23:$D$35)=0,IFERROR(VLOOKUP(INDEX('3. View Your Wheel'!$B$4:$B$29,MATCH(LARGE('3. View Your Wheel'!$I$4:$I$29,1),'3. View Your Wheel'!$I$4:$I$29,0)),'Segment Library'!$A$2:$D$27,3,FALSE),""),"")</f>
        <v/>
      </c>
      <c r="H7" s="82"/>
    </row>
    <row r="8" spans="1:8" ht="107.25" customHeight="1" x14ac:dyDescent="0.35">
      <c r="A8" s="28"/>
      <c r="B8" s="41" t="str">
        <f>IF(COUNTBLANK('2. Choose Your Answers'!$D$7:$D$19)+COUNTBLANK('2. Choose Your Answers'!$D$23:$D$35)=0,INDEX('3. View Your Wheel'!$B$4:$B$29,MATCH(LARGE('3. View Your Wheel'!$I$4:$I$29,2),'3. View Your Wheel'!$I$4:$I$29,0)),"Complete all 26 statements on the Your Answers tab to see this")</f>
        <v>Complete all 26 statements on the Your Answers tab to see this</v>
      </c>
      <c r="C8" s="33" t="str">
        <f>IF(COUNTBLANK('2. Choose Your Answers'!$D$7:$D$19)+COUNTBLANK('2. Choose Your Answers'!$D$23:$D$35)=0,INDEX('3. View Your Wheel'!$C$4:$C$29,MATCH(LARGE('3. View Your Wheel'!$I$4:$I$29,2),'3. View Your Wheel'!$I$4:$I$29,0)),"")</f>
        <v/>
      </c>
      <c r="D8" s="32" t="str">
        <f>IF(COUNTBLANK('2. Choose Your Answers'!$D$7:$D$19)+COUNTBLANK('2. Choose Your Answers'!$D$23:$D$35)=0,IF(INDEX('3. View Your Wheel'!$H$4:$H$29,MATCH(LARGE('3. View Your Wheel'!$I$4:$I$29,2),'3. View Your Wheel'!$I$4:$I$29,0))="External","External Capability","Internal Capacity"),"")</f>
        <v/>
      </c>
      <c r="E8" s="61" t="str">
        <f>IF(COUNTBLANK('2. Choose Your Answers'!$D$7:$D$19)+COUNTBLANK('2. Choose Your Answers'!$D$23:$D$35)=0,IFERROR(VLOOKUP(INDEX('3. View Your Wheel'!$B$4:$B$29,MATCH(LARGE('3. View Your Wheel'!$I$4:$I$29,2),'3. View Your Wheel'!$I$4:$I$29,0)),'Segment Library'!$A$2:$D$27,3,FALSE),""),"")</f>
        <v/>
      </c>
      <c r="H8" s="83"/>
    </row>
    <row r="9" spans="1:8" ht="95.25" customHeight="1" x14ac:dyDescent="0.35">
      <c r="A9" s="28"/>
      <c r="B9" s="41" t="str">
        <f>IF(COUNTBLANK('2. Choose Your Answers'!$D$7:$D$19)+COUNTBLANK('2. Choose Your Answers'!$D$23:$D$35)=0,INDEX('3. View Your Wheel'!$B$4:$B$29,MATCH(LARGE('3. View Your Wheel'!$I$4:$I$29,3),'3. View Your Wheel'!$I$4:$I$29,0)),"Complete all 26 statements on the Your Answers tab to see this")</f>
        <v>Complete all 26 statements on the Your Answers tab to see this</v>
      </c>
      <c r="C9" s="33" t="str">
        <f>IF(COUNTBLANK('2. Choose Your Answers'!$D$7:$D$19)+COUNTBLANK('2. Choose Your Answers'!$D$23:$D$35)=0,INDEX('3. View Your Wheel'!$C$4:$C$29,MATCH(LARGE('3. View Your Wheel'!$I$4:$I$29,3),'3. View Your Wheel'!$I$4:$I$29,0)),"")</f>
        <v/>
      </c>
      <c r="D9" s="32" t="str">
        <f>IF(COUNTBLANK('2. Choose Your Answers'!$D$7:$D$19)+COUNTBLANK('2. Choose Your Answers'!$D$23:$D$35)=0,IF(INDEX('3. View Your Wheel'!$H$4:$H$29,MATCH(LARGE('3. View Your Wheel'!$I$4:$I$29,3),'3. View Your Wheel'!$I$4:$I$29,0))="External","External Capability","Internal Capacity"),"")</f>
        <v/>
      </c>
      <c r="E9" s="61" t="str">
        <f>IF(COUNTBLANK('2. Choose Your Answers'!$D$7:$D$19)+COUNTBLANK('2. Choose Your Answers'!$D$23:$D$35)=0,IFERROR(VLOOKUP(INDEX('3. View Your Wheel'!$B$4:$B$29,MATCH(LARGE('3. View Your Wheel'!$I$4:$I$29,3),'3. View Your Wheel'!$I$4:$I$29,0)),'Segment Library'!$A$2:$D$27,3,FALSE),""),"")</f>
        <v/>
      </c>
      <c r="H9" s="83"/>
    </row>
    <row r="10" spans="1:8" ht="20.100000000000001" customHeight="1" x14ac:dyDescent="0.35">
      <c r="H10" s="83"/>
    </row>
    <row r="11" spans="1:8" ht="20.100000000000001" customHeight="1" x14ac:dyDescent="0.4">
      <c r="A11" s="88" t="s">
        <v>175</v>
      </c>
      <c r="B11" s="89"/>
      <c r="C11" s="65"/>
      <c r="D11" s="65"/>
      <c r="E11" s="65"/>
      <c r="H11" s="84"/>
    </row>
    <row r="12" spans="1:8" ht="37.5" customHeight="1" x14ac:dyDescent="0.35">
      <c r="A12" s="31"/>
      <c r="B12" s="40" t="s">
        <v>171</v>
      </c>
      <c r="C12" s="40" t="s">
        <v>77</v>
      </c>
      <c r="D12" s="40" t="s">
        <v>172</v>
      </c>
      <c r="E12" s="40" t="s">
        <v>173</v>
      </c>
    </row>
    <row r="13" spans="1:8" ht="99.75" customHeight="1" x14ac:dyDescent="0.35">
      <c r="A13" s="28"/>
      <c r="B13" s="42" t="str">
        <f>IF(COUNTBLANK('2. Choose Your Answers'!$D$7:$D$19)+COUNTBLANK('2. Choose Your Answers'!$D$23:$D$35)=0,INDEX('3. View Your Wheel'!$B$4:$B$29,MATCH(SMALL('3. View Your Wheel'!$I$4:$I$29,1),'3. View Your Wheel'!$I$4:$I$29,0)),"Complete all 26 statements on the Your Answers tab to see this")</f>
        <v>Complete all 26 statements on the Your Answers tab to see this</v>
      </c>
      <c r="C13" s="33" t="str">
        <f>IF(COUNTBLANK('2. Choose Your Answers'!$D$7:$D$19)+COUNTBLANK('2. Choose Your Answers'!$D$23:$D$35)=0,INDEX('3. View Your Wheel'!$C$4:$C$29,MATCH(SMALL('3. View Your Wheel'!$I$4:$I$29,1),'3. View Your Wheel'!$I$4:$I$29,0)),"")</f>
        <v/>
      </c>
      <c r="D13" s="34" t="str">
        <f>IF(COUNTBLANK('2. Choose Your Answers'!$D$7:$D$19)+COUNTBLANK('2. Choose Your Answers'!$D$23:$D$35)=0,IF(INDEX('3. View Your Wheel'!$H$4:$H$29,MATCH(SMALL('3. View Your Wheel'!$I$4:$I$29,1),'3. View Your Wheel'!$I$4:$I$29,0))="External","External Capability","Internal Capacity"),"")</f>
        <v/>
      </c>
      <c r="E13" s="61" t="str">
        <f>IF(COUNTBLANK('2. Choose Your Answers'!$D$7:$D$19)+COUNTBLANK('2. Choose Your Answers'!$D$23:$D$35)=0,IFERROR(VLOOKUP(INDEX('3. View Your Wheel'!$B$4:$B$29,MATCH(SMALL('3. View Your Wheel'!$I$4:$I$29,1),'3. View Your Wheel'!$I$4:$I$29,0)),'Segment Library'!$A$2:$D$27,4,FALSE),""),"")</f>
        <v/>
      </c>
      <c r="H13" s="37" t="s">
        <v>176</v>
      </c>
    </row>
    <row r="14" spans="1:8" ht="103.5" customHeight="1" x14ac:dyDescent="0.35">
      <c r="A14" s="28"/>
      <c r="B14" s="42" t="str">
        <f>IF(COUNTBLANK('2. Choose Your Answers'!$D$7:$D$19)+COUNTBLANK('2. Choose Your Answers'!$D$23:$D$35)=0,INDEX('3. View Your Wheel'!$B$4:$B$29,MATCH(SMALL('3. View Your Wheel'!$I$4:$I$29,2),'3. View Your Wheel'!$I$4:$I$29,0)),"Complete all 26 statements on the Your Answers tab to see this")</f>
        <v>Complete all 26 statements on the Your Answers tab to see this</v>
      </c>
      <c r="C14" s="33" t="str">
        <f>IF(COUNTBLANK('2. Choose Your Answers'!$D$7:$D$19)+COUNTBLANK('2. Choose Your Answers'!$D$23:$D$35)=0,INDEX('3. View Your Wheel'!$C$4:$C$29,MATCH(SMALL('3. View Your Wheel'!$I$4:$I$29,2),'3. View Your Wheel'!$I$4:$I$29,0)),"")</f>
        <v/>
      </c>
      <c r="D14" s="34" t="str">
        <f>IF(COUNTBLANK('2. Choose Your Answers'!$D$7:$D$19)+COUNTBLANK('2. Choose Your Answers'!$D$23:$D$35)=0,IF(INDEX('3. View Your Wheel'!$H$4:$H$29,MATCH(SMALL('3. View Your Wheel'!$I$4:$I$29,2),'3. View Your Wheel'!$I$4:$I$29,0))="External","External Capability","Internal Capacity"),"")</f>
        <v/>
      </c>
      <c r="E14" s="61" t="str">
        <f>IF(COUNTBLANK('2. Choose Your Answers'!$D$7:$D$19)+COUNTBLANK('2. Choose Your Answers'!$D$23:$D$35)=0,IFERROR(VLOOKUP(INDEX('3. View Your Wheel'!$B$4:$B$29,MATCH(SMALL('3. View Your Wheel'!$I$4:$I$29,2),'3. View Your Wheel'!$I$4:$I$29,0)),'Segment Library'!$A$2:$D$27,4,FALSE),""),"")</f>
        <v/>
      </c>
      <c r="H14" s="82"/>
    </row>
    <row r="15" spans="1:8" ht="97.5" customHeight="1" x14ac:dyDescent="0.35">
      <c r="A15" s="28"/>
      <c r="B15" s="42" t="str">
        <f>IF(COUNTBLANK('2. Choose Your Answers'!$D$7:$D$19)+COUNTBLANK('2. Choose Your Answers'!$D$23:$D$35)=0,INDEX('3. View Your Wheel'!$B$4:$B$29,MATCH(SMALL('3. View Your Wheel'!$I$4:$I$29,3),'3. View Your Wheel'!$I$4:$I$29,0)),"Complete all 26 statements on the Your Answers tab to see this")</f>
        <v>Complete all 26 statements on the Your Answers tab to see this</v>
      </c>
      <c r="C15" s="33" t="str">
        <f>IF(COUNTBLANK('2. Choose Your Answers'!$D$7:$D$19)+COUNTBLANK('2. Choose Your Answers'!$D$23:$D$35)=0,INDEX('3. View Your Wheel'!$C$4:$C$29,MATCH(SMALL('3. View Your Wheel'!$I$4:$I$29,3),'3. View Your Wheel'!$I$4:$I$29,0)),"")</f>
        <v/>
      </c>
      <c r="D15" s="34" t="str">
        <f>IF(COUNTBLANK('2. Choose Your Answers'!$D$7:$D$19)+COUNTBLANK('2. Choose Your Answers'!$D$23:$D$35)=0,IF(INDEX('3. View Your Wheel'!$H$4:$H$29,MATCH(SMALL('3. View Your Wheel'!$I$4:$I$29,3),'3. View Your Wheel'!$I$4:$I$29,0))="External","External Capability","Internal Capacity"),"")</f>
        <v/>
      </c>
      <c r="E15" s="61" t="str">
        <f>IF(COUNTBLANK('2. Choose Your Answers'!$D$7:$D$19)+COUNTBLANK('2. Choose Your Answers'!$D$23:$D$35)=0,IFERROR(VLOOKUP(INDEX('3. View Your Wheel'!$B$4:$B$29,MATCH(SMALL('3. View Your Wheel'!$I$4:$I$29,3),'3. View Your Wheel'!$I$4:$I$29,0)),'Segment Library'!$A$2:$D$27,4,FALSE),""),"")</f>
        <v/>
      </c>
      <c r="H15" s="83"/>
    </row>
    <row r="16" spans="1:8" ht="20.100000000000001" customHeight="1" x14ac:dyDescent="0.35">
      <c r="H16" s="83"/>
    </row>
    <row r="17" spans="8:8" ht="20.100000000000001" customHeight="1" x14ac:dyDescent="0.35">
      <c r="H17" s="84"/>
    </row>
    <row r="19" spans="8:8" ht="50.25" customHeight="1" x14ac:dyDescent="0.35">
      <c r="H19" s="37" t="s">
        <v>177</v>
      </c>
    </row>
    <row r="20" spans="8:8" ht="20.100000000000001" customHeight="1" x14ac:dyDescent="0.35">
      <c r="H20" s="91"/>
    </row>
    <row r="21" spans="8:8" ht="20.100000000000001" customHeight="1" x14ac:dyDescent="0.35">
      <c r="H21" s="83"/>
    </row>
    <row r="22" spans="8:8" ht="20.100000000000001" customHeight="1" x14ac:dyDescent="0.35">
      <c r="H22" s="83"/>
    </row>
    <row r="23" spans="8:8" ht="118.5" customHeight="1" x14ac:dyDescent="0.35">
      <c r="H23" s="84"/>
    </row>
    <row r="26" spans="8:8" ht="45.75" customHeight="1" x14ac:dyDescent="0.45">
      <c r="H26" s="58" t="s">
        <v>178</v>
      </c>
    </row>
    <row r="27" spans="8:8" x14ac:dyDescent="0.35">
      <c r="H27" s="87" t="s">
        <v>179</v>
      </c>
    </row>
    <row r="28" spans="8:8" ht="138.75" customHeight="1" x14ac:dyDescent="0.35">
      <c r="H28" s="65"/>
    </row>
    <row r="29" spans="8:8" ht="51.75" customHeight="1" x14ac:dyDescent="0.35">
      <c r="H29" s="59" t="s">
        <v>180</v>
      </c>
    </row>
  </sheetData>
  <sheetProtection sheet="1" formatCells="0" formatColumns="0" formatRows="0" insertRows="0" deleteRows="0" sort="0" autoFilter="0"/>
  <mergeCells count="8">
    <mergeCell ref="A1:H1"/>
    <mergeCell ref="H14:H17"/>
    <mergeCell ref="A3:H3"/>
    <mergeCell ref="H27:H28"/>
    <mergeCell ref="H7:H11"/>
    <mergeCell ref="A11:E11"/>
    <mergeCell ref="A5:E5"/>
    <mergeCell ref="H20:H23"/>
  </mergeCells>
  <hyperlinks>
    <hyperlink ref="H29" r:id="rId1" display="Book A Strategy Call with Amanda " xr:uid="{00000000-0004-0000-0500-000000000000}"/>
  </hyperlinks>
  <pageMargins left="0.75" right="0.75" top="1" bottom="1" header="0.5" footer="0.5"/>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Start Here</vt:lpstr>
      <vt:lpstr>2. Choose Your Answers</vt:lpstr>
      <vt:lpstr>3. View Your Wheel</vt:lpstr>
      <vt:lpstr>Segment Library</vt:lpstr>
      <vt:lpstr>Chart Data</vt:lpstr>
      <vt:lpstr>4. Summary Report &amp; Reflections</vt:lpstr>
      <vt:lpstr>'1. Start Here'!Print_Area</vt:lpstr>
      <vt:lpstr>'2. Choose Your Answers'!Print_Area</vt:lpstr>
      <vt:lpstr>'3. View Your Wheel'!Print_Area</vt:lpstr>
      <vt:lpstr>'4. Summary Report &amp; Reflections'!Print_Area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Amanda Wilby-Le Pape</cp:lastModifiedBy>
  <dcterms:created xsi:type="dcterms:W3CDTF">2026-06-24T10:42:32Z</dcterms:created>
  <dcterms:modified xsi:type="dcterms:W3CDTF">2026-06-29T13:56:07Z</dcterms:modified>
</cp:coreProperties>
</file>