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slicers/slicer1.xml" ContentType="application/vnd.ms-excel.slicer+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slicers/slicer2.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1.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2.xml" ContentType="application/vnd.openxmlformats-officedocument.themeOverrid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codeName="ThisWorkbook" hidePivotFieldList="1"/>
  <mc:AlternateContent xmlns:mc="http://schemas.openxmlformats.org/markup-compatibility/2006">
    <mc:Choice Requires="x15">
      <x15ac:absPath xmlns:x15ac="http://schemas.microsoft.com/office/spreadsheetml/2010/11/ac" url="C:\Users\HamZiad\OneDrive\Desktop\"/>
    </mc:Choice>
  </mc:AlternateContent>
  <xr:revisionPtr revIDLastSave="0" documentId="8_{944822F0-5D95-4A68-87EF-E3BDD7238F27}" xr6:coauthVersionLast="47" xr6:coauthVersionMax="47" xr10:uidLastSave="{00000000-0000-0000-0000-000000000000}"/>
  <workbookProtection workbookAlgorithmName="SHA-512" workbookHashValue="qOdHwLNOJWdTGo4sLDH/2RgZtoZyI7DzxL3AqBMikZ89hkBvdgxvM+oqOxUtXXhLP5BEuUOhi6ZsD0ZUzZE+nw==" workbookSaltValue="P3/2bBEtlfKdoLS4HhgyrQ==" workbookSpinCount="100000" lockStructure="1"/>
  <bookViews>
    <workbookView xWindow="-108" yWindow="-108" windowWidth="23256" windowHeight="12456" tabRatio="601" xr2:uid="{00000000-000D-0000-FFFF-FFFF00000000}"/>
  </bookViews>
  <sheets>
    <sheet name="Instructions" sheetId="10" r:id="rId1"/>
    <sheet name="Lists" sheetId="4" r:id="rId2"/>
    <sheet name="Deals" sheetId="1" r:id="rId3"/>
    <sheet name="Companies" sheetId="11" r:id="rId4"/>
    <sheet name="Interactions" sheetId="13" r:id="rId5"/>
    <sheet name="Dashboard" sheetId="16" r:id="rId6"/>
    <sheet name="Sheet5" sheetId="19" state="hidden" r:id="rId7"/>
    <sheet name="Sheet1" sheetId="15" state="hidden" r:id="rId8"/>
  </sheets>
  <definedNames>
    <definedName name="_aaa1" localSheetId="5" hidden="1">{#N/A,#N/A,FALSE,"Antony Financials";#N/A,#N/A,FALSE,"Cowboy Financials";#N/A,#N/A,FALSE,"Combined";#N/A,#N/A,FALSE,"Valuematrix";#N/A,#N/A,FALSE,"DCFAntony";#N/A,#N/A,FALSE,"DCFCowboy";#N/A,#N/A,FALSE,"DCFCombined"}</definedName>
    <definedName name="_aaa1" localSheetId="0" hidden="1">{#N/A,#N/A,FALSE,"Antony Financials";#N/A,#N/A,FALSE,"Cowboy Financials";#N/A,#N/A,FALSE,"Combined";#N/A,#N/A,FALSE,"Valuematrix";#N/A,#N/A,FALSE,"DCFAntony";#N/A,#N/A,FALSE,"DCFCowboy";#N/A,#N/A,FALSE,"DCFCombined"}</definedName>
    <definedName name="_aaa1" hidden="1">{#N/A,#N/A,FALSE,"Antony Financials";#N/A,#N/A,FALSE,"Cowboy Financials";#N/A,#N/A,FALSE,"Combined";#N/A,#N/A,FALSE,"Valuematrix";#N/A,#N/A,FALSE,"DCFAntony";#N/A,#N/A,FALSE,"DCFCowboy";#N/A,#N/A,FALSE,"DCFCombined"}</definedName>
    <definedName name="_xlnm._FilterDatabase" localSheetId="2" hidden="1">Deals!$A$3:$Z$4</definedName>
    <definedName name="_GSRATES_1" hidden="1">"H2002123120021231CADUSD1000001"</definedName>
    <definedName name="_GSRATES_10" hidden="1">"CF3000012002093020020101"</definedName>
    <definedName name="_GSRATES_11" hidden="1">"CF300001Invalid 20030930"</definedName>
    <definedName name="_GSRATES_12" hidden="1">"CT30000120030930        "</definedName>
    <definedName name="_GSRATES_13" hidden="1">"CT30000120030930        "</definedName>
    <definedName name="_GSRATES_2" hidden="1">"CT30000120030630        "</definedName>
    <definedName name="_GSRATES_3" hidden="1">"CF3000012003063020030101"</definedName>
    <definedName name="_GSRATES_4" hidden="1">"CT3000012003063020030101"</definedName>
    <definedName name="_GSRATES_5" hidden="1">"CF3000012002123120020101"</definedName>
    <definedName name="_GSRATES_6" hidden="1">"CF3000012002063020020101"</definedName>
    <definedName name="_GSRATES_7" hidden="1">"CF3000012003063020030101"</definedName>
    <definedName name="_GSRATES_8" hidden="1">"CF3000012003093020030101"</definedName>
    <definedName name="_GSRATES_9" hidden="1">"CF3000012002123120020101"</definedName>
    <definedName name="_GSRATES_COUNT" hidden="1">7</definedName>
    <definedName name="_GSRATES_COUNT1" hidden="1">13</definedName>
    <definedName name="_GSRATESR_1" hidden="1">#REF!</definedName>
    <definedName name="_GSRATESR_10" localSheetId="5" hidden="1">#REF!</definedName>
    <definedName name="_GSRATESR_10" hidden="1">#REF!</definedName>
    <definedName name="_GSRATESR_11" localSheetId="5" hidden="1">#REF!</definedName>
    <definedName name="_GSRATESR_11" hidden="1">#REF!</definedName>
    <definedName name="_GSRATESR_12" localSheetId="5" hidden="1">#REF!</definedName>
    <definedName name="_GSRATESR_12" hidden="1">#REF!</definedName>
    <definedName name="_GSRATESR_13" localSheetId="5" hidden="1">#REF!</definedName>
    <definedName name="_GSRATESR_13" hidden="1">#REF!</definedName>
    <definedName name="_GSRATESR_3" localSheetId="5" hidden="1">#REF!</definedName>
    <definedName name="_GSRATESR_3" hidden="1">#REF!</definedName>
    <definedName name="_GSRATESR_4" localSheetId="5" hidden="1">#REF!</definedName>
    <definedName name="_GSRATESR_4" hidden="1">#REF!</definedName>
    <definedName name="_GSRATESR_5" localSheetId="5" hidden="1">#REF!</definedName>
    <definedName name="_GSRATESR_5" hidden="1">#REF!</definedName>
    <definedName name="_GSRATESR_6" localSheetId="5" hidden="1">#REF!</definedName>
    <definedName name="_GSRATESR_6" hidden="1">#REF!</definedName>
    <definedName name="_GSRATESR_7" localSheetId="5" hidden="1">#REF!</definedName>
    <definedName name="_GSRATESR_7" hidden="1">#REF!</definedName>
    <definedName name="_GSRATESR_8" localSheetId="5" hidden="1">#REF!</definedName>
    <definedName name="_GSRATESR_8" hidden="1">#REF!</definedName>
    <definedName name="_GSRATESR_9" localSheetId="5" hidden="1">#REF!</definedName>
    <definedName name="_GSRATESR_9" hidden="1">#REF!</definedName>
    <definedName name="a" localSheetId="5"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 name="a" localSheetId="0"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 name="a"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 name="AAA_DOCTOPS" hidden="1">"AAA_SET"</definedName>
    <definedName name="AAA_duser" hidden="1">"OFF"</definedName>
    <definedName name="AAA_u999998" hidden="1">"nlfoote@970721231427"</definedName>
    <definedName name="AAA_u999999" hidden="1">"nlfoote@970721231348"</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df" localSheetId="5" hidden="1">{#N/A,#N/A,FALSE,"CreditStat";#N/A,#N/A,FALSE,"SPbrkup";#N/A,#N/A,FALSE,"MerSPsyn";#N/A,#N/A,FALSE,"MerSPwKCsyn";#N/A,#N/A,FALSE,"MerSPwKCsyn (2)";#N/A,#N/A,FALSE,"CreditStat (2)"}</definedName>
    <definedName name="adf" localSheetId="0" hidden="1">{#N/A,#N/A,FALSE,"CreditStat";#N/A,#N/A,FALSE,"SPbrkup";#N/A,#N/A,FALSE,"MerSPsyn";#N/A,#N/A,FALSE,"MerSPwKCsyn";#N/A,#N/A,FALSE,"MerSPwKCsyn (2)";#N/A,#N/A,FALSE,"CreditStat (2)"}</definedName>
    <definedName name="adf" hidden="1">{#N/A,#N/A,FALSE,"CreditStat";#N/A,#N/A,FALSE,"SPbrkup";#N/A,#N/A,FALSE,"MerSPsyn";#N/A,#N/A,FALSE,"MerSPwKCsyn";#N/A,#N/A,FALSE,"MerSPwKCsyn (2)";#N/A,#N/A,FALSE,"CreditStat (2)"}</definedName>
    <definedName name="adfdaf" localSheetId="5" hidden="1">{"standalone1",#N/A,FALSE,"DCFBase";"standalone2",#N/A,FALSE,"DCFBase"}</definedName>
    <definedName name="adfdaf" localSheetId="0" hidden="1">{"standalone1",#N/A,FALSE,"DCFBase";"standalone2",#N/A,FALSE,"DCFBase"}</definedName>
    <definedName name="adfdaf" hidden="1">{"standalone1",#N/A,FALSE,"DCFBase";"standalone2",#N/A,FALSE,"DCFBase"}</definedName>
    <definedName name="asdf" localSheetId="5" hidden="1">{"mgmt forecast",#N/A,FALSE,"Mgmt Forecast";"dcf table",#N/A,FALSE,"Mgmt Forecast";"sensitivity",#N/A,FALSE,"Mgmt Forecast";"table inputs",#N/A,FALSE,"Mgmt Forecast";"calculations",#N/A,FALSE,"Mgmt Forecast"}</definedName>
    <definedName name="asdf" localSheetId="0" hidden="1">{"mgmt forecast",#N/A,FALSE,"Mgmt Forecast";"dcf table",#N/A,FALSE,"Mgmt Forecast";"sensitivity",#N/A,FALSE,"Mgmt Forecast";"table inputs",#N/A,FALSE,"Mgmt Forecast";"calculations",#N/A,FALSE,"Mgmt Forecast"}</definedName>
    <definedName name="asdf" hidden="1">{"mgmt forecast",#N/A,FALSE,"Mgmt Forecast";"dcf table",#N/A,FALSE,"Mgmt Forecast";"sensitivity",#N/A,FALSE,"Mgmt Forecast";"table inputs",#N/A,FALSE,"Mgmt Forecast";"calculations",#N/A,FALSE,"Mgmt Forecast"}</definedName>
    <definedName name="asdfa" localSheetId="5" hidden="1">{#N/A,#N/A,FALSE,"Antony Financials";#N/A,#N/A,FALSE,"Cowboy Financials";#N/A,#N/A,FALSE,"Combined";#N/A,#N/A,FALSE,"Valuematrix";#N/A,#N/A,FALSE,"DCFAntony";#N/A,#N/A,FALSE,"DCFCowboy";#N/A,#N/A,FALSE,"DCFCombined"}</definedName>
    <definedName name="asdfa" localSheetId="0" hidden="1">{#N/A,#N/A,FALSE,"Antony Financials";#N/A,#N/A,FALSE,"Cowboy Financials";#N/A,#N/A,FALSE,"Combined";#N/A,#N/A,FALSE,"Valuematrix";#N/A,#N/A,FALSE,"DCFAntony";#N/A,#N/A,FALSE,"DCFCowboy";#N/A,#N/A,FALSE,"DCFCombined"}</definedName>
    <definedName name="asdfa" hidden="1">{#N/A,#N/A,FALSE,"Antony Financials";#N/A,#N/A,FALSE,"Cowboy Financials";#N/A,#N/A,FALSE,"Combined";#N/A,#N/A,FALSE,"Valuematrix";#N/A,#N/A,FALSE,"DCFAntony";#N/A,#N/A,FALSE,"DCFCowboy";#N/A,#N/A,FALSE,"DCFCombined"}</definedName>
    <definedName name="asdfaa" localSheetId="5" hidden="1">{#N/A,#N/A,FALSE,"Antony Financials";#N/A,#N/A,FALSE,"Cowboy Financials";#N/A,#N/A,FALSE,"Combined";#N/A,#N/A,FALSE,"Valuematrix";#N/A,#N/A,FALSE,"DCFAntony";#N/A,#N/A,FALSE,"DCFCowboy";#N/A,#N/A,FALSE,"DCFCombined"}</definedName>
    <definedName name="asdfaa" localSheetId="0" hidden="1">{#N/A,#N/A,FALSE,"Antony Financials";#N/A,#N/A,FALSE,"Cowboy Financials";#N/A,#N/A,FALSE,"Combined";#N/A,#N/A,FALSE,"Valuematrix";#N/A,#N/A,FALSE,"DCFAntony";#N/A,#N/A,FALSE,"DCFCowboy";#N/A,#N/A,FALSE,"DCFCombined"}</definedName>
    <definedName name="asdfaa" hidden="1">{#N/A,#N/A,FALSE,"Antony Financials";#N/A,#N/A,FALSE,"Cowboy Financials";#N/A,#N/A,FALSE,"Combined";#N/A,#N/A,FALSE,"Valuematrix";#N/A,#N/A,FALSE,"DCFAntony";#N/A,#N/A,FALSE,"DCFCowboy";#N/A,#N/A,FALSE,"DCFCombined"}</definedName>
    <definedName name="asdfasdf" localSheetId="5" hidden="1">{#N/A,#N/A,FALSE,"CreditStat";#N/A,#N/A,FALSE,"SPbrkup";#N/A,#N/A,FALSE,"MerSPsyn";#N/A,#N/A,FALSE,"MerSPwKCsyn";#N/A,#N/A,FALSE,"MerSPwKCsyn (2)";#N/A,#N/A,FALSE,"CreditStat (2)"}</definedName>
    <definedName name="asdfasdf" localSheetId="0" hidden="1">{#N/A,#N/A,FALSE,"CreditStat";#N/A,#N/A,FALSE,"SPbrkup";#N/A,#N/A,FALSE,"MerSPsyn";#N/A,#N/A,FALSE,"MerSPwKCsyn";#N/A,#N/A,FALSE,"MerSPwKCsyn (2)";#N/A,#N/A,FALSE,"CreditStat (2)"}</definedName>
    <definedName name="asdfasdf" hidden="1">{#N/A,#N/A,FALSE,"CreditStat";#N/A,#N/A,FALSE,"SPbrkup";#N/A,#N/A,FALSE,"MerSPsyn";#N/A,#N/A,FALSE,"MerSPwKCsyn";#N/A,#N/A,FALSE,"MerSPwKCsyn (2)";#N/A,#N/A,FALSE,"CreditStat (2)"}</definedName>
    <definedName name="asdff" localSheetId="5" hidden="1">{"standalone1",#N/A,FALSE,"DCFBase";"standalone2",#N/A,FALSE,"DCFBase"}</definedName>
    <definedName name="asdff" localSheetId="0" hidden="1">{"standalone1",#N/A,FALSE,"DCFBase";"standalone2",#N/A,FALSE,"DCFBase"}</definedName>
    <definedName name="asdff" hidden="1">{"standalone1",#N/A,FALSE,"DCFBase";"standalone2",#N/A,FALSE,"DCFBase"}</definedName>
    <definedName name="asdfsad" localSheetId="5" hidden="1">{#N/A,#N/A,FALSE,"Antony Financials";#N/A,#N/A,FALSE,"Cowboy Financials";#N/A,#N/A,FALSE,"Combined";#N/A,#N/A,FALSE,"Valuematrix";#N/A,#N/A,FALSE,"DCFAntony";#N/A,#N/A,FALSE,"DCFCowboy";#N/A,#N/A,FALSE,"DCFCombined"}</definedName>
    <definedName name="asdfsad" localSheetId="0" hidden="1">{#N/A,#N/A,FALSE,"Antony Financials";#N/A,#N/A,FALSE,"Cowboy Financials";#N/A,#N/A,FALSE,"Combined";#N/A,#N/A,FALSE,"Valuematrix";#N/A,#N/A,FALSE,"DCFAntony";#N/A,#N/A,FALSE,"DCFCowboy";#N/A,#N/A,FALSE,"DCFCombined"}</definedName>
    <definedName name="asdfsad" hidden="1">{#N/A,#N/A,FALSE,"Antony Financials";#N/A,#N/A,FALSE,"Cowboy Financials";#N/A,#N/A,FALSE,"Combined";#N/A,#N/A,FALSE,"Valuematrix";#N/A,#N/A,FALSE,"DCFAntony";#N/A,#N/A,FALSE,"DCFCowboy";#N/A,#N/A,FALSE,"DCFCombined"}</definedName>
    <definedName name="b" localSheetId="5" hidden="1">{#N/A,#N/A,FALSE,"Antony Financials";#N/A,#N/A,FALSE,"Cowboy Financials";#N/A,#N/A,FALSE,"Combined";#N/A,#N/A,FALSE,"Valuematrix";#N/A,#N/A,FALSE,"DCFAntony";#N/A,#N/A,FALSE,"DCFCowboy";#N/A,#N/A,FALSE,"DCFCombined"}</definedName>
    <definedName name="b" localSheetId="0" hidden="1">{#N/A,#N/A,FALSE,"Antony Financials";#N/A,#N/A,FALSE,"Cowboy Financials";#N/A,#N/A,FALSE,"Combined";#N/A,#N/A,FALSE,"Valuematrix";#N/A,#N/A,FALSE,"DCFAntony";#N/A,#N/A,FALSE,"DCFCowboy";#N/A,#N/A,FALSE,"DCFCombined"}</definedName>
    <definedName name="b" hidden="1">{#N/A,#N/A,FALSE,"Antony Financials";#N/A,#N/A,FALSE,"Cowboy Financials";#N/A,#N/A,FALSE,"Combined";#N/A,#N/A,FALSE,"Valuematrix";#N/A,#N/A,FALSE,"DCFAntony";#N/A,#N/A,FALSE,"DCFCowboy";#N/A,#N/A,FALSE,"DCFCombined"}</definedName>
    <definedName name="Companies">OFFSET(Companies!$A$4,0,0,COUNTA(Companies!$A:$A)-1,1)</definedName>
    <definedName name="d" localSheetId="5"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d" localSheetId="0"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d"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da" localSheetId="5" hidden="1">{#N/A,#N/A,FALSE,"A&amp;E";#N/A,#N/A,FALSE,"HighTop";#N/A,#N/A,FALSE,"JG";#N/A,#N/A,FALSE,"RI";#N/A,#N/A,FALSE,"woHT";#N/A,#N/A,FALSE,"woHT&amp;JG"}</definedName>
    <definedName name="da" localSheetId="0" hidden="1">{#N/A,#N/A,FALSE,"A&amp;E";#N/A,#N/A,FALSE,"HighTop";#N/A,#N/A,FALSE,"JG";#N/A,#N/A,FALSE,"RI";#N/A,#N/A,FALSE,"woHT";#N/A,#N/A,FALSE,"woHT&amp;JG"}</definedName>
    <definedName name="da" hidden="1">{#N/A,#N/A,FALSE,"A&amp;E";#N/A,#N/A,FALSE,"HighTop";#N/A,#N/A,FALSE,"JG";#N/A,#N/A,FALSE,"RI";#N/A,#N/A,FALSE,"woHT";#N/A,#N/A,FALSE,"woHT&amp;JG"}</definedName>
    <definedName name="Deal">OFFSET(Deals!$A$4,0,0,COUNTA(Deals!$A:$A)-1,1)</definedName>
    <definedName name="df" localSheetId="5" hidden="1">{"'Summary P&amp;L'!$A$1:$M$70","'Summary P&amp;L'!$A$1:$M$70"}</definedName>
    <definedName name="df" localSheetId="0" hidden="1">{"'Summary P&amp;L'!$A$1:$M$70","'Summary P&amp;L'!$A$1:$M$70"}</definedName>
    <definedName name="df" hidden="1">{"'Summary P&amp;L'!$A$1:$M$70","'Summary P&amp;L'!$A$1:$M$70"}</definedName>
    <definedName name="EPMWorkbookOptions_2" hidden="1">"m3FeIocTK7T00g7i155YYzII5xVFTgxBon8IEeL4xiLwgoT687neHX/pG70aRh7dJEB5hTBgSYS4S/wFRhkORAJNCFEijYCzdDW/7jaFj3jStoSLzX9El/54gL4Q7XVoWsi6rEQQeHqMNCnOXt8qRzrJhTnpdjyrYajjmak1fQXrR1cKuC|QKz4CEUZkvQ9clhikMR9lTf/Gcw/A9n9YZnYMuZTheC416kRG507skkOuBwSO7Rg8|xYzXFd2HOH"</definedName>
    <definedName name="EPMWorkbookOptions_3" hidden="1">"jHlyP|GtOQbRSQ7d9K9FzlywTlRW3iBgT/mkPU84ZhmIOeo0tZztdyxIzzUV2WFbWmbCTIuhdRrEldoHVZl|KLzOxh4KGnPvUDoOyprpQr5QmMJsVyxdWKWmnyqVgrAxRlBCXNHVW16khdtpyOykjcQSGzweMDHNwuzEZ8nsqApUWZCeCQOH6DptuExDuRD2Gr2XNaCr9sdDrDxGHz4bsT9UL2FgaK6Hj6tIYW|OR4QbB3KSzlI2yNo9dvcL5YX"</definedName>
    <definedName name="EPMWorkbookOptions_4" hidden="1">"Xq937qUh8ANDfwzvX5pOEZrf7XKslaT5fxiVU5PrBGDaanK8aemHLtOD86JWpLPnKQ4UZVq7czJtk5K1eqZk|2xo6jHzsn7WfeMhtP8alo/9l76VLVc1jQt/9JXOr2lb0Uil|hyg2Y4Z31mlrmHPq2|YwwsPgMY|0u0UlXkWq2aX6Lq6Ul0g8dYpR3j2EV6MCqM1vWxc/F|BqztmFbja3PYMfms2DZ7f/NMVamo6h88VGmnN2y32Uzvh3rmcAdw"</definedName>
    <definedName name="EPMWorkbookOptions_5" hidden="1">"FnJWmXsI2Wl3m2/4|qp8euJdMpgWbElWNNE8/v3RgRmxm/0zIylG/hsc/Ux2cEY6Z0bWjMifRMd0GkfPyftZ7wa99lv|XVM5vfVuyeDOBi0ynkWaVeYeIu02G/bAatpvKNTq6Ql1xWL8|NtvWm3zqn307wMOqNIcoFQ12SBdyjoHkbKu4Dzb7jmRTePu2RLdggmFcGoSMwCSnABI2yKY4QGiy5wmsdEDrM4bbJsj7OoMDZcmi1hcoXcdafzCTW6"</definedName>
    <definedName name="EPMWorkbookOptions_6" hidden="1">"a3g6/IYrRyIMu0Pt1hh37xw/rtMmZnfr/tQEq6O4jAAA="</definedName>
    <definedName name="EPMWorkbookOptions_7" hidden="1">"VkElWzGe4dbysDmw3e4bw0nqBxi31scdUfvlZHPVuLY3NJBpjCzYg+hpH+Go/fu3fdjNPrXaf+7pIr7iNgAA"</definedName>
    <definedName name="f" localSheetId="5" hidden="1">{"mgmt forecast",#N/A,FALSE,"Mgmt Forecast";"dcf table",#N/A,FALSE,"Mgmt Forecast";"sensitivity",#N/A,FALSE,"Mgmt Forecast";"table inputs",#N/A,FALSE,"Mgmt Forecast";"calculations",#N/A,FALSE,"Mgmt Forecast"}</definedName>
    <definedName name="f" localSheetId="0" hidden="1">{"mgmt forecast",#N/A,FALSE,"Mgmt Forecast";"dcf table",#N/A,FALSE,"Mgmt Forecast";"sensitivity",#N/A,FALSE,"Mgmt Forecast";"table inputs",#N/A,FALSE,"Mgmt Forecast";"calculations",#N/A,FALSE,"Mgmt Forecast"}</definedName>
    <definedName name="f" hidden="1">{"mgmt forecast",#N/A,FALSE,"Mgmt Forecast";"dcf table",#N/A,FALSE,"Mgmt Forecast";"sensitivity",#N/A,FALSE,"Mgmt Forecast";"table inputs",#N/A,FALSE,"Mgmt Forecast";"calculations",#N/A,FALSE,"Mgmt Forecast"}</definedName>
    <definedName name="fafate" localSheetId="5" hidden="1">{"mgmt forecast",#N/A,FALSE,"Mgmt Forecast";"dcf table",#N/A,FALSE,"Mgmt Forecast";"sensitivity",#N/A,FALSE,"Mgmt Forecast";"table inputs",#N/A,FALSE,"Mgmt Forecast";"calculations",#N/A,FALSE,"Mgmt Forecast"}</definedName>
    <definedName name="fafate" localSheetId="0" hidden="1">{"mgmt forecast",#N/A,FALSE,"Mgmt Forecast";"dcf table",#N/A,FALSE,"Mgmt Forecast";"sensitivity",#N/A,FALSE,"Mgmt Forecast";"table inputs",#N/A,FALSE,"Mgmt Forecast";"calculations",#N/A,FALSE,"Mgmt Forecast"}</definedName>
    <definedName name="fafate" hidden="1">{"mgmt forecast",#N/A,FALSE,"Mgmt Forecast";"dcf table",#N/A,FALSE,"Mgmt Forecast";"sensitivity",#N/A,FALSE,"Mgmt Forecast";"table inputs",#N/A,FALSE,"Mgmt Forecast";"calculations",#N/A,FALSE,"Mgmt Forecast"}</definedName>
    <definedName name="fff" localSheetId="5" hidden="1">{"standalone1",#N/A,FALSE,"DCFBase";"standalone2",#N/A,FALSE,"DCFBase"}</definedName>
    <definedName name="fff" localSheetId="0" hidden="1">{"standalone1",#N/A,FALSE,"DCFBase";"standalone2",#N/A,FALSE,"DCFBase"}</definedName>
    <definedName name="fff" hidden="1">{"standalone1",#N/A,FALSE,"DCFBase";"standalone2",#N/A,FALSE,"DCFBase"}</definedName>
    <definedName name="g" localSheetId="5" hidden="1">{#N/A,#N/A,FALSE,"Antony Financials";#N/A,#N/A,FALSE,"Cowboy Financials";#N/A,#N/A,FALSE,"Combined";#N/A,#N/A,FALSE,"Valuematrix";#N/A,#N/A,FALSE,"DCFAntony";#N/A,#N/A,FALSE,"DCFCowboy";#N/A,#N/A,FALSE,"DCFCombined"}</definedName>
    <definedName name="g" localSheetId="0" hidden="1">{#N/A,#N/A,FALSE,"Antony Financials";#N/A,#N/A,FALSE,"Cowboy Financials";#N/A,#N/A,FALSE,"Combined";#N/A,#N/A,FALSE,"Valuematrix";#N/A,#N/A,FALSE,"DCFAntony";#N/A,#N/A,FALSE,"DCFCowboy";#N/A,#N/A,FALSE,"DCFCombined"}</definedName>
    <definedName name="g" hidden="1">{#N/A,#N/A,FALSE,"Antony Financials";#N/A,#N/A,FALSE,"Cowboy Financials";#N/A,#N/A,FALSE,"Combined";#N/A,#N/A,FALSE,"Valuematrix";#N/A,#N/A,FALSE,"DCFAntony";#N/A,#N/A,FALSE,"DCFCowboy";#N/A,#N/A,FALSE,"DCFCombined"}</definedName>
    <definedName name="h" localSheetId="5" hidden="1">{#N/A,#N/A,FALSE,"CreditStat";#N/A,#N/A,FALSE,"SPbrkup";#N/A,#N/A,FALSE,"MerSPsyn";#N/A,#N/A,FALSE,"MerSPwKCsyn";#N/A,#N/A,FALSE,"MerSPwKCsyn (2)";#N/A,#N/A,FALSE,"CreditStat (2)"}</definedName>
    <definedName name="h" localSheetId="0" hidden="1">{#N/A,#N/A,FALSE,"CreditStat";#N/A,#N/A,FALSE,"SPbrkup";#N/A,#N/A,FALSE,"MerSPsyn";#N/A,#N/A,FALSE,"MerSPwKCsyn";#N/A,#N/A,FALSE,"MerSPwKCsyn (2)";#N/A,#N/A,FALSE,"CreditStat (2)"}</definedName>
    <definedName name="h" hidden="1">{#N/A,#N/A,FALSE,"CreditStat";#N/A,#N/A,FALSE,"SPbrkup";#N/A,#N/A,FALSE,"MerSPsyn";#N/A,#N/A,FALSE,"MerSPwKCsyn";#N/A,#N/A,FALSE,"MerSPwKCsyn (2)";#N/A,#N/A,FALSE,"CreditStat (2)"}</definedName>
    <definedName name="HTML_CodePage" hidden="1">1252</definedName>
    <definedName name="HTML_Control" localSheetId="5" hidden="1">{"'Summary P&amp;L'!$A$1:$M$70","'Summary P&amp;L'!$A$1:$M$70"}</definedName>
    <definedName name="HTML_Control" localSheetId="0" hidden="1">{"'Summary P&amp;L'!$A$1:$M$70","'Summary P&amp;L'!$A$1:$M$70"}</definedName>
    <definedName name="HTML_Control" hidden="1">{"'Summary P&amp;L'!$A$1:$M$70","'Summary P&amp;L'!$A$1:$M$70"}</definedName>
    <definedName name="HTML_Description" hidden="1">""</definedName>
    <definedName name="HTML_Email" hidden="1">""</definedName>
    <definedName name="HTML_Header" hidden="1">"Summary P&amp;L"</definedName>
    <definedName name="HTML_LastUpdate" hidden="1">"9/03/01"</definedName>
    <definedName name="HTML_LineAfter" hidden="1">FALSE</definedName>
    <definedName name="HTML_LineBefore" hidden="1">FALSE</definedName>
    <definedName name="HTML_Name" hidden="1">"Hans Verheul"</definedName>
    <definedName name="HTML_OBDlg2" hidden="1">TRUE</definedName>
    <definedName name="HTML_OBDlg4" hidden="1">TRUE</definedName>
    <definedName name="HTML_OS" hidden="1">0</definedName>
    <definedName name="HTML_PathFile" hidden="1">"G:\Finlog\html\FINANCE.htm"</definedName>
    <definedName name="HTML_Title" hidden="1">"INCOME STATEMENT FEBRUARY 2001"</definedName>
    <definedName name="Interaction">OFFSET(Lists!$H$4,0,0,COUNTA(Lists!$H:$H)-1,1)</definedName>
    <definedName name="iui" localSheetId="5" hidden="1">{#N/A,#N/A,FALSE,"A&amp;E";#N/A,#N/A,FALSE,"HighTop";#N/A,#N/A,FALSE,"JG";#N/A,#N/A,FALSE,"RI";#N/A,#N/A,FALSE,"woHT";#N/A,#N/A,FALSE,"woHT&amp;JG"}</definedName>
    <definedName name="iui" localSheetId="0" hidden="1">{#N/A,#N/A,FALSE,"A&amp;E";#N/A,#N/A,FALSE,"HighTop";#N/A,#N/A,FALSE,"JG";#N/A,#N/A,FALSE,"RI";#N/A,#N/A,FALSE,"woHT";#N/A,#N/A,FALSE,"woHT&amp;JG"}</definedName>
    <definedName name="iui" hidden="1">{#N/A,#N/A,FALSE,"A&amp;E";#N/A,#N/A,FALSE,"HighTop";#N/A,#N/A,FALSE,"JG";#N/A,#N/A,FALSE,"RI";#N/A,#N/A,FALSE,"woHT";#N/A,#N/A,FALSE,"woHT&amp;JG"}</definedName>
    <definedName name="j" localSheetId="5" hidden="1">{"standalone1",#N/A,FALSE,"DCFBase";"standalone2",#N/A,FALSE,"DCFBase"}</definedName>
    <definedName name="j" localSheetId="0" hidden="1">{"standalone1",#N/A,FALSE,"DCFBase";"standalone2",#N/A,FALSE,"DCFBase"}</definedName>
    <definedName name="j" hidden="1">{"standalone1",#N/A,FALSE,"DCFBase";"standalone2",#N/A,FALSE,"DCFBase"}</definedName>
    <definedName name="k" localSheetId="5" hidden="1">{#N/A,#N/A,FALSE,"Antony Financials";#N/A,#N/A,FALSE,"Cowboy Financials";#N/A,#N/A,FALSE,"Combined";#N/A,#N/A,FALSE,"Valuematrix";#N/A,#N/A,FALSE,"DCFAntony";#N/A,#N/A,FALSE,"DCFCowboy";#N/A,#N/A,FALSE,"DCFCombined"}</definedName>
    <definedName name="k" localSheetId="0" hidden="1">{#N/A,#N/A,FALSE,"Antony Financials";#N/A,#N/A,FALSE,"Cowboy Financials";#N/A,#N/A,FALSE,"Combined";#N/A,#N/A,FALSE,"Valuematrix";#N/A,#N/A,FALSE,"DCFAntony";#N/A,#N/A,FALSE,"DCFCowboy";#N/A,#N/A,FALSE,"DCFCombined"}</definedName>
    <definedName name="k" hidden="1">{#N/A,#N/A,FALSE,"Antony Financials";#N/A,#N/A,FALSE,"Cowboy Financials";#N/A,#N/A,FALSE,"Combined";#N/A,#N/A,FALSE,"Valuematrix";#N/A,#N/A,FALSE,"DCFAntony";#N/A,#N/A,FALSE,"DCFCowboy";#N/A,#N/A,FALSE,"DCFCombined"}</definedName>
    <definedName name="kyd.Dim.01." hidden="1">"currency"</definedName>
    <definedName name="kyd.Dim.02." hidden="1">"currency"</definedName>
    <definedName name="kyd.ElementType.01." hidden="1">3</definedName>
    <definedName name="kyd.ElementType.02." hidden="1">3</definedName>
    <definedName name="kyd.MemoSortHide." hidden="1">FALSE</definedName>
    <definedName name="kyd.NumLevels.01." hidden="1">999</definedName>
    <definedName name="kyd.NumLevels.02." hidden="1">999</definedName>
    <definedName name="kyd.ParentName.01." hidden="1">"AUD"</definedName>
    <definedName name="kyd.ParentName.02." hidden="1">"AUD"</definedName>
    <definedName name="kyd.PreScreenData." hidden="1">FALSE</definedName>
    <definedName name="kyd.PrintMemo." hidden="1">FALSE</definedName>
    <definedName name="kyd.PrintParent.01." hidden="1">TRUE</definedName>
    <definedName name="kyd.PrintParent.02." hidden="1">TRUE</definedName>
    <definedName name="kyd.PrintStdWhen." hidden="1">3</definedName>
    <definedName name="kyd.SaveAsFile." hidden="1">FALSE</definedName>
    <definedName name="kyd.SaveMemo." hidden="1">FALSE</definedName>
    <definedName name="kyd.SelectString.01." hidden="1">"*"</definedName>
    <definedName name="kyd.SelectString.02." hidden="1">"*"</definedName>
    <definedName name="kyd.StdSortHide." hidden="1">FALSE</definedName>
    <definedName name="kyd.StopRow." hidden="1">16384</definedName>
    <definedName name="kyd.WriteMemWhenOptn." hidden="1">3</definedName>
    <definedName name="l" localSheetId="5" hidden="1">{"mgmt forecast",#N/A,FALSE,"Mgmt Forecast";"dcf table",#N/A,FALSE,"Mgmt Forecast";"sensitivity",#N/A,FALSE,"Mgmt Forecast";"table inputs",#N/A,FALSE,"Mgmt Forecast";"calculations",#N/A,FALSE,"Mgmt Forecast"}</definedName>
    <definedName name="l" localSheetId="0" hidden="1">{"mgmt forecast",#N/A,FALSE,"Mgmt Forecast";"dcf table",#N/A,FALSE,"Mgmt Forecast";"sensitivity",#N/A,FALSE,"Mgmt Forecast";"table inputs",#N/A,FALSE,"Mgmt Forecast";"calculations",#N/A,FALSE,"Mgmt Forecast"}</definedName>
    <definedName name="l" hidden="1">{"mgmt forecast",#N/A,FALSE,"Mgmt Forecast";"dcf table",#N/A,FALSE,"Mgmt Forecast";"sensitivity",#N/A,FALSE,"Mgmt Forecast";"table inputs",#N/A,FALSE,"Mgmt Forecast";"calculations",#N/A,FALSE,"Mgmt Forecast"}</definedName>
    <definedName name="m" localSheetId="5" hidden="1">{"standalone1",#N/A,FALSE,"DCFBase";"standalone2",#N/A,FALSE,"DCFBase"}</definedName>
    <definedName name="m" localSheetId="0" hidden="1">{"standalone1",#N/A,FALSE,"DCFBase";"standalone2",#N/A,FALSE,"DCFBase"}</definedName>
    <definedName name="m" hidden="1">{"standalone1",#N/A,FALSE,"DCFBase";"standalone2",#N/A,FALSE,"DCFBase"}</definedName>
    <definedName name="MR" localSheetId="5" hidden="1">{#N/A,#N/A,FALSE,"sales ytd";#N/A,#N/A,FALSE,"investments";#N/A,#N/A,FALSE,"bus. synergies 1997";#N/A,#N/A,FALSE,"synergies outlook"}</definedName>
    <definedName name="MR" localSheetId="0" hidden="1">{#N/A,#N/A,FALSE,"sales ytd";#N/A,#N/A,FALSE,"investments";#N/A,#N/A,FALSE,"bus. synergies 1997";#N/A,#N/A,FALSE,"synergies outlook"}</definedName>
    <definedName name="MR" hidden="1">{#N/A,#N/A,FALSE,"sales ytd";#N/A,#N/A,FALSE,"investments";#N/A,#N/A,FALSE,"bus. synergies 1997";#N/A,#N/A,FALSE,"synergies outlook"}</definedName>
    <definedName name="n" localSheetId="5"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n" localSheetId="0"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n"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q" localSheetId="5" hidden="1">{#N/A,#N/A,FALSE,"Antony Financials";#N/A,#N/A,FALSE,"Cowboy Financials";#N/A,#N/A,FALSE,"Combined";#N/A,#N/A,FALSE,"Valuematrix";#N/A,#N/A,FALSE,"DCFAntony";#N/A,#N/A,FALSE,"DCFCowboy";#N/A,#N/A,FALSE,"DCFCombined"}</definedName>
    <definedName name="q" localSheetId="0" hidden="1">{#N/A,#N/A,FALSE,"Antony Financials";#N/A,#N/A,FALSE,"Cowboy Financials";#N/A,#N/A,FALSE,"Combined";#N/A,#N/A,FALSE,"Valuematrix";#N/A,#N/A,FALSE,"DCFAntony";#N/A,#N/A,FALSE,"DCFCowboy";#N/A,#N/A,FALSE,"DCFCombined"}</definedName>
    <definedName name="q" hidden="1">{#N/A,#N/A,FALSE,"Antony Financials";#N/A,#N/A,FALSE,"Cowboy Financials";#N/A,#N/A,FALSE,"Combined";#N/A,#N/A,FALSE,"Valuematrix";#N/A,#N/A,FALSE,"DCFAntony";#N/A,#N/A,FALSE,"DCFCowboy";#N/A,#N/A,FALSE,"DCFCombined"}</definedName>
    <definedName name="Round">OFFSET(Lists!$B$4,0,0,COUNTA(Lists!$B:$B)-1,1)</definedName>
    <definedName name="rr" localSheetId="5" hidden="1">{#N/A,#N/A,FALSE,"Antony Financials";#N/A,#N/A,FALSE,"Cowboy Financials";#N/A,#N/A,FALSE,"Combined";#N/A,#N/A,FALSE,"Valuematrix";#N/A,#N/A,FALSE,"DCFAntony";#N/A,#N/A,FALSE,"DCFCowboy";#N/A,#N/A,FALSE,"DCFCombined"}</definedName>
    <definedName name="rr" localSheetId="0" hidden="1">{#N/A,#N/A,FALSE,"Antony Financials";#N/A,#N/A,FALSE,"Cowboy Financials";#N/A,#N/A,FALSE,"Combined";#N/A,#N/A,FALSE,"Valuematrix";#N/A,#N/A,FALSE,"DCFAntony";#N/A,#N/A,FALSE,"DCFCowboy";#N/A,#N/A,FALSE,"DCFCombined"}</definedName>
    <definedName name="rr" hidden="1">{#N/A,#N/A,FALSE,"Antony Financials";#N/A,#N/A,FALSE,"Cowboy Financials";#N/A,#N/A,FALSE,"Combined";#N/A,#N/A,FALSE,"Valuematrix";#N/A,#N/A,FALSE,"DCFAntony";#N/A,#N/A,FALSE,"DCFCowboy";#N/A,#N/A,FALSE,"DCFCombined"}</definedName>
    <definedName name="SAPBEXhrIndnt" hidden="1">"Wide"</definedName>
    <definedName name="SAPsysID" hidden="1">"708C5W7SBKP804JT78WJ0JNKI"</definedName>
    <definedName name="SAPwbID" hidden="1">"ARS"</definedName>
    <definedName name="sd" localSheetId="5"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 name="sd" localSheetId="0"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 name="sd"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 name="sdfasefr" localSheetId="5" hidden="1">{#N/A,#N/A,FALSE,"Antony Financials";#N/A,#N/A,FALSE,"Cowboy Financials";#N/A,#N/A,FALSE,"Combined";#N/A,#N/A,FALSE,"Valuematrix";#N/A,#N/A,FALSE,"DCFAntony";#N/A,#N/A,FALSE,"DCFCowboy";#N/A,#N/A,FALSE,"DCFCombined"}</definedName>
    <definedName name="sdfasefr" localSheetId="0" hidden="1">{#N/A,#N/A,FALSE,"Antony Financials";#N/A,#N/A,FALSE,"Cowboy Financials";#N/A,#N/A,FALSE,"Combined";#N/A,#N/A,FALSE,"Valuematrix";#N/A,#N/A,FALSE,"DCFAntony";#N/A,#N/A,FALSE,"DCFCowboy";#N/A,#N/A,FALSE,"DCFCombined"}</definedName>
    <definedName name="sdfasefr" hidden="1">{#N/A,#N/A,FALSE,"Antony Financials";#N/A,#N/A,FALSE,"Cowboy Financials";#N/A,#N/A,FALSE,"Combined";#N/A,#N/A,FALSE,"Valuematrix";#N/A,#N/A,FALSE,"DCFAntony";#N/A,#N/A,FALSE,"DCFCowboy";#N/A,#N/A,FALSE,"DCFCombined"}</definedName>
    <definedName name="Slicer_Company">#N/A</definedName>
    <definedName name="Slicer_Deal_Closed_Status">#N/A</definedName>
    <definedName name="Slicer_Deal_Name">#N/A</definedName>
    <definedName name="Slicer_Deal_Target_Date">#N/A</definedName>
    <definedName name="Slicer_Deals_Status">#N/A</definedName>
    <definedName name="Slicer_Industry">#N/A</definedName>
    <definedName name="Slicer_Outcome">#N/A</definedName>
    <definedName name="Slicer_Related_Companies">#N/A</definedName>
    <definedName name="Slicer_Related_Industries">#N/A</definedName>
    <definedName name="Slicer_Remain_Days">#N/A</definedName>
    <definedName name="Slicer_Round">#N/A</definedName>
    <definedName name="Slicer_Select_Deal_Name">#N/A</definedName>
    <definedName name="Slicer_Stage">#N/A</definedName>
    <definedName name="Slicer_Status">#N/A</definedName>
    <definedName name="Slicer_Type">#N/A</definedName>
    <definedName name="Stage">OFFSET(Lists!$D$4,0,0,COUNTA(Lists!$D:$D)-1,1)</definedName>
    <definedName name="Status">OFFSET(Lists!$F$4,0,0,COUNTA(Lists!$F:$F)-1,1)</definedName>
    <definedName name="t" localSheetId="5" hidden="1">{#N/A,#N/A,FALSE,"A&amp;E";#N/A,#N/A,FALSE,"HighTop";#N/A,#N/A,FALSE,"JG";#N/A,#N/A,FALSE,"RI";#N/A,#N/A,FALSE,"woHT";#N/A,#N/A,FALSE,"woHT&amp;JG"}</definedName>
    <definedName name="t" localSheetId="0" hidden="1">{#N/A,#N/A,FALSE,"A&amp;E";#N/A,#N/A,FALSE,"HighTop";#N/A,#N/A,FALSE,"JG";#N/A,#N/A,FALSE,"RI";#N/A,#N/A,FALSE,"woHT";#N/A,#N/A,FALSE,"woHT&amp;JG"}</definedName>
    <definedName name="t" hidden="1">{#N/A,#N/A,FALSE,"A&amp;E";#N/A,#N/A,FALSE,"HighTop";#N/A,#N/A,FALSE,"JG";#N/A,#N/A,FALSE,"RI";#N/A,#N/A,FALSE,"woHT";#N/A,#N/A,FALSE,"woHT&amp;JG"}</definedName>
    <definedName name="ttt" localSheetId="5" hidden="1">{#N/A,#N/A,FALSE,"CreditStat";#N/A,#N/A,FALSE,"SPbrkup";#N/A,#N/A,FALSE,"MerSPsyn";#N/A,#N/A,FALSE,"MerSPwKCsyn";#N/A,#N/A,FALSE,"MerSPwKCsyn (2)";#N/A,#N/A,FALSE,"CreditStat (2)"}</definedName>
    <definedName name="ttt" localSheetId="0" hidden="1">{#N/A,#N/A,FALSE,"CreditStat";#N/A,#N/A,FALSE,"SPbrkup";#N/A,#N/A,FALSE,"MerSPsyn";#N/A,#N/A,FALSE,"MerSPwKCsyn";#N/A,#N/A,FALSE,"MerSPwKCsyn (2)";#N/A,#N/A,FALSE,"CreditStat (2)"}</definedName>
    <definedName name="ttt" hidden="1">{#N/A,#N/A,FALSE,"CreditStat";#N/A,#N/A,FALSE,"SPbrkup";#N/A,#N/A,FALSE,"MerSPsyn";#N/A,#N/A,FALSE,"MerSPwKCsyn";#N/A,#N/A,FALSE,"MerSPwKCsyn (2)";#N/A,#N/A,FALSE,"CreditStat (2)"}</definedName>
    <definedName name="v" localSheetId="5" hidden="1">{"standalone1",#N/A,FALSE,"DCFBase";"standalone2",#N/A,FALSE,"DCFBase"}</definedName>
    <definedName name="v" localSheetId="0" hidden="1">{"standalone1",#N/A,FALSE,"DCFBase";"standalone2",#N/A,FALSE,"DCFBase"}</definedName>
    <definedName name="v" hidden="1">{"standalone1",#N/A,FALSE,"DCFBase";"standalone2",#N/A,FALSE,"DCFBase"}</definedName>
    <definedName name="vv" localSheetId="5" hidden="1">{#N/A,#N/A,FALSE,"CreditStat";#N/A,#N/A,FALSE,"SPbrkup";#N/A,#N/A,FALSE,"MerSPsyn";#N/A,#N/A,FALSE,"MerSPwKCsyn";#N/A,#N/A,FALSE,"MerSPwKCsyn (2)";#N/A,#N/A,FALSE,"CreditStat (2)"}</definedName>
    <definedName name="vv" localSheetId="0" hidden="1">{#N/A,#N/A,FALSE,"CreditStat";#N/A,#N/A,FALSE,"SPbrkup";#N/A,#N/A,FALSE,"MerSPsyn";#N/A,#N/A,FALSE,"MerSPwKCsyn";#N/A,#N/A,FALSE,"MerSPwKCsyn (2)";#N/A,#N/A,FALSE,"CreditStat (2)"}</definedName>
    <definedName name="vv" hidden="1">{#N/A,#N/A,FALSE,"CreditStat";#N/A,#N/A,FALSE,"SPbrkup";#N/A,#N/A,FALSE,"MerSPsyn";#N/A,#N/A,FALSE,"MerSPwKCsyn";#N/A,#N/A,FALSE,"MerSPwKCsyn (2)";#N/A,#N/A,FALSE,"CreditStat (2)"}</definedName>
    <definedName name="vvv" localSheetId="5" hidden="1">{#N/A,#N/A,FALSE,"Antony Financials";#N/A,#N/A,FALSE,"Cowboy Financials";#N/A,#N/A,FALSE,"Combined";#N/A,#N/A,FALSE,"Valuematrix";#N/A,#N/A,FALSE,"DCFAntony";#N/A,#N/A,FALSE,"DCFCowboy";#N/A,#N/A,FALSE,"DCFCombined"}</definedName>
    <definedName name="vvv" localSheetId="0" hidden="1">{#N/A,#N/A,FALSE,"Antony Financials";#N/A,#N/A,FALSE,"Cowboy Financials";#N/A,#N/A,FALSE,"Combined";#N/A,#N/A,FALSE,"Valuematrix";#N/A,#N/A,FALSE,"DCFAntony";#N/A,#N/A,FALSE,"DCFCowboy";#N/A,#N/A,FALSE,"DCFCombined"}</definedName>
    <definedName name="vvv" hidden="1">{#N/A,#N/A,FALSE,"Antony Financials";#N/A,#N/A,FALSE,"Cowboy Financials";#N/A,#N/A,FALSE,"Combined";#N/A,#N/A,FALSE,"Valuematrix";#N/A,#N/A,FALSE,"DCFAntony";#N/A,#N/A,FALSE,"DCFCowboy";#N/A,#N/A,FALSE,"DCFCombined"}</definedName>
    <definedName name="w" localSheetId="5" hidden="1">{#N/A,#N/A,FALSE,"CreditStat";#N/A,#N/A,FALSE,"SPbrkup";#N/A,#N/A,FALSE,"MerSPsyn";#N/A,#N/A,FALSE,"MerSPwKCsyn";#N/A,#N/A,FALSE,"MerSPwKCsyn (2)";#N/A,#N/A,FALSE,"CreditStat (2)"}</definedName>
    <definedName name="w" localSheetId="0" hidden="1">{#N/A,#N/A,FALSE,"CreditStat";#N/A,#N/A,FALSE,"SPbrkup";#N/A,#N/A,FALSE,"MerSPsyn";#N/A,#N/A,FALSE,"MerSPwKCsyn";#N/A,#N/A,FALSE,"MerSPwKCsyn (2)";#N/A,#N/A,FALSE,"CreditStat (2)"}</definedName>
    <definedName name="w" hidden="1">{#N/A,#N/A,FALSE,"CreditStat";#N/A,#N/A,FALSE,"SPbrkup";#N/A,#N/A,FALSE,"MerSPsyn";#N/A,#N/A,FALSE,"MerSPwKCsyn";#N/A,#N/A,FALSE,"MerSPwKCsyn (2)";#N/A,#N/A,FALSE,"CreditStat (2)"}</definedName>
    <definedName name="wrn.dcf." localSheetId="5" hidden="1">{"mgmt forecast",#N/A,FALSE,"Mgmt Forecast";"dcf table",#N/A,FALSE,"Mgmt Forecast";"sensitivity",#N/A,FALSE,"Mgmt Forecast";"table inputs",#N/A,FALSE,"Mgmt Forecast";"calculations",#N/A,FALSE,"Mgmt Forecast"}</definedName>
    <definedName name="wrn.dcf." localSheetId="0"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Everything." localSheetId="5"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verything." localSheetId="0"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verything."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print._.standalone." localSheetId="5" hidden="1">{"standalone1",#N/A,FALSE,"DCFBase";"standalone2",#N/A,FALSE,"DCFBase"}</definedName>
    <definedName name="wrn.print._.standalone." localSheetId="0" hidden="1">{"standalone1",#N/A,FALSE,"DCFBase";"standalone2",#N/A,FALSE,"DCFBase"}</definedName>
    <definedName name="wrn.print._.standalone." hidden="1">{"standalone1",#N/A,FALSE,"DCFBase";"standalone2",#N/A,FALSE,"DCFBase"}</definedName>
    <definedName name="wrn.SKSCS1." localSheetId="5" hidden="1">{#N/A,#N/A,FALSE,"Antony Financials";#N/A,#N/A,FALSE,"Cowboy Financials";#N/A,#N/A,FALSE,"Combined";#N/A,#N/A,FALSE,"Valuematrix";#N/A,#N/A,FALSE,"DCFAntony";#N/A,#N/A,FALSE,"DCFCowboy";#N/A,#N/A,FALSE,"DCFCombined"}</definedName>
    <definedName name="wrn.SKSCS1." localSheetId="0" hidden="1">{#N/A,#N/A,FALSE,"Antony Financials";#N/A,#N/A,FALSE,"Cowboy Financials";#N/A,#N/A,FALSE,"Combined";#N/A,#N/A,FALSE,"Valuematrix";#N/A,#N/A,FALSE,"DCFAntony";#N/A,#N/A,FALSE,"DCFCowboy";#N/A,#N/A,FALSE,"DCFCombined"}</definedName>
    <definedName name="wrn.SKSCS1." hidden="1">{#N/A,#N/A,FALSE,"Antony Financials";#N/A,#N/A,FALSE,"Cowboy Financials";#N/A,#N/A,FALSE,"Combined";#N/A,#N/A,FALSE,"Valuematrix";#N/A,#N/A,FALSE,"DCFAntony";#N/A,#N/A,FALSE,"DCFCowboy";#N/A,#N/A,FALSE,"DCFCombined"}</definedName>
    <definedName name="wrn.SummaryPgs." localSheetId="5" hidden="1">{#N/A,#N/A,FALSE,"CreditStat";#N/A,#N/A,FALSE,"SPbrkup";#N/A,#N/A,FALSE,"MerSPsyn";#N/A,#N/A,FALSE,"MerSPwKCsyn";#N/A,#N/A,FALSE,"MerSPwKCsyn (2)";#N/A,#N/A,FALSE,"CreditStat (2)"}</definedName>
    <definedName name="wrn.SummaryPgs." localSheetId="0" hidden="1">{#N/A,#N/A,FALSE,"CreditStat";#N/A,#N/A,FALSE,"SPbrkup";#N/A,#N/A,FALSE,"MerSPsyn";#N/A,#N/A,FALSE,"MerSPwKCsyn";#N/A,#N/A,FALSE,"MerSPwKCsyn (2)";#N/A,#N/A,FALSE,"CreditStat (2)"}</definedName>
    <definedName name="wrn.SummaryPgs." hidden="1">{#N/A,#N/A,FALSE,"CreditStat";#N/A,#N/A,FALSE,"SPbrkup";#N/A,#N/A,FALSE,"MerSPsyn";#N/A,#N/A,FALSE,"MerSPwKCsyn";#N/A,#N/A,FALSE,"MerSPwKCsyn (2)";#N/A,#N/A,FALSE,"CreditStat (2)"}</definedName>
    <definedName name="wrn.Top._.Level._.Summaries." localSheetId="5"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 name="wrn.Top._.Level._.Summaries." localSheetId="0"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 name="wrn.Top._.Level._.Summaries."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 name="wrn.Tweety." localSheetId="5" hidden="1">{#N/A,#N/A,FALSE,"A&amp;E";#N/A,#N/A,FALSE,"HighTop";#N/A,#N/A,FALSE,"JG";#N/A,#N/A,FALSE,"RI";#N/A,#N/A,FALSE,"woHT";#N/A,#N/A,FALSE,"woHT&amp;JG"}</definedName>
    <definedName name="wrn.Tweety." localSheetId="0" hidden="1">{#N/A,#N/A,FALSE,"A&amp;E";#N/A,#N/A,FALSE,"HighTop";#N/A,#N/A,FALSE,"JG";#N/A,#N/A,FALSE,"RI";#N/A,#N/A,FALSE,"woHT";#N/A,#N/A,FALSE,"woHT&amp;JG"}</definedName>
    <definedName name="wrn.Tweety." hidden="1">{#N/A,#N/A,FALSE,"A&amp;E";#N/A,#N/A,FALSE,"HighTop";#N/A,#N/A,FALSE,"JG";#N/A,#N/A,FALSE,"RI";#N/A,#N/A,FALSE,"woHT";#N/A,#N/A,FALSE,"woHT&amp;JG"}</definedName>
    <definedName name="wrn.vortrag." localSheetId="5" hidden="1">{#N/A,#N/A,FALSE,"sales ytd";#N/A,#N/A,FALSE,"investments";#N/A,#N/A,FALSE,"bus. synergies 1997";#N/A,#N/A,FALSE,"synergies outlook"}</definedName>
    <definedName name="wrn.vortrag." localSheetId="0" hidden="1">{#N/A,#N/A,FALSE,"sales ytd";#N/A,#N/A,FALSE,"investments";#N/A,#N/A,FALSE,"bus. synergies 1997";#N/A,#N/A,FALSE,"synergies outlook"}</definedName>
    <definedName name="wrn.vortrag." hidden="1">{#N/A,#N/A,FALSE,"sales ytd";#N/A,#N/A,FALSE,"investments";#N/A,#N/A,FALSE,"bus. synergies 1997";#N/A,#N/A,FALSE,"synergies outlook"}</definedName>
    <definedName name="Z_5385D539_27A0_493D_B4AF_FE0D2A32C751_.wvu.FilterData" localSheetId="2" hidden="1">Deals!$A$3:$N$76</definedName>
    <definedName name="zzz" localSheetId="5"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 name="zzz" localSheetId="0"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 name="zzz"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s>
  <calcPr calcId="191029"/>
  <customWorkbookViews>
    <customWorkbookView name="Filter 2" guid="{5385D539-27A0-493D-B4AF-FE0D2A32C751}" maximized="1" windowWidth="0" windowHeight="0" activeSheetId="0"/>
  </customWorkbookViews>
  <pivotCaches>
    <pivotCache cacheId="0" r:id="rId9"/>
  </pivotCaches>
  <extLst>
    <ext xmlns:x14="http://schemas.microsoft.com/office/spreadsheetml/2009/9/main" uri="{BBE1A952-AA13-448e-AADC-164F8A28A991}">
      <x14:slicerCaches>
        <x14:slicerCache r:id="rId10"/>
        <x14:slicerCache r:id="rId11"/>
        <x14:slicerCache r:id="rId12"/>
        <x14:slicerCache r:id="rId13"/>
        <x14:slicerCache r:id="rId14"/>
        <x14:slicerCache r:id="rId15"/>
        <x14:slicerCache r:id="rId16"/>
      </x14:slicerCaches>
    </ex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7"/>
        <x14:slicerCache r:id="rId18"/>
        <x14:slicerCache r:id="rId19"/>
        <x14:slicerCache r:id="rId20"/>
        <x14:slicerCache r:id="rId21"/>
        <x14:slicerCache r:id="rId22"/>
        <x14:slicerCache r:id="rId23"/>
        <x14:slicerCache r:id="rId24"/>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13" l="1"/>
  <c r="O5" i="13" s="1"/>
  <c r="N6" i="13"/>
  <c r="O6" i="13" s="1"/>
  <c r="N7" i="13"/>
  <c r="O7" i="13" s="1"/>
  <c r="N8" i="13"/>
  <c r="O8" i="13" s="1"/>
  <c r="N9" i="13"/>
  <c r="O9" i="13" s="1"/>
  <c r="N10" i="13"/>
  <c r="O10" i="13" s="1"/>
  <c r="N11" i="13"/>
  <c r="O11" i="13" s="1"/>
  <c r="N12" i="13"/>
  <c r="O12" i="13" s="1"/>
  <c r="N13" i="13"/>
  <c r="O13" i="13" s="1"/>
  <c r="N14" i="13"/>
  <c r="O14" i="13" s="1"/>
  <c r="N15" i="13"/>
  <c r="O15" i="13" s="1"/>
  <c r="N16" i="13"/>
  <c r="O16" i="13" s="1"/>
  <c r="N17" i="13"/>
  <c r="O17" i="13" s="1"/>
  <c r="N18" i="13"/>
  <c r="O18" i="13" s="1"/>
  <c r="N19" i="13"/>
  <c r="O19" i="13" s="1"/>
  <c r="N20" i="13"/>
  <c r="O20" i="13" s="1"/>
  <c r="N21" i="13"/>
  <c r="O21" i="13" s="1"/>
  <c r="N22" i="13"/>
  <c r="O22" i="13" s="1"/>
  <c r="N23" i="13"/>
  <c r="O23" i="13" s="1"/>
  <c r="N24" i="13"/>
  <c r="O24" i="13" s="1"/>
  <c r="N25" i="13"/>
  <c r="O25" i="13" s="1"/>
  <c r="N26" i="13"/>
  <c r="O26" i="13" s="1"/>
  <c r="N27" i="13"/>
  <c r="O27" i="13" s="1"/>
  <c r="N28" i="13"/>
  <c r="O28" i="13" s="1"/>
  <c r="N29" i="13"/>
  <c r="O29" i="13" s="1"/>
  <c r="N30" i="13"/>
  <c r="O30" i="13" s="1"/>
  <c r="N31" i="13"/>
  <c r="O31" i="13" s="1"/>
  <c r="N32" i="13"/>
  <c r="O32" i="13" s="1"/>
  <c r="N33" i="13"/>
  <c r="O33" i="13" s="1"/>
  <c r="N34" i="13"/>
  <c r="O34" i="13" s="1"/>
  <c r="N35" i="13"/>
  <c r="O35" i="13" s="1"/>
  <c r="N36" i="13"/>
  <c r="O36" i="13" s="1"/>
  <c r="N37" i="13"/>
  <c r="O37" i="13" s="1"/>
  <c r="N38" i="13"/>
  <c r="O38" i="13" s="1"/>
  <c r="N39" i="13"/>
  <c r="O39" i="13" s="1"/>
  <c r="N40" i="13"/>
  <c r="O40" i="13" s="1"/>
  <c r="N41" i="13"/>
  <c r="O41" i="13" s="1"/>
  <c r="N42" i="13"/>
  <c r="O42" i="13" s="1"/>
  <c r="N43" i="13"/>
  <c r="O43" i="13" s="1"/>
  <c r="N44" i="13"/>
  <c r="O44" i="13" s="1"/>
  <c r="N45" i="13"/>
  <c r="O45" i="13" s="1"/>
  <c r="N46" i="13"/>
  <c r="O46" i="13" s="1"/>
  <c r="N47" i="13"/>
  <c r="O47" i="13" s="1"/>
  <c r="N48" i="13"/>
  <c r="O48" i="13" s="1"/>
  <c r="N49" i="13"/>
  <c r="O49" i="13" s="1"/>
  <c r="N50" i="13"/>
  <c r="O50" i="13" s="1"/>
  <c r="N51" i="13"/>
  <c r="O51" i="13" s="1"/>
  <c r="N52" i="13"/>
  <c r="O52" i="13" s="1"/>
  <c r="N53" i="13"/>
  <c r="O53" i="13" s="1"/>
  <c r="N54" i="13"/>
  <c r="O54" i="13" s="1"/>
  <c r="N55" i="13"/>
  <c r="O55" i="13" s="1"/>
  <c r="N56" i="13"/>
  <c r="O56" i="13" s="1"/>
  <c r="N57" i="13"/>
  <c r="O57" i="13" s="1"/>
  <c r="N58" i="13"/>
  <c r="O58" i="13" s="1"/>
  <c r="N59" i="13"/>
  <c r="O59" i="13" s="1"/>
  <c r="N60" i="13"/>
  <c r="O60" i="13" s="1"/>
  <c r="N61" i="13"/>
  <c r="O61" i="13" s="1"/>
  <c r="N62" i="13"/>
  <c r="O62" i="13" s="1"/>
  <c r="N63" i="13"/>
  <c r="O63" i="13" s="1"/>
  <c r="N64" i="13"/>
  <c r="O64" i="13" s="1"/>
  <c r="N65" i="13"/>
  <c r="O65" i="13" s="1"/>
  <c r="N66" i="13"/>
  <c r="O66" i="13" s="1"/>
  <c r="N67" i="13"/>
  <c r="O67" i="13" s="1"/>
  <c r="N68" i="13"/>
  <c r="O68" i="13" s="1"/>
  <c r="N69" i="13"/>
  <c r="O69" i="13" s="1"/>
  <c r="N70" i="13"/>
  <c r="O70" i="13" s="1"/>
  <c r="N71" i="13"/>
  <c r="O71" i="13" s="1"/>
  <c r="N72" i="13"/>
  <c r="O72" i="13" s="1"/>
  <c r="N73" i="13"/>
  <c r="O73" i="13" s="1"/>
  <c r="N74" i="13"/>
  <c r="O74" i="13" s="1"/>
  <c r="N75" i="13"/>
  <c r="O75" i="13" s="1"/>
  <c r="N76" i="13"/>
  <c r="O76" i="13" s="1"/>
  <c r="N77" i="13"/>
  <c r="O77" i="13" s="1"/>
  <c r="M5" i="13"/>
  <c r="M6" i="13"/>
  <c r="M7" i="13"/>
  <c r="M8" i="13"/>
  <c r="M9" i="13"/>
  <c r="M10" i="13"/>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51" i="13"/>
  <c r="M52" i="13"/>
  <c r="M53" i="13"/>
  <c r="M54" i="13"/>
  <c r="M55" i="13"/>
  <c r="M56" i="13"/>
  <c r="M57" i="13"/>
  <c r="M58" i="13"/>
  <c r="M59" i="13"/>
  <c r="M60" i="13"/>
  <c r="M61" i="13"/>
  <c r="M62" i="13"/>
  <c r="M63" i="13"/>
  <c r="M64" i="13"/>
  <c r="M65" i="13"/>
  <c r="M66" i="13"/>
  <c r="M67" i="13"/>
  <c r="M68" i="13"/>
  <c r="M69" i="13"/>
  <c r="M70" i="13"/>
  <c r="M71" i="13"/>
  <c r="M72" i="13"/>
  <c r="M73" i="13"/>
  <c r="M74" i="13"/>
  <c r="M75" i="13"/>
  <c r="M76" i="13"/>
  <c r="M77" i="13"/>
  <c r="L44" i="13"/>
  <c r="L45" i="13"/>
  <c r="L46" i="13"/>
  <c r="L47" i="13"/>
  <c r="L48" i="13"/>
  <c r="L49" i="13"/>
  <c r="L50" i="13"/>
  <c r="L51" i="13"/>
  <c r="L52" i="13"/>
  <c r="L53" i="13"/>
  <c r="L54" i="13"/>
  <c r="L55" i="13"/>
  <c r="L56" i="13"/>
  <c r="L57" i="13"/>
  <c r="L58" i="13"/>
  <c r="L59" i="13"/>
  <c r="L60" i="13"/>
  <c r="L61" i="13"/>
  <c r="L62" i="13"/>
  <c r="L63" i="13"/>
  <c r="L64" i="13"/>
  <c r="L65" i="13"/>
  <c r="L66" i="13"/>
  <c r="L67" i="13"/>
  <c r="L68" i="13"/>
  <c r="L69" i="13"/>
  <c r="L70" i="13"/>
  <c r="L71" i="13"/>
  <c r="L72" i="13"/>
  <c r="L73" i="13"/>
  <c r="L74" i="13"/>
  <c r="L75" i="13"/>
  <c r="L76" i="13"/>
  <c r="L77" i="13"/>
  <c r="K5" i="13"/>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M4" i="1" l="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P4" i="1" l="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G6" i="16"/>
  <c r="F6" i="16"/>
  <c r="H6" i="16"/>
  <c r="I6" i="16" l="1"/>
  <c r="J6" i="16"/>
  <c r="L7" i="1"/>
  <c r="L13" i="1"/>
  <c r="L15" i="1"/>
  <c r="L25" i="1"/>
  <c r="L27" i="1"/>
  <c r="L31" i="1"/>
  <c r="L4" i="1"/>
  <c r="L5" i="1"/>
  <c r="L6" i="1"/>
  <c r="L8" i="1"/>
  <c r="L9" i="1"/>
  <c r="L10" i="1"/>
  <c r="L11" i="1"/>
  <c r="L12" i="1"/>
  <c r="L14" i="1"/>
  <c r="L16" i="1"/>
  <c r="L17" i="1"/>
  <c r="L18" i="1"/>
  <c r="L20" i="1"/>
  <c r="L21" i="1"/>
  <c r="L22" i="1"/>
  <c r="L23" i="1"/>
  <c r="L24" i="1"/>
  <c r="L26" i="1"/>
  <c r="L28" i="1"/>
  <c r="L29" i="1"/>
  <c r="L30" i="1"/>
  <c r="L32" i="1"/>
  <c r="L33" i="1"/>
  <c r="L34" i="1"/>
  <c r="N34" i="1" s="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N64" i="1" s="1"/>
  <c r="L65" i="1"/>
  <c r="L66" i="1"/>
  <c r="L67" i="1"/>
  <c r="L68" i="1"/>
  <c r="L69" i="1"/>
  <c r="L70" i="1"/>
  <c r="L71" i="1"/>
  <c r="L72" i="1"/>
  <c r="L73" i="1"/>
  <c r="L74" i="1"/>
  <c r="L75" i="1"/>
  <c r="L76" i="1"/>
  <c r="N54" i="1"/>
  <c r="B5" i="19"/>
  <c r="B6" i="19"/>
  <c r="B7" i="19"/>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60" i="19"/>
  <c r="B61"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7" i="19"/>
  <c r="B88" i="19"/>
  <c r="B89" i="19"/>
  <c r="B90" i="19"/>
  <c r="B91" i="19"/>
  <c r="B92" i="19"/>
  <c r="B93" i="19"/>
  <c r="B94" i="19"/>
  <c r="B95" i="19"/>
  <c r="B96" i="19"/>
  <c r="B97" i="19"/>
  <c r="B98" i="19"/>
  <c r="B99" i="19"/>
  <c r="B100" i="19"/>
  <c r="B101" i="19"/>
  <c r="B102" i="19"/>
  <c r="B103" i="19"/>
  <c r="B104" i="19"/>
  <c r="B105" i="19"/>
  <c r="B106" i="19"/>
  <c r="B107" i="19"/>
  <c r="B108" i="19"/>
  <c r="B109" i="19"/>
  <c r="B110" i="19"/>
  <c r="B111" i="19"/>
  <c r="B112" i="19"/>
  <c r="B113" i="19"/>
  <c r="B114" i="19"/>
  <c r="B115" i="19"/>
  <c r="B116" i="19"/>
  <c r="B117" i="19"/>
  <c r="B118" i="19"/>
  <c r="B119" i="19"/>
  <c r="B120" i="19"/>
  <c r="B121" i="19"/>
  <c r="B122" i="19"/>
  <c r="B123" i="19"/>
  <c r="B124" i="19"/>
  <c r="B125" i="19"/>
  <c r="B126" i="19"/>
  <c r="B127" i="19"/>
  <c r="B128" i="19"/>
  <c r="B129" i="19"/>
  <c r="B130" i="19"/>
  <c r="B131" i="19"/>
  <c r="B132" i="19"/>
  <c r="B133" i="19"/>
  <c r="B134" i="19"/>
  <c r="B135" i="19"/>
  <c r="B136" i="19"/>
  <c r="B137" i="19"/>
  <c r="B138" i="19"/>
  <c r="B139" i="19"/>
  <c r="B140" i="19"/>
  <c r="B141" i="19"/>
  <c r="B142" i="19"/>
  <c r="B143" i="19"/>
  <c r="B144" i="19"/>
  <c r="B145" i="19"/>
  <c r="B146" i="19"/>
  <c r="B147" i="19"/>
  <c r="B148" i="19"/>
  <c r="B149" i="19"/>
  <c r="B150" i="19"/>
  <c r="B151" i="19"/>
  <c r="B152" i="19"/>
  <c r="B153" i="19"/>
  <c r="B154" i="19"/>
  <c r="B155" i="19"/>
  <c r="B156" i="19"/>
  <c r="B157" i="19"/>
  <c r="B158" i="19"/>
  <c r="B159" i="19"/>
  <c r="B160" i="19"/>
  <c r="B161" i="19"/>
  <c r="B162" i="19"/>
  <c r="B163" i="19"/>
  <c r="B164" i="19"/>
  <c r="B165" i="19"/>
  <c r="B166" i="19"/>
  <c r="B167" i="19"/>
  <c r="B168" i="19"/>
  <c r="B169" i="19"/>
  <c r="B170" i="19"/>
  <c r="B171" i="19"/>
  <c r="B172" i="19"/>
  <c r="B173" i="19"/>
  <c r="B174" i="19"/>
  <c r="B175" i="19"/>
  <c r="B176" i="19"/>
  <c r="B177" i="19"/>
  <c r="B178" i="19"/>
  <c r="B179" i="19"/>
  <c r="B180" i="19"/>
  <c r="B181" i="19"/>
  <c r="B182" i="19"/>
  <c r="B183" i="19"/>
  <c r="B184" i="19"/>
  <c r="B185" i="19"/>
  <c r="B186" i="19"/>
  <c r="B187" i="19"/>
  <c r="B188" i="19"/>
  <c r="B189" i="19"/>
  <c r="B190" i="19"/>
  <c r="B191" i="19"/>
  <c r="B192" i="19"/>
  <c r="B193" i="19"/>
  <c r="B194" i="19"/>
  <c r="B195" i="19"/>
  <c r="B196" i="19"/>
  <c r="B197" i="19"/>
  <c r="B198" i="19"/>
  <c r="B199" i="19"/>
  <c r="B200" i="19"/>
  <c r="B201" i="19"/>
  <c r="B202" i="19"/>
  <c r="B203" i="19"/>
  <c r="B204" i="19"/>
  <c r="B205" i="19"/>
  <c r="B206" i="19"/>
  <c r="B207" i="19"/>
  <c r="B208" i="19"/>
  <c r="B209" i="19"/>
  <c r="B210" i="19"/>
  <c r="B211" i="19"/>
  <c r="B212" i="19"/>
  <c r="B213" i="19"/>
  <c r="B214" i="19"/>
  <c r="B215" i="19"/>
  <c r="B216" i="19"/>
  <c r="B217" i="19"/>
  <c r="B218" i="19"/>
  <c r="B219" i="19"/>
  <c r="B220" i="19"/>
  <c r="B221" i="19"/>
  <c r="B222" i="19"/>
  <c r="B223" i="19"/>
  <c r="B224" i="19"/>
  <c r="B225" i="19"/>
  <c r="B226" i="19"/>
  <c r="B227" i="19"/>
  <c r="B228" i="19"/>
  <c r="B229" i="19"/>
  <c r="B230" i="19"/>
  <c r="B231" i="19"/>
  <c r="B232" i="19"/>
  <c r="B233" i="19"/>
  <c r="B234" i="19"/>
  <c r="B235" i="19"/>
  <c r="B236" i="19"/>
  <c r="B237" i="19"/>
  <c r="B238" i="19"/>
  <c r="B239" i="19"/>
  <c r="B240" i="19"/>
  <c r="B241" i="19"/>
  <c r="B242" i="19"/>
  <c r="B243" i="19"/>
  <c r="B244" i="19"/>
  <c r="B245" i="19"/>
  <c r="B246" i="19"/>
  <c r="B247" i="19"/>
  <c r="B248" i="19"/>
  <c r="B249" i="19"/>
  <c r="B250" i="19"/>
  <c r="B251" i="19"/>
  <c r="B252" i="19"/>
  <c r="B253" i="19"/>
  <c r="B254" i="19"/>
  <c r="B255" i="19"/>
  <c r="B256" i="19"/>
  <c r="B257" i="19"/>
  <c r="B258" i="19"/>
  <c r="B259" i="19"/>
  <c r="B260" i="19"/>
  <c r="B261" i="19"/>
  <c r="B262" i="19"/>
  <c r="B263" i="19"/>
  <c r="B264" i="19"/>
  <c r="B265" i="19"/>
  <c r="B266" i="19"/>
  <c r="B267" i="19"/>
  <c r="B268" i="19"/>
  <c r="B269" i="19"/>
  <c r="B270" i="19"/>
  <c r="B271" i="19"/>
  <c r="B272" i="19"/>
  <c r="B273" i="19"/>
  <c r="B274" i="19"/>
  <c r="B275" i="19"/>
  <c r="B276" i="19"/>
  <c r="B277" i="19"/>
  <c r="B278" i="19"/>
  <c r="B279" i="19"/>
  <c r="B280" i="19"/>
  <c r="B281" i="19"/>
  <c r="B282" i="19"/>
  <c r="B283" i="19"/>
  <c r="B284" i="19"/>
  <c r="B285" i="19"/>
  <c r="B286" i="19"/>
  <c r="B287" i="19"/>
  <c r="B288" i="19"/>
  <c r="B289" i="19"/>
  <c r="B290" i="19"/>
  <c r="B291" i="19"/>
  <c r="B292" i="19"/>
  <c r="B293" i="19"/>
  <c r="B294" i="19"/>
  <c r="B295" i="19"/>
  <c r="B296" i="19"/>
  <c r="B297" i="19"/>
  <c r="B298" i="19"/>
  <c r="B299" i="19"/>
  <c r="B300" i="19"/>
  <c r="B301" i="19"/>
  <c r="B302" i="19"/>
  <c r="B303" i="19"/>
  <c r="B304" i="19"/>
  <c r="B305" i="19"/>
  <c r="B306" i="19"/>
  <c r="B307" i="19"/>
  <c r="B308" i="19"/>
  <c r="B309" i="19"/>
  <c r="B310" i="19"/>
  <c r="B311" i="19"/>
  <c r="B312" i="19"/>
  <c r="B313" i="19"/>
  <c r="B314" i="19"/>
  <c r="B315" i="19"/>
  <c r="B316" i="19"/>
  <c r="B317" i="19"/>
  <c r="B318" i="19"/>
  <c r="B319" i="19"/>
  <c r="B320" i="19"/>
  <c r="B321" i="19"/>
  <c r="B322" i="19"/>
  <c r="B323" i="19"/>
  <c r="B324" i="19"/>
  <c r="B325" i="19"/>
  <c r="B326" i="19"/>
  <c r="B327" i="19"/>
  <c r="B328" i="19"/>
  <c r="B329" i="19"/>
  <c r="B330" i="19"/>
  <c r="B331" i="19"/>
  <c r="B332" i="19"/>
  <c r="B333" i="19"/>
  <c r="B334" i="19"/>
  <c r="B335" i="19"/>
  <c r="B336" i="19"/>
  <c r="B337" i="19"/>
  <c r="B338" i="19"/>
  <c r="B339" i="19"/>
  <c r="B340" i="19"/>
  <c r="B341" i="19"/>
  <c r="B342" i="19"/>
  <c r="B343" i="19"/>
  <c r="B344" i="19"/>
  <c r="B345" i="19"/>
  <c r="B346" i="19"/>
  <c r="B347" i="19"/>
  <c r="B348" i="19"/>
  <c r="B349" i="19"/>
  <c r="B350" i="19"/>
  <c r="B351" i="19"/>
  <c r="B352" i="19"/>
  <c r="B353" i="19"/>
  <c r="B354" i="19"/>
  <c r="B355" i="19"/>
  <c r="B356" i="19"/>
  <c r="B357" i="19"/>
  <c r="B358" i="19"/>
  <c r="B359" i="19"/>
  <c r="B360" i="19"/>
  <c r="B361" i="19"/>
  <c r="B362" i="19"/>
  <c r="B363" i="19"/>
  <c r="B364" i="19"/>
  <c r="B365" i="19"/>
  <c r="B366" i="19"/>
  <c r="B367" i="19"/>
  <c r="B368" i="19"/>
  <c r="B369" i="19"/>
  <c r="B370" i="19"/>
  <c r="B371" i="19"/>
  <c r="B372" i="19"/>
  <c r="B373" i="19"/>
  <c r="B374" i="19"/>
  <c r="B375" i="19"/>
  <c r="B376" i="19"/>
  <c r="B377" i="19"/>
  <c r="B378" i="19"/>
  <c r="B379" i="19"/>
  <c r="B380" i="19"/>
  <c r="B381" i="19"/>
  <c r="B382" i="19"/>
  <c r="B383" i="19"/>
  <c r="B384" i="19"/>
  <c r="B385" i="19"/>
  <c r="B386" i="19"/>
  <c r="B387" i="19"/>
  <c r="B388" i="19"/>
  <c r="B389" i="19"/>
  <c r="B390" i="19"/>
  <c r="B391" i="19"/>
  <c r="B392" i="19"/>
  <c r="B393" i="19"/>
  <c r="B394" i="19"/>
  <c r="B395" i="19"/>
  <c r="B396" i="19"/>
  <c r="B397" i="19"/>
  <c r="B398" i="19"/>
  <c r="B399" i="19"/>
  <c r="B400" i="19"/>
  <c r="B401" i="19"/>
  <c r="B402" i="19"/>
  <c r="B403" i="19"/>
  <c r="B404" i="19"/>
  <c r="B405" i="19"/>
  <c r="B406" i="19"/>
  <c r="B407" i="19"/>
  <c r="B408" i="19"/>
  <c r="B409" i="19"/>
  <c r="B410" i="19"/>
  <c r="B411" i="19"/>
  <c r="B412" i="19"/>
  <c r="B413" i="19"/>
  <c r="B414" i="19"/>
  <c r="B415" i="19"/>
  <c r="B416" i="19"/>
  <c r="B417" i="19"/>
  <c r="B418" i="19"/>
  <c r="B419" i="19"/>
  <c r="B420" i="19"/>
  <c r="B421" i="19"/>
  <c r="B422" i="19"/>
  <c r="B423" i="19"/>
  <c r="B424" i="19"/>
  <c r="B425" i="19"/>
  <c r="B426" i="19"/>
  <c r="B427" i="19"/>
  <c r="B428" i="19"/>
  <c r="B429" i="19"/>
  <c r="B430" i="19"/>
  <c r="B431" i="19"/>
  <c r="B432" i="19"/>
  <c r="B433" i="19"/>
  <c r="B434" i="19"/>
  <c r="B435" i="19"/>
  <c r="B436" i="19"/>
  <c r="B437" i="19"/>
  <c r="B438" i="19"/>
  <c r="B439" i="19"/>
  <c r="B440" i="19"/>
  <c r="B441" i="19"/>
  <c r="B442" i="19"/>
  <c r="B443" i="19"/>
  <c r="B444" i="19"/>
  <c r="B445" i="19"/>
  <c r="B446" i="19"/>
  <c r="B447" i="19"/>
  <c r="B448" i="19"/>
  <c r="B449" i="19"/>
  <c r="B450" i="19"/>
  <c r="B451" i="19"/>
  <c r="B452" i="19"/>
  <c r="B453" i="19"/>
  <c r="B454" i="19"/>
  <c r="B455" i="19"/>
  <c r="B456" i="19"/>
  <c r="B457" i="19"/>
  <c r="B458" i="19"/>
  <c r="B459" i="19"/>
  <c r="B460" i="19"/>
  <c r="B461" i="19"/>
  <c r="B462" i="19"/>
  <c r="B463" i="19"/>
  <c r="B464" i="19"/>
  <c r="B465" i="19"/>
  <c r="B466" i="19"/>
  <c r="B467" i="19"/>
  <c r="B468" i="19"/>
  <c r="B469" i="19"/>
  <c r="B470" i="19"/>
  <c r="B471" i="19"/>
  <c r="B472" i="19"/>
  <c r="B473" i="19"/>
  <c r="B474" i="19"/>
  <c r="B475" i="19"/>
  <c r="B476" i="19"/>
  <c r="B477" i="19"/>
  <c r="B478" i="19"/>
  <c r="B479" i="19"/>
  <c r="B480" i="19"/>
  <c r="B481" i="19"/>
  <c r="B482" i="19"/>
  <c r="B483" i="19"/>
  <c r="B484" i="19"/>
  <c r="B485" i="19"/>
  <c r="B486" i="19"/>
  <c r="B487" i="19"/>
  <c r="B488" i="19"/>
  <c r="B489" i="19"/>
  <c r="B490" i="19"/>
  <c r="B491" i="19"/>
  <c r="B492" i="19"/>
  <c r="B493" i="19"/>
  <c r="B494" i="19"/>
  <c r="B495" i="19"/>
  <c r="B496" i="19"/>
  <c r="B497" i="19"/>
  <c r="B498" i="19"/>
  <c r="B499" i="19"/>
  <c r="B500" i="19"/>
  <c r="B501" i="19"/>
  <c r="B502" i="19"/>
  <c r="B503" i="19"/>
  <c r="B504" i="19"/>
  <c r="B505" i="19"/>
  <c r="B506" i="19"/>
  <c r="B507" i="19"/>
  <c r="B508" i="19"/>
  <c r="B509" i="19"/>
  <c r="B510" i="19"/>
  <c r="B511" i="19"/>
  <c r="B512" i="19"/>
  <c r="B513" i="19"/>
  <c r="B514" i="19"/>
  <c r="B515" i="19"/>
  <c r="B516" i="19"/>
  <c r="B517" i="19"/>
  <c r="B518" i="19"/>
  <c r="B519" i="19"/>
  <c r="B520" i="19"/>
  <c r="B521" i="19"/>
  <c r="B522" i="19"/>
  <c r="B523" i="19"/>
  <c r="B524" i="19"/>
  <c r="B525" i="19"/>
  <c r="B526" i="19"/>
  <c r="B527" i="19"/>
  <c r="B528" i="19"/>
  <c r="B529" i="19"/>
  <c r="B530" i="19"/>
  <c r="B531" i="19"/>
  <c r="B532" i="19"/>
  <c r="B533" i="19"/>
  <c r="B534" i="19"/>
  <c r="B535" i="19"/>
  <c r="B536" i="19"/>
  <c r="B537" i="19"/>
  <c r="B538" i="19"/>
  <c r="B539" i="19"/>
  <c r="B540" i="19"/>
  <c r="B541" i="19"/>
  <c r="B542" i="19"/>
  <c r="B543" i="19"/>
  <c r="B544" i="19"/>
  <c r="B545" i="19"/>
  <c r="B546" i="19"/>
  <c r="B547" i="19"/>
  <c r="B548" i="19"/>
  <c r="B549" i="19"/>
  <c r="B550" i="19"/>
  <c r="B551" i="19"/>
  <c r="B552" i="19"/>
  <c r="B553" i="19"/>
  <c r="B554" i="19"/>
  <c r="B555" i="19"/>
  <c r="B556" i="19"/>
  <c r="B557" i="19"/>
  <c r="B558" i="19"/>
  <c r="B559" i="19"/>
  <c r="B560" i="19"/>
  <c r="B561" i="19"/>
  <c r="B562" i="19"/>
  <c r="B563" i="19"/>
  <c r="B564" i="19"/>
  <c r="B565" i="19"/>
  <c r="B566" i="19"/>
  <c r="B567" i="19"/>
  <c r="B568" i="19"/>
  <c r="B569" i="19"/>
  <c r="B570" i="19"/>
  <c r="B571" i="19"/>
  <c r="B572" i="19"/>
  <c r="B573" i="19"/>
  <c r="B574" i="19"/>
  <c r="B575" i="19"/>
  <c r="B576" i="19"/>
  <c r="B577" i="19"/>
  <c r="B578" i="19"/>
  <c r="B579" i="19"/>
  <c r="B580" i="19"/>
  <c r="B581" i="19"/>
  <c r="B582" i="19"/>
  <c r="B583" i="19"/>
  <c r="B584" i="19"/>
  <c r="B585" i="19"/>
  <c r="B586" i="19"/>
  <c r="B587" i="19"/>
  <c r="B588" i="19"/>
  <c r="B589" i="19"/>
  <c r="B590" i="19"/>
  <c r="B591" i="19"/>
  <c r="B592" i="19"/>
  <c r="B593" i="19"/>
  <c r="B594" i="19"/>
  <c r="B595" i="19"/>
  <c r="B596" i="19"/>
  <c r="B597" i="19"/>
  <c r="B598" i="19"/>
  <c r="B599" i="19"/>
  <c r="B600" i="19"/>
  <c r="B601" i="19"/>
  <c r="B602" i="19"/>
  <c r="B603" i="19"/>
  <c r="B604" i="19"/>
  <c r="B605" i="19"/>
  <c r="B606" i="19"/>
  <c r="B607" i="19"/>
  <c r="B608" i="19"/>
  <c r="B609" i="19"/>
  <c r="B610" i="19"/>
  <c r="B611" i="19"/>
  <c r="B612" i="19"/>
  <c r="B613" i="19"/>
  <c r="B614" i="19"/>
  <c r="B615" i="19"/>
  <c r="B616" i="19"/>
  <c r="B617" i="19"/>
  <c r="B618" i="19"/>
  <c r="B619" i="19"/>
  <c r="B620" i="19"/>
  <c r="B621" i="19"/>
  <c r="B622" i="19"/>
  <c r="B623" i="19"/>
  <c r="B624" i="19"/>
  <c r="B625" i="19"/>
  <c r="B626" i="19"/>
  <c r="B627" i="19"/>
  <c r="B628" i="19"/>
  <c r="B629" i="19"/>
  <c r="B630" i="19"/>
  <c r="B631" i="19"/>
  <c r="B632" i="19"/>
  <c r="B633" i="19"/>
  <c r="B634" i="19"/>
  <c r="B635" i="19"/>
  <c r="B636" i="19"/>
  <c r="B637" i="19"/>
  <c r="B638" i="19"/>
  <c r="B639" i="19"/>
  <c r="B640" i="19"/>
  <c r="B641" i="19"/>
  <c r="B642" i="19"/>
  <c r="B643" i="19"/>
  <c r="B644" i="19"/>
  <c r="B645" i="19"/>
  <c r="B646" i="19"/>
  <c r="B647" i="19"/>
  <c r="B648" i="19"/>
  <c r="B649" i="19"/>
  <c r="B650" i="19"/>
  <c r="B651" i="19"/>
  <c r="B652" i="19"/>
  <c r="B653" i="19"/>
  <c r="B654" i="19"/>
  <c r="B655" i="19"/>
  <c r="B656" i="19"/>
  <c r="B657" i="19"/>
  <c r="B658" i="19"/>
  <c r="B659" i="19"/>
  <c r="B660" i="19"/>
  <c r="B661" i="19"/>
  <c r="B662" i="19"/>
  <c r="B663" i="19"/>
  <c r="B664" i="19"/>
  <c r="B665" i="19"/>
  <c r="B666" i="19"/>
  <c r="B667" i="19"/>
  <c r="B668" i="19"/>
  <c r="B669" i="19"/>
  <c r="B670" i="19"/>
  <c r="B671" i="19"/>
  <c r="B672" i="19"/>
  <c r="B673" i="19"/>
  <c r="B674" i="19"/>
  <c r="B675" i="19"/>
  <c r="B676" i="19"/>
  <c r="B677" i="19"/>
  <c r="B678" i="19"/>
  <c r="B679" i="19"/>
  <c r="B680" i="19"/>
  <c r="B681" i="19"/>
  <c r="B682" i="19"/>
  <c r="B683" i="19"/>
  <c r="B684" i="19"/>
  <c r="B685" i="19"/>
  <c r="B686" i="19"/>
  <c r="B687" i="19"/>
  <c r="B688" i="19"/>
  <c r="B689" i="19"/>
  <c r="B690" i="19"/>
  <c r="B691" i="19"/>
  <c r="B692" i="19"/>
  <c r="B693" i="19"/>
  <c r="B694" i="19"/>
  <c r="B695" i="19"/>
  <c r="B696" i="19"/>
  <c r="B697" i="19"/>
  <c r="B698" i="19"/>
  <c r="B699" i="19"/>
  <c r="B700" i="19"/>
  <c r="B701" i="19"/>
  <c r="B702" i="19"/>
  <c r="B703" i="19"/>
  <c r="B704" i="19"/>
  <c r="B705" i="19"/>
  <c r="B706" i="19"/>
  <c r="B707" i="19"/>
  <c r="B708" i="19"/>
  <c r="B709" i="19"/>
  <c r="B710" i="19"/>
  <c r="B711" i="19"/>
  <c r="B712" i="19"/>
  <c r="B713" i="19"/>
  <c r="B714" i="19"/>
  <c r="B715" i="19"/>
  <c r="B716" i="19"/>
  <c r="B717" i="19"/>
  <c r="B718" i="19"/>
  <c r="B719" i="19"/>
  <c r="B720" i="19"/>
  <c r="B721" i="19"/>
  <c r="B722" i="19"/>
  <c r="B723" i="19"/>
  <c r="B724" i="19"/>
  <c r="B725" i="19"/>
  <c r="B726" i="19"/>
  <c r="B727" i="19"/>
  <c r="B728" i="19"/>
  <c r="B729" i="19"/>
  <c r="B730" i="19"/>
  <c r="B731" i="19"/>
  <c r="B732" i="19"/>
  <c r="B733" i="19"/>
  <c r="B734" i="19"/>
  <c r="B735" i="19"/>
  <c r="B736" i="19"/>
  <c r="B737" i="19"/>
  <c r="B738" i="19"/>
  <c r="B739" i="19"/>
  <c r="B740" i="19"/>
  <c r="B741" i="19"/>
  <c r="B742" i="19"/>
  <c r="B743" i="19"/>
  <c r="B744" i="19"/>
  <c r="B745" i="19"/>
  <c r="B746" i="19"/>
  <c r="B747" i="19"/>
  <c r="B748" i="19"/>
  <c r="B749" i="19"/>
  <c r="B750" i="19"/>
  <c r="B751" i="19"/>
  <c r="B752" i="19"/>
  <c r="B753" i="19"/>
  <c r="B754" i="19"/>
  <c r="B755" i="19"/>
  <c r="B756" i="19"/>
  <c r="B757" i="19"/>
  <c r="B758" i="19"/>
  <c r="B759" i="19"/>
  <c r="B760" i="19"/>
  <c r="B761" i="19"/>
  <c r="B762" i="19"/>
  <c r="B763" i="19"/>
  <c r="B764" i="19"/>
  <c r="B765" i="19"/>
  <c r="B766" i="19"/>
  <c r="B767" i="19"/>
  <c r="B768" i="19"/>
  <c r="B769" i="19"/>
  <c r="B770" i="19"/>
  <c r="B771" i="19"/>
  <c r="B772" i="19"/>
  <c r="B773" i="19"/>
  <c r="B774" i="19"/>
  <c r="B775" i="19"/>
  <c r="B776" i="19"/>
  <c r="B777" i="19"/>
  <c r="B778" i="19"/>
  <c r="B779" i="19"/>
  <c r="B780" i="19"/>
  <c r="B781" i="19"/>
  <c r="B782" i="19"/>
  <c r="B783" i="19"/>
  <c r="B784" i="19"/>
  <c r="B785" i="19"/>
  <c r="B786" i="19"/>
  <c r="B787" i="19"/>
  <c r="B788" i="19"/>
  <c r="B789" i="19"/>
  <c r="B790" i="19"/>
  <c r="B791" i="19"/>
  <c r="B792" i="19"/>
  <c r="B793" i="19"/>
  <c r="B794" i="19"/>
  <c r="B795" i="19"/>
  <c r="B796" i="19"/>
  <c r="B797" i="19"/>
  <c r="B798" i="19"/>
  <c r="B799" i="19"/>
  <c r="B800" i="19"/>
  <c r="B801" i="19"/>
  <c r="B802" i="19"/>
  <c r="B803" i="19"/>
  <c r="B804" i="19"/>
  <c r="B805" i="19"/>
  <c r="B806" i="19"/>
  <c r="B807" i="19"/>
  <c r="B808" i="19"/>
  <c r="B809" i="19"/>
  <c r="B810" i="19"/>
  <c r="B811" i="19"/>
  <c r="B812" i="19"/>
  <c r="B813" i="19"/>
  <c r="B814" i="19"/>
  <c r="B815" i="19"/>
  <c r="B816" i="19"/>
  <c r="B817" i="19"/>
  <c r="B818" i="19"/>
  <c r="B819" i="19"/>
  <c r="B820" i="19"/>
  <c r="B821" i="19"/>
  <c r="B822" i="19"/>
  <c r="B823" i="19"/>
  <c r="B824" i="19"/>
  <c r="B825" i="19"/>
  <c r="B826" i="19"/>
  <c r="B827" i="19"/>
  <c r="B828" i="19"/>
  <c r="B829" i="19"/>
  <c r="B830" i="19"/>
  <c r="B831" i="19"/>
  <c r="B832" i="19"/>
  <c r="B833" i="19"/>
  <c r="B834" i="19"/>
  <c r="B835" i="19"/>
  <c r="B836" i="19"/>
  <c r="B837" i="19"/>
  <c r="B838" i="19"/>
  <c r="B839" i="19"/>
  <c r="B840" i="19"/>
  <c r="B841" i="19"/>
  <c r="B842" i="19"/>
  <c r="B843" i="19"/>
  <c r="B844" i="19"/>
  <c r="B845" i="19"/>
  <c r="B846" i="19"/>
  <c r="B847" i="19"/>
  <c r="B848" i="19"/>
  <c r="B849" i="19"/>
  <c r="B850" i="19"/>
  <c r="B851" i="19"/>
  <c r="B852" i="19"/>
  <c r="B853" i="19"/>
  <c r="B854" i="19"/>
  <c r="B855" i="19"/>
  <c r="B856" i="19"/>
  <c r="B857" i="19"/>
  <c r="B858" i="19"/>
  <c r="B859" i="19"/>
  <c r="B860" i="19"/>
  <c r="B861" i="19"/>
  <c r="B862" i="19"/>
  <c r="B863" i="19"/>
  <c r="B864" i="19"/>
  <c r="B865" i="19"/>
  <c r="B866" i="19"/>
  <c r="B867" i="19"/>
  <c r="B868" i="19"/>
  <c r="B869" i="19"/>
  <c r="B870" i="19"/>
  <c r="B871" i="19"/>
  <c r="B872" i="19"/>
  <c r="B873" i="19"/>
  <c r="B874" i="19"/>
  <c r="B875" i="19"/>
  <c r="B876" i="19"/>
  <c r="B877" i="19"/>
  <c r="B878" i="19"/>
  <c r="B879" i="19"/>
  <c r="B4" i="19"/>
  <c r="B6" i="16"/>
  <c r="D6" i="16"/>
  <c r="C6" i="16"/>
  <c r="E6" i="16"/>
  <c r="N51" i="1" l="1"/>
  <c r="N76" i="1"/>
  <c r="N26" i="1"/>
  <c r="N9" i="1"/>
  <c r="N74" i="1"/>
  <c r="N50" i="1"/>
  <c r="N22" i="1"/>
  <c r="N24" i="1"/>
  <c r="N62" i="1"/>
  <c r="N38" i="1"/>
  <c r="N73" i="1"/>
  <c r="N72" i="1"/>
  <c r="N60" i="1"/>
  <c r="N18" i="1"/>
  <c r="N46" i="1"/>
  <c r="N45" i="1"/>
  <c r="N39" i="1"/>
  <c r="N20" i="1"/>
  <c r="N67" i="1"/>
  <c r="N55" i="1"/>
  <c r="N43" i="1"/>
  <c r="N14" i="1"/>
  <c r="N59" i="1"/>
  <c r="N42" i="1"/>
  <c r="N75" i="1"/>
  <c r="N41" i="1"/>
  <c r="N11" i="1"/>
  <c r="N5" i="1"/>
  <c r="N21" i="1"/>
  <c r="N36" i="1"/>
  <c r="N52" i="1"/>
  <c r="N40" i="1"/>
  <c r="N44" i="1"/>
  <c r="N68" i="1"/>
  <c r="N17" i="1"/>
  <c r="N66" i="1"/>
  <c r="N63" i="1"/>
  <c r="N56" i="1"/>
  <c r="N70" i="1"/>
  <c r="N58" i="1"/>
  <c r="N8" i="1"/>
  <c r="N71" i="1"/>
  <c r="N57" i="1"/>
  <c r="N69" i="1"/>
  <c r="N35" i="1"/>
  <c r="N33" i="1"/>
  <c r="N30" i="1"/>
  <c r="N65" i="1"/>
  <c r="N28" i="1"/>
  <c r="N4" i="1"/>
  <c r="N10" i="1"/>
  <c r="N32" i="1"/>
  <c r="N29" i="1"/>
  <c r="N23" i="1"/>
  <c r="N16" i="1"/>
  <c r="N27" i="1"/>
  <c r="N15" i="1"/>
  <c r="N31" i="1"/>
  <c r="L19" i="1"/>
  <c r="N12" i="1"/>
  <c r="N47" i="1"/>
  <c r="N6" i="1"/>
  <c r="N13" i="1"/>
  <c r="N25" i="1"/>
  <c r="N53" i="1"/>
  <c r="N48" i="1"/>
  <c r="N37" i="1"/>
  <c r="N49" i="1"/>
  <c r="N61" i="1"/>
  <c r="N7" i="1"/>
  <c r="A6" i="16"/>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J4" i="11"/>
  <c r="J5" i="11"/>
  <c r="J6" i="11"/>
  <c r="J7" i="11"/>
  <c r="J8" i="11"/>
  <c r="J9" i="11"/>
  <c r="J10" i="11"/>
  <c r="J11"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I4" i="11"/>
  <c r="I5" i="11"/>
  <c r="I6" i="11"/>
  <c r="I7" i="11"/>
  <c r="I8" i="11"/>
  <c r="I9" i="11"/>
  <c r="I10" i="11"/>
  <c r="I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I63" i="11"/>
  <c r="I64" i="11"/>
  <c r="I65" i="11"/>
  <c r="I66" i="11"/>
  <c r="I67" i="11"/>
  <c r="I68" i="11"/>
  <c r="I69" i="11"/>
  <c r="I70" i="11"/>
  <c r="I71" i="11"/>
  <c r="I72" i="11"/>
  <c r="H4" i="11"/>
  <c r="H5" i="11"/>
  <c r="H6" i="1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C5" i="1"/>
  <c r="L6" i="13" s="1"/>
  <c r="C29" i="1"/>
  <c r="L30" i="13" s="1"/>
  <c r="C9" i="1"/>
  <c r="C22" i="1"/>
  <c r="L23" i="13" s="1"/>
  <c r="C32" i="1"/>
  <c r="L33" i="13" s="1"/>
  <c r="C27" i="1"/>
  <c r="L28" i="13" s="1"/>
  <c r="C6" i="1"/>
  <c r="L7" i="13" s="1"/>
  <c r="C12" i="1"/>
  <c r="C19" i="1"/>
  <c r="L20" i="13" s="1"/>
  <c r="C14" i="1"/>
  <c r="L15" i="13" s="1"/>
  <c r="C33" i="1"/>
  <c r="L34" i="13" s="1"/>
  <c r="C16" i="1"/>
  <c r="L17" i="13" s="1"/>
  <c r="C11" i="1"/>
  <c r="L12" i="13" s="1"/>
  <c r="C24" i="1"/>
  <c r="L25" i="13" s="1"/>
  <c r="C20" i="1"/>
  <c r="L21" i="13" s="1"/>
  <c r="C17" i="1"/>
  <c r="L18" i="13" s="1"/>
  <c r="C10" i="1"/>
  <c r="C13" i="1"/>
  <c r="L14" i="13" s="1"/>
  <c r="C26" i="1"/>
  <c r="L27" i="13" s="1"/>
  <c r="C21" i="1"/>
  <c r="C25" i="1"/>
  <c r="L26" i="13" s="1"/>
  <c r="C31" i="1"/>
  <c r="L32" i="13" s="1"/>
  <c r="C30" i="1"/>
  <c r="C18" i="1"/>
  <c r="L19" i="13" s="1"/>
  <c r="C8" i="1"/>
  <c r="C28" i="1"/>
  <c r="L29" i="13" s="1"/>
  <c r="C23" i="1"/>
  <c r="L24" i="13" s="1"/>
  <c r="C4" i="1"/>
  <c r="C15" i="1"/>
  <c r="L16" i="13" s="1"/>
  <c r="C7"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K68" i="11" l="1"/>
  <c r="K56" i="11"/>
  <c r="K44" i="11"/>
  <c r="K32" i="11"/>
  <c r="K20" i="11"/>
  <c r="K8" i="11"/>
  <c r="K63" i="11"/>
  <c r="K51" i="11"/>
  <c r="K39" i="11"/>
  <c r="K67" i="11"/>
  <c r="K55" i="11"/>
  <c r="K43" i="11"/>
  <c r="K31" i="11"/>
  <c r="K19" i="11"/>
  <c r="K7" i="11"/>
  <c r="K71" i="11"/>
  <c r="K59" i="11"/>
  <c r="K47" i="11"/>
  <c r="K35" i="11"/>
  <c r="K23" i="11"/>
  <c r="K11" i="11"/>
  <c r="K46" i="11"/>
  <c r="K34" i="11"/>
  <c r="K22" i="11"/>
  <c r="K10" i="11"/>
  <c r="K70" i="11"/>
  <c r="K58" i="11"/>
  <c r="K69" i="11"/>
  <c r="K57" i="11"/>
  <c r="K45" i="11"/>
  <c r="K33" i="11"/>
  <c r="K21" i="11"/>
  <c r="K9" i="11"/>
  <c r="K66" i="11"/>
  <c r="K64" i="11"/>
  <c r="K52" i="11"/>
  <c r="K40" i="11"/>
  <c r="K28" i="11"/>
  <c r="K16" i="11"/>
  <c r="K4" i="11"/>
  <c r="K27" i="11"/>
  <c r="K15" i="11"/>
  <c r="L39" i="13"/>
  <c r="L9" i="13"/>
  <c r="K54" i="11"/>
  <c r="K42" i="11"/>
  <c r="K30" i="11"/>
  <c r="K18" i="11"/>
  <c r="K6" i="11"/>
  <c r="L22" i="13"/>
  <c r="L36" i="13"/>
  <c r="L40" i="13"/>
  <c r="L42" i="13"/>
  <c r="L13" i="13"/>
  <c r="K65" i="11"/>
  <c r="K53" i="11"/>
  <c r="K41" i="11"/>
  <c r="K29" i="11"/>
  <c r="K17" i="11"/>
  <c r="K5" i="11"/>
  <c r="L8" i="13"/>
  <c r="L38" i="13"/>
  <c r="L11" i="13"/>
  <c r="L37" i="13"/>
  <c r="K62" i="11"/>
  <c r="K50" i="11"/>
  <c r="K38" i="11"/>
  <c r="K26" i="11"/>
  <c r="K14" i="11"/>
  <c r="L5" i="13"/>
  <c r="L41" i="13"/>
  <c r="K61" i="11"/>
  <c r="K49" i="11"/>
  <c r="K37" i="11"/>
  <c r="K25" i="11"/>
  <c r="K13" i="11"/>
  <c r="L31" i="13"/>
  <c r="L35" i="13"/>
  <c r="L43" i="13"/>
  <c r="L10" i="13"/>
  <c r="K72" i="11"/>
  <c r="K60" i="11"/>
  <c r="K48" i="11"/>
  <c r="K36" i="11"/>
  <c r="K24" i="11"/>
  <c r="K12" i="11"/>
  <c r="L66" i="11"/>
  <c r="L54" i="11"/>
  <c r="L42" i="11"/>
  <c r="L30" i="11"/>
  <c r="L18" i="11"/>
  <c r="L5" i="11"/>
  <c r="L63" i="11"/>
  <c r="L51" i="11"/>
  <c r="L39" i="11"/>
  <c r="L27" i="11"/>
  <c r="L15" i="11"/>
  <c r="L64" i="11"/>
  <c r="L52" i="11"/>
  <c r="L40" i="11"/>
  <c r="L28" i="11"/>
  <c r="L16" i="11"/>
  <c r="L65" i="11"/>
  <c r="L53" i="11"/>
  <c r="L41" i="11"/>
  <c r="L29" i="11"/>
  <c r="L17" i="11"/>
  <c r="L4" i="11"/>
  <c r="L70" i="11"/>
  <c r="L58" i="11"/>
  <c r="L46" i="11"/>
  <c r="L34" i="11"/>
  <c r="L22" i="11"/>
  <c r="L9" i="11"/>
  <c r="L48" i="11"/>
  <c r="L71" i="11"/>
  <c r="L59" i="11"/>
  <c r="L47" i="11"/>
  <c r="L35" i="11"/>
  <c r="L23" i="11"/>
  <c r="L11" i="11"/>
  <c r="L36" i="11"/>
  <c r="L10" i="11"/>
  <c r="L72" i="11"/>
  <c r="L24" i="11"/>
  <c r="L60" i="11"/>
  <c r="L62" i="11"/>
  <c r="L50" i="11"/>
  <c r="L38" i="11"/>
  <c r="L26" i="11"/>
  <c r="L14" i="11"/>
  <c r="L61" i="11"/>
  <c r="L49" i="11"/>
  <c r="L37" i="11"/>
  <c r="L25" i="11"/>
  <c r="L13" i="11"/>
  <c r="L69" i="11"/>
  <c r="L57" i="11"/>
  <c r="L45" i="11"/>
  <c r="L33" i="11"/>
  <c r="L21" i="11"/>
  <c r="L8" i="11"/>
  <c r="L68" i="11"/>
  <c r="L44" i="11"/>
  <c r="L20" i="11"/>
  <c r="L67" i="11"/>
  <c r="L55" i="11"/>
  <c r="L43" i="11"/>
  <c r="L31" i="11"/>
  <c r="L19" i="11"/>
  <c r="L7" i="11"/>
  <c r="L56" i="11"/>
  <c r="L32" i="11"/>
  <c r="L6" i="11"/>
  <c r="N19" i="1"/>
  <c r="J12" i="11"/>
  <c r="L12" i="1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<sst xmlns="http://schemas.openxmlformats.org/spreadsheetml/2006/main" count="841" uniqueCount="310">
  <si>
    <t>Email</t>
  </si>
  <si>
    <t>Status</t>
  </si>
  <si>
    <t>Title</t>
  </si>
  <si>
    <t>Content</t>
  </si>
  <si>
    <t>1)</t>
  </si>
  <si>
    <t>2)</t>
  </si>
  <si>
    <t>3)</t>
  </si>
  <si>
    <t>4)</t>
  </si>
  <si>
    <t>5)</t>
  </si>
  <si>
    <t>6)</t>
  </si>
  <si>
    <t>7)</t>
  </si>
  <si>
    <t>8)</t>
  </si>
  <si>
    <t>9)</t>
  </si>
  <si>
    <t>To maximize display view, click on Full Screen button</t>
  </si>
  <si>
    <t>To update charts, trends and dashboard data source reflection, click Refresh Data button</t>
  </si>
  <si>
    <t>Jan</t>
  </si>
  <si>
    <t>Feb</t>
  </si>
  <si>
    <t>Mar</t>
  </si>
  <si>
    <t>Apr</t>
  </si>
  <si>
    <t>May</t>
  </si>
  <si>
    <t>Jun</t>
  </si>
  <si>
    <t>Jul</t>
  </si>
  <si>
    <t>Aug</t>
  </si>
  <si>
    <t>Sep</t>
  </si>
  <si>
    <t>Oct</t>
  </si>
  <si>
    <t>Nov</t>
  </si>
  <si>
    <t>Dec</t>
  </si>
  <si>
    <t>Dashboard</t>
  </si>
  <si>
    <t>Go to Dashboard sheet to review your data analysis in the smart dashboard that can be manipulated easily using dynamic slicers</t>
  </si>
  <si>
    <t>Deal Name</t>
  </si>
  <si>
    <t>Company</t>
  </si>
  <si>
    <t>Round</t>
  </si>
  <si>
    <t>Stage</t>
  </si>
  <si>
    <t>Industry</t>
  </si>
  <si>
    <t>Owner</t>
  </si>
  <si>
    <t>Target Date</t>
  </si>
  <si>
    <t>Company Name</t>
  </si>
  <si>
    <t>Address</t>
  </si>
  <si>
    <t>No.# of Deals</t>
  </si>
  <si>
    <t>Contact PIC</t>
  </si>
  <si>
    <t>Rounds List</t>
  </si>
  <si>
    <t>Stages List</t>
  </si>
  <si>
    <t>Status List</t>
  </si>
  <si>
    <t>Interaction #</t>
  </si>
  <si>
    <t>Type</t>
  </si>
  <si>
    <t>Interacion Details</t>
  </si>
  <si>
    <t>Participant(s)</t>
  </si>
  <si>
    <t>Outcome</t>
  </si>
  <si>
    <t>Remark / Follow-up</t>
  </si>
  <si>
    <t>Venture Capital Deal Flow</t>
  </si>
  <si>
    <t xml:space="preserve"> VC Firm 1</t>
  </si>
  <si>
    <t xml:space="preserve"> VC Firm 2</t>
  </si>
  <si>
    <t xml:space="preserve"> VC Firm 3</t>
  </si>
  <si>
    <t>Select Deal Name</t>
  </si>
  <si>
    <t>123 Byte Lane, Virtual City, VRT 001</t>
  </si>
  <si>
    <t>John Byte</t>
  </si>
  <si>
    <t>456 Sphere Street, Virtual Town, VRT 002</t>
  </si>
  <si>
    <t>Sarah Sphere</t>
  </si>
  <si>
    <t>789 Biomed Avenue, Virtual Village, VRT 003</t>
  </si>
  <si>
    <t>Mike Biomed</t>
  </si>
  <si>
    <t>101 Core Road, Virtual City, VRT 004</t>
  </si>
  <si>
    <t>Emily Core</t>
  </si>
  <si>
    <t>202 Retail Avenue, Virtual Town, VRT 005</t>
  </si>
  <si>
    <t>David Retail</t>
  </si>
  <si>
    <t>303 Bio Lane, Virtual Village, VRT 006</t>
  </si>
  <si>
    <t>Jessica Bio</t>
  </si>
  <si>
    <t>404 Future Street, Virtual City, VRT 007</t>
  </si>
  <si>
    <t>Brian Future</t>
  </si>
  <si>
    <t>505 Soft Road, Virtual Town, VRT 008</t>
  </si>
  <si>
    <t>Laura Soft</t>
  </si>
  <si>
    <t>606 Hive Lane, Virtual Village, VRT 009</t>
  </si>
  <si>
    <t>Mark Hive</t>
  </si>
  <si>
    <t>707 Solution Avenue, Virtual City, VRT 010</t>
  </si>
  <si>
    <t>Lisa Solution</t>
  </si>
  <si>
    <t>808 Cloud Street, Virtual Town, VRT 011</t>
  </si>
  <si>
    <t>Alex Cloud</t>
  </si>
  <si>
    <t>909 Medi Lane, Virtual Village, VRT 012</t>
  </si>
  <si>
    <t>Daniel Medi</t>
  </si>
  <si>
    <t>789 Bio Street, Virtual Village, VRT 015</t>
  </si>
  <si>
    <t>Michelle Bio</t>
  </si>
  <si>
    <t>202 HealthIQ Lane, Virtual Town, VRT 017</t>
  </si>
  <si>
    <t>Nicole Health</t>
  </si>
  <si>
    <t>303 Cloud Avenue, Virtual Village, VRT 018</t>
  </si>
  <si>
    <t>Eric Cloud</t>
  </si>
  <si>
    <t>404 MedTech Road, Virtual City, VRT 019</t>
  </si>
  <si>
    <t>Samantha Med</t>
  </si>
  <si>
    <t>606 Globe Street, Virtual Village, VRT 021</t>
  </si>
  <si>
    <t>Amanda Globe</t>
  </si>
  <si>
    <t>707 Shopify Avenue, Virtual City, VRT 022</t>
  </si>
  <si>
    <t>Tyler Shopify</t>
  </si>
  <si>
    <t>808 Data Lane, Virtual Town, VRT 023</t>
  </si>
  <si>
    <t>Katie Data</t>
  </si>
  <si>
    <t>909 Finova Road, Virtual Village, VRT 024</t>
  </si>
  <si>
    <t>Jason Finova</t>
  </si>
  <si>
    <t>Deal 6</t>
  </si>
  <si>
    <t>Deal 24</t>
  </si>
  <si>
    <t>Deal 8</t>
  </si>
  <si>
    <t>Deal 5</t>
  </si>
  <si>
    <t>Deal 19</t>
  </si>
  <si>
    <t>Deal 29</t>
  </si>
  <si>
    <t>Deal 28</t>
  </si>
  <si>
    <t>Deal 7</t>
  </si>
  <si>
    <t>Deal 21</t>
  </si>
  <si>
    <t>Deal 26</t>
  </si>
  <si>
    <t>Deal 23</t>
  </si>
  <si>
    <t>Deal 10</t>
  </si>
  <si>
    <t>Deal 13</t>
  </si>
  <si>
    <t>Deal 16</t>
  </si>
  <si>
    <t>Deal 2</t>
  </si>
  <si>
    <t>Deal 17</t>
  </si>
  <si>
    <t>Deal 20</t>
  </si>
  <si>
    <t>Deal 22</t>
  </si>
  <si>
    <t>Deal 18</t>
  </si>
  <si>
    <t>Deal 27</t>
  </si>
  <si>
    <t>Deal 15</t>
  </si>
  <si>
    <t>Deal 4</t>
  </si>
  <si>
    <t>Deal 3</t>
  </si>
  <si>
    <t>Deal 1</t>
  </si>
  <si>
    <t>Deal 12</t>
  </si>
  <si>
    <t>Deal 25</t>
  </si>
  <si>
    <t>Deal 9</t>
  </si>
  <si>
    <t>Deal 14</t>
  </si>
  <si>
    <t>Deal 30</t>
  </si>
  <si>
    <t>Deal 11</t>
  </si>
  <si>
    <t>IntelliByte</t>
  </si>
  <si>
    <t>AI</t>
  </si>
  <si>
    <t>Seed</t>
  </si>
  <si>
    <t>Initial</t>
  </si>
  <si>
    <t>EcomSphere</t>
  </si>
  <si>
    <t>E-commerce</t>
  </si>
  <si>
    <t>Series A</t>
  </si>
  <si>
    <t>Growth</t>
  </si>
  <si>
    <t>BiomedX</t>
  </si>
  <si>
    <t>Biotech</t>
  </si>
  <si>
    <t>HealthCore</t>
  </si>
  <si>
    <t>Healthtech</t>
  </si>
  <si>
    <t>RetailEdge</t>
  </si>
  <si>
    <t>BioSolutions</t>
  </si>
  <si>
    <t>FutureSoft</t>
  </si>
  <si>
    <t>Technology</t>
  </si>
  <si>
    <t>Series B</t>
  </si>
  <si>
    <t>Expansion</t>
  </si>
  <si>
    <t>SoftTech</t>
  </si>
  <si>
    <t>Software</t>
  </si>
  <si>
    <t>TechHive</t>
  </si>
  <si>
    <t>SoftSolutions</t>
  </si>
  <si>
    <t>CloudWorks</t>
  </si>
  <si>
    <t>MediSolutions</t>
  </si>
  <si>
    <t>DataTech</t>
  </si>
  <si>
    <t>BioPharm</t>
  </si>
  <si>
    <t>HealthIQ</t>
  </si>
  <si>
    <t>CloudSystems</t>
  </si>
  <si>
    <t>MedTech</t>
  </si>
  <si>
    <t>TechGlobe</t>
  </si>
  <si>
    <t>ShopifyNow</t>
  </si>
  <si>
    <t>Finova</t>
  </si>
  <si>
    <t>Fintech</t>
  </si>
  <si>
    <t>Active</t>
  </si>
  <si>
    <t>Pending</t>
  </si>
  <si>
    <t>Closed</t>
  </si>
  <si>
    <t>Filter</t>
  </si>
  <si>
    <t>Q1</t>
  </si>
  <si>
    <t>Q2</t>
  </si>
  <si>
    <t>Q3</t>
  </si>
  <si>
    <t>Q4</t>
  </si>
  <si>
    <t>Meeting</t>
  </si>
  <si>
    <t>Initial meeting with CEO</t>
  </si>
  <si>
    <t>CEO, VC Firm 1</t>
  </si>
  <si>
    <t>Positive</t>
  </si>
  <si>
    <t>Follow up scheduled for due diligence</t>
  </si>
  <si>
    <t>Sent follow-up email regarding terms</t>
  </si>
  <si>
    <t>VC Firm 2</t>
  </si>
  <si>
    <t>Waiting for response</t>
  </si>
  <si>
    <t>Call</t>
  </si>
  <si>
    <t>Phone call to discuss valuation</t>
  </si>
  <si>
    <t>CFO, VC Firm 3</t>
  </si>
  <si>
    <t>Neutral</t>
  </si>
  <si>
    <t>Further discussions needed</t>
  </si>
  <si>
    <t>Face-to-face meeting with management team</t>
  </si>
  <si>
    <t>Management Team, VC Firm 1</t>
  </si>
  <si>
    <t>Discussed growth strategy</t>
  </si>
  <si>
    <t>Follow-up email regarding product roadmap</t>
  </si>
  <si>
    <t>CEO, VC Firm 2</t>
  </si>
  <si>
    <t>Received positive feedback on roadmap</t>
  </si>
  <si>
    <t>Meeting to discuss partnership opportunities</t>
  </si>
  <si>
    <t>CTO, VC Firm 3</t>
  </si>
  <si>
    <t>Agreed on potential collaboration opportunities</t>
  </si>
  <si>
    <t>Conference call to review financials</t>
  </si>
  <si>
    <t>CFO, VC Firm 1</t>
  </si>
  <si>
    <t>Further analysis required</t>
  </si>
  <si>
    <t>Investor presentation</t>
  </si>
  <si>
    <t>Investor expressed interest in next round</t>
  </si>
  <si>
    <t>Sent term sheet for review</t>
  </si>
  <si>
    <t>Legal Team, VC Firm 3</t>
  </si>
  <si>
    <t>Waiting for feedback from legal team</t>
  </si>
  <si>
    <t>Due diligence call with management</t>
  </si>
  <si>
    <t>Found management team experienced and capable</t>
  </si>
  <si>
    <t>Strategic planning session</t>
  </si>
  <si>
    <t>Aligned on growth strategy</t>
  </si>
  <si>
    <t>Follow-up email regarding timeline</t>
  </si>
  <si>
    <t>Awaiting response</t>
  </si>
  <si>
    <t>Product demo and discussion</t>
  </si>
  <si>
    <t>CTO, VC Firm 1</t>
  </si>
  <si>
    <t>Impressed with product capabilities</t>
  </si>
  <si>
    <t>Investor update call</t>
  </si>
  <si>
    <t>Discussed market conditions and challenges</t>
  </si>
  <si>
    <t>Due diligence meeting with legal team</t>
  </si>
  <si>
    <t>Legal team satisfied with company structure</t>
  </si>
  <si>
    <t>Sent follow-up email regarding due diligence</t>
  </si>
  <si>
    <t>VC Firm 1</t>
  </si>
  <si>
    <t>Awaiting response from company</t>
  </si>
  <si>
    <t>Call to discuss market trends</t>
  </si>
  <si>
    <t>Further research needed</t>
  </si>
  <si>
    <t>Follow-up meeting to discuss partnership</t>
  </si>
  <si>
    <t>CEO, VC Firm 3</t>
  </si>
  <si>
    <t>Explored collaboration opportunities</t>
  </si>
  <si>
    <t>Email follow-up regarding investment terms</t>
  </si>
  <si>
    <t>Terms agreed upon</t>
  </si>
  <si>
    <t>Call to discuss expansion plans</t>
  </si>
  <si>
    <t>Management Team, VC Firm 2</t>
  </si>
  <si>
    <t>Aligned on expansion strategy</t>
  </si>
  <si>
    <t>Meeting to review financial projections</t>
  </si>
  <si>
    <t>Legal Team, VC Firm 1</t>
  </si>
  <si>
    <t>Awaiting response from legal team</t>
  </si>
  <si>
    <t>CTO, VC Firm 2</t>
  </si>
  <si>
    <t>Meeting with co-founders</t>
  </si>
  <si>
    <t>Co-Founders, VC Firm 1</t>
  </si>
  <si>
    <t>Discussed product roadmap and milestones</t>
  </si>
  <si>
    <t>Conference call to discuss valuation</t>
  </si>
  <si>
    <t>Investor pitch presentation</t>
  </si>
  <si>
    <t>CEO, Management Team, VC Firm 1</t>
  </si>
  <si>
    <t>Investor expressed interest in business model</t>
  </si>
  <si>
    <t>Follow-up email regarding partnership</t>
  </si>
  <si>
    <t>Scheduled follow-up meeting for partnership</t>
  </si>
  <si>
    <t>Due diligence meeting with tech team</t>
  </si>
  <si>
    <t>Tech Team, VC Firm 3</t>
  </si>
  <si>
    <t>Tech team's capabilities impressed investors</t>
  </si>
  <si>
    <t>Follow-up meeting to discuss financials</t>
  </si>
  <si>
    <t>CFO, VC Firm 2</t>
  </si>
  <si>
    <t>Aligned on financial projections</t>
  </si>
  <si>
    <t>Interaction Types List</t>
  </si>
  <si>
    <t>Venture Capital Deals Dashboard</t>
  </si>
  <si>
    <t>Total Deals</t>
  </si>
  <si>
    <t>Involved Companies</t>
  </si>
  <si>
    <t>Active Deals</t>
  </si>
  <si>
    <t>Pending Deals</t>
  </si>
  <si>
    <t>Closed Deals</t>
  </si>
  <si>
    <t>Count of Deal Name</t>
  </si>
  <si>
    <t>Row Labels</t>
  </si>
  <si>
    <t>Grand Total</t>
  </si>
  <si>
    <t>Elevate your venture capital management with this robust Excel template.</t>
  </si>
  <si>
    <t xml:space="preserve">Record deals for related companies, tracking valuation and investment amounts. </t>
  </si>
  <si>
    <t>Analyze Gain/Loss and ROI% effortlessly and visualize insights through a smart, dynamic dashboard for informed decision-making.</t>
  </si>
  <si>
    <t>Lists</t>
  </si>
  <si>
    <t>Deals</t>
  </si>
  <si>
    <t>Companies</t>
  </si>
  <si>
    <t>Interactions</t>
  </si>
  <si>
    <t>Initiate seamless data entry and navigation with a comprehensive menu and dropdown lists for efficient deal management.</t>
  </si>
  <si>
    <t>Track comprehensive interaction details for related deals, including interaction type, participants, outcomes, and follow-up remarks, ensuring thorough management and analysis.</t>
  </si>
  <si>
    <t>Visualize all venture capital measures and metrics in a dynamic, intuitive dashboard. Utilize smart slicers for easy data manipulation, empowering informed decision-making and comprehensive analysis of venture capital deal flows.</t>
  </si>
  <si>
    <t>Starting from Lists sheet, set the needed lists (Round, Stage and Interaction Types) which will reflect drop-down menus in other sheets (Deals and Interactions)</t>
  </si>
  <si>
    <t>In the Deals sheet start to record all of your Deals in details according to column header. Some fields needs to enter data using drop-down menu based on Database Lists sheet</t>
  </si>
  <si>
    <t>Some fields required manual data entry and others uses drop down list like (Company, Round, Stage and Status).</t>
  </si>
  <si>
    <t>Company field drop-down menu is reflected from "Company" sheet so be sure to set all related company in the "Company" sheet befroe starting on Deals recording So, you can find it in the drop-down menue</t>
  </si>
  <si>
    <t>To add new deal you can just record it after last records in the table and the table will automatically extended with formulas autofill.</t>
  </si>
  <si>
    <t>Then you can record all interactions details for related deals on "Interactions" sheet based on header name and you can use above slicers to filter interactions table based on selected item</t>
  </si>
  <si>
    <t>10)</t>
  </si>
  <si>
    <t>11)</t>
  </si>
  <si>
    <t>Pre-Valuation Amount</t>
  </si>
  <si>
    <t>Post-Valuation Amount</t>
  </si>
  <si>
    <t>Percentage Ownership %</t>
  </si>
  <si>
    <t>Deal Closed Status</t>
  </si>
  <si>
    <t>Closed Won</t>
  </si>
  <si>
    <t>Closed Lost</t>
  </si>
  <si>
    <t>In-Progress</t>
  </si>
  <si>
    <t>Deal Description</t>
  </si>
  <si>
    <t>Logo</t>
  </si>
  <si>
    <t>Custom Header 1</t>
  </si>
  <si>
    <t>Custom Header 2</t>
  </si>
  <si>
    <t>Custom Header 3</t>
  </si>
  <si>
    <t>Sum of Pre-Valuation Amount</t>
  </si>
  <si>
    <t>Sum of Post-Valuation Amount</t>
  </si>
  <si>
    <t xml:space="preserve">Percentage Ownership </t>
  </si>
  <si>
    <t>Raising Amount</t>
  </si>
  <si>
    <t>Total Raising Amount</t>
  </si>
  <si>
    <t>Raising %</t>
  </si>
  <si>
    <t>Sum of Raising Amount</t>
  </si>
  <si>
    <t xml:space="preserve">Pre-Valuation Amount </t>
  </si>
  <si>
    <t xml:space="preserve">Post-Valuation Amount </t>
  </si>
  <si>
    <t>Average of Raising %</t>
  </si>
  <si>
    <t>Average of Percentage Ownership %</t>
  </si>
  <si>
    <t>Company Link</t>
  </si>
  <si>
    <t>Please be careful that only blank white cells are available for data entry and don't change or enter any data in gray color fields (Industry, Post-valuation amount, Raising % and Percentage Ownership %) columns.</t>
  </si>
  <si>
    <t>Thru "Companies" sheet you will list all related companies databases with key details like name, industry, address, and contact person. Automatically calculate related deal metrics including deal count, Pre and Post valuations, Raising amount, Raising % and Percentage Ownership %</t>
  </si>
  <si>
    <t>Related Companies</t>
  </si>
  <si>
    <t>Related Industries</t>
  </si>
  <si>
    <t>Deals Status</t>
  </si>
  <si>
    <t>Deal Target Date</t>
  </si>
  <si>
    <t>Remain Days</t>
  </si>
  <si>
    <t>Capture detailed venture capital deals, including related company info, industry, valuation, investment amounts, and revenue, for comprehensive analysis and decision-making.</t>
  </si>
  <si>
    <t>Efficiently manage venure capital companies databases with key details like name, industry, address, and contact person. Automatically calculate related deal metrics including deal count, valuation, investment, revenue, gain/loss, and ROI for informed decision-making.</t>
  </si>
  <si>
    <t>Unlock macros for downloaded</t>
  </si>
  <si>
    <t>templates --&gt;</t>
  </si>
  <si>
    <t>Right click on template file --&gt; Propertise</t>
  </si>
  <si>
    <t>--&gt;Unlock</t>
  </si>
  <si>
    <t>This template is proprietary to Excel Master and may not be reproduced, distributed, or used for commercial purposes without explicit permission. Unauthorized use or reproduction of this template may result in legal action.</t>
  </si>
  <si>
    <t>www.Excelmastersheet.com</t>
  </si>
  <si>
    <t>© 2024 Excel Master. All rights reserved.</t>
  </si>
  <si>
    <t>Explanation Of Sheets</t>
  </si>
  <si>
    <t>How To Customize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</si>
</sst>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32" x14ac:knownFonts="1">
    <font>
      <sz val="10"/>
      <color rgb="FF000000"/>
      <name val="Arial"/>
      <scheme val="minor"/>
    </font>
    <font>
      <sz val="11"/>
      <color theme="1"/>
      <name val="Arial"/>
      <family val="2"/>
      <scheme val="minor"/>
    </font>
    <font>
      <sz val="11"/>
      <color theme="1"/>
      <name val="Arial"/>
      <family val="2"/>
      <scheme val="minor"/>
    </font>
    <font>
      <sz val="10"/>
      <color theme="1"/>
      <name val="Arial"/>
      <family val="2"/>
    </font>
    <font>
      <sz val="10"/>
      <color theme="1"/>
      <name val="Arial"/>
      <family val="2"/>
      <scheme val="minor"/>
    </font>
    <font>
      <sz val="10"/>
      <color theme="1"/>
      <name val="Arial"/>
      <family val="2"/>
    </font>
    <font>
      <b/>
      <sz val="10"/>
      <color theme="1"/>
      <name val="Arial"/>
      <family val="2"/>
    </font>
    <font>
      <sz val="10"/>
      <color theme="1"/>
      <name val="Arial"/>
      <family val="2"/>
      <scheme val="minor"/>
    </font>
    <font>
      <b/>
      <sz val="10"/>
      <color theme="0"/>
      <name val="Arial"/>
      <family val="2"/>
    </font>
    <font>
      <b/>
      <sz val="10"/>
      <color rgb="FFFFFFFF"/>
      <name val="Arial"/>
      <family val="2"/>
    </font>
    <font>
      <sz val="10"/>
      <color rgb="FF000000"/>
      <name val="Arial"/>
      <family val="2"/>
      <scheme val="minor"/>
    </font>
    <font>
      <sz val="12"/>
      <color theme="1"/>
      <name val="Arial"/>
      <family val="2"/>
      <scheme val="minor"/>
    </font>
    <font>
      <u/>
      <sz val="10"/>
      <color theme="10"/>
      <name val="Arial"/>
      <family val="2"/>
    </font>
    <font>
      <b/>
      <u/>
      <sz val="10"/>
      <color theme="1"/>
      <name val="Arial"/>
      <family val="2"/>
    </font>
    <font>
      <sz val="8"/>
      <name val="Arial"/>
      <family val="2"/>
      <scheme val="minor"/>
    </font>
    <font>
      <sz val="10"/>
      <color rgb="FF000000"/>
      <name val="Arial"/>
      <family val="2"/>
      <scheme val="minor"/>
    </font>
    <font>
      <sz val="11"/>
      <color rgb="FF000000"/>
      <name val="Calibri"/>
      <family val="2"/>
    </font>
    <font>
      <sz val="14"/>
      <color theme="1"/>
      <name val="Arial"/>
      <family val="2"/>
    </font>
    <font>
      <b/>
      <sz val="11"/>
      <color theme="0"/>
      <name val="Arial"/>
      <family val="2"/>
    </font>
    <font>
      <sz val="36"/>
      <color theme="1" tint="0.34998626667073579"/>
      <name val="Arial"/>
      <family val="2"/>
    </font>
    <font>
      <sz val="20"/>
      <color theme="1" tint="0.34998626667073579"/>
      <name val="Arial"/>
      <family val="2"/>
    </font>
    <font>
      <sz val="36"/>
      <color rgb="FF50B47F"/>
      <name val="Arial"/>
      <family val="2"/>
    </font>
    <font>
      <sz val="36"/>
      <color rgb="FFC00000"/>
      <name val="Arial"/>
      <family val="2"/>
    </font>
    <font>
      <sz val="36"/>
      <color theme="6" tint="-0.249977111117893"/>
      <name val="Arial"/>
      <family val="2"/>
    </font>
    <font>
      <sz val="28"/>
      <color theme="1" tint="0.34998626667073579"/>
      <name val="Arial"/>
      <family val="2"/>
    </font>
    <font>
      <b/>
      <sz val="36"/>
      <color theme="0"/>
      <name val="Arial"/>
      <family val="2"/>
    </font>
    <font>
      <u/>
      <sz val="11"/>
      <color theme="0"/>
      <name val="Arial"/>
      <family val="2"/>
    </font>
    <font>
      <b/>
      <sz val="10"/>
      <name val="Arial"/>
      <family val="2"/>
    </font>
    <font>
      <sz val="10"/>
      <name val="Arial"/>
      <family val="2"/>
    </font>
    <font>
      <sz val="10"/>
      <color theme="0"/>
      <name val="Arial"/>
      <family val="2"/>
      <scheme val="minor"/>
    </font>
    <font>
      <u/>
      <sz val="10"/>
      <color theme="10"/>
      <name val="Arial"/>
      <family val="2"/>
      <scheme val="minor"/>
    </font>
    <font>
      <i/>
      <sz val="10"/>
      <color theme="1" tint="0.34998626667073579"/>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499984740745262"/>
        <bgColor rgb="FFB7B7B7"/>
      </patternFill>
    </fill>
    <fill>
      <patternFill patternType="solid">
        <fgColor theme="0"/>
        <bgColor indexed="64"/>
      </patternFill>
    </fill>
    <fill>
      <patternFill patternType="solid">
        <fgColor rgb="FF114E69"/>
        <bgColor indexed="64"/>
      </patternFill>
    </fill>
    <fill>
      <patternFill patternType="solid">
        <fgColor rgb="FFA0A9AE"/>
        <bgColor indexed="64"/>
      </patternFill>
    </fill>
    <fill>
      <patternFill patternType="solid">
        <fgColor rgb="FF28B78D"/>
        <bgColor rgb="FFB7B7B7"/>
      </patternFill>
    </fill>
    <fill>
      <patternFill patternType="solid">
        <fgColor rgb="FFA0A9AE"/>
        <bgColor rgb="FFB7B7B7"/>
      </patternFill>
    </fill>
    <fill>
      <patternFill patternType="solid">
        <fgColor rgb="FF28B78D"/>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diagonal/>
    </border>
    <border>
      <left style="thin">
        <color theme="0" tint="-0.34998626667073579"/>
      </left>
      <right style="thin">
        <color theme="0" tint="-0.34998626667073579"/>
      </right>
      <top/>
      <bottom style="thin">
        <color theme="0" tint="-0.34998626667073579"/>
      </bottom>
      <diagonal/>
    </border>
    <border>
      <left/>
      <right/>
      <top/>
      <bottom style="thick">
        <color theme="0" tint="-0.24994659260841701"/>
      </bottom>
      <diagonal/>
    </border>
    <border>
      <left/>
      <right style="thick">
        <color theme="0"/>
      </right>
      <top/>
      <bottom/>
      <diagonal/>
    </border>
    <border>
      <left style="thick">
        <color theme="0"/>
      </left>
      <right style="thick">
        <color theme="0"/>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style="thin">
        <color theme="0" tint="-0.24994659260841701"/>
      </bottom>
      <diagonal/>
    </border>
    <border>
      <left style="thick">
        <color theme="0"/>
      </left>
      <right/>
      <top/>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n">
        <color theme="0" tint="-0.24994659260841701"/>
      </bottom>
      <diagonal/>
    </border>
    <border>
      <left style="thin">
        <color theme="0" tint="-0.34998626667073579"/>
      </left>
      <right style="thin">
        <color theme="0" tint="-0.34998626667073579"/>
      </right>
      <top style="thin">
        <color theme="0" tint="-0.34998626667073579"/>
      </top>
      <bottom/>
      <diagonal/>
    </border>
    <border>
      <left style="thin">
        <color theme="0" tint="-0.24994659260841701"/>
      </left>
      <right style="thin">
        <color theme="0" tint="-0.24994659260841701"/>
      </right>
      <top/>
      <bottom style="thin">
        <color theme="0" tint="-0.24994659260841701"/>
      </bottom>
      <diagonal/>
    </border>
  </borders>
  <cellStyleXfs count="13">
    <xf numFmtId="0" fontId="0" fillId="0" borderId="0"/>
    <xf numFmtId="0" fontId="11" fillId="0" borderId="0"/>
    <xf numFmtId="0" fontId="5" fillId="0" borderId="0"/>
    <xf numFmtId="0" fontId="12" fillId="0" borderId="0" applyNumberFormat="0" applyFill="0" applyBorder="0" applyAlignment="0" applyProtection="0"/>
    <xf numFmtId="0" fontId="3" fillId="0" borderId="0"/>
    <xf numFmtId="43" fontId="15" fillId="0" borderId="0" applyFont="0" applyFill="0" applyBorder="0" applyAlignment="0" applyProtection="0"/>
    <xf numFmtId="9" fontId="15"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9" fontId="10" fillId="0" borderId="0" applyFont="0" applyFill="0" applyBorder="0" applyAlignment="0" applyProtection="0"/>
    <xf numFmtId="0" fontId="30" fillId="0" borderId="0" applyNumberFormat="0" applyFill="0" applyBorder="0" applyAlignment="0" applyProtection="0"/>
  </cellStyleXfs>
  <cellXfs count="104">
    <xf numFmtId="0" fontId="0" fillId="0" borderId="0" xfId="0"/>
    <xf numFmtId="0" fontId="4" fillId="0" borderId="0" xfId="0" applyFont="1" applyAlignment="1">
      <alignment vertical="center"/>
    </xf>
    <xf numFmtId="0" fontId="7" fillId="0" borderId="0" xfId="0" applyFont="1" applyAlignment="1">
      <alignment vertical="center"/>
    </xf>
    <xf numFmtId="0" fontId="10" fillId="0" borderId="0" xfId="0" applyFont="1"/>
    <xf numFmtId="0" fontId="0" fillId="0" borderId="0" xfId="0" applyAlignment="1">
      <alignment horizontal="center" vertical="center"/>
    </xf>
    <xf numFmtId="0" fontId="0" fillId="2" borderId="0" xfId="0" applyFill="1" applyAlignment="1">
      <alignment horizontal="center" vertical="center"/>
    </xf>
    <xf numFmtId="0" fontId="0" fillId="0" borderId="2" xfId="0" applyBorder="1" applyAlignment="1">
      <alignment horizontal="center" vertical="center"/>
    </xf>
    <xf numFmtId="0" fontId="12" fillId="0" borderId="0" xfId="3"/>
    <xf numFmtId="0" fontId="10" fillId="0" borderId="2" xfId="0" applyFont="1" applyBorder="1" applyAlignment="1">
      <alignment horizontal="center" vertical="center"/>
    </xf>
    <xf numFmtId="0" fontId="6" fillId="0" borderId="0" xfId="4" applyFont="1"/>
    <xf numFmtId="0" fontId="6" fillId="0" borderId="0" xfId="4" quotePrefix="1" applyFont="1" applyAlignment="1">
      <alignment horizontal="right"/>
    </xf>
    <xf numFmtId="0" fontId="3" fillId="0" borderId="0" xfId="4"/>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0" xfId="4" quotePrefix="1" applyAlignment="1">
      <alignment horizontal="right"/>
    </xf>
    <xf numFmtId="0" fontId="3" fillId="0" borderId="0" xfId="4" quotePrefix="1"/>
    <xf numFmtId="0" fontId="9" fillId="5" borderId="3" xfId="0" applyFont="1" applyFill="1" applyBorder="1" applyAlignment="1">
      <alignment horizontal="center" vertical="center" wrapText="1"/>
    </xf>
    <xf numFmtId="164" fontId="5" fillId="0" borderId="1" xfId="5" applyNumberFormat="1" applyFont="1" applyBorder="1" applyAlignment="1">
      <alignment horizontal="center" vertical="center" wrapText="1"/>
    </xf>
    <xf numFmtId="9" fontId="7" fillId="4" borderId="1" xfId="6" applyFont="1" applyFill="1" applyBorder="1" applyAlignment="1">
      <alignment horizontal="center" vertical="center"/>
    </xf>
    <xf numFmtId="0" fontId="5" fillId="0" borderId="4"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5" fillId="0" borderId="4" xfId="0" applyFont="1" applyBorder="1" applyAlignment="1">
      <alignment horizontal="center" vertical="center" wrapText="1"/>
    </xf>
    <xf numFmtId="14" fontId="7" fillId="0" borderId="1" xfId="0" applyNumberFormat="1" applyFont="1" applyBorder="1" applyAlignment="1">
      <alignment horizontal="center" vertical="center"/>
    </xf>
    <xf numFmtId="0" fontId="7"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164" fontId="5" fillId="4" borderId="1" xfId="5" applyNumberFormat="1" applyFont="1" applyFill="1" applyBorder="1" applyAlignment="1">
      <alignment horizontal="center" vertical="center" wrapText="1"/>
    </xf>
    <xf numFmtId="9" fontId="5" fillId="4" borderId="1" xfId="6" applyFont="1" applyFill="1" applyBorder="1" applyAlignment="1">
      <alignment horizontal="center" vertical="center" wrapText="1"/>
    </xf>
    <xf numFmtId="0" fontId="4" fillId="0" borderId="1" xfId="0" applyFont="1" applyBorder="1" applyAlignment="1">
      <alignment horizontal="center" vertical="center"/>
    </xf>
    <xf numFmtId="0" fontId="17" fillId="0" borderId="0" xfId="7" applyFont="1" applyAlignment="1">
      <alignment horizontal="center" vertical="center"/>
    </xf>
    <xf numFmtId="0" fontId="17" fillId="0" borderId="0" xfId="7" applyFont="1" applyAlignment="1">
      <alignment vertical="center"/>
    </xf>
    <xf numFmtId="0" fontId="3" fillId="4" borderId="0" xfId="7" applyFont="1" applyFill="1" applyAlignment="1">
      <alignment vertical="center"/>
    </xf>
    <xf numFmtId="0" fontId="3" fillId="4" borderId="6" xfId="7" applyFont="1" applyFill="1" applyBorder="1" applyAlignment="1">
      <alignment vertical="center"/>
    </xf>
    <xf numFmtId="0" fontId="3" fillId="4" borderId="0" xfId="7" applyFont="1" applyFill="1" applyAlignment="1">
      <alignment horizontal="center" vertical="center"/>
    </xf>
    <xf numFmtId="0" fontId="3" fillId="0" borderId="0" xfId="7" applyFont="1" applyAlignment="1">
      <alignment horizontal="center" vertical="center"/>
    </xf>
    <xf numFmtId="0" fontId="3" fillId="0" borderId="0" xfId="7" applyFont="1" applyAlignment="1">
      <alignment vertical="center"/>
    </xf>
    <xf numFmtId="0" fontId="3" fillId="0" borderId="10" xfId="7" applyFont="1" applyBorder="1" applyAlignment="1">
      <alignment vertical="center"/>
    </xf>
    <xf numFmtId="0" fontId="3" fillId="0" borderId="6" xfId="7" applyFont="1" applyBorder="1" applyAlignment="1">
      <alignment vertical="center"/>
    </xf>
    <xf numFmtId="0" fontId="2" fillId="0" borderId="0" xfId="7"/>
    <xf numFmtId="0" fontId="2" fillId="0" borderId="10" xfId="7" applyBorder="1"/>
    <xf numFmtId="0" fontId="2" fillId="0" borderId="6" xfId="7" applyBorder="1"/>
    <xf numFmtId="0" fontId="0" fillId="0" borderId="0" xfId="0" pivotButton="1"/>
    <xf numFmtId="0" fontId="0" fillId="0" borderId="0" xfId="0" applyAlignment="1">
      <alignment horizontal="left"/>
    </xf>
    <xf numFmtId="164" fontId="0" fillId="0" borderId="0" xfId="0" applyNumberFormat="1"/>
    <xf numFmtId="0" fontId="7" fillId="0" borderId="0" xfId="0" applyFont="1" applyAlignment="1">
      <alignment vertical="center" wrapText="1"/>
    </xf>
    <xf numFmtId="0" fontId="10" fillId="0" borderId="0" xfId="0" applyFont="1" applyAlignment="1">
      <alignment wrapText="1"/>
    </xf>
    <xf numFmtId="164" fontId="7" fillId="4" borderId="1" xfId="5" applyNumberFormat="1" applyFont="1" applyFill="1" applyBorder="1" applyAlignment="1">
      <alignment horizontal="center" vertical="center"/>
    </xf>
    <xf numFmtId="9" fontId="7" fillId="6" borderId="1" xfId="6" applyFont="1" applyFill="1" applyBorder="1" applyAlignment="1">
      <alignment horizontal="center" vertical="center"/>
    </xf>
    <xf numFmtId="9" fontId="4" fillId="6" borderId="1" xfId="6" applyFont="1" applyFill="1" applyBorder="1" applyAlignment="1">
      <alignment horizontal="center" vertical="center"/>
    </xf>
    <xf numFmtId="0" fontId="4" fillId="4" borderId="1" xfId="6" applyNumberFormat="1" applyFont="1" applyFill="1" applyBorder="1" applyAlignment="1">
      <alignment horizontal="center" vertical="center"/>
    </xf>
    <xf numFmtId="9" fontId="3" fillId="0" borderId="0" xfId="7" applyNumberFormat="1" applyFont="1" applyAlignment="1">
      <alignment horizontal="center" vertical="center"/>
    </xf>
    <xf numFmtId="9" fontId="4" fillId="0" borderId="0" xfId="0" applyNumberFormat="1" applyFont="1" applyAlignment="1">
      <alignment vertical="center"/>
    </xf>
    <xf numFmtId="9" fontId="0" fillId="0" borderId="0" xfId="0" applyNumberFormat="1"/>
    <xf numFmtId="0" fontId="0" fillId="0" borderId="0" xfId="0" applyAlignment="1">
      <alignment horizontal="center"/>
    </xf>
    <xf numFmtId="0" fontId="3" fillId="4" borderId="4"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4" xfId="0" applyFont="1" applyFill="1" applyBorder="1" applyAlignment="1">
      <alignment horizontal="center" vertical="center" wrapText="1"/>
    </xf>
    <xf numFmtId="14" fontId="3" fillId="4" borderId="4"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14" fontId="3" fillId="4" borderId="14" xfId="0" applyNumberFormat="1" applyFont="1" applyFill="1" applyBorder="1" applyAlignment="1">
      <alignment horizontal="center" vertical="center" wrapText="1"/>
    </xf>
    <xf numFmtId="0" fontId="3" fillId="7" borderId="0" xfId="4" applyFill="1"/>
    <xf numFmtId="0" fontId="13" fillId="0" borderId="0" xfId="4" quotePrefix="1" applyFont="1" applyAlignment="1">
      <alignment horizontal="right"/>
    </xf>
    <xf numFmtId="0" fontId="27" fillId="0" borderId="0" xfId="4" applyFont="1"/>
    <xf numFmtId="0" fontId="28" fillId="0" borderId="0" xfId="4" applyFont="1"/>
    <xf numFmtId="0" fontId="28" fillId="0" borderId="0" xfId="4" quotePrefix="1" applyFont="1" applyAlignment="1">
      <alignment horizontal="left"/>
    </xf>
    <xf numFmtId="0" fontId="3" fillId="0" borderId="0" xfId="4" applyAlignment="1">
      <alignment horizontal="right"/>
    </xf>
    <xf numFmtId="0" fontId="3" fillId="0" borderId="0" xfId="4" applyAlignment="1">
      <alignment horizontal="left"/>
    </xf>
    <xf numFmtId="0" fontId="6" fillId="0" borderId="0" xfId="4" applyFont="1" applyAlignment="1">
      <alignment horizontal="right"/>
    </xf>
    <xf numFmtId="0" fontId="29" fillId="8" borderId="15" xfId="0" applyFont="1" applyFill="1" applyBorder="1" applyAlignment="1">
      <alignment horizontal="center" vertical="center"/>
    </xf>
    <xf numFmtId="0" fontId="10" fillId="3" borderId="15" xfId="0" applyFont="1" applyFill="1" applyBorder="1" applyAlignment="1">
      <alignment horizontal="center" vertical="center"/>
    </xf>
    <xf numFmtId="0" fontId="8" fillId="9" borderId="3" xfId="0" applyFont="1" applyFill="1" applyBorder="1" applyAlignment="1">
      <alignment horizontal="center" vertical="center"/>
    </xf>
    <xf numFmtId="0" fontId="8" fillId="9" borderId="3"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18" fillId="8" borderId="7" xfId="7" applyFont="1" applyFill="1" applyBorder="1" applyAlignment="1">
      <alignment horizontal="center" vertical="center"/>
    </xf>
    <xf numFmtId="0" fontId="18" fillId="8" borderId="8" xfId="7" applyFont="1" applyFill="1" applyBorder="1" applyAlignment="1">
      <alignment horizontal="center" vertical="center"/>
    </xf>
    <xf numFmtId="0" fontId="31" fillId="0" borderId="0" xfId="4" applyFont="1"/>
    <xf numFmtId="0" fontId="30" fillId="0" borderId="0" xfId="12"/>
    <xf numFmtId="0" fontId="27" fillId="0" borderId="0" xfId="4" applyFont="1" applyAlignment="1">
      <alignment horizontal="left"/>
    </xf>
    <xf numFmtId="0" fontId="0" fillId="8" borderId="0" xfId="0" applyFill="1" applyAlignment="1">
      <alignment horizontal="center" vertical="center"/>
    </xf>
    <xf numFmtId="0" fontId="8" fillId="10" borderId="15" xfId="0" applyFont="1" applyFill="1" applyBorder="1" applyAlignment="1">
      <alignment horizontal="center" vertical="center"/>
    </xf>
    <xf numFmtId="0" fontId="3" fillId="7" borderId="0" xfId="4" applyFill="1" applyAlignment="1">
      <alignment horizontal="center"/>
    </xf>
    <xf numFmtId="0" fontId="26" fillId="7" borderId="0" xfId="4" applyFont="1" applyFill="1" applyAlignment="1">
      <alignment horizontal="center" vertical="center"/>
    </xf>
    <xf numFmtId="0" fontId="3" fillId="0" borderId="0" xfId="4" applyAlignment="1">
      <alignment horizontal="center"/>
    </xf>
    <xf numFmtId="0" fontId="26" fillId="0" borderId="0" xfId="4" applyFont="1" applyAlignment="1">
      <alignment horizontal="center" vertical="center"/>
    </xf>
    <xf numFmtId="164" fontId="20" fillId="4" borderId="11" xfId="8" applyNumberFormat="1" applyFont="1" applyFill="1" applyBorder="1" applyAlignment="1">
      <alignment horizontal="center" vertical="center"/>
    </xf>
    <xf numFmtId="164" fontId="20" fillId="4" borderId="12" xfId="8" applyNumberFormat="1" applyFont="1" applyFill="1" applyBorder="1" applyAlignment="1">
      <alignment horizontal="center" vertical="center"/>
    </xf>
    <xf numFmtId="164" fontId="20" fillId="4" borderId="13" xfId="8" applyNumberFormat="1" applyFont="1" applyFill="1" applyBorder="1" applyAlignment="1">
      <alignment horizontal="center" vertical="center"/>
    </xf>
    <xf numFmtId="0" fontId="25" fillId="11" borderId="5" xfId="9" applyFont="1" applyFill="1" applyBorder="1" applyAlignment="1">
      <alignment horizontal="left" vertical="center"/>
    </xf>
    <xf numFmtId="0" fontId="19" fillId="4" borderId="7" xfId="7" applyFont="1" applyFill="1" applyBorder="1" applyAlignment="1">
      <alignment horizontal="center" vertical="center"/>
    </xf>
    <xf numFmtId="0" fontId="19" fillId="4" borderId="9" xfId="7" applyFont="1" applyFill="1" applyBorder="1" applyAlignment="1">
      <alignment horizontal="center" vertical="center"/>
    </xf>
    <xf numFmtId="0" fontId="21" fillId="4" borderId="7" xfId="7" applyFont="1" applyFill="1" applyBorder="1" applyAlignment="1">
      <alignment horizontal="center" vertical="center"/>
    </xf>
    <xf numFmtId="0" fontId="21" fillId="4" borderId="9" xfId="7" applyFont="1" applyFill="1" applyBorder="1" applyAlignment="1">
      <alignment horizontal="center" vertical="center"/>
    </xf>
    <xf numFmtId="0" fontId="23" fillId="4" borderId="7" xfId="7" applyFont="1" applyFill="1" applyBorder="1" applyAlignment="1">
      <alignment horizontal="center" vertical="center"/>
    </xf>
    <xf numFmtId="0" fontId="23" fillId="4" borderId="9" xfId="7" applyFont="1" applyFill="1" applyBorder="1" applyAlignment="1">
      <alignment horizontal="center" vertical="center"/>
    </xf>
    <xf numFmtId="0" fontId="22" fillId="4" borderId="7" xfId="8" applyNumberFormat="1" applyFont="1" applyFill="1" applyBorder="1" applyAlignment="1">
      <alignment horizontal="center" vertical="center"/>
    </xf>
    <xf numFmtId="0" fontId="22" fillId="4" borderId="9" xfId="8" applyNumberFormat="1" applyFont="1" applyFill="1" applyBorder="1" applyAlignment="1">
      <alignment horizontal="center" vertical="center"/>
    </xf>
    <xf numFmtId="164" fontId="20" fillId="4" borderId="7" xfId="8" applyNumberFormat="1" applyFont="1" applyFill="1" applyBorder="1" applyAlignment="1">
      <alignment horizontal="center" vertical="center"/>
    </xf>
    <xf numFmtId="164" fontId="20" fillId="4" borderId="9" xfId="8" applyNumberFormat="1" applyFont="1" applyFill="1" applyBorder="1" applyAlignment="1">
      <alignment horizontal="center" vertical="center"/>
    </xf>
    <xf numFmtId="9" fontId="24" fillId="4" borderId="7" xfId="6" applyFont="1" applyFill="1" applyBorder="1" applyAlignment="1">
      <alignment horizontal="center" vertical="center"/>
    </xf>
    <xf numFmtId="9" fontId="24" fillId="4" borderId="9" xfId="6" applyFont="1" applyFill="1" applyBorder="1" applyAlignment="1">
      <alignment horizontal="center" vertical="center"/>
    </xf>
  </cellXfs>
  <cellStyles count="13">
    <cellStyle name="Comma" xfId="5" builtinId="3"/>
    <cellStyle name="Comma 2" xfId="8" xr:uid="{BF22856A-9E3B-4D44-954C-A5D8EF300DC0}"/>
    <cellStyle name="Comma 2 2" xfId="10" xr:uid="{BB9913DD-BF9D-40F6-9536-7BDF6F0E8D75}"/>
    <cellStyle name="Hyperlink" xfId="12" builtinId="8"/>
    <cellStyle name="Hyperlink 2" xfId="3" xr:uid="{A4AAE0BB-E0FD-4072-9920-45BAE9402127}"/>
    <cellStyle name="Normal" xfId="0" builtinId="0"/>
    <cellStyle name="Normal 2" xfId="1" xr:uid="{BA629EB4-4BF8-4F19-A9B3-136CE763B5C7}"/>
    <cellStyle name="Normal 2 2" xfId="2" xr:uid="{211AF35E-71A3-4745-BC62-84D867FC550C}"/>
    <cellStyle name="Normal 2 2 2" xfId="4" xr:uid="{72D0E2DE-7488-4022-9990-73FF7903E059}"/>
    <cellStyle name="Normal 3" xfId="7" xr:uid="{06440A15-D705-4560-B135-A18CC85E691F}"/>
    <cellStyle name="Normal 3 2" xfId="9" xr:uid="{10B1A80A-EC6D-4237-99B2-B43509C8CD58}"/>
    <cellStyle name="Percent" xfId="6" builtinId="5"/>
    <cellStyle name="Percent 2" xfId="11" xr:uid="{00A8C0A4-B2E3-4D12-9F9A-105304F5A8DC}"/>
  </cellStyles>
  <dxfs count="108">
    <dxf>
      <numFmt numFmtId="164" formatCode="_(* #,##0_);_(* \(#,##0\);_(* &quot;-&quot;??_);_(@_)"/>
    </dxf>
    <dxf>
      <numFmt numFmtId="13" formatCode="0%"/>
    </dxf>
    <dxf>
      <numFmt numFmtId="13" formatCode="0%"/>
    </dxf>
    <dxf>
      <numFmt numFmtId="164" formatCode="_(* #,##0_);_(* \(#,##0\);_(* &quot;-&quot;??_);_(@_)"/>
    </dxf>
    <dxf>
      <numFmt numFmtId="164" formatCode="_(* #,##0_);_(* \(#,##0\);_(* &quot;-&quot;??_);_(@_)"/>
    </dxf>
    <dxf>
      <numFmt numFmtId="13" formatCode="0%"/>
    </dxf>
    <dxf>
      <numFmt numFmtId="13" formatCode="0%"/>
    </dxf>
    <dxf>
      <numFmt numFmtId="164" formatCode="_(* #,##0_);_(* \(#,##0\);_(* &quot;-&quot;??_);_(@_)"/>
    </dxf>
    <dxf>
      <numFmt numFmtId="165" formatCode=";;;"/>
    </dxf>
    <dxf>
      <numFmt numFmtId="165" formatCode=";;;"/>
    </dxf>
    <dxf>
      <numFmt numFmtId="165" formatCode=";;;"/>
    </dxf>
    <dxf>
      <numFmt numFmtId="165" formatCode=";;;"/>
    </dxf>
    <dxf>
      <numFmt numFmtId="165" formatCode=";;;"/>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none"/>
      </font>
      <numFmt numFmtId="19" formatCode="m/d/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border outline="0">
        <left style="thin">
          <color rgb="FF999999"/>
        </left>
      </border>
    </dxf>
    <dxf>
      <font>
        <b val="0"/>
        <family val="2"/>
      </font>
      <numFmt numFmtId="0" formatCode="General"/>
      <fill>
        <patternFill patternType="none">
          <fgColor indexed="64"/>
          <bgColor auto="1"/>
        </patternFill>
      </fill>
    </dxf>
    <dxf>
      <border>
        <bottom style="thin">
          <color theme="0" tint="-0.24994659260841701"/>
        </bottom>
      </border>
    </dxf>
    <dxf>
      <font>
        <b/>
        <strike val="0"/>
        <outline val="0"/>
        <shadow val="0"/>
        <u val="none"/>
        <vertAlign val="baseline"/>
        <sz val="10"/>
        <color theme="1"/>
        <name val="Arial"/>
        <family val="2"/>
        <scheme val="none"/>
      </font>
      <fill>
        <patternFill patternType="solid">
          <fgColor rgb="FFB7B7B7"/>
          <bgColor theme="6" tint="0.59999389629810485"/>
        </patternFill>
      </fill>
      <border diagonalUp="0" diagonalDown="0">
        <left style="thin">
          <color theme="0" tint="-0.24994659260841701"/>
        </left>
        <right style="thin">
          <color theme="0" tint="-0.24994659260841701"/>
        </right>
        <top/>
        <bottom/>
        <vertical style="thin">
          <color theme="0" tint="-0.24994659260841701"/>
        </vertical>
        <horizontal/>
      </border>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0"/>
        <color theme="1"/>
        <name val="Arial"/>
        <family val="2"/>
        <scheme val="none"/>
      </font>
      <numFmt numFmtId="164" formatCode="_(* #,##0_);_(* \(#,##0\);_(* &quot;-&quot;??_);_(@_)"/>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none"/>
      </font>
      <numFmt numFmtId="164" formatCode="_(* #,##0_);_(* \(#,##0\);_(* &quot;-&quot;??_);_(@_)"/>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none"/>
      </font>
      <numFmt numFmtId="164" formatCode="_(* #,##0_);_(* \(#,##0\);_(* &quot;-&quot;??_);_(@_)"/>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minor"/>
      </font>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0"/>
        <color theme="1"/>
        <name val="Arial"/>
        <family val="2"/>
        <scheme val="minor"/>
      </font>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0"/>
        <color theme="1"/>
        <name val="Arial"/>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border outline="0">
        <left style="thin">
          <color rgb="FF999999"/>
        </left>
      </border>
    </dxf>
    <dxf>
      <font>
        <b val="0"/>
        <family val="2"/>
      </font>
      <numFmt numFmtId="0" formatCode="General"/>
      <fill>
        <patternFill patternType="none">
          <fgColor indexed="64"/>
          <bgColor auto="1"/>
        </patternFill>
      </fill>
    </dxf>
    <dxf>
      <border>
        <bottom style="thin">
          <color theme="0"/>
        </bottom>
      </border>
    </dxf>
    <dxf>
      <font>
        <b/>
        <family val="2"/>
      </font>
      <fill>
        <patternFill patternType="solid">
          <fgColor rgb="FFB7B7B7"/>
          <bgColor theme="4" tint="-0.499984740745262"/>
        </patternFill>
      </fill>
      <border diagonalUp="0" diagonalDown="0" outline="0">
        <left style="thin">
          <color theme="0"/>
        </left>
        <right style="thin">
          <color theme="0"/>
        </right>
        <top/>
        <bottom/>
      </border>
    </dxf>
    <dxf>
      <font>
        <b val="0"/>
        <family val="2"/>
      </font>
      <numFmt numFmtId="0" formatCode="General"/>
      <fill>
        <patternFill patternType="solid">
          <fgColor indexed="64"/>
          <bgColor theme="0" tint="-4.9989318521683403E-2"/>
        </patternFill>
      </fill>
    </dxf>
    <dxf>
      <font>
        <b val="0"/>
        <i val="0"/>
        <strike val="0"/>
        <condense val="0"/>
        <extend val="0"/>
        <outline val="0"/>
        <shadow val="0"/>
        <u val="none"/>
        <vertAlign val="baseline"/>
        <sz val="10"/>
        <color theme="1"/>
        <name val="Arial"/>
        <family val="2"/>
        <scheme val="minor"/>
      </font>
      <numFmt numFmtId="13" formatCode="0%"/>
      <fill>
        <patternFill patternType="solid">
          <fgColor indexed="64"/>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minor"/>
      </font>
      <numFmt numFmtId="13" formatCode="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minor"/>
      </font>
      <numFmt numFmtId="13" formatCode="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0"/>
        <color theme="1"/>
        <name val="Arial"/>
        <family val="2"/>
        <scheme val="minor"/>
      </font>
      <numFmt numFmtId="164" formatCode="_(* #,##0_);_(* \(#,##0\);_(* &quot;-&quot;??_);_(@_)"/>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none"/>
      </font>
      <numFmt numFmtId="164"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none"/>
      </font>
      <numFmt numFmtId="164"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none"/>
      </font>
      <numFmt numFmtId="19" formatCode="m/d/yyyy"/>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0"/>
        <color theme="1"/>
        <name val="Arial"/>
        <family val="2"/>
        <scheme val="minor"/>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Arial"/>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border outline="0">
        <left style="thin">
          <color rgb="FF999999"/>
        </left>
      </border>
    </dxf>
    <dxf>
      <font>
        <b val="0"/>
        <family val="2"/>
      </font>
      <numFmt numFmtId="0" formatCode="General"/>
      <fill>
        <patternFill patternType="none">
          <fgColor indexed="64"/>
          <bgColor auto="1"/>
        </patternFill>
      </fill>
    </dxf>
    <dxf>
      <border>
        <bottom style="thin">
          <color theme="0"/>
        </bottom>
      </border>
    </dxf>
    <dxf>
      <font>
        <b/>
        <family val="2"/>
      </font>
      <fill>
        <patternFill patternType="solid">
          <fgColor rgb="FFB7B7B7"/>
          <bgColor rgb="FF50B47F"/>
        </patternFill>
      </fill>
      <alignment textRotation="0" wrapText="1" indent="0" justifyLastLine="0" shrinkToFit="0" readingOrder="0"/>
      <border diagonalUp="0" diagonalDown="0" outline="0">
        <left style="thin">
          <color theme="0"/>
        </left>
        <right style="thin">
          <color theme="0"/>
        </right>
        <top/>
        <bottom/>
      </border>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b/>
        <color theme="1"/>
      </font>
      <border>
        <bottom style="thin">
          <color rgb="FF4F81BD"/>
        </bottom>
        <vertical/>
        <horizontal/>
      </border>
    </dxf>
    <dxf>
      <font>
        <color theme="1"/>
      </font>
      <border diagonalUp="0" diagonalDown="0">
        <left/>
        <right/>
        <top/>
        <bottom/>
        <vertical/>
        <horizontal/>
      </border>
    </dxf>
    <dxf>
      <font>
        <b/>
        <color theme="1"/>
      </font>
      <border>
        <bottom style="thin">
          <color theme="0" tint="-0.34998626667073579"/>
        </bottom>
        <vertical/>
        <horizontal/>
      </border>
    </dxf>
    <dxf>
      <font>
        <color theme="1"/>
      </font>
      <border diagonalUp="0" diagonalDown="0">
        <left/>
        <right/>
        <top/>
        <bottom/>
        <vertical/>
        <horizontal/>
      </border>
    </dxf>
    <dxf>
      <font>
        <b/>
        <color theme="1"/>
      </font>
      <border>
        <bottom style="thin">
          <color theme="9"/>
        </bottom>
        <vertical/>
        <horizontal/>
      </border>
    </dxf>
    <dxf>
      <font>
        <color theme="1"/>
      </font>
      <border diagonalUp="0" diagonalDown="0">
        <left/>
        <right/>
        <top/>
        <bottom/>
        <vertical/>
        <horizontal/>
      </border>
    </dxf>
    <dxf>
      <border diagonalUp="0" diagonalDown="0">
        <left/>
        <right/>
        <top/>
        <bottom/>
        <vertical/>
        <horizontal/>
      </border>
    </dxf>
    <dxf>
      <border diagonalUp="0" diagonalDown="0">
        <left/>
        <right/>
        <top/>
        <bottom/>
        <vertical/>
        <horizontal/>
      </border>
    </dxf>
    <dxf>
      <border diagonalUp="0" diagonalDown="0">
        <left/>
        <right/>
        <top/>
        <bottom/>
        <vertical/>
        <horizontal/>
      </border>
    </dxf>
    <dxf>
      <border diagonalUp="0" diagonalDown="0">
        <left/>
        <right/>
        <top/>
        <bottom/>
        <vertical/>
        <horizontal/>
      </border>
    </dxf>
    <dxf>
      <border diagonalUp="0" diagonalDown="0">
        <left/>
        <right/>
        <top/>
        <bottom/>
        <vertical/>
        <horizontal/>
      </border>
    </dxf>
    <dxf>
      <font>
        <color theme="0"/>
      </font>
    </dxf>
    <dxf>
      <fill>
        <patternFill>
          <bgColor rgb="FF28B78D"/>
        </patternFill>
      </fill>
      <border diagonalUp="0" diagonalDown="0">
        <left/>
        <right/>
        <top/>
        <bottom/>
        <vertical/>
        <horizontal/>
      </border>
    </dxf>
    <dxf>
      <font>
        <color theme="0"/>
      </font>
    </dxf>
    <dxf>
      <fill>
        <patternFill>
          <bgColor rgb="FF28B78D"/>
        </patternFill>
      </fill>
      <border diagonalUp="0" diagonalDown="0">
        <left/>
        <right/>
        <top/>
        <bottom/>
        <vertical/>
        <horizontal/>
      </border>
    </dxf>
    <dxf>
      <font>
        <color theme="0"/>
      </font>
    </dxf>
    <dxf>
      <fill>
        <patternFill>
          <bgColor rgb="FF28B78D"/>
        </patternFill>
      </fill>
      <border diagonalUp="0" diagonalDown="0">
        <left/>
        <right/>
        <top/>
        <bottom/>
        <vertical/>
        <horizontal/>
      </border>
    </dxf>
    <dxf>
      <font>
        <color theme="0"/>
      </font>
    </dxf>
    <dxf>
      <fill>
        <patternFill>
          <bgColor rgb="FF28B78D"/>
        </patternFill>
      </fill>
      <border diagonalUp="0" diagonalDown="0">
        <left/>
        <right/>
        <top/>
        <bottom/>
        <vertical/>
        <horizontal/>
      </border>
    </dxf>
    <dxf>
      <font>
        <color theme="0"/>
      </font>
    </dxf>
    <dxf>
      <fill>
        <patternFill>
          <bgColor rgb="FF50B47F"/>
        </patternFill>
      </fill>
      <border diagonalUp="0" diagonalDown="0">
        <left/>
        <right/>
        <top/>
        <bottom/>
        <vertical/>
        <horizontal/>
      </border>
    </dxf>
    <dxf>
      <border diagonalUp="0" diagonalDown="0">
        <left/>
        <right/>
        <top/>
        <bottom/>
        <vertical/>
        <horizontal/>
      </border>
    </dxf>
    <dxf>
      <fill>
        <patternFill patternType="solid">
          <fgColor theme="4" tint="0.79998168889431442"/>
          <bgColor theme="4" tint="0.79998168889431442"/>
        </patternFill>
      </fill>
      <border>
        <bottom style="thin">
          <color theme="4" tint="0.39997558519241921"/>
        </bottom>
      </border>
    </dxf>
    <dxf>
      <fill>
        <patternFill patternType="solid">
          <fgColor theme="4" tint="0.79998168889431442"/>
          <bgColor theme="4" tint="0.79998168889431442"/>
        </patternFill>
      </fill>
      <border>
        <bottom style="thin">
          <color theme="4" tint="0.39997558519241921"/>
        </bottom>
      </border>
    </dxf>
    <dxf>
      <font>
        <b/>
        <color theme="1"/>
      </font>
    </dxf>
    <dxf>
      <font>
        <b/>
        <color theme="1"/>
      </font>
      <border>
        <bottom style="thin">
          <color theme="4" tint="0.39997558519241921"/>
        </bottom>
      </border>
    </dxf>
    <dxf>
      <font>
        <b/>
        <color theme="1"/>
      </font>
    </dxf>
    <dxf>
      <font>
        <b/>
        <color theme="1"/>
      </font>
      <border>
        <top style="thin">
          <color theme="4"/>
        </top>
        <bottom style="thin">
          <color theme="4"/>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color theme="1"/>
      </font>
      <fill>
        <patternFill patternType="solid">
          <fgColor theme="4" tint="0.79998168889431442"/>
          <bgColor theme="4" tint="0.79998168889431442"/>
        </patternFill>
      </fill>
      <border>
        <top style="thin">
          <color theme="4" tint="0.39997558519241921"/>
        </top>
      </border>
    </dxf>
    <dxf>
      <font>
        <color theme="0"/>
      </font>
      <fill>
        <gradientFill degree="90">
          <stop position="0">
            <color rgb="FF50B47F"/>
          </stop>
          <stop position="1">
            <color rgb="FF50B47F"/>
          </stop>
        </gradientFill>
      </fill>
      <border>
        <bottom style="thin">
          <color theme="4" tint="0.39997558519241921"/>
        </bottom>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15" defaultTableStyle="TableStyleMedium2" defaultPivotStyle="PivotStyleLight16">
    <tableStyle name="PivotStyleLight16 2" table="0" count="12" xr9:uid="{C55DD389-2C47-44F0-86EF-FDA438DCBA5B}">
      <tableStyleElement type="wholeTable" dxfId="107"/>
      <tableStyleElement type="headerRow" dxfId="106"/>
      <tableStyleElement type="totalRow" dxfId="105"/>
      <tableStyleElement type="firstRowStripe" dxfId="104"/>
      <tableStyleElement type="firstColumnStripe" dxfId="103"/>
      <tableStyleElement type="firstSubtotalColumn" dxfId="102"/>
      <tableStyleElement type="firstSubtotalRow" dxfId="101"/>
      <tableStyleElement type="secondSubtotalRow" dxfId="100"/>
      <tableStyleElement type="firstRowSubheading" dxfId="99"/>
      <tableStyleElement type="secondRowSubheading" dxfId="98"/>
      <tableStyleElement type="pageFieldLabels" dxfId="97"/>
      <tableStyleElement type="pageFieldValues" dxfId="96"/>
    </tableStyle>
    <tableStyle name="Slicer Style 1" pivot="0" table="0" count="8" xr9:uid="{25EAA638-4308-4DB5-817D-32AA8F577B9F}">
      <tableStyleElement type="wholeTable" dxfId="95"/>
    </tableStyle>
    <tableStyle name="Slicer Style 1 2" pivot="0" table="0" count="9" xr9:uid="{20BCEE1F-217C-49EE-973B-9C79C721CFBA}">
      <tableStyleElement type="wholeTable" dxfId="94"/>
      <tableStyleElement type="headerRow" dxfId="93"/>
    </tableStyle>
    <tableStyle name="Slicer Style 1 2 2" pivot="0" table="0" count="9" xr9:uid="{61F5F095-B257-40AA-B05A-BFBB9A309C13}">
      <tableStyleElement type="wholeTable" dxfId="92"/>
      <tableStyleElement type="headerRow" dxfId="91"/>
    </tableStyle>
    <tableStyle name="Slicer Style 1 2 3" pivot="0" table="0" count="9" xr9:uid="{3DAC4A3F-495D-4F37-AC16-BB7A9153C4F2}">
      <tableStyleElement type="wholeTable" dxfId="90"/>
      <tableStyleElement type="headerRow" dxfId="89"/>
    </tableStyle>
    <tableStyle name="Slicer Style 1 2 4" pivot="0" table="0" count="9" xr9:uid="{69DEBE34-1E50-4032-8E15-59EC98DDA7C9}">
      <tableStyleElement type="wholeTable" dxfId="88"/>
      <tableStyleElement type="headerRow" dxfId="87"/>
    </tableStyle>
    <tableStyle name="Slicer Style 1 2 5" pivot="0" table="0" count="9" xr9:uid="{51494952-8AEE-4271-A0B4-DC45B2A61AD0}">
      <tableStyleElement type="wholeTable" dxfId="86"/>
      <tableStyleElement type="headerRow" dxfId="85"/>
    </tableStyle>
    <tableStyle name="Slicer Style 1 3" pivot="0" table="0" count="8" xr9:uid="{364E66A1-1D8E-4900-AAC3-47367DFC263B}">
      <tableStyleElement type="wholeTable" dxfId="84"/>
    </tableStyle>
    <tableStyle name="Slicer Style 1 4" pivot="0" table="0" count="8" xr9:uid="{21B4F7C1-77E1-4F98-BA2D-544885D344B0}">
      <tableStyleElement type="wholeTable" dxfId="83"/>
    </tableStyle>
    <tableStyle name="Slicer Style 1 5" pivot="0" table="0" count="8" xr9:uid="{C90BF36A-2055-44C1-8882-A17B29139D44}">
      <tableStyleElement type="wholeTable" dxfId="82"/>
    </tableStyle>
    <tableStyle name="Slicer Style 1 6" pivot="0" table="0" count="8" xr9:uid="{8BA835BC-9794-418B-9E2B-DF2AB22CD5E2}">
      <tableStyleElement type="wholeTable" dxfId="81"/>
    </tableStyle>
    <tableStyle name="Slicer Style 1 7" pivot="0" table="0" count="8" xr9:uid="{D9DCC9EB-1CB4-4EE2-9465-8C65F466CC83}">
      <tableStyleElement type="wholeTable" dxfId="80"/>
    </tableStyle>
    <tableStyle name="SlicerStyleDark6 2" pivot="0" table="0" count="10" xr9:uid="{E17EF506-175D-4DB0-BBA5-469D530EC262}">
      <tableStyleElement type="wholeTable" dxfId="79"/>
      <tableStyleElement type="headerRow" dxfId="78"/>
    </tableStyle>
    <tableStyle name="SlicerStyleOther1 2" pivot="0" table="0" count="10" xr9:uid="{5A0BB3BA-221F-46DB-8BCC-8757668D4E96}">
      <tableStyleElement type="wholeTable" dxfId="77"/>
      <tableStyleElement type="headerRow" dxfId="76"/>
    </tableStyle>
    <tableStyle name="SlicerStyleOther2 2" pivot="0" table="0" count="10" xr9:uid="{59417F06-E404-4277-8F7C-BD669A8A775B}">
      <tableStyleElement type="wholeTable" dxfId="75"/>
      <tableStyleElement type="headerRow" dxfId="74"/>
    </tableStyle>
  </tableStyles>
  <colors>
    <mruColors>
      <color rgb="FFA0A9AE"/>
      <color rgb="FF8FCFAD"/>
      <color rgb="FF114E69"/>
      <color rgb="FF28B78D"/>
      <color rgb="FF50B47F"/>
    </mruColors>
  </colors>
  <extLst>
    <ext xmlns:x14="http://schemas.microsoft.com/office/spreadsheetml/2009/9/main" uri="{46F421CA-312F-682f-3DD2-61675219B42D}">
      <x14:dxfs count="101">
        <dxf>
          <font>
            <color theme="1"/>
          </font>
          <fill>
            <gradientFill degree="90">
              <stop position="0">
                <color rgb="FFF8E162"/>
              </stop>
              <stop position="1">
                <color rgb="FFFCF7F4"/>
              </stop>
            </gradientFill>
          </fill>
          <border>
            <left style="thin">
              <color rgb="FF999999"/>
            </left>
            <right style="thin">
              <color rgb="FF999999"/>
            </right>
            <top style="thin">
              <color rgb="FF999999"/>
            </top>
            <bottom style="thin">
              <color rgb="FF999999"/>
            </bottom>
            <vertical/>
            <horizontal/>
          </border>
        </dxf>
        <dxf>
          <font>
            <color theme="1"/>
          </font>
          <fill>
            <gradientFill degree="90">
              <stop position="0">
                <color rgb="FFF8E162"/>
              </stop>
              <stop position="1">
                <color rgb="FFFCF7F4"/>
              </stop>
            </gradientFill>
          </fill>
          <border>
            <left style="thin">
              <color rgb="FF999999"/>
            </left>
            <right style="thin">
              <color rgb="FF999999"/>
            </right>
            <top style="thin">
              <color rgb="FF999999"/>
            </top>
            <bottom style="thin">
              <color rgb="FF999999"/>
            </bottom>
            <vertical/>
            <horizontal/>
          </border>
        </dxf>
        <dxf>
          <font>
            <color theme="1"/>
          </font>
          <fill>
            <gradientFill degree="90">
              <stop position="0">
                <color rgb="FFF8E162"/>
              </stop>
              <stop position="1">
                <color rgb="FFFCF7F4"/>
              </stop>
            </gradientFill>
          </fill>
          <border>
            <left style="thin">
              <color rgb="FF999999"/>
            </left>
            <right style="thin">
              <color rgb="FF999999"/>
            </right>
            <top style="thin">
              <color rgb="FF999999"/>
            </top>
            <bottom style="thin">
              <color rgb="FF999999"/>
            </bottom>
            <vertical/>
            <horizontal/>
          </border>
        </dxf>
        <dxf>
          <font>
            <color theme="1"/>
          </font>
          <fill>
            <gradientFill degree="90">
              <stop position="0">
                <color rgb="FFF8E162"/>
              </stop>
              <stop position="1">
                <color rgb="FFFCF7F4"/>
              </stop>
            </gradientFill>
          </fill>
          <border>
            <left style="thin">
              <color rgb="FF999999"/>
            </left>
            <right style="thin">
              <color rgb="FF999999"/>
            </right>
            <top style="thin">
              <color rgb="FF999999"/>
            </top>
            <bottom style="thin">
              <color rgb="FF999999"/>
            </bottom>
            <vertical/>
            <horizontal/>
          </border>
        </dxf>
        <dxf>
          <font>
            <color rgb="FF828282"/>
          </font>
          <fill>
            <gradientFill degree="90">
              <stop position="0">
                <color rgb="FFD1E0F5"/>
              </stop>
              <stop position="1">
                <color rgb="FFE9F2FB"/>
              </stop>
            </gradient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A3BBDF"/>
              </stop>
              <stop position="1">
                <color rgb="FFCADEF6"/>
              </stop>
            </gradientFill>
          </fill>
          <border>
            <left style="thin">
              <color rgb="FF999999"/>
            </left>
            <right style="thin">
              <color rgb="FF999999"/>
            </right>
            <top style="thin">
              <color rgb="FF999999"/>
            </top>
            <bottom style="thin">
              <color rgb="FF999999"/>
            </bottom>
            <vertical/>
            <horizontal/>
          </border>
        </dxf>
        <dxf>
          <font>
            <color rgb="FF828282"/>
          </font>
          <fill>
            <gradientFill degree="90">
              <stop position="0">
                <color rgb="FFF2F4F6"/>
              </stop>
              <stop position="1">
                <color rgb="FFFEFEFE"/>
              </stop>
            </gradientFill>
          </fill>
          <border>
            <left style="thin">
              <color rgb="FFE0E0E0"/>
            </left>
            <right style="thin">
              <color rgb="FFE0E0E0"/>
            </right>
            <top style="thin">
              <color rgb="FFE0E0E0"/>
            </top>
            <bottom style="thin">
              <color rgb="FFE0E0E0"/>
            </bottom>
            <vertical/>
            <horizontal/>
          </border>
        </dxf>
        <dxf>
          <font>
            <color rgb="FF000000"/>
          </font>
          <fill>
            <gradientFill degree="90">
              <stop position="0">
                <color rgb="FFE8EBEE"/>
              </stop>
              <stop position="1">
                <color rgb="FFF8F8FA"/>
              </stop>
            </gradient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1"/>
          </font>
          <fill>
            <patternFill patternType="solid">
              <fgColor theme="0" tint="-0.14999847407452621"/>
              <bgColor theme="0" tint="-0.14999847407452621"/>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0" tint="-0.249977111117893"/>
              <bgColor theme="0" tint="-0.249977111117893"/>
            </patternFill>
          </fill>
          <border>
            <left style="thin">
              <color rgb="FF999999"/>
            </left>
            <right style="thin">
              <color rgb="FF999999"/>
            </right>
            <top style="thin">
              <color rgb="FF999999"/>
            </top>
            <bottom style="thin">
              <color rgb="FF999999"/>
            </bottom>
            <vertical/>
            <horizontal/>
          </border>
        </dxf>
        <dxf>
          <font>
            <color rgb="FF959595"/>
          </font>
          <fill>
            <patternFill patternType="solid">
              <fgColor theme="0"/>
              <bgColor theme="0"/>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theme="0"/>
              <bgColor theme="0"/>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9" tint="-0.249977111117893"/>
          </font>
          <fill>
            <patternFill patternType="solid">
              <fgColor theme="9" tint="0.59999389629810485"/>
              <bgColor theme="9" tint="0.59999389629810485"/>
            </patternFill>
          </fill>
          <border>
            <left style="thin">
              <color theme="9" tint="0.59999389629810485"/>
            </left>
            <right style="thin">
              <color theme="9" tint="0.59999389629810485"/>
            </right>
            <top style="thin">
              <color theme="9" tint="0.59999389629810485"/>
            </top>
            <bottom style="thin">
              <color theme="9" tint="0.59999389629810485"/>
            </bottom>
            <vertical/>
            <horizontal/>
          </border>
        </dxf>
        <dxf>
          <font>
            <color theme="0"/>
          </font>
          <fill>
            <patternFill patternType="solid">
              <fgColor theme="9"/>
              <bgColor theme="9"/>
            </patternFill>
          </fill>
          <border>
            <left style="thin">
              <color theme="9"/>
            </left>
            <right style="thin">
              <color theme="9"/>
            </right>
            <top style="thin">
              <color theme="9"/>
            </top>
            <bottom style="thin">
              <color theme="9"/>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ill>
            <patternFill patternType="none">
              <bgColor auto="1"/>
            </patternFill>
          </fill>
        </dxf>
        <dxf>
          <font>
            <color theme="0"/>
          </font>
          <fill>
            <patternFill>
              <bgColor rgb="FF114E69"/>
            </patternFill>
          </fill>
        </dxf>
        <dxf>
          <fill>
            <patternFill>
              <bgColor rgb="FF28B78D"/>
            </patternFill>
          </fill>
        </dxf>
        <dxf>
          <fill>
            <patternFill>
              <bgColor theme="0" tint="-0.24994659260841701"/>
            </patternFill>
          </fill>
        </dxf>
        <dxf>
          <fill>
            <patternFill>
              <bgColor rgb="FFA0A9AE"/>
            </patternFill>
          </fill>
        </dxf>
        <dxf>
          <fill>
            <patternFill>
              <bgColor theme="0" tint="-0.24994659260841701"/>
            </patternFill>
          </fill>
        </dxf>
        <dxf>
          <fill>
            <patternFill>
              <bgColor theme="0" tint="-0.14996795556505021"/>
            </patternFill>
          </fill>
        </dxf>
        <dxf>
          <fill>
            <patternFill patternType="none">
              <bgColor auto="1"/>
            </patternFill>
          </fill>
        </dxf>
        <dxf>
          <font>
            <color theme="0"/>
          </font>
          <fill>
            <patternFill>
              <bgColor rgb="FF114E69"/>
            </patternFill>
          </fill>
        </dxf>
        <dxf>
          <fill>
            <patternFill>
              <bgColor rgb="FF28B78D"/>
            </patternFill>
          </fill>
        </dxf>
        <dxf>
          <fill>
            <patternFill>
              <bgColor theme="0" tint="-0.24994659260841701"/>
            </patternFill>
          </fill>
        </dxf>
        <dxf>
          <fill>
            <patternFill>
              <bgColor rgb="FFA0A9AE"/>
            </patternFill>
          </fill>
        </dxf>
        <dxf>
          <fill>
            <patternFill>
              <bgColor theme="0" tint="-0.24994659260841701"/>
            </patternFill>
          </fill>
        </dxf>
        <dxf>
          <fill>
            <patternFill>
              <bgColor theme="0" tint="-0.14996795556505021"/>
            </patternFill>
          </fill>
        </dxf>
        <dxf>
          <fill>
            <patternFill patternType="none">
              <bgColor auto="1"/>
            </patternFill>
          </fill>
        </dxf>
        <dxf>
          <font>
            <color theme="0"/>
          </font>
          <fill>
            <patternFill>
              <bgColor rgb="FF114E69"/>
            </patternFill>
          </fill>
        </dxf>
        <dxf>
          <fill>
            <patternFill>
              <bgColor rgb="FF28B78D"/>
            </patternFill>
          </fill>
        </dxf>
        <dxf>
          <fill>
            <patternFill>
              <bgColor theme="0" tint="-0.24994659260841701"/>
            </patternFill>
          </fill>
        </dxf>
        <dxf>
          <fill>
            <patternFill>
              <bgColor rgb="FFA0A9AE"/>
            </patternFill>
          </fill>
        </dxf>
        <dxf>
          <fill>
            <patternFill>
              <bgColor theme="0" tint="-0.24994659260841701"/>
            </patternFill>
          </fill>
        </dxf>
        <dxf>
          <fill>
            <patternFill>
              <bgColor theme="0" tint="-0.14996795556505021"/>
            </patternFill>
          </fill>
        </dxf>
        <dxf>
          <fill>
            <patternFill patternType="none">
              <bgColor auto="1"/>
            </patternFill>
          </fill>
        </dxf>
        <dxf>
          <font>
            <color theme="0"/>
          </font>
          <fill>
            <patternFill>
              <bgColor rgb="FF114E69"/>
            </patternFill>
          </fill>
        </dxf>
        <dxf>
          <fill>
            <patternFill>
              <bgColor rgb="FF28B78D"/>
            </patternFill>
          </fill>
        </dxf>
        <dxf>
          <fill>
            <patternFill>
              <bgColor theme="0" tint="-0.24994659260841701"/>
            </patternFill>
          </fill>
        </dxf>
        <dxf>
          <fill>
            <patternFill>
              <bgColor rgb="FFA0A9AE"/>
            </patternFill>
          </fill>
        </dxf>
        <dxf>
          <fill>
            <patternFill>
              <bgColor theme="0" tint="-0.24994659260841701"/>
            </patternFill>
          </fill>
        </dxf>
        <dxf>
          <fill>
            <patternFill>
              <bgColor theme="0" tint="-0.14996795556505021"/>
            </patternFill>
          </fill>
        </dxf>
        <dxf>
          <fill>
            <patternFill patternType="none">
              <bgColor auto="1"/>
            </patternFill>
          </fill>
        </dxf>
        <dxf>
          <font>
            <color theme="0"/>
          </font>
          <fill>
            <patternFill>
              <bgColor rgb="FF114E69"/>
            </patternFill>
          </fill>
        </dxf>
        <dxf>
          <fill>
            <patternFill>
              <bgColor rgb="FF28B78D"/>
            </patternFill>
          </fill>
        </dxf>
        <dxf>
          <fill>
            <patternFill>
              <bgColor theme="0" tint="-0.24994659260841701"/>
            </patternFill>
          </fill>
        </dxf>
        <dxf>
          <fill>
            <patternFill>
              <bgColor rgb="FFA0A9AE"/>
            </patternFill>
          </fill>
        </dxf>
        <dxf>
          <fill>
            <patternFill>
              <bgColor theme="0" tint="-0.24994659260841701"/>
            </patternFill>
          </fill>
        </dxf>
        <dxf>
          <fill>
            <patternFill>
              <bgColor theme="0" tint="-0.14996795556505021"/>
            </patternFill>
          </fill>
        </dxf>
        <dxf>
          <fill>
            <patternFill patternType="none">
              <bgColor auto="1"/>
            </patternFill>
          </fill>
        </dxf>
        <dxf>
          <font>
            <color theme="1"/>
          </font>
          <fill>
            <patternFill>
              <bgColor theme="6" tint="0.79998168889431442"/>
            </patternFill>
          </fill>
        </dxf>
        <dxf>
          <font>
            <color auto="1"/>
          </font>
          <fill>
            <patternFill>
              <bgColor theme="6" tint="0.79998168889431442"/>
            </patternFill>
          </fill>
        </dxf>
        <dxf>
          <font>
            <color theme="0" tint="-0.24994659260841701"/>
          </font>
          <fill>
            <patternFill>
              <bgColor theme="0" tint="-0.24994659260841701"/>
            </patternFill>
          </fill>
        </dxf>
        <dxf>
          <fill>
            <patternFill>
              <bgColor rgb="FF8FCFAD"/>
            </patternFill>
          </fill>
        </dxf>
        <dxf>
          <fill>
            <patternFill>
              <bgColor theme="0" tint="-0.24994659260841701"/>
            </patternFill>
          </fill>
        </dxf>
        <dxf>
          <font>
            <color theme="0" tint="-0.34998626667073579"/>
          </font>
          <fill>
            <patternFill>
              <bgColor theme="0" tint="-0.14996795556505021"/>
            </patternFill>
          </fill>
        </dxf>
        <dxf>
          <fill>
            <patternFill patternType="none">
              <bgColor auto="1"/>
            </patternFill>
          </fill>
        </dxf>
        <dxf>
          <font>
            <color theme="1"/>
          </font>
          <fill>
            <patternFill>
              <bgColor theme="6" tint="0.79998168889431442"/>
            </patternFill>
          </fill>
        </dxf>
        <dxf>
          <font>
            <color auto="1"/>
          </font>
          <fill>
            <patternFill>
              <bgColor theme="6" tint="0.79998168889431442"/>
            </patternFill>
          </fill>
        </dxf>
        <dxf>
          <font>
            <color theme="0" tint="-0.24994659260841701"/>
          </font>
          <fill>
            <patternFill>
              <bgColor theme="0" tint="-0.24994659260841701"/>
            </patternFill>
          </fill>
        </dxf>
        <dxf>
          <fill>
            <patternFill>
              <bgColor rgb="FF8FCFAD"/>
            </patternFill>
          </fill>
        </dxf>
        <dxf>
          <fill>
            <patternFill>
              <bgColor theme="0" tint="-0.24994659260841701"/>
            </patternFill>
          </fill>
        </dxf>
        <dxf>
          <font>
            <color theme="0" tint="-0.34998626667073579"/>
          </font>
          <fill>
            <patternFill>
              <bgColor theme="0" tint="-0.14996795556505021"/>
            </patternFill>
          </fill>
        </dxf>
        <dxf>
          <fill>
            <patternFill patternType="none">
              <bgColor auto="1"/>
            </patternFill>
          </fill>
        </dxf>
        <dxf>
          <font>
            <color theme="1"/>
          </font>
          <fill>
            <patternFill>
              <bgColor theme="6" tint="0.79998168889431442"/>
            </patternFill>
          </fill>
        </dxf>
        <dxf>
          <font>
            <color auto="1"/>
          </font>
          <fill>
            <patternFill>
              <bgColor theme="6" tint="0.79998168889431442"/>
            </patternFill>
          </fill>
        </dxf>
        <dxf>
          <font>
            <color theme="0" tint="-0.24994659260841701"/>
          </font>
          <fill>
            <patternFill>
              <bgColor theme="0" tint="-0.24994659260841701"/>
            </patternFill>
          </fill>
        </dxf>
        <dxf>
          <fill>
            <patternFill>
              <bgColor rgb="FF8FCFAD"/>
            </patternFill>
          </fill>
        </dxf>
        <dxf>
          <fill>
            <patternFill>
              <bgColor theme="0" tint="-0.24994659260841701"/>
            </patternFill>
          </fill>
        </dxf>
        <dxf>
          <font>
            <color theme="0" tint="-0.34998626667073579"/>
          </font>
          <fill>
            <patternFill>
              <bgColor theme="0" tint="-0.14996795556505021"/>
            </patternFill>
          </fill>
        </dxf>
        <dxf>
          <fill>
            <patternFill patternType="none">
              <bgColor auto="1"/>
            </patternFill>
          </fill>
        </dxf>
        <dxf>
          <font>
            <color theme="1"/>
          </font>
          <fill>
            <patternFill>
              <bgColor theme="6" tint="0.79998168889431442"/>
            </patternFill>
          </fill>
        </dxf>
        <dxf>
          <font>
            <color auto="1"/>
          </font>
          <fill>
            <patternFill>
              <bgColor theme="6" tint="0.79998168889431442"/>
            </patternFill>
          </fill>
        </dxf>
        <dxf>
          <font>
            <color theme="0" tint="-0.24994659260841701"/>
          </font>
          <fill>
            <patternFill>
              <bgColor theme="0" tint="-0.24994659260841701"/>
            </patternFill>
          </fill>
        </dxf>
        <dxf>
          <fill>
            <patternFill>
              <bgColor rgb="FF8FCFAD"/>
            </patternFill>
          </fill>
        </dxf>
        <dxf>
          <fill>
            <patternFill>
              <bgColor theme="0" tint="-0.24994659260841701"/>
            </patternFill>
          </fill>
        </dxf>
        <dxf>
          <font>
            <color theme="0" tint="-0.34998626667073579"/>
          </font>
          <fill>
            <patternFill>
              <bgColor theme="0" tint="-0.14996795556505021"/>
            </patternFill>
          </fill>
        </dxf>
        <dxf>
          <fill>
            <patternFill patternType="none">
              <bgColor auto="1"/>
            </patternFill>
          </fill>
        </dxf>
        <dxf>
          <font>
            <color theme="1"/>
          </font>
          <fill>
            <patternFill>
              <bgColor theme="6" tint="0.79998168889431442"/>
            </patternFill>
          </fill>
        </dxf>
        <dxf>
          <font>
            <color auto="1"/>
          </font>
          <fill>
            <patternFill>
              <bgColor theme="6" tint="0.79998168889431442"/>
            </patternFill>
          </fill>
        </dxf>
        <dxf>
          <font>
            <color theme="0" tint="-0.24994659260841701"/>
          </font>
          <fill>
            <patternFill>
              <bgColor theme="0" tint="-0.24994659260841701"/>
            </patternFill>
          </fill>
        </dxf>
        <dxf>
          <fill>
            <patternFill>
              <bgColor rgb="FF8FCFAD"/>
            </patternFill>
          </fill>
        </dxf>
        <dxf>
          <fill>
            <patternFill>
              <bgColor theme="0" tint="-0.24994659260841701"/>
            </patternFill>
          </fill>
        </dxf>
        <dxf>
          <font>
            <color theme="0" tint="-0.34998626667073579"/>
          </font>
          <fill>
            <patternFill>
              <bgColor theme="0" tint="-0.14996795556505021"/>
            </patternFill>
          </fill>
        </dxf>
        <dxf>
          <fill>
            <patternFill patternType="none">
              <bgColor auto="1"/>
            </patternFill>
          </fill>
        </dxf>
        <dxf>
          <font>
            <color theme="0"/>
          </font>
          <fill>
            <patternFill>
              <bgColor rgb="FF50B47F"/>
            </patternFill>
          </fill>
        </dxf>
        <dxf>
          <fill>
            <patternFill>
              <bgColor rgb="FF50B47F"/>
            </patternFill>
          </fill>
        </dxf>
        <dxf>
          <fill>
            <patternFill>
              <bgColor theme="0" tint="-0.24994659260841701"/>
            </patternFill>
          </fill>
        </dxf>
        <dxf>
          <fill>
            <patternFill>
              <bgColor rgb="FF8FCFAD"/>
            </patternFill>
          </fill>
        </dxf>
        <dxf>
          <fill>
            <patternFill>
              <bgColor theme="0" tint="-0.24994659260841701"/>
            </patternFill>
          </fill>
        </dxf>
        <dxf>
          <fill>
            <patternFill>
              <bgColor theme="0" tint="-0.14996795556505021"/>
            </patternFill>
          </fill>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100"/>
            <x14:slicerStyleElement type="unselectedItemWithNoData" dxfId="99"/>
            <x14:slicerStyleElement type="selectedItemWithData" dxfId="98"/>
            <x14:slicerStyleElement type="selectedItemWithNoData" dxfId="97"/>
            <x14:slicerStyleElement type="hoveredUnselectedItemWithData" dxfId="96"/>
            <x14:slicerStyleElement type="hoveredSelectedItemWithData" dxfId="95"/>
            <x14:slicerStyleElement type="hoveredSelectedItemWithNoData" dxfId="94"/>
          </x14:slicerStyleElements>
        </x14:slicerStyle>
        <x14:slicerStyle name="Slicer Style 1 2">
          <x14:slicerStyleElements>
            <x14:slicerStyleElement type="unselectedItemWithData" dxfId="93"/>
            <x14:slicerStyleElement type="unselectedItemWithNoData" dxfId="92"/>
            <x14:slicerStyleElement type="selectedItemWithData" dxfId="91"/>
            <x14:slicerStyleElement type="selectedItemWithNoData" dxfId="90"/>
            <x14:slicerStyleElement type="hoveredUnselectedItemWithData" dxfId="89"/>
            <x14:slicerStyleElement type="hoveredSelectedItemWithData" dxfId="88"/>
            <x14:slicerStyleElement type="hoveredSelectedItemWithNoData" dxfId="87"/>
          </x14:slicerStyleElements>
        </x14:slicerStyle>
        <x14:slicerStyle name="Slicer Style 1 2 2">
          <x14:slicerStyleElements>
            <x14:slicerStyleElement type="unselectedItemWithData" dxfId="86"/>
            <x14:slicerStyleElement type="unselectedItemWithNoData" dxfId="85"/>
            <x14:slicerStyleElement type="selectedItemWithData" dxfId="84"/>
            <x14:slicerStyleElement type="selectedItemWithNoData" dxfId="83"/>
            <x14:slicerStyleElement type="hoveredUnselectedItemWithData" dxfId="82"/>
            <x14:slicerStyleElement type="hoveredSelectedItemWithData" dxfId="81"/>
            <x14:slicerStyleElement type="hoveredSelectedItemWithNoData" dxfId="80"/>
          </x14:slicerStyleElements>
        </x14:slicerStyle>
        <x14:slicerStyle name="Slicer Style 1 2 3">
          <x14:slicerStyleElements>
            <x14:slicerStyleElement type="unselectedItemWithData" dxfId="79"/>
            <x14:slicerStyleElement type="unselectedItemWithNoData" dxfId="78"/>
            <x14:slicerStyleElement type="selectedItemWithData" dxfId="77"/>
            <x14:slicerStyleElement type="selectedItemWithNoData" dxfId="76"/>
            <x14:slicerStyleElement type="hoveredUnselectedItemWithData" dxfId="75"/>
            <x14:slicerStyleElement type="hoveredSelectedItemWithData" dxfId="74"/>
            <x14:slicerStyleElement type="hoveredSelectedItemWithNoData" dxfId="73"/>
          </x14:slicerStyleElements>
        </x14:slicerStyle>
        <x14:slicerStyle name="Slicer Style 1 2 4">
          <x14:slicerStyleElements>
            <x14:slicerStyleElement type="unselectedItemWithData" dxfId="72"/>
            <x14:slicerStyleElement type="unselectedItemWithNoData" dxfId="71"/>
            <x14:slicerStyleElement type="selectedItemWithData" dxfId="70"/>
            <x14:slicerStyleElement type="selectedItemWithNoData" dxfId="69"/>
            <x14:slicerStyleElement type="hoveredUnselectedItemWithData" dxfId="68"/>
            <x14:slicerStyleElement type="hoveredSelectedItemWithData" dxfId="67"/>
            <x14:slicerStyleElement type="hoveredSelectedItemWithNoData" dxfId="66"/>
          </x14:slicerStyleElements>
        </x14:slicerStyle>
        <x14:slicerStyle name="Slicer Style 1 2 5">
          <x14:slicerStyleElements>
            <x14:slicerStyleElement type="unselectedItemWithData" dxfId="65"/>
            <x14:slicerStyleElement type="unselectedItemWithNoData" dxfId="64"/>
            <x14:slicerStyleElement type="selectedItemWithData" dxfId="63"/>
            <x14:slicerStyleElement type="selectedItemWithNoData" dxfId="62"/>
            <x14:slicerStyleElement type="hoveredUnselectedItemWithData" dxfId="61"/>
            <x14:slicerStyleElement type="hoveredSelectedItemWithData" dxfId="60"/>
            <x14:slicerStyleElement type="hoveredSelectedItemWithNoData" dxfId="59"/>
          </x14:slicerStyleElements>
        </x14:slicerStyle>
        <x14:slicerStyle name="Slicer Style 1 3">
          <x14:slicerStyleElements>
            <x14:slicerStyleElement type="unselectedItemWithData" dxfId="58"/>
            <x14:slicerStyleElement type="unselectedItemWithNoData" dxfId="57"/>
            <x14:slicerStyleElement type="selectedItemWithData" dxfId="56"/>
            <x14:slicerStyleElement type="selectedItemWithNoData" dxfId="55"/>
            <x14:slicerStyleElement type="hoveredUnselectedItemWithData" dxfId="54"/>
            <x14:slicerStyleElement type="hoveredSelectedItemWithData" dxfId="53"/>
            <x14:slicerStyleElement type="hoveredSelectedItemWithNoData" dxfId="52"/>
          </x14:slicerStyleElements>
        </x14:slicerStyle>
        <x14:slicerStyle name="Slicer Style 1 4">
          <x14:slicerStyleElements>
            <x14:slicerStyleElement type="unselectedItemWithData" dxfId="51"/>
            <x14:slicerStyleElement type="unselectedItemWithNoData" dxfId="50"/>
            <x14:slicerStyleElement type="selectedItemWithData" dxfId="49"/>
            <x14:slicerStyleElement type="selectedItemWithNoData" dxfId="48"/>
            <x14:slicerStyleElement type="hoveredUnselectedItemWithData" dxfId="47"/>
            <x14:slicerStyleElement type="hoveredSelectedItemWithData" dxfId="46"/>
            <x14:slicerStyleElement type="hoveredSelectedItemWithNoData" dxfId="45"/>
          </x14:slicerStyleElements>
        </x14:slicerStyle>
        <x14:slicerStyle name="Slicer Style 1 5">
          <x14:slicerStyleElements>
            <x14:slicerStyleElement type="unselectedItemWithData" dxfId="44"/>
            <x14:slicerStyleElement type="unselectedItemWithNoData" dxfId="43"/>
            <x14:slicerStyleElement type="selectedItemWithData" dxfId="42"/>
            <x14:slicerStyleElement type="selectedItemWithNoData" dxfId="41"/>
            <x14:slicerStyleElement type="hoveredUnselectedItemWithData" dxfId="40"/>
            <x14:slicerStyleElement type="hoveredSelectedItemWithData" dxfId="39"/>
            <x14:slicerStyleElement type="hoveredSelectedItemWithNoData" dxfId="38"/>
          </x14:slicerStyleElements>
        </x14:slicerStyle>
        <x14:slicerStyle name="Slicer Style 1 6">
          <x14:slicerStyleElements>
            <x14:slicerStyleElement type="unselectedItemWithData" dxfId="37"/>
            <x14:slicerStyleElement type="unselectedItemWithNoData" dxfId="36"/>
            <x14:slicerStyleElement type="selectedItemWithData" dxfId="35"/>
            <x14:slicerStyleElement type="selectedItemWithNoData" dxfId="34"/>
            <x14:slicerStyleElement type="hoveredUnselectedItemWithData" dxfId="33"/>
            <x14:slicerStyleElement type="hoveredSelectedItemWithData" dxfId="32"/>
            <x14:slicerStyleElement type="hoveredSelectedItemWithNoData" dxfId="31"/>
          </x14:slicerStyleElements>
        </x14:slicerStyle>
        <x14:slicerStyle name="Slicer Style 1 7">
          <x14:slicerStyleElements>
            <x14:slicerStyleElement type="unselectedItemWithData" dxfId="30"/>
            <x14:slicerStyleElement type="unselectedItemWithNoData" dxfId="29"/>
            <x14:slicerStyleElement type="selectedItemWithData" dxfId="28"/>
            <x14:slicerStyleElement type="selectedItemWithNoData" dxfId="27"/>
            <x14:slicerStyleElement type="hoveredUnselectedItemWithData" dxfId="26"/>
            <x14:slicerStyleElement type="hoveredSelectedItemWithData" dxfId="25"/>
            <x14:slicerStyleElement type="hoveredSelectedItemWithNoData" dxfId="24"/>
          </x14:slicerStyleElements>
        </x14:slicerStyle>
        <x14:slicerStyle name="SlicerStyleDark6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Other1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Other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07/relationships/slicerCache" Target="slicerCaches/slicerCache4.xml"/><Relationship Id="rId18" Type="http://schemas.microsoft.com/office/2007/relationships/slicerCache" Target="slicerCaches/slicerCache9.xml"/><Relationship Id="rId26" Type="http://schemas.openxmlformats.org/officeDocument/2006/relationships/styles" Target="styles.xml"/><Relationship Id="rId3" Type="http://schemas.openxmlformats.org/officeDocument/2006/relationships/worksheet" Target="worksheets/sheet3.xml"/><Relationship Id="rId21" Type="http://schemas.microsoft.com/office/2007/relationships/slicerCache" Target="slicerCaches/slicerCache12.xml"/><Relationship Id="rId7" Type="http://schemas.openxmlformats.org/officeDocument/2006/relationships/worksheet" Target="worksheets/sheet7.xml"/><Relationship Id="rId12" Type="http://schemas.microsoft.com/office/2007/relationships/slicerCache" Target="slicerCaches/slicerCache3.xml"/><Relationship Id="rId17" Type="http://schemas.microsoft.com/office/2007/relationships/slicerCache" Target="slicerCaches/slicerCache8.xml"/><Relationship Id="rId25" Type="http://schemas.openxmlformats.org/officeDocument/2006/relationships/theme" Target="theme/theme1.xml"/><Relationship Id="rId33" Type="http://schemas.openxmlformats.org/officeDocument/2006/relationships/calcChain" Target="calcChain.xml"/><Relationship Id="rId2" Type="http://schemas.openxmlformats.org/officeDocument/2006/relationships/worksheet" Target="worksheets/sheet2.xml"/><Relationship Id="rId16" Type="http://schemas.microsoft.com/office/2007/relationships/slicerCache" Target="slicerCaches/slicerCache7.xml"/><Relationship Id="rId20" Type="http://schemas.microsoft.com/office/2007/relationships/slicerCache" Target="slicerCaches/slicerCache11.xml"/><Relationship Id="rId29"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24" Type="http://schemas.microsoft.com/office/2007/relationships/slicerCache" Target="slicerCaches/slicerCache15.xml"/><Relationship Id="rId32" Type="http://schemas.microsoft.com/office/2017/06/relationships/rdRichValueTypes" Target="richData/rdRichValueTypes.xml"/><Relationship Id="rId5" Type="http://schemas.openxmlformats.org/officeDocument/2006/relationships/worksheet" Target="worksheets/sheet5.xml"/><Relationship Id="rId15" Type="http://schemas.microsoft.com/office/2007/relationships/slicerCache" Target="slicerCaches/slicerCache6.xml"/><Relationship Id="rId23" Type="http://schemas.microsoft.com/office/2007/relationships/slicerCache" Target="slicerCaches/slicerCache14.xml"/><Relationship Id="rId28" Type="http://schemas.openxmlformats.org/officeDocument/2006/relationships/sheetMetadata" Target="metadata.xml"/><Relationship Id="rId10" Type="http://schemas.microsoft.com/office/2007/relationships/slicerCache" Target="slicerCaches/slicerCache1.xml"/><Relationship Id="rId19" Type="http://schemas.microsoft.com/office/2007/relationships/slicerCache" Target="slicerCaches/slicerCache10.xml"/><Relationship Id="rId31"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microsoft.com/office/2007/relationships/slicerCache" Target="slicerCaches/slicerCache5.xml"/><Relationship Id="rId22" Type="http://schemas.microsoft.com/office/2007/relationships/slicerCache" Target="slicerCaches/slicerCache13.xml"/><Relationship Id="rId27" Type="http://schemas.openxmlformats.org/officeDocument/2006/relationships/sharedStrings" Target="sharedStrings.xml"/><Relationship Id="rId30" Type="http://schemas.microsoft.com/office/2017/06/relationships/rdRichValue" Target="richData/rdrichvalue.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[Venture_Capital_Deals_Flow.xlsx]Sheet5!Pie-Round</c:name>
    <c:fmtId val="6"/>
  </c:pivotSource>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t>Deals by Round </a:t>
            </a:r>
          </a:p>
        </c:rich>
      </c:tx>
      <c:layout>
        <c:manualLayout>
          <c:xMode val="edge"/>
          <c:yMode val="edge"/>
          <c:x val="0.26208277703604804"/>
          <c:y val="1.1223334638303739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ivotFmts>
      <c:pivotFmt>
        <c:idx val="0"/>
        <c:dLbl>
          <c:idx val="0"/>
          <c:showLegendKey val="0"/>
          <c:showVal val="1"/>
          <c:showCatName val="1"/>
          <c:showSerName val="0"/>
          <c:showPercent val="1"/>
          <c:showBubbleSize val="0"/>
          <c:separator>
</c:separator>
          <c:extLst>
            <c:ext xmlns:c15="http://schemas.microsoft.com/office/drawing/2012/chart" uri="{CE6537A1-D6FC-4f65-9D91-7224C49458BB}"/>
          </c:extLst>
        </c:dLbl>
      </c:pivotFmt>
      <c:pivotFmt>
        <c:idx val="1"/>
        <c:dLbl>
          <c:idx val="0"/>
          <c:showLegendKey val="0"/>
          <c:showVal val="1"/>
          <c:showCatName val="1"/>
          <c:showSerName val="0"/>
          <c:showPercent val="1"/>
          <c:showBubbleSize val="0"/>
          <c:separator>
</c:separator>
          <c:extLst>
            <c:ext xmlns:c15="http://schemas.microsoft.com/office/drawing/2012/chart" uri="{CE6537A1-D6FC-4f65-9D91-7224C49458BB}"/>
          </c:extLst>
        </c:dLbl>
      </c:pivotFmt>
      <c:pivotFmt>
        <c:idx val="2"/>
      </c:pivotFmt>
      <c:pivotFmt>
        <c:idx val="3"/>
      </c:pivotFmt>
      <c:pivotFmt>
        <c:idx val="4"/>
      </c:pivotFmt>
      <c:pivotFmt>
        <c:idx val="5"/>
        <c:dLbl>
          <c:idx val="0"/>
          <c:showLegendKey val="0"/>
          <c:showVal val="1"/>
          <c:showCatName val="1"/>
          <c:showSerName val="0"/>
          <c:showPercent val="1"/>
          <c:showBubbleSize val="0"/>
          <c:separator>
</c:separator>
          <c:extLst>
            <c:ext xmlns:c15="http://schemas.microsoft.com/office/drawing/2012/chart" uri="{CE6537A1-D6FC-4f65-9D91-7224C49458BB}"/>
          </c:extLst>
        </c:dLbl>
      </c:pivotFmt>
      <c:pivotFmt>
        <c:idx val="6"/>
      </c:pivotFmt>
      <c:pivotFmt>
        <c:idx val="7"/>
      </c:pivotFmt>
      <c:pivotFmt>
        <c:idx val="8"/>
      </c:pivotFmt>
      <c:pivotFmt>
        <c:idx val="9"/>
        <c:dLbl>
          <c:idx val="0"/>
          <c:showLegendKey val="0"/>
          <c:showVal val="1"/>
          <c:showCatName val="1"/>
          <c:showSerName val="0"/>
          <c:showPercent val="1"/>
          <c:showBubbleSize val="0"/>
          <c:separator>
</c:separator>
          <c:extLst>
            <c:ext xmlns:c15="http://schemas.microsoft.com/office/drawing/2012/chart" uri="{CE6537A1-D6FC-4f65-9D91-7224C49458BB}"/>
          </c:extLst>
        </c:dLbl>
      </c:pivotFmt>
      <c:pivotFmt>
        <c:idx val="10"/>
      </c:pivotFmt>
      <c:pivotFmt>
        <c:idx val="11"/>
      </c:pivotFmt>
      <c:pivotFmt>
        <c:idx val="12"/>
      </c:pivotFmt>
      <c:pivotFmt>
        <c:idx val="13"/>
        <c:dLbl>
          <c:idx val="0"/>
          <c:showLegendKey val="0"/>
          <c:showVal val="1"/>
          <c:showCatName val="1"/>
          <c:showSerName val="0"/>
          <c:showPercent val="1"/>
          <c:showBubbleSize val="0"/>
          <c:separator>
</c:separator>
          <c:extLst>
            <c:ext xmlns:c15="http://schemas.microsoft.com/office/drawing/2012/chart" uri="{CE6537A1-D6FC-4f65-9D91-7224C49458BB}"/>
          </c:extLst>
        </c:dLbl>
      </c:pivotFmt>
      <c:pivotFmt>
        <c:idx val="14"/>
      </c:pivotFmt>
      <c:pivotFmt>
        <c:idx val="15"/>
      </c:pivotFmt>
      <c:pivotFmt>
        <c:idx val="16"/>
      </c:pivotFmt>
      <c:pivotFmt>
        <c:idx val="17"/>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1"/>
          <c:showBubbleSize val="0"/>
          <c:separator>
</c:separator>
          <c:extLst>
            <c:ext xmlns:c15="http://schemas.microsoft.com/office/drawing/2012/chart" uri="{CE6537A1-D6FC-4f65-9D91-7224C49458BB}"/>
          </c:extLst>
        </c:dLbl>
      </c:pivotFmt>
      <c:pivotFmt>
        <c:idx val="18"/>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
        <c:idx val="19"/>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
        <c:idx val="2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s>
    <c:plotArea>
      <c:layout>
        <c:manualLayout>
          <c:layoutTarget val="inner"/>
          <c:xMode val="edge"/>
          <c:yMode val="edge"/>
          <c:x val="2.8844058044146352E-2"/>
          <c:y val="0.11361151885299289"/>
          <c:w val="0.67857195420665872"/>
          <c:h val="0.85563963728303394"/>
        </c:manualLayout>
      </c:layout>
      <c:doughnutChart>
        <c:varyColors val="1"/>
        <c:ser>
          <c:idx val="0"/>
          <c:order val="0"/>
          <c:tx>
            <c:strRef>
              <c:f>Sheet5!$W$3</c:f>
              <c:strCache>
                <c:ptCount val="1"/>
                <c:pt idx="0">
                  <c:v>Total</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9-7EEE-401F-A4E4-14C77BFC48CE}"/>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B-7EEE-401F-A4E4-14C77BFC48CE}"/>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D-7EEE-401F-A4E4-14C77BFC48C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Sheet5!$V$4:$V$7</c:f>
              <c:strCache>
                <c:ptCount val="3"/>
                <c:pt idx="0">
                  <c:v>Seed</c:v>
                </c:pt>
                <c:pt idx="1">
                  <c:v>Series A</c:v>
                </c:pt>
                <c:pt idx="2">
                  <c:v>Series B</c:v>
                </c:pt>
              </c:strCache>
            </c:strRef>
          </c:cat>
          <c:val>
            <c:numRef>
              <c:f>Sheet5!$W$4:$W$7</c:f>
              <c:numCache>
                <c:formatCode>General</c:formatCode>
                <c:ptCount val="3"/>
                <c:pt idx="0">
                  <c:v>13</c:v>
                </c:pt>
                <c:pt idx="1">
                  <c:v>12</c:v>
                </c:pt>
                <c:pt idx="2">
                  <c:v>5</c:v>
                </c:pt>
              </c:numCache>
            </c:numRef>
          </c:val>
          <c:extLst>
            <c:ext xmlns:c16="http://schemas.microsoft.com/office/drawing/2014/chart" uri="{C3380CC4-5D6E-409C-BE32-E72D297353CC}">
              <c16:uniqueId val="{0000000E-7EEE-401F-A4E4-14C77BFC48CE}"/>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chart>
  <c:spPr>
    <a:solidFill>
      <a:schemeClr val="bg1">
        <a:lumMod val="95000"/>
      </a:schemeClr>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[Venture_Capital_Deals_Flow.xlsx]Sheet5!PirGainLoss</c:name>
    <c:fmtId val="3"/>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1"/>
          <c:showBubbleSize val="0"/>
          <c:extLst>
            <c:ext xmlns:c15="http://schemas.microsoft.com/office/drawing/2012/chart" uri="{CE6537A1-D6FC-4f65-9D91-7224C49458BB}"/>
          </c:extLst>
        </c:dLbl>
      </c:pivotFmt>
      <c:pivotFmt>
        <c:idx val="5"/>
        <c:spPr>
          <a:solidFill>
            <a:srgbClr val="50B47F"/>
          </a:solidFill>
          <a:ln w="19050">
            <a:solidFill>
              <a:schemeClr val="lt1"/>
            </a:solidFill>
          </a:ln>
          <a:effectLst/>
        </c:spPr>
      </c:pivotFmt>
      <c:pivotFmt>
        <c:idx val="6"/>
        <c:spPr>
          <a:solidFill>
            <a:srgbClr val="C00000"/>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2">
              <a:lumMod val="75000"/>
            </a:schemeClr>
          </a:solidFill>
          <a:ln w="19050">
            <a:noFill/>
          </a:ln>
          <a:effectLst/>
        </c:spPr>
      </c:pivotFmt>
      <c:pivotFmt>
        <c:idx val="9"/>
        <c:spPr>
          <a:solidFill>
            <a:srgbClr val="50B47F"/>
          </a:solidFill>
          <a:ln w="19050">
            <a:noFill/>
          </a:ln>
          <a:effectLst/>
        </c:spPr>
      </c:pivotFmt>
      <c:pivotFmt>
        <c:idx val="10"/>
        <c:spPr>
          <a:solidFill>
            <a:schemeClr val="accent3">
              <a:lumMod val="60000"/>
              <a:lumOff val="40000"/>
            </a:schemeClr>
          </a:solidFill>
          <a:ln w="19050">
            <a:noFill/>
          </a:ln>
          <a:effectLst/>
        </c:spPr>
      </c:pivotFmt>
    </c:pivotFmts>
    <c:plotArea>
      <c:layout>
        <c:manualLayout>
          <c:layoutTarget val="inner"/>
          <c:xMode val="edge"/>
          <c:yMode val="edge"/>
          <c:x val="7.7592447589640554E-2"/>
          <c:y val="0.13894156722755602"/>
          <c:w val="0.85639129875763931"/>
          <c:h val="0.82303407493801684"/>
        </c:manualLayout>
      </c:layout>
      <c:pieChart>
        <c:varyColors val="1"/>
        <c:ser>
          <c:idx val="0"/>
          <c:order val="0"/>
          <c:tx>
            <c:strRef>
              <c:f>Sheet5!$BL$3</c:f>
              <c:strCache>
                <c:ptCount val="1"/>
                <c:pt idx="0">
                  <c:v>Total</c:v>
                </c:pt>
              </c:strCache>
            </c:strRef>
          </c:tx>
          <c:spPr>
            <a:ln>
              <a:noFill/>
            </a:ln>
          </c:spPr>
          <c:dPt>
            <c:idx val="0"/>
            <c:bubble3D val="0"/>
            <c:spPr>
              <a:solidFill>
                <a:schemeClr val="accent2">
                  <a:lumMod val="75000"/>
                </a:schemeClr>
              </a:solidFill>
              <a:ln w="19050">
                <a:noFill/>
              </a:ln>
              <a:effectLst/>
            </c:spPr>
            <c:extLst>
              <c:ext xmlns:c16="http://schemas.microsoft.com/office/drawing/2014/chart" uri="{C3380CC4-5D6E-409C-BE32-E72D297353CC}">
                <c16:uniqueId val="{00000001-3F52-4DE2-8147-1750738359AD}"/>
              </c:ext>
            </c:extLst>
          </c:dPt>
          <c:dPt>
            <c:idx val="1"/>
            <c:bubble3D val="0"/>
            <c:spPr>
              <a:solidFill>
                <a:srgbClr val="50B47F"/>
              </a:solidFill>
              <a:ln w="19050">
                <a:noFill/>
              </a:ln>
              <a:effectLst/>
            </c:spPr>
            <c:extLst>
              <c:ext xmlns:c16="http://schemas.microsoft.com/office/drawing/2014/chart" uri="{C3380CC4-5D6E-409C-BE32-E72D297353CC}">
                <c16:uniqueId val="{00000003-3F52-4DE2-8147-1750738359AD}"/>
              </c:ext>
            </c:extLst>
          </c:dPt>
          <c:dPt>
            <c:idx val="2"/>
            <c:bubble3D val="0"/>
            <c:spPr>
              <a:solidFill>
                <a:schemeClr val="accent3">
                  <a:lumMod val="60000"/>
                  <a:lumOff val="40000"/>
                </a:schemeClr>
              </a:solidFill>
              <a:ln w="19050">
                <a:noFill/>
              </a:ln>
              <a:effectLst/>
            </c:spPr>
            <c:extLst>
              <c:ext xmlns:c16="http://schemas.microsoft.com/office/drawing/2014/chart" uri="{C3380CC4-5D6E-409C-BE32-E72D297353CC}">
                <c16:uniqueId val="{00000004-1EE3-4675-B36F-ABF61ABAC72A}"/>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Sheet5!$BK$4:$BK$7</c:f>
              <c:strCache>
                <c:ptCount val="3"/>
                <c:pt idx="0">
                  <c:v>Closed Lost</c:v>
                </c:pt>
                <c:pt idx="1">
                  <c:v>Closed Won</c:v>
                </c:pt>
                <c:pt idx="2">
                  <c:v>In-Progress</c:v>
                </c:pt>
              </c:strCache>
            </c:strRef>
          </c:cat>
          <c:val>
            <c:numRef>
              <c:f>Sheet5!$BL$4:$BL$7</c:f>
              <c:numCache>
                <c:formatCode>General</c:formatCode>
                <c:ptCount val="3"/>
                <c:pt idx="0">
                  <c:v>3</c:v>
                </c:pt>
                <c:pt idx="1">
                  <c:v>4</c:v>
                </c:pt>
                <c:pt idx="2">
                  <c:v>23</c:v>
                </c:pt>
              </c:numCache>
            </c:numRef>
          </c:val>
          <c:extLst>
            <c:ext xmlns:c16="http://schemas.microsoft.com/office/drawing/2014/chart" uri="{C3380CC4-5D6E-409C-BE32-E72D297353CC}">
              <c16:uniqueId val="{00000004-3F52-4DE2-8147-1750738359AD}"/>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[Venture_Capital_Deals_Flow.xlsx]Sheet5!pieClosed</c:name>
    <c:fmtId val="3"/>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1"/>
          <c:showBubbleSize val="0"/>
          <c:extLst>
            <c:ext xmlns:c15="http://schemas.microsoft.com/office/drawing/2012/chart" uri="{CE6537A1-D6FC-4f65-9D91-7224C49458BB}"/>
          </c:extLst>
        </c:dLbl>
      </c:pivotFmt>
      <c:pivotFmt>
        <c:idx val="5"/>
        <c:spPr>
          <a:solidFill>
            <a:srgbClr val="50B47F"/>
          </a:solidFill>
          <a:ln w="19050">
            <a:solidFill>
              <a:schemeClr val="lt1"/>
            </a:solidFill>
          </a:ln>
          <a:effectLst/>
        </c:spPr>
      </c:pivotFmt>
      <c:pivotFmt>
        <c:idx val="6"/>
        <c:spPr>
          <a:solidFill>
            <a:srgbClr val="C00000"/>
          </a:solidFill>
          <a:ln w="19050">
            <a:solidFill>
              <a:schemeClr val="lt1"/>
            </a:solidFill>
          </a:ln>
          <a:effectLst/>
        </c:spPr>
      </c:pivotFmt>
      <c:pivotFmt>
        <c:idx val="7"/>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1"/>
          <c:showBubbleSize val="0"/>
          <c:extLst>
            <c:ext xmlns:c15="http://schemas.microsoft.com/office/drawing/2012/chart" uri="{CE6537A1-D6FC-4f65-9D91-7224C49458BB}"/>
          </c:extLst>
        </c:dLbl>
      </c:pivotFmt>
      <c:pivotFmt>
        <c:idx val="8"/>
        <c:spPr>
          <a:solidFill>
            <a:srgbClr val="50B47F"/>
          </a:solidFill>
          <a:ln w="19050">
            <a:solidFill>
              <a:schemeClr val="lt1"/>
            </a:solidFill>
          </a:ln>
          <a:effectLst/>
        </c:spPr>
      </c:pivotFmt>
      <c:pivotFmt>
        <c:idx val="9"/>
        <c:spPr>
          <a:solidFill>
            <a:srgbClr val="C00000"/>
          </a:solidFill>
          <a:ln w="19050">
            <a:solidFill>
              <a:schemeClr val="lt1"/>
            </a:solidFill>
          </a:ln>
          <a:effectLst/>
        </c:spPr>
      </c:pivotFmt>
      <c:pivotFmt>
        <c:idx val="1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1"/>
          <c:showBubbleSize val="0"/>
          <c:extLst>
            <c:ext xmlns:c15="http://schemas.microsoft.com/office/drawing/2012/chart" uri="{CE6537A1-D6FC-4f65-9D91-7224C49458BB}"/>
          </c:extLst>
        </c:dLbl>
      </c:pivotFmt>
      <c:pivotFmt>
        <c:idx val="11"/>
        <c:spPr>
          <a:solidFill>
            <a:srgbClr val="50B47F"/>
          </a:solidFill>
          <a:ln w="19050">
            <a:solidFill>
              <a:schemeClr val="lt1"/>
            </a:solidFill>
          </a:ln>
          <a:effectLst/>
        </c:spPr>
      </c:pivotFmt>
      <c:pivotFmt>
        <c:idx val="12"/>
        <c:spPr>
          <a:solidFill>
            <a:srgbClr val="C00000"/>
          </a:solidFill>
          <a:ln w="19050">
            <a:solidFill>
              <a:schemeClr val="lt1"/>
            </a:solidFill>
          </a:ln>
          <a:effectLst/>
        </c:spPr>
      </c:pivotFmt>
      <c:pivotFmt>
        <c:idx val="13"/>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1"/>
          <c:showBubbleSize val="0"/>
          <c:extLst>
            <c:ext xmlns:c15="http://schemas.microsoft.com/office/drawing/2012/chart" uri="{CE6537A1-D6FC-4f65-9D91-7224C49458BB}"/>
          </c:extLst>
        </c:dLbl>
      </c:pivotFmt>
      <c:pivotFmt>
        <c:idx val="14"/>
        <c:spPr>
          <a:solidFill>
            <a:srgbClr val="50B47F"/>
          </a:solidFill>
          <a:ln w="19050">
            <a:solidFill>
              <a:schemeClr val="lt1"/>
            </a:solidFill>
          </a:ln>
          <a:effectLst/>
        </c:spPr>
      </c:pivotFmt>
      <c:pivotFmt>
        <c:idx val="15"/>
        <c:spPr>
          <a:solidFill>
            <a:srgbClr val="C00000"/>
          </a:solidFill>
          <a:ln w="19050">
            <a:solidFill>
              <a:schemeClr val="lt1"/>
            </a:solidFill>
          </a:ln>
          <a:effectLst/>
        </c:spPr>
      </c:pivotFmt>
      <c:pivotFmt>
        <c:idx val="16"/>
        <c:spPr>
          <a:solidFill>
            <a:schemeClr val="accent1"/>
          </a:solidFill>
          <a:ln w="19050">
            <a:solidFill>
              <a:schemeClr val="lt1"/>
            </a:solidFill>
          </a:ln>
          <a:effectLst/>
        </c:spPr>
      </c:pivotFmt>
      <c:pivotFmt>
        <c:idx val="17"/>
        <c:spPr>
          <a:solidFill>
            <a:srgbClr val="EA4335">
              <a:lumMod val="75000"/>
            </a:srgbClr>
          </a:solidFill>
          <a:ln w="19050">
            <a:noFill/>
          </a:ln>
          <a:effectLst/>
        </c:spPr>
      </c:pivotFmt>
      <c:pivotFmt>
        <c:idx val="18"/>
        <c:spPr>
          <a:solidFill>
            <a:srgbClr val="50B47F"/>
          </a:solidFill>
          <a:ln w="19050">
            <a:noFill/>
          </a:ln>
          <a:effectLst/>
        </c:spPr>
      </c:pivotFmt>
    </c:pivotFmts>
    <c:plotArea>
      <c:layout>
        <c:manualLayout>
          <c:layoutTarget val="inner"/>
          <c:xMode val="edge"/>
          <c:yMode val="edge"/>
          <c:x val="7.7592447589640554E-2"/>
          <c:y val="0.13894156722755602"/>
          <c:w val="0.85639129875763931"/>
          <c:h val="0.82303407493801684"/>
        </c:manualLayout>
      </c:layout>
      <c:pieChart>
        <c:varyColors val="1"/>
        <c:ser>
          <c:idx val="0"/>
          <c:order val="0"/>
          <c:tx>
            <c:strRef>
              <c:f>Sheet5!$BP$4</c:f>
              <c:strCache>
                <c:ptCount val="1"/>
                <c:pt idx="0">
                  <c:v>Total</c:v>
                </c:pt>
              </c:strCache>
            </c:strRef>
          </c:tx>
          <c:dPt>
            <c:idx val="0"/>
            <c:bubble3D val="0"/>
            <c:spPr>
              <a:solidFill>
                <a:srgbClr val="EA4335">
                  <a:lumMod val="75000"/>
                </a:srgbClr>
              </a:solidFill>
              <a:ln w="19050">
                <a:noFill/>
              </a:ln>
              <a:effectLst/>
            </c:spPr>
            <c:extLst>
              <c:ext xmlns:c16="http://schemas.microsoft.com/office/drawing/2014/chart" uri="{C3380CC4-5D6E-409C-BE32-E72D297353CC}">
                <c16:uniqueId val="{00000001-205F-470E-8337-25AA96567A27}"/>
              </c:ext>
            </c:extLst>
          </c:dPt>
          <c:dPt>
            <c:idx val="1"/>
            <c:bubble3D val="0"/>
            <c:spPr>
              <a:solidFill>
                <a:srgbClr val="50B47F"/>
              </a:solidFill>
              <a:ln w="19050">
                <a:noFill/>
              </a:ln>
              <a:effectLst/>
            </c:spPr>
            <c:extLst>
              <c:ext xmlns:c16="http://schemas.microsoft.com/office/drawing/2014/chart" uri="{C3380CC4-5D6E-409C-BE32-E72D297353CC}">
                <c16:uniqueId val="{00000003-205F-470E-8337-25AA96567A27}"/>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Sheet5!$BO$5:$BO$7</c:f>
              <c:strCache>
                <c:ptCount val="2"/>
                <c:pt idx="0">
                  <c:v>Closed Lost</c:v>
                </c:pt>
                <c:pt idx="1">
                  <c:v>Closed Won</c:v>
                </c:pt>
              </c:strCache>
            </c:strRef>
          </c:cat>
          <c:val>
            <c:numRef>
              <c:f>Sheet5!$BP$5:$BP$7</c:f>
              <c:numCache>
                <c:formatCode>General</c:formatCode>
                <c:ptCount val="2"/>
                <c:pt idx="0">
                  <c:v>3</c:v>
                </c:pt>
                <c:pt idx="1">
                  <c:v>4</c:v>
                </c:pt>
              </c:numCache>
            </c:numRef>
          </c:val>
          <c:extLst>
            <c:ext xmlns:c16="http://schemas.microsoft.com/office/drawing/2014/chart" uri="{C3380CC4-5D6E-409C-BE32-E72D297353CC}">
              <c16:uniqueId val="{00000004-205F-470E-8337-25AA96567A27}"/>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chart>
  <c:spPr>
    <a:solidFill>
      <a:schemeClr val="bg1">
        <a:lumMod val="95000"/>
      </a:schemeClr>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[Venture_Capital_Deals_Flow.xlsx]Sheet5!Pie-Industry</c:name>
    <c:fmtId val="2"/>
  </c:pivotSource>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t>Deals by Industry</a:t>
            </a:r>
          </a:p>
        </c:rich>
      </c:tx>
      <c:layout>
        <c:manualLayout>
          <c:xMode val="edge"/>
          <c:yMode val="edge"/>
          <c:x val="0.24597096839291732"/>
          <c:y val="1.1349662548615877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ivotFmts>
      <c:pivotFmt>
        <c:idx val="0"/>
        <c:dLbl>
          <c:idx val="0"/>
          <c:showLegendKey val="0"/>
          <c:showVal val="1"/>
          <c:showCatName val="1"/>
          <c:showSerName val="0"/>
          <c:showPercent val="1"/>
          <c:showBubbleSize val="0"/>
          <c:separator>
</c:separator>
          <c:extLst>
            <c:ext xmlns:c15="http://schemas.microsoft.com/office/drawing/2012/chart" uri="{CE6537A1-D6FC-4f65-9D91-7224C49458BB}"/>
          </c:extLst>
        </c:dLbl>
      </c:pivotFmt>
      <c:pivotFmt>
        <c:idx val="1"/>
        <c:dLbl>
          <c:idx val="0"/>
          <c:showLegendKey val="0"/>
          <c:showVal val="1"/>
          <c:showCatName val="1"/>
          <c:showSerName val="0"/>
          <c:showPercent val="1"/>
          <c:showBubbleSize val="0"/>
          <c:separator>
</c:separator>
          <c:extLst>
            <c:ext xmlns:c15="http://schemas.microsoft.com/office/drawing/2012/chart" uri="{CE6537A1-D6FC-4f65-9D91-7224C49458BB}"/>
          </c:extLst>
        </c:dLbl>
      </c:pivotFmt>
      <c:pivotFmt>
        <c:idx val="2"/>
      </c:pivotFmt>
      <c:pivotFmt>
        <c:idx val="3"/>
      </c:pivotFmt>
      <c:pivotFmt>
        <c:idx val="4"/>
      </c:pivotFmt>
      <c:pivotFmt>
        <c:idx val="5"/>
        <c:dLbl>
          <c:idx val="0"/>
          <c:showLegendKey val="0"/>
          <c:showVal val="1"/>
          <c:showCatName val="1"/>
          <c:showSerName val="0"/>
          <c:showPercent val="1"/>
          <c:showBubbleSize val="0"/>
          <c:separator>
</c:separator>
          <c:extLst>
            <c:ext xmlns:c15="http://schemas.microsoft.com/office/drawing/2012/chart" uri="{CE6537A1-D6FC-4f65-9D91-7224C49458BB}"/>
          </c:extLst>
        </c:dLbl>
      </c:pivotFmt>
      <c:pivotFmt>
        <c:idx val="6"/>
      </c:pivotFmt>
      <c:pivotFmt>
        <c:idx val="7"/>
      </c:pivotFmt>
      <c:pivotFmt>
        <c:idx val="8"/>
      </c:pivotFmt>
      <c:pivotFmt>
        <c:idx val="9"/>
        <c:dLbl>
          <c:idx val="0"/>
          <c:showLegendKey val="0"/>
          <c:showVal val="1"/>
          <c:showCatName val="1"/>
          <c:showSerName val="0"/>
          <c:showPercent val="1"/>
          <c:showBubbleSize val="0"/>
          <c:separator>
</c:separator>
          <c:extLst>
            <c:ext xmlns:c15="http://schemas.microsoft.com/office/drawing/2012/chart" uri="{CE6537A1-D6FC-4f65-9D91-7224C49458BB}"/>
          </c:extLst>
        </c:dLbl>
      </c:pivotFmt>
      <c:pivotFmt>
        <c:idx val="10"/>
      </c:pivotFmt>
      <c:pivotFmt>
        <c:idx val="11"/>
      </c:pivotFmt>
      <c:pivotFmt>
        <c:idx val="12"/>
      </c:pivotFmt>
      <c:pivotFmt>
        <c:idx val="13"/>
        <c:dLbl>
          <c:idx val="0"/>
          <c:showLegendKey val="0"/>
          <c:showVal val="1"/>
          <c:showCatName val="1"/>
          <c:showSerName val="0"/>
          <c:showPercent val="1"/>
          <c:showBubbleSize val="0"/>
          <c:separator>
</c:separator>
          <c:extLst>
            <c:ext xmlns:c15="http://schemas.microsoft.com/office/drawing/2012/chart" uri="{CE6537A1-D6FC-4f65-9D91-7224C49458BB}"/>
          </c:extLst>
        </c:dLbl>
      </c:pivotFmt>
      <c:pivotFmt>
        <c:idx val="14"/>
      </c:pivotFmt>
      <c:pivotFmt>
        <c:idx val="15"/>
      </c:pivotFmt>
      <c:pivotFmt>
        <c:idx val="16"/>
      </c:pivotFmt>
      <c:pivotFmt>
        <c:idx val="17"/>
        <c:dLbl>
          <c:idx val="0"/>
          <c:showLegendKey val="0"/>
          <c:showVal val="1"/>
          <c:showCatName val="1"/>
          <c:showSerName val="0"/>
          <c:showPercent val="1"/>
          <c:showBubbleSize val="0"/>
          <c:separator>
</c:separator>
          <c:extLst>
            <c:ext xmlns:c15="http://schemas.microsoft.com/office/drawing/2012/chart" uri="{CE6537A1-D6FC-4f65-9D91-7224C49458BB}"/>
          </c:extLst>
        </c:dLbl>
      </c:pivotFmt>
      <c:pivotFmt>
        <c:idx val="18"/>
      </c:pivotFmt>
      <c:pivotFmt>
        <c:idx val="19"/>
      </c:pivotFmt>
      <c:pivotFmt>
        <c:idx val="20"/>
      </c:pivotFmt>
      <c:pivotFmt>
        <c:idx val="21"/>
        <c:dLbl>
          <c:idx val="0"/>
          <c:showLegendKey val="0"/>
          <c:showVal val="1"/>
          <c:showCatName val="1"/>
          <c:showSerName val="0"/>
          <c:showPercent val="1"/>
          <c:showBubbleSize val="0"/>
          <c:separator>
</c:separator>
          <c:extLst>
            <c:ext xmlns:c15="http://schemas.microsoft.com/office/drawing/2012/chart" uri="{CE6537A1-D6FC-4f65-9D91-7224C49458BB}"/>
          </c:extLst>
        </c:dLbl>
      </c:pivotFmt>
      <c:pivotFmt>
        <c:idx val="22"/>
      </c:pivotFmt>
      <c:pivotFmt>
        <c:idx val="23"/>
      </c:pivotFmt>
      <c:pivotFmt>
        <c:idx val="24"/>
      </c:pivotFmt>
      <c:pivotFmt>
        <c:idx val="25"/>
        <c:dLbl>
          <c:idx val="0"/>
          <c:showLegendKey val="0"/>
          <c:showVal val="1"/>
          <c:showCatName val="1"/>
          <c:showSerName val="0"/>
          <c:showPercent val="1"/>
          <c:showBubbleSize val="0"/>
          <c:separator>
</c:separator>
          <c:extLst>
            <c:ext xmlns:c15="http://schemas.microsoft.com/office/drawing/2012/chart" uri="{CE6537A1-D6FC-4f65-9D91-7224C49458BB}"/>
          </c:extLst>
        </c:dLbl>
      </c:pivotFmt>
      <c:pivotFmt>
        <c:idx val="26"/>
      </c:pivotFmt>
      <c:pivotFmt>
        <c:idx val="27"/>
      </c:pivotFmt>
      <c:pivotFmt>
        <c:idx val="28"/>
      </c:pivotFmt>
      <c:pivotFmt>
        <c:idx val="29"/>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1"/>
          <c:showBubbleSize val="0"/>
          <c:separator>
</c:separator>
          <c:extLst>
            <c:ext xmlns:c15="http://schemas.microsoft.com/office/drawing/2012/chart" uri="{CE6537A1-D6FC-4f65-9D91-7224C49458BB}"/>
          </c:extLst>
        </c:dLbl>
      </c:pivotFmt>
      <c:pivotFmt>
        <c:idx val="3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
        <c:idx val="3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
        <c:idx val="32"/>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
        <c:idx val="33"/>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
        <c:idx val="3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
        <c:idx val="35"/>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
        <c:idx val="36"/>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s>
    <c:plotArea>
      <c:layout>
        <c:manualLayout>
          <c:layoutTarget val="inner"/>
          <c:xMode val="edge"/>
          <c:yMode val="edge"/>
          <c:x val="2.1822039579061453E-2"/>
          <c:y val="0.11915983899565318"/>
          <c:w val="0.68035914124472374"/>
          <c:h val="0.86169363775451835"/>
        </c:manualLayout>
      </c:layout>
      <c:doughnutChart>
        <c:varyColors val="1"/>
        <c:ser>
          <c:idx val="0"/>
          <c:order val="0"/>
          <c:tx>
            <c:strRef>
              <c:f>Sheet5!$AA$3</c:f>
              <c:strCache>
                <c:ptCount val="1"/>
                <c:pt idx="0">
                  <c:v>Total</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716C-4140-BEDD-18E479C9209F}"/>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716C-4140-BEDD-18E479C9209F}"/>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716C-4140-BEDD-18E479C9209F}"/>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40DA-4DF2-85B1-2F27A8F48E05}"/>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40DA-4DF2-85B1-2F27A8F48E05}"/>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40DA-4DF2-85B1-2F27A8F48E05}"/>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40DA-4DF2-85B1-2F27A8F48E0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Sheet5!$Z$4:$Z$11</c:f>
              <c:strCache>
                <c:ptCount val="7"/>
                <c:pt idx="0">
                  <c:v>AI</c:v>
                </c:pt>
                <c:pt idx="1">
                  <c:v>Biotech</c:v>
                </c:pt>
                <c:pt idx="2">
                  <c:v>E-commerce</c:v>
                </c:pt>
                <c:pt idx="3">
                  <c:v>Fintech</c:v>
                </c:pt>
                <c:pt idx="4">
                  <c:v>Healthtech</c:v>
                </c:pt>
                <c:pt idx="5">
                  <c:v>Software</c:v>
                </c:pt>
                <c:pt idx="6">
                  <c:v>Technology</c:v>
                </c:pt>
              </c:strCache>
            </c:strRef>
          </c:cat>
          <c:val>
            <c:numRef>
              <c:f>Sheet5!$AA$4:$AA$11</c:f>
              <c:numCache>
                <c:formatCode>General</c:formatCode>
                <c:ptCount val="7"/>
                <c:pt idx="0">
                  <c:v>3</c:v>
                </c:pt>
                <c:pt idx="1">
                  <c:v>8</c:v>
                </c:pt>
                <c:pt idx="2">
                  <c:v>3</c:v>
                </c:pt>
                <c:pt idx="3">
                  <c:v>1</c:v>
                </c:pt>
                <c:pt idx="4">
                  <c:v>3</c:v>
                </c:pt>
                <c:pt idx="5">
                  <c:v>4</c:v>
                </c:pt>
                <c:pt idx="6">
                  <c:v>8</c:v>
                </c:pt>
              </c:numCache>
            </c:numRef>
          </c:val>
          <c:extLst>
            <c:ext xmlns:c16="http://schemas.microsoft.com/office/drawing/2014/chart" uri="{C3380CC4-5D6E-409C-BE32-E72D297353CC}">
              <c16:uniqueId val="{00000006-716C-4140-BEDD-18E479C9209F}"/>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r"/>
      <c:layout>
        <c:manualLayout>
          <c:xMode val="edge"/>
          <c:yMode val="edge"/>
          <c:x val="0.69511449929227342"/>
          <c:y val="0.19285891743880118"/>
          <c:w val="0.29592425702822578"/>
          <c:h val="0.769772095201326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chart>
  <c:spPr>
    <a:solidFill>
      <a:schemeClr val="bg1">
        <a:lumMod val="95000"/>
      </a:schemeClr>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[Venture_Capital_Deals_Flow.xlsx]Sheet5!Pie-stage</c:name>
    <c:fmtId val="2"/>
  </c:pivotSource>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t>Deals by Stage</a:t>
            </a:r>
          </a:p>
        </c:rich>
      </c:tx>
      <c:layout>
        <c:manualLayout>
          <c:xMode val="edge"/>
          <c:yMode val="edge"/>
          <c:x val="0.27705822544758779"/>
          <c:y val="1.6931617596083595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ivotFmts>
      <c:pivotFmt>
        <c:idx val="0"/>
        <c:dLbl>
          <c:idx val="0"/>
          <c:showLegendKey val="0"/>
          <c:showVal val="1"/>
          <c:showCatName val="1"/>
          <c:showSerName val="0"/>
          <c:showPercent val="1"/>
          <c:showBubbleSize val="0"/>
          <c:separator>
</c:separator>
          <c:extLst>
            <c:ext xmlns:c15="http://schemas.microsoft.com/office/drawing/2012/chart" uri="{CE6537A1-D6FC-4f65-9D91-7224C49458BB}"/>
          </c:extLst>
        </c:dLbl>
      </c:pivotFmt>
      <c:pivotFmt>
        <c:idx val="1"/>
        <c:dLbl>
          <c:idx val="0"/>
          <c:showLegendKey val="0"/>
          <c:showVal val="1"/>
          <c:showCatName val="1"/>
          <c:showSerName val="0"/>
          <c:showPercent val="1"/>
          <c:showBubbleSize val="0"/>
          <c:separator>
</c:separator>
          <c:extLst>
            <c:ext xmlns:c15="http://schemas.microsoft.com/office/drawing/2012/chart" uri="{CE6537A1-D6FC-4f65-9D91-7224C49458BB}"/>
          </c:extLst>
        </c:dLbl>
      </c:pivotFmt>
      <c:pivotFmt>
        <c:idx val="2"/>
      </c:pivotFmt>
      <c:pivotFmt>
        <c:idx val="3"/>
      </c:pivotFmt>
      <c:pivotFmt>
        <c:idx val="4"/>
      </c:pivotFmt>
      <c:pivotFmt>
        <c:idx val="5"/>
        <c:dLbl>
          <c:idx val="0"/>
          <c:showLegendKey val="0"/>
          <c:showVal val="1"/>
          <c:showCatName val="1"/>
          <c:showSerName val="0"/>
          <c:showPercent val="1"/>
          <c:showBubbleSize val="0"/>
          <c:separator>
</c:separator>
          <c:extLst>
            <c:ext xmlns:c15="http://schemas.microsoft.com/office/drawing/2012/chart" uri="{CE6537A1-D6FC-4f65-9D91-7224C49458BB}"/>
          </c:extLst>
        </c:dLbl>
      </c:pivotFmt>
      <c:pivotFmt>
        <c:idx val="6"/>
      </c:pivotFmt>
      <c:pivotFmt>
        <c:idx val="7"/>
      </c:pivotFmt>
      <c:pivotFmt>
        <c:idx val="8"/>
      </c:pivotFmt>
      <c:pivotFmt>
        <c:idx val="9"/>
        <c:dLbl>
          <c:idx val="0"/>
          <c:showLegendKey val="0"/>
          <c:showVal val="1"/>
          <c:showCatName val="1"/>
          <c:showSerName val="0"/>
          <c:showPercent val="1"/>
          <c:showBubbleSize val="0"/>
          <c:separator>
</c:separator>
          <c:extLst>
            <c:ext xmlns:c15="http://schemas.microsoft.com/office/drawing/2012/chart" uri="{CE6537A1-D6FC-4f65-9D91-7224C49458BB}"/>
          </c:extLst>
        </c:dLbl>
      </c:pivotFmt>
      <c:pivotFmt>
        <c:idx val="10"/>
      </c:pivotFmt>
      <c:pivotFmt>
        <c:idx val="11"/>
      </c:pivotFmt>
      <c:pivotFmt>
        <c:idx val="12"/>
      </c:pivotFmt>
      <c:pivotFmt>
        <c:idx val="13"/>
        <c:dLbl>
          <c:idx val="0"/>
          <c:showLegendKey val="0"/>
          <c:showVal val="1"/>
          <c:showCatName val="1"/>
          <c:showSerName val="0"/>
          <c:showPercent val="1"/>
          <c:showBubbleSize val="0"/>
          <c:separator>
</c:separator>
          <c:extLst>
            <c:ext xmlns:c15="http://schemas.microsoft.com/office/drawing/2012/chart" uri="{CE6537A1-D6FC-4f65-9D91-7224C49458BB}"/>
          </c:extLst>
        </c:dLbl>
      </c:pivotFmt>
      <c:pivotFmt>
        <c:idx val="14"/>
      </c:pivotFmt>
      <c:pivotFmt>
        <c:idx val="15"/>
      </c:pivotFmt>
      <c:pivotFmt>
        <c:idx val="16"/>
      </c:pivotFmt>
      <c:pivotFmt>
        <c:idx val="17"/>
        <c:dLbl>
          <c:idx val="0"/>
          <c:showLegendKey val="0"/>
          <c:showVal val="1"/>
          <c:showCatName val="1"/>
          <c:showSerName val="0"/>
          <c:showPercent val="1"/>
          <c:showBubbleSize val="0"/>
          <c:separator>
</c:separator>
          <c:extLst>
            <c:ext xmlns:c15="http://schemas.microsoft.com/office/drawing/2012/chart" uri="{CE6537A1-D6FC-4f65-9D91-7224C49458BB}"/>
          </c:extLst>
        </c:dLbl>
      </c:pivotFmt>
      <c:pivotFmt>
        <c:idx val="18"/>
      </c:pivotFmt>
      <c:pivotFmt>
        <c:idx val="19"/>
      </c:pivotFmt>
      <c:pivotFmt>
        <c:idx val="20"/>
      </c:pivotFmt>
      <c:pivotFmt>
        <c:idx val="21"/>
        <c:dLbl>
          <c:idx val="0"/>
          <c:showLegendKey val="0"/>
          <c:showVal val="1"/>
          <c:showCatName val="1"/>
          <c:showSerName val="0"/>
          <c:showPercent val="1"/>
          <c:showBubbleSize val="0"/>
          <c:separator>
</c:separator>
          <c:extLst>
            <c:ext xmlns:c15="http://schemas.microsoft.com/office/drawing/2012/chart" uri="{CE6537A1-D6FC-4f65-9D91-7224C49458BB}"/>
          </c:extLst>
        </c:dLbl>
      </c:pivotFmt>
      <c:pivotFmt>
        <c:idx val="22"/>
      </c:pivotFmt>
      <c:pivotFmt>
        <c:idx val="23"/>
      </c:pivotFmt>
      <c:pivotFmt>
        <c:idx val="24"/>
      </c:pivotFmt>
      <c:pivotFmt>
        <c:idx val="25"/>
        <c:dLbl>
          <c:idx val="0"/>
          <c:showLegendKey val="0"/>
          <c:showVal val="1"/>
          <c:showCatName val="1"/>
          <c:showSerName val="0"/>
          <c:showPercent val="1"/>
          <c:showBubbleSize val="0"/>
          <c:separator>
</c:separator>
          <c:extLst>
            <c:ext xmlns:c15="http://schemas.microsoft.com/office/drawing/2012/chart" uri="{CE6537A1-D6FC-4f65-9D91-7224C49458BB}"/>
          </c:extLst>
        </c:dLbl>
      </c:pivotFmt>
      <c:pivotFmt>
        <c:idx val="26"/>
      </c:pivotFmt>
      <c:pivotFmt>
        <c:idx val="27"/>
      </c:pivotFmt>
      <c:pivotFmt>
        <c:idx val="28"/>
      </c:pivotFmt>
      <c:pivotFmt>
        <c:idx val="29"/>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1"/>
          <c:showBubbleSize val="0"/>
          <c:separator>
</c:separator>
          <c:extLst>
            <c:ext xmlns:c15="http://schemas.microsoft.com/office/drawing/2012/chart" uri="{CE6537A1-D6FC-4f65-9D91-7224C49458BB}"/>
          </c:extLst>
        </c:dLbl>
      </c:pivotFmt>
      <c:pivotFmt>
        <c:idx val="3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
        <c:idx val="3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
        <c:idx val="32"/>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s>
    <c:plotArea>
      <c:layout>
        <c:manualLayout>
          <c:layoutTarget val="inner"/>
          <c:xMode val="edge"/>
          <c:yMode val="edge"/>
          <c:x val="2.9752160128989499E-2"/>
          <c:y val="0.11919058868701304"/>
          <c:w val="0.68483984769403716"/>
          <c:h val="0.86147714809343778"/>
        </c:manualLayout>
      </c:layout>
      <c:doughnutChart>
        <c:varyColors val="1"/>
        <c:ser>
          <c:idx val="0"/>
          <c:order val="0"/>
          <c:tx>
            <c:strRef>
              <c:f>Sheet5!$AE$3</c:f>
              <c:strCache>
                <c:ptCount val="1"/>
                <c:pt idx="0">
                  <c:v>Total</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4A15-43A5-9649-1A5455DDF7A2}"/>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4A15-43A5-9649-1A5455DDF7A2}"/>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4A15-43A5-9649-1A5455DDF7A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Sheet5!$AD$4:$AD$7</c:f>
              <c:strCache>
                <c:ptCount val="3"/>
                <c:pt idx="0">
                  <c:v>Expansion</c:v>
                </c:pt>
                <c:pt idx="1">
                  <c:v>Growth</c:v>
                </c:pt>
                <c:pt idx="2">
                  <c:v>Initial</c:v>
                </c:pt>
              </c:strCache>
            </c:strRef>
          </c:cat>
          <c:val>
            <c:numRef>
              <c:f>Sheet5!$AE$4:$AE$7</c:f>
              <c:numCache>
                <c:formatCode>General</c:formatCode>
                <c:ptCount val="3"/>
                <c:pt idx="0">
                  <c:v>5</c:v>
                </c:pt>
                <c:pt idx="1">
                  <c:v>12</c:v>
                </c:pt>
                <c:pt idx="2">
                  <c:v>13</c:v>
                </c:pt>
              </c:numCache>
            </c:numRef>
          </c:val>
          <c:extLst>
            <c:ext xmlns:c16="http://schemas.microsoft.com/office/drawing/2014/chart" uri="{C3380CC4-5D6E-409C-BE32-E72D297353CC}">
              <c16:uniqueId val="{00000006-4A15-43A5-9649-1A5455DDF7A2}"/>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r"/>
      <c:layout>
        <c:manualLayout>
          <c:xMode val="edge"/>
          <c:yMode val="edge"/>
          <c:x val="0.72597644754608359"/>
          <c:y val="0.38585645543473812"/>
          <c:w val="0.25607694150182048"/>
          <c:h val="0.365997134512591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chart>
  <c:spPr>
    <a:solidFill>
      <a:schemeClr val="bg1">
        <a:lumMod val="95000"/>
      </a:schemeClr>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[Venture_Capital_Deals_Flow.xlsx]Sheet5!Valuation / Investment Analysis-1</c:name>
    <c:fmtId val="7"/>
  </c:pivotSource>
  <c:chart>
    <c:autoTitleDeleted val="0"/>
    <c:pivotFmts>
      <c:pivotFmt>
        <c:idx val="0"/>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
        <c:spPr>
          <a:solidFill>
            <a:srgbClr val="8FCFA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bg1">
              <a:lumMod val="6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
        <c:spPr>
          <a:solidFill>
            <a:srgbClr val="28B78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7327710748478107"/>
          <c:y val="6.4398617897424099E-2"/>
          <c:w val="0.69447881696798197"/>
          <c:h val="0.90473430673255772"/>
        </c:manualLayout>
      </c:layout>
      <c:barChart>
        <c:barDir val="bar"/>
        <c:grouping val="percentStacked"/>
        <c:varyColors val="0"/>
        <c:ser>
          <c:idx val="0"/>
          <c:order val="0"/>
          <c:tx>
            <c:strRef>
              <c:f>Sheet5!$AJ$3</c:f>
              <c:strCache>
                <c:ptCount val="1"/>
                <c:pt idx="0">
                  <c:v>Pre-Valuation Amount </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Sheet5!$AI$4:$AI$24</c:f>
              <c:strCache>
                <c:ptCount val="20"/>
                <c:pt idx="0">
                  <c:v>BiomedX</c:v>
                </c:pt>
                <c:pt idx="1">
                  <c:v>BioPharm</c:v>
                </c:pt>
                <c:pt idx="2">
                  <c:v>BioSolutions</c:v>
                </c:pt>
                <c:pt idx="3">
                  <c:v>CloudSystems</c:v>
                </c:pt>
                <c:pt idx="4">
                  <c:v>CloudWorks</c:v>
                </c:pt>
                <c:pt idx="5">
                  <c:v>DataTech</c:v>
                </c:pt>
                <c:pt idx="6">
                  <c:v>EcomSphere</c:v>
                </c:pt>
                <c:pt idx="7">
                  <c:v>Finova</c:v>
                </c:pt>
                <c:pt idx="8">
                  <c:v>FutureSoft</c:v>
                </c:pt>
                <c:pt idx="9">
                  <c:v>HealthCore</c:v>
                </c:pt>
                <c:pt idx="10">
                  <c:v>HealthIQ</c:v>
                </c:pt>
                <c:pt idx="11">
                  <c:v>IntelliByte</c:v>
                </c:pt>
                <c:pt idx="12">
                  <c:v>MediSolutions</c:v>
                </c:pt>
                <c:pt idx="13">
                  <c:v>MedTech</c:v>
                </c:pt>
                <c:pt idx="14">
                  <c:v>RetailEdge</c:v>
                </c:pt>
                <c:pt idx="15">
                  <c:v>ShopifyNow</c:v>
                </c:pt>
                <c:pt idx="16">
                  <c:v>SoftSolutions</c:v>
                </c:pt>
                <c:pt idx="17">
                  <c:v>SoftTech</c:v>
                </c:pt>
                <c:pt idx="18">
                  <c:v>TechGlobe</c:v>
                </c:pt>
                <c:pt idx="19">
                  <c:v>TechHive</c:v>
                </c:pt>
              </c:strCache>
            </c:strRef>
          </c:cat>
          <c:val>
            <c:numRef>
              <c:f>Sheet5!$AJ$4:$AJ$24</c:f>
              <c:numCache>
                <c:formatCode>_(* #,##0_);_(* \(#,##0\);_(* "-"??_);_(@_)</c:formatCode>
                <c:ptCount val="20"/>
                <c:pt idx="0">
                  <c:v>7000000</c:v>
                </c:pt>
                <c:pt idx="1">
                  <c:v>15000000</c:v>
                </c:pt>
                <c:pt idx="2">
                  <c:v>36500000</c:v>
                </c:pt>
                <c:pt idx="3">
                  <c:v>12000000</c:v>
                </c:pt>
                <c:pt idx="4">
                  <c:v>7000000</c:v>
                </c:pt>
                <c:pt idx="5">
                  <c:v>8000000</c:v>
                </c:pt>
                <c:pt idx="6">
                  <c:v>13000000</c:v>
                </c:pt>
                <c:pt idx="7">
                  <c:v>30000000</c:v>
                </c:pt>
                <c:pt idx="8">
                  <c:v>70000000</c:v>
                </c:pt>
                <c:pt idx="9">
                  <c:v>12000000</c:v>
                </c:pt>
                <c:pt idx="10">
                  <c:v>22000000</c:v>
                </c:pt>
                <c:pt idx="11">
                  <c:v>6000000</c:v>
                </c:pt>
                <c:pt idx="12">
                  <c:v>10000000</c:v>
                </c:pt>
                <c:pt idx="13">
                  <c:v>18000000</c:v>
                </c:pt>
                <c:pt idx="14">
                  <c:v>17000000</c:v>
                </c:pt>
                <c:pt idx="15">
                  <c:v>14000000</c:v>
                </c:pt>
                <c:pt idx="16">
                  <c:v>40000000</c:v>
                </c:pt>
                <c:pt idx="17">
                  <c:v>18000000</c:v>
                </c:pt>
                <c:pt idx="18">
                  <c:v>5000000</c:v>
                </c:pt>
                <c:pt idx="19">
                  <c:v>29500000</c:v>
                </c:pt>
              </c:numCache>
            </c:numRef>
          </c:val>
          <c:extLst>
            <c:ext xmlns:c16="http://schemas.microsoft.com/office/drawing/2014/chart" uri="{C3380CC4-5D6E-409C-BE32-E72D297353CC}">
              <c16:uniqueId val="{00000000-C202-49A4-80B3-1ECFCF8E1B30}"/>
            </c:ext>
          </c:extLst>
        </c:ser>
        <c:ser>
          <c:idx val="1"/>
          <c:order val="1"/>
          <c:tx>
            <c:strRef>
              <c:f>Sheet5!$AK$3</c:f>
              <c:strCache>
                <c:ptCount val="1"/>
                <c:pt idx="0">
                  <c:v>Post-Valuation Amount </c:v>
                </c:pt>
              </c:strCache>
            </c:strRef>
          </c:tx>
          <c:spPr>
            <a:solidFill>
              <a:srgbClr val="28B7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Sheet5!$AI$4:$AI$24</c:f>
              <c:strCache>
                <c:ptCount val="20"/>
                <c:pt idx="0">
                  <c:v>BiomedX</c:v>
                </c:pt>
                <c:pt idx="1">
                  <c:v>BioPharm</c:v>
                </c:pt>
                <c:pt idx="2">
                  <c:v>BioSolutions</c:v>
                </c:pt>
                <c:pt idx="3">
                  <c:v>CloudSystems</c:v>
                </c:pt>
                <c:pt idx="4">
                  <c:v>CloudWorks</c:v>
                </c:pt>
                <c:pt idx="5">
                  <c:v>DataTech</c:v>
                </c:pt>
                <c:pt idx="6">
                  <c:v>EcomSphere</c:v>
                </c:pt>
                <c:pt idx="7">
                  <c:v>Finova</c:v>
                </c:pt>
                <c:pt idx="8">
                  <c:v>FutureSoft</c:v>
                </c:pt>
                <c:pt idx="9">
                  <c:v>HealthCore</c:v>
                </c:pt>
                <c:pt idx="10">
                  <c:v>HealthIQ</c:v>
                </c:pt>
                <c:pt idx="11">
                  <c:v>IntelliByte</c:v>
                </c:pt>
                <c:pt idx="12">
                  <c:v>MediSolutions</c:v>
                </c:pt>
                <c:pt idx="13">
                  <c:v>MedTech</c:v>
                </c:pt>
                <c:pt idx="14">
                  <c:v>RetailEdge</c:v>
                </c:pt>
                <c:pt idx="15">
                  <c:v>ShopifyNow</c:v>
                </c:pt>
                <c:pt idx="16">
                  <c:v>SoftSolutions</c:v>
                </c:pt>
                <c:pt idx="17">
                  <c:v>SoftTech</c:v>
                </c:pt>
                <c:pt idx="18">
                  <c:v>TechGlobe</c:v>
                </c:pt>
                <c:pt idx="19">
                  <c:v>TechHive</c:v>
                </c:pt>
              </c:strCache>
            </c:strRef>
          </c:cat>
          <c:val>
            <c:numRef>
              <c:f>Sheet5!$AK$4:$AK$24</c:f>
              <c:numCache>
                <c:formatCode>_(* #,##0_);_(* \(#,##0\);_(* "-"??_);_(@_)</c:formatCode>
                <c:ptCount val="20"/>
                <c:pt idx="0">
                  <c:v>10195041</c:v>
                </c:pt>
                <c:pt idx="1">
                  <c:v>18704775</c:v>
                </c:pt>
                <c:pt idx="2">
                  <c:v>47582772</c:v>
                </c:pt>
                <c:pt idx="3">
                  <c:v>21435140</c:v>
                </c:pt>
                <c:pt idx="4">
                  <c:v>9265929</c:v>
                </c:pt>
                <c:pt idx="5">
                  <c:v>13618306</c:v>
                </c:pt>
                <c:pt idx="6">
                  <c:v>16499579</c:v>
                </c:pt>
                <c:pt idx="7">
                  <c:v>34378224</c:v>
                </c:pt>
                <c:pt idx="8">
                  <c:v>79414835</c:v>
                </c:pt>
                <c:pt idx="9">
                  <c:v>13806976</c:v>
                </c:pt>
                <c:pt idx="10">
                  <c:v>26417350</c:v>
                </c:pt>
                <c:pt idx="11">
                  <c:v>8975741</c:v>
                </c:pt>
                <c:pt idx="12">
                  <c:v>14543544</c:v>
                </c:pt>
                <c:pt idx="13">
                  <c:v>25424886</c:v>
                </c:pt>
                <c:pt idx="14">
                  <c:v>21370425</c:v>
                </c:pt>
                <c:pt idx="15">
                  <c:v>16015659</c:v>
                </c:pt>
                <c:pt idx="16">
                  <c:v>47178040</c:v>
                </c:pt>
                <c:pt idx="17">
                  <c:v>20783400</c:v>
                </c:pt>
                <c:pt idx="18">
                  <c:v>9543797</c:v>
                </c:pt>
                <c:pt idx="19">
                  <c:v>40848874</c:v>
                </c:pt>
              </c:numCache>
            </c:numRef>
          </c:val>
          <c:extLst>
            <c:ext xmlns:c16="http://schemas.microsoft.com/office/drawing/2014/chart" uri="{C3380CC4-5D6E-409C-BE32-E72D297353CC}">
              <c16:uniqueId val="{00000001-C202-49A4-80B3-1ECFCF8E1B30}"/>
            </c:ext>
          </c:extLst>
        </c:ser>
        <c:dLbls>
          <c:dLblPos val="ctr"/>
          <c:showLegendKey val="0"/>
          <c:showVal val="1"/>
          <c:showCatName val="0"/>
          <c:showSerName val="0"/>
          <c:showPercent val="0"/>
          <c:showBubbleSize val="0"/>
        </c:dLbls>
        <c:gapWidth val="79"/>
        <c:overlap val="100"/>
        <c:axId val="336214736"/>
        <c:axId val="336219056"/>
      </c:barChart>
      <c:catAx>
        <c:axId val="336214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none" spc="120" normalizeH="0" baseline="0">
                <a:solidFill>
                  <a:schemeClr val="tx1">
                    <a:lumMod val="65000"/>
                    <a:lumOff val="35000"/>
                  </a:schemeClr>
                </a:solidFill>
                <a:latin typeface="+mj-lt"/>
                <a:ea typeface="+mn-ea"/>
                <a:cs typeface="+mn-cs"/>
              </a:defRPr>
            </a:pPr>
            <a:endParaRPr lang="en-US"/>
          </a:p>
        </c:txPr>
        <c:crossAx val="336219056"/>
        <c:crosses val="autoZero"/>
        <c:auto val="1"/>
        <c:lblAlgn val="ctr"/>
        <c:lblOffset val="100"/>
        <c:noMultiLvlLbl val="0"/>
      </c:catAx>
      <c:valAx>
        <c:axId val="336219056"/>
        <c:scaling>
          <c:orientation val="minMax"/>
        </c:scaling>
        <c:delete val="1"/>
        <c:axPos val="b"/>
        <c:numFmt formatCode="0%" sourceLinked="1"/>
        <c:majorTickMark val="none"/>
        <c:minorTickMark val="none"/>
        <c:tickLblPos val="nextTo"/>
        <c:crossAx val="336214736"/>
        <c:crosses val="autoZero"/>
        <c:crossBetween val="between"/>
      </c:valAx>
      <c:spPr>
        <a:noFill/>
        <a:ln>
          <a:noFill/>
        </a:ln>
        <a:effectLst/>
      </c:spPr>
    </c:plotArea>
    <c:legend>
      <c:legendPos val="t"/>
      <c:layout>
        <c:manualLayout>
          <c:xMode val="edge"/>
          <c:yMode val="edge"/>
          <c:x val="0.19808133861299118"/>
          <c:y val="5.6121955218214978E-3"/>
          <c:w val="0.79146330831422718"/>
          <c:h val="4.7452761397154625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[Venture_Capital_Deals_Flow.xlsx]Sheet5!Valuation / Investment Analysis-2</c:name>
    <c:fmtId val="2"/>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8FCFA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bg1">
              <a:lumMod val="6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rgbClr val="28B78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3.2265954613788998E-2"/>
          <c:y val="0.1745109321569599"/>
          <c:w val="0.93546809077242199"/>
          <c:h val="0.70155340254117249"/>
        </c:manualLayout>
      </c:layout>
      <c:barChart>
        <c:barDir val="col"/>
        <c:grouping val="clustered"/>
        <c:varyColors val="0"/>
        <c:ser>
          <c:idx val="0"/>
          <c:order val="0"/>
          <c:tx>
            <c:strRef>
              <c:f>Sheet5!$AP$3</c:f>
              <c:strCache>
                <c:ptCount val="1"/>
                <c:pt idx="0">
                  <c:v>Pre-Valuation Amount </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Sheet5!$AO$4:$AO$7</c:f>
              <c:strCache>
                <c:ptCount val="3"/>
                <c:pt idx="0">
                  <c:v>Active</c:v>
                </c:pt>
                <c:pt idx="1">
                  <c:v>Closed</c:v>
                </c:pt>
                <c:pt idx="2">
                  <c:v>Pending</c:v>
                </c:pt>
              </c:strCache>
            </c:strRef>
          </c:cat>
          <c:val>
            <c:numRef>
              <c:f>Sheet5!$AP$4:$AP$7</c:f>
              <c:numCache>
                <c:formatCode>_(* #,##0_);_(* \(#,##0\);_(* "-"??_);_(@_)</c:formatCode>
                <c:ptCount val="3"/>
                <c:pt idx="0">
                  <c:v>237500000</c:v>
                </c:pt>
                <c:pt idx="1">
                  <c:v>73500000</c:v>
                </c:pt>
                <c:pt idx="2">
                  <c:v>79000000</c:v>
                </c:pt>
              </c:numCache>
            </c:numRef>
          </c:val>
          <c:extLst>
            <c:ext xmlns:c16="http://schemas.microsoft.com/office/drawing/2014/chart" uri="{C3380CC4-5D6E-409C-BE32-E72D297353CC}">
              <c16:uniqueId val="{00000000-C7F8-4C7F-B1A1-F3462EC5A4BC}"/>
            </c:ext>
          </c:extLst>
        </c:ser>
        <c:ser>
          <c:idx val="1"/>
          <c:order val="1"/>
          <c:tx>
            <c:strRef>
              <c:f>Sheet5!$AQ$3</c:f>
              <c:strCache>
                <c:ptCount val="1"/>
                <c:pt idx="0">
                  <c:v>Post-Valuation Amount </c:v>
                </c:pt>
              </c:strCache>
            </c:strRef>
          </c:tx>
          <c:spPr>
            <a:solidFill>
              <a:srgbClr val="28B7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Sheet5!$AO$4:$AO$7</c:f>
              <c:strCache>
                <c:ptCount val="3"/>
                <c:pt idx="0">
                  <c:v>Active</c:v>
                </c:pt>
                <c:pt idx="1">
                  <c:v>Closed</c:v>
                </c:pt>
                <c:pt idx="2">
                  <c:v>Pending</c:v>
                </c:pt>
              </c:strCache>
            </c:strRef>
          </c:cat>
          <c:val>
            <c:numRef>
              <c:f>Sheet5!$AQ$4:$AQ$7</c:f>
              <c:numCache>
                <c:formatCode>_(* #,##0_);_(* \(#,##0\);_(* "-"??_);_(@_)</c:formatCode>
                <c:ptCount val="3"/>
                <c:pt idx="0">
                  <c:v>291716596</c:v>
                </c:pt>
                <c:pt idx="1">
                  <c:v>95516214</c:v>
                </c:pt>
                <c:pt idx="2">
                  <c:v>108770483</c:v>
                </c:pt>
              </c:numCache>
            </c:numRef>
          </c:val>
          <c:extLst>
            <c:ext xmlns:c16="http://schemas.microsoft.com/office/drawing/2014/chart" uri="{C3380CC4-5D6E-409C-BE32-E72D297353CC}">
              <c16:uniqueId val="{00000001-C7F8-4C7F-B1A1-F3462EC5A4BC}"/>
            </c:ext>
          </c:extLst>
        </c:ser>
        <c:dLbls>
          <c:dLblPos val="outEnd"/>
          <c:showLegendKey val="0"/>
          <c:showVal val="1"/>
          <c:showCatName val="0"/>
          <c:showSerName val="0"/>
          <c:showPercent val="0"/>
          <c:showBubbleSize val="0"/>
        </c:dLbls>
        <c:gapWidth val="219"/>
        <c:overlap val="-27"/>
        <c:axId val="649020864"/>
        <c:axId val="649017024"/>
      </c:barChart>
      <c:catAx>
        <c:axId val="649020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017024"/>
        <c:crosses val="autoZero"/>
        <c:auto val="1"/>
        <c:lblAlgn val="ctr"/>
        <c:lblOffset val="100"/>
        <c:noMultiLvlLbl val="0"/>
      </c:catAx>
      <c:valAx>
        <c:axId val="649017024"/>
        <c:scaling>
          <c:orientation val="minMax"/>
        </c:scaling>
        <c:delete val="1"/>
        <c:axPos val="l"/>
        <c:numFmt formatCode="_(* #,##0_);_(* \(#,##0\);_(* &quot;-&quot;??_);_(@_)" sourceLinked="1"/>
        <c:majorTickMark val="none"/>
        <c:minorTickMark val="none"/>
        <c:tickLblPos val="nextTo"/>
        <c:crossAx val="6490208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[Venture_Capital_Deals_Flow.xlsx]Sheet5!Revenue-bar-industry</c:name>
    <c:fmtId val="2"/>
  </c:pivotSource>
  <c:chart>
    <c:title>
      <c:tx>
        <c:rich>
          <a:bodyPr rot="0" spcFirstLastPara="1" vertOverflow="ellipsis" vert="horz" wrap="square" anchor="ctr" anchorCtr="1"/>
          <a:lstStyle/>
          <a:p>
            <a:pPr>
              <a:defRPr sz="1000" b="0" i="0" u="none" strike="noStrike" kern="1200" spc="0" baseline="0">
                <a:solidFill>
                  <a:sysClr val="windowText" lastClr="000000"/>
                </a:solidFill>
                <a:latin typeface="+mn-lt"/>
                <a:ea typeface="+mn-ea"/>
                <a:cs typeface="+mn-cs"/>
              </a:defRPr>
            </a:pPr>
            <a:r>
              <a:rPr lang="en-US" sz="1000">
                <a:solidFill>
                  <a:sysClr val="windowText" lastClr="000000"/>
                </a:solidFill>
              </a:rPr>
              <a:t>Raising amount / Raising % by Industry</a:t>
            </a:r>
          </a:p>
        </c:rich>
      </c:tx>
      <c:layout>
        <c:manualLayout>
          <c:xMode val="edge"/>
          <c:yMode val="edge"/>
          <c:x val="0.32005647898205908"/>
          <c:y val="1.134863820809470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50B47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rgbClr val="28B78D"/>
          </a:solidFill>
          <a:ln>
            <a:no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Lst>
        </c:dLbl>
      </c:pivotFmt>
      <c:pivotFmt>
        <c:idx val="5"/>
        <c:spPr>
          <a:ln w="28575" cap="rnd">
            <a:solidFill>
              <a:schemeClr val="bg1">
                <a:lumMod val="50000"/>
              </a:schemeClr>
            </a:solidFill>
            <a:prstDash val="sysDash"/>
            <a:round/>
          </a:ln>
          <a:effectLst/>
        </c:spPr>
        <c:marker>
          <c:symbol val="none"/>
        </c:marker>
        <c:dLbl>
          <c:idx val="0"/>
          <c:spPr>
            <a:solidFill>
              <a:schemeClr val="accent3">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1.6946910842072962E-2"/>
          <c:y val="0.11621452321868826"/>
          <c:w val="0.95063506105238693"/>
          <c:h val="0.55086289862091709"/>
        </c:manualLayout>
      </c:layout>
      <c:barChart>
        <c:barDir val="col"/>
        <c:grouping val="clustered"/>
        <c:varyColors val="0"/>
        <c:ser>
          <c:idx val="0"/>
          <c:order val="0"/>
          <c:tx>
            <c:strRef>
              <c:f>Sheet5!$AU$3</c:f>
              <c:strCache>
                <c:ptCount val="1"/>
                <c:pt idx="0">
                  <c:v>Sum of Raising Amount</c:v>
                </c:pt>
              </c:strCache>
            </c:strRef>
          </c:tx>
          <c:spPr>
            <a:solidFill>
              <a:srgbClr val="28B78D"/>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Sheet5!$AT$4:$AT$11</c:f>
              <c:strCache>
                <c:ptCount val="7"/>
                <c:pt idx="0">
                  <c:v>AI</c:v>
                </c:pt>
                <c:pt idx="1">
                  <c:v>Technology</c:v>
                </c:pt>
                <c:pt idx="2">
                  <c:v>Biotech</c:v>
                </c:pt>
                <c:pt idx="3">
                  <c:v>Healthtech</c:v>
                </c:pt>
                <c:pt idx="4">
                  <c:v>E-commerce</c:v>
                </c:pt>
                <c:pt idx="5">
                  <c:v>Software</c:v>
                </c:pt>
                <c:pt idx="6">
                  <c:v>Fintech</c:v>
                </c:pt>
              </c:strCache>
            </c:strRef>
          </c:cat>
          <c:val>
            <c:numRef>
              <c:f>Sheet5!$AU$4:$AU$11</c:f>
              <c:numCache>
                <c:formatCode>_(* #,##0_);_(* \(#,##0\);_(* "-"??_);_(@_)</c:formatCode>
                <c:ptCount val="7"/>
                <c:pt idx="0">
                  <c:v>8594047</c:v>
                </c:pt>
                <c:pt idx="1">
                  <c:v>34742646</c:v>
                </c:pt>
                <c:pt idx="2">
                  <c:v>25407474</c:v>
                </c:pt>
                <c:pt idx="3">
                  <c:v>10767870</c:v>
                </c:pt>
                <c:pt idx="4">
                  <c:v>9885663</c:v>
                </c:pt>
                <c:pt idx="5">
                  <c:v>12227369</c:v>
                </c:pt>
                <c:pt idx="6">
                  <c:v>4378224</c:v>
                </c:pt>
              </c:numCache>
            </c:numRef>
          </c:val>
          <c:extLst>
            <c:ext xmlns:c16="http://schemas.microsoft.com/office/drawing/2014/chart" uri="{C3380CC4-5D6E-409C-BE32-E72D297353CC}">
              <c16:uniqueId val="{00000002-5925-4D70-A8E7-05CAD6B1DE32}"/>
            </c:ext>
          </c:extLst>
        </c:ser>
        <c:dLbls>
          <c:dLblPos val="outEnd"/>
          <c:showLegendKey val="0"/>
          <c:showVal val="1"/>
          <c:showCatName val="0"/>
          <c:showSerName val="0"/>
          <c:showPercent val="0"/>
          <c:showBubbleSize val="0"/>
        </c:dLbls>
        <c:gapWidth val="182"/>
        <c:axId val="557434896"/>
        <c:axId val="557436336"/>
      </c:barChart>
      <c:lineChart>
        <c:grouping val="standard"/>
        <c:varyColors val="0"/>
        <c:ser>
          <c:idx val="1"/>
          <c:order val="1"/>
          <c:tx>
            <c:strRef>
              <c:f>Sheet5!$AV$3</c:f>
              <c:strCache>
                <c:ptCount val="1"/>
                <c:pt idx="0">
                  <c:v>Average of Raising %</c:v>
                </c:pt>
              </c:strCache>
            </c:strRef>
          </c:tx>
          <c:spPr>
            <a:ln w="28575" cap="rnd">
              <a:solidFill>
                <a:schemeClr val="bg1">
                  <a:lumMod val="50000"/>
                </a:schemeClr>
              </a:solidFill>
              <a:prstDash val="sysDash"/>
              <a:round/>
            </a:ln>
            <a:effectLst/>
          </c:spPr>
          <c:marker>
            <c:symbol val="none"/>
          </c:marker>
          <c:dLbls>
            <c:spPr>
              <a:solidFill>
                <a:schemeClr val="accent3">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Sheet5!$AT$4:$AT$11</c:f>
              <c:strCache>
                <c:ptCount val="7"/>
                <c:pt idx="0">
                  <c:v>AI</c:v>
                </c:pt>
                <c:pt idx="1">
                  <c:v>Technology</c:v>
                </c:pt>
                <c:pt idx="2">
                  <c:v>Biotech</c:v>
                </c:pt>
                <c:pt idx="3">
                  <c:v>Healthtech</c:v>
                </c:pt>
                <c:pt idx="4">
                  <c:v>E-commerce</c:v>
                </c:pt>
                <c:pt idx="5">
                  <c:v>Software</c:v>
                </c:pt>
                <c:pt idx="6">
                  <c:v>Fintech</c:v>
                </c:pt>
              </c:strCache>
            </c:strRef>
          </c:cat>
          <c:val>
            <c:numRef>
              <c:f>Sheet5!$AV$4:$AV$11</c:f>
              <c:numCache>
                <c:formatCode>0%</c:formatCode>
                <c:ptCount val="7"/>
                <c:pt idx="0">
                  <c:v>0.63351111111111114</c:v>
                </c:pt>
                <c:pt idx="1">
                  <c:v>0.51517685219712894</c:v>
                </c:pt>
                <c:pt idx="2">
                  <c:v>0.34168827071886448</c:v>
                </c:pt>
                <c:pt idx="3">
                  <c:v>0.26857478989898992</c:v>
                </c:pt>
                <c:pt idx="4">
                  <c:v>0.22341928366731309</c:v>
                </c:pt>
                <c:pt idx="5">
                  <c:v>0.20930986904761906</c:v>
                </c:pt>
                <c:pt idx="6">
                  <c:v>0.14594080000000001</c:v>
                </c:pt>
              </c:numCache>
            </c:numRef>
          </c:val>
          <c:smooth val="0"/>
          <c:extLst>
            <c:ext xmlns:c16="http://schemas.microsoft.com/office/drawing/2014/chart" uri="{C3380CC4-5D6E-409C-BE32-E72D297353CC}">
              <c16:uniqueId val="{00000003-5925-4D70-A8E7-05CAD6B1DE32}"/>
            </c:ext>
          </c:extLst>
        </c:ser>
        <c:dLbls>
          <c:showLegendKey val="0"/>
          <c:showVal val="0"/>
          <c:showCatName val="0"/>
          <c:showSerName val="0"/>
          <c:showPercent val="0"/>
          <c:showBubbleSize val="0"/>
        </c:dLbls>
        <c:marker val="1"/>
        <c:smooth val="0"/>
        <c:axId val="1975452688"/>
        <c:axId val="1975451728"/>
      </c:lineChart>
      <c:catAx>
        <c:axId val="557434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557436336"/>
        <c:crosses val="autoZero"/>
        <c:auto val="1"/>
        <c:lblAlgn val="ctr"/>
        <c:lblOffset val="100"/>
        <c:noMultiLvlLbl val="0"/>
      </c:catAx>
      <c:valAx>
        <c:axId val="557436336"/>
        <c:scaling>
          <c:orientation val="minMax"/>
        </c:scaling>
        <c:delete val="0"/>
        <c:axPos val="l"/>
        <c:numFmt formatCode="_(* #,##0_);_(* \(#,##0\);_(* &quot;-&quot;??_);_(@_)"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7434896"/>
        <c:crosses val="autoZero"/>
        <c:crossBetween val="between"/>
      </c:valAx>
      <c:valAx>
        <c:axId val="1975451728"/>
        <c:scaling>
          <c:orientation val="minMax"/>
        </c:scaling>
        <c:delete val="0"/>
        <c:axPos val="r"/>
        <c:numFmt formatCode="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5452688"/>
        <c:crosses val="max"/>
        <c:crossBetween val="between"/>
      </c:valAx>
      <c:catAx>
        <c:axId val="1975452688"/>
        <c:scaling>
          <c:orientation val="minMax"/>
        </c:scaling>
        <c:delete val="1"/>
        <c:axPos val="b"/>
        <c:numFmt formatCode="General" sourceLinked="1"/>
        <c:majorTickMark val="out"/>
        <c:minorTickMark val="none"/>
        <c:tickLblPos val="nextTo"/>
        <c:crossAx val="1975451728"/>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[Venture_Capital_Deals_Flow.xlsx]Sheet5!Revenue-bar-Company</c:name>
    <c:fmtId val="2"/>
  </c:pivotSource>
  <c:chart>
    <c:title>
      <c:tx>
        <c:rich>
          <a:bodyPr rot="0" spcFirstLastPara="1" vertOverflow="ellipsis" vert="horz" wrap="square" anchor="ctr" anchorCtr="1"/>
          <a:lstStyle/>
          <a:p>
            <a:pPr>
              <a:defRPr sz="1000" b="0" i="0" u="none" strike="noStrike" kern="1200" spc="0" baseline="0">
                <a:solidFill>
                  <a:sysClr val="windowText" lastClr="000000"/>
                </a:solidFill>
                <a:latin typeface="+mn-lt"/>
                <a:ea typeface="+mn-ea"/>
                <a:cs typeface="+mn-cs"/>
              </a:defRPr>
            </a:pPr>
            <a:r>
              <a:rPr lang="en-US" sz="1000"/>
              <a:t>Raising</a:t>
            </a:r>
            <a:r>
              <a:rPr lang="en-US" sz="1000" baseline="0"/>
              <a:t> % </a:t>
            </a:r>
            <a:r>
              <a:rPr lang="en-US" sz="1000"/>
              <a:t>by Company</a:t>
            </a:r>
          </a:p>
        </c:rich>
      </c:tx>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50B47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50B47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rgbClr val="28B78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0642601581357042"/>
          <c:y val="6.6167577453374662E-2"/>
          <c:w val="0.76115587493515424"/>
          <c:h val="0.9014249887748732"/>
        </c:manualLayout>
      </c:layout>
      <c:barChart>
        <c:barDir val="bar"/>
        <c:grouping val="clustered"/>
        <c:varyColors val="0"/>
        <c:ser>
          <c:idx val="0"/>
          <c:order val="0"/>
          <c:tx>
            <c:strRef>
              <c:f>Sheet5!$AY$3</c:f>
              <c:strCache>
                <c:ptCount val="1"/>
                <c:pt idx="0">
                  <c:v>Total</c:v>
                </c:pt>
              </c:strCache>
            </c:strRef>
          </c:tx>
          <c:spPr>
            <a:solidFill>
              <a:srgbClr val="28B7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Sheet5!$AX$4:$AX$24</c:f>
              <c:strCache>
                <c:ptCount val="20"/>
                <c:pt idx="0">
                  <c:v>BiomedX</c:v>
                </c:pt>
                <c:pt idx="1">
                  <c:v>BioPharm</c:v>
                </c:pt>
                <c:pt idx="2">
                  <c:v>BioSolutions</c:v>
                </c:pt>
                <c:pt idx="3">
                  <c:v>CloudSystems</c:v>
                </c:pt>
                <c:pt idx="4">
                  <c:v>CloudWorks</c:v>
                </c:pt>
                <c:pt idx="5">
                  <c:v>DataTech</c:v>
                </c:pt>
                <c:pt idx="6">
                  <c:v>EcomSphere</c:v>
                </c:pt>
                <c:pt idx="7">
                  <c:v>Finova</c:v>
                </c:pt>
                <c:pt idx="8">
                  <c:v>FutureSoft</c:v>
                </c:pt>
                <c:pt idx="9">
                  <c:v>HealthCore</c:v>
                </c:pt>
                <c:pt idx="10">
                  <c:v>HealthIQ</c:v>
                </c:pt>
                <c:pt idx="11">
                  <c:v>IntelliByte</c:v>
                </c:pt>
                <c:pt idx="12">
                  <c:v>MediSolutions</c:v>
                </c:pt>
                <c:pt idx="13">
                  <c:v>MedTech</c:v>
                </c:pt>
                <c:pt idx="14">
                  <c:v>RetailEdge</c:v>
                </c:pt>
                <c:pt idx="15">
                  <c:v>ShopifyNow</c:v>
                </c:pt>
                <c:pt idx="16">
                  <c:v>SoftSolutions</c:v>
                </c:pt>
                <c:pt idx="17">
                  <c:v>SoftTech</c:v>
                </c:pt>
                <c:pt idx="18">
                  <c:v>TechGlobe</c:v>
                </c:pt>
                <c:pt idx="19">
                  <c:v>TechHive</c:v>
                </c:pt>
              </c:strCache>
            </c:strRef>
          </c:cat>
          <c:val>
            <c:numRef>
              <c:f>Sheet5!$AY$4:$AY$24</c:f>
              <c:numCache>
                <c:formatCode>0%</c:formatCode>
                <c:ptCount val="20"/>
                <c:pt idx="0">
                  <c:v>0.45643442857142857</c:v>
                </c:pt>
                <c:pt idx="1">
                  <c:v>0.24698500000000001</c:v>
                </c:pt>
                <c:pt idx="2">
                  <c:v>0.3012748509615385</c:v>
                </c:pt>
                <c:pt idx="3">
                  <c:v>0.78626166666666664</c:v>
                </c:pt>
                <c:pt idx="4">
                  <c:v>0.32370414285714288</c:v>
                </c:pt>
                <c:pt idx="5">
                  <c:v>0.70228825000000006</c:v>
                </c:pt>
                <c:pt idx="6">
                  <c:v>0.26919838461538459</c:v>
                </c:pt>
                <c:pt idx="7">
                  <c:v>0.14594080000000001</c:v>
                </c:pt>
                <c:pt idx="8">
                  <c:v>0.13449764285714286</c:v>
                </c:pt>
                <c:pt idx="9">
                  <c:v>0.15058133333333334</c:v>
                </c:pt>
                <c:pt idx="10">
                  <c:v>0.20078863636363636</c:v>
                </c:pt>
                <c:pt idx="11">
                  <c:v>0.49595683333333335</c:v>
                </c:pt>
                <c:pt idx="12">
                  <c:v>0.45435439999999999</c:v>
                </c:pt>
                <c:pt idx="13">
                  <c:v>0.41249366666666665</c:v>
                </c:pt>
                <c:pt idx="14">
                  <c:v>0.25708382352941178</c:v>
                </c:pt>
                <c:pt idx="15">
                  <c:v>0.14397564285714284</c:v>
                </c:pt>
                <c:pt idx="16">
                  <c:v>0.179451</c:v>
                </c:pt>
                <c:pt idx="17">
                  <c:v>0.15463333333333334</c:v>
                </c:pt>
                <c:pt idx="18">
                  <c:v>0.90875939999999999</c:v>
                </c:pt>
                <c:pt idx="19">
                  <c:v>0.45704559950980395</c:v>
                </c:pt>
              </c:numCache>
            </c:numRef>
          </c:val>
          <c:extLst>
            <c:ext xmlns:c16="http://schemas.microsoft.com/office/drawing/2014/chart" uri="{C3380CC4-5D6E-409C-BE32-E72D297353CC}">
              <c16:uniqueId val="{00000000-1D40-4AAD-A84E-D6F8B5A68946}"/>
            </c:ext>
          </c:extLst>
        </c:ser>
        <c:dLbls>
          <c:dLblPos val="outEnd"/>
          <c:showLegendKey val="0"/>
          <c:showVal val="1"/>
          <c:showCatName val="0"/>
          <c:showSerName val="0"/>
          <c:showPercent val="0"/>
          <c:showBubbleSize val="0"/>
        </c:dLbls>
        <c:gapWidth val="182"/>
        <c:axId val="557434896"/>
        <c:axId val="557436336"/>
      </c:barChart>
      <c:catAx>
        <c:axId val="5574348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j-lt"/>
                <a:ea typeface="+mn-ea"/>
                <a:cs typeface="+mn-cs"/>
              </a:defRPr>
            </a:pPr>
            <a:endParaRPr lang="en-US"/>
          </a:p>
        </c:txPr>
        <c:crossAx val="557436336"/>
        <c:crosses val="autoZero"/>
        <c:auto val="1"/>
        <c:lblAlgn val="ctr"/>
        <c:lblOffset val="100"/>
        <c:noMultiLvlLbl val="0"/>
      </c:catAx>
      <c:valAx>
        <c:axId val="557436336"/>
        <c:scaling>
          <c:orientation val="minMax"/>
        </c:scaling>
        <c:delete val="1"/>
        <c:axPos val="b"/>
        <c:numFmt formatCode="0%" sourceLinked="1"/>
        <c:majorTickMark val="none"/>
        <c:minorTickMark val="none"/>
        <c:tickLblPos val="nextTo"/>
        <c:crossAx val="557434896"/>
        <c:crosses val="autoZero"/>
        <c:crossBetween val="between"/>
      </c:valAx>
      <c:spPr>
        <a:noFill/>
        <a:ln>
          <a:noFill/>
        </a:ln>
        <a:effectLst/>
      </c:spPr>
    </c:plotArea>
    <c:plotVisOnly val="1"/>
    <c:dispBlanksAs val="gap"/>
    <c:showDLblsOverMax val="0"/>
    <c:extLst/>
  </c:chart>
  <c:spPr>
    <a:solidFill>
      <a:schemeClr val="bg1">
        <a:lumMod val="95000"/>
      </a:schemeClr>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[Venture_Capital_Deals_Flow.xlsx]Sheet5!GainLossIndustry</c:name>
    <c:fmtId val="2"/>
  </c:pivotSource>
  <c:chart>
    <c:title>
      <c:tx>
        <c:rich>
          <a:bodyPr rot="0" spcFirstLastPara="1" vertOverflow="ellipsis" vert="horz" wrap="square" anchor="ctr" anchorCtr="1"/>
          <a:lstStyle/>
          <a:p>
            <a:pPr>
              <a:defRPr sz="1000" b="0" i="0" u="none" strike="noStrike" kern="1200" spc="0" baseline="0">
                <a:solidFill>
                  <a:schemeClr val="tx1">
                    <a:lumMod val="85000"/>
                    <a:lumOff val="15000"/>
                  </a:schemeClr>
                </a:solidFill>
                <a:latin typeface="+mn-lt"/>
                <a:ea typeface="+mn-ea"/>
                <a:cs typeface="+mn-cs"/>
              </a:defRPr>
            </a:pPr>
            <a:r>
              <a:rPr lang="en-US" sz="1000" b="0" i="0" u="none" strike="noStrike" kern="1200" spc="0" baseline="0">
                <a:solidFill>
                  <a:schemeClr val="tx1">
                    <a:lumMod val="85000"/>
                    <a:lumOff val="15000"/>
                  </a:schemeClr>
                </a:solidFill>
              </a:rPr>
              <a:t>Percentage Ownership by Industry </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85000"/>
                  <a:lumOff val="1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8FCFA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bg1">
              <a:lumMod val="6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5.6068676381794231E-3"/>
          <c:y val="0.20804208205783006"/>
          <c:w val="0.98593455391047025"/>
          <c:h val="0.60685906985119586"/>
        </c:manualLayout>
      </c:layout>
      <c:barChart>
        <c:barDir val="col"/>
        <c:grouping val="clustered"/>
        <c:varyColors val="0"/>
        <c:ser>
          <c:idx val="0"/>
          <c:order val="0"/>
          <c:tx>
            <c:strRef>
              <c:f>Sheet5!$BC$3</c:f>
              <c:strCache>
                <c:ptCount val="1"/>
                <c:pt idx="0">
                  <c:v>Total</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Sheet5!$BB$4:$BB$11</c:f>
              <c:strCache>
                <c:ptCount val="7"/>
                <c:pt idx="0">
                  <c:v>AI</c:v>
                </c:pt>
                <c:pt idx="1">
                  <c:v>Technology</c:v>
                </c:pt>
                <c:pt idx="2">
                  <c:v>Biotech</c:v>
                </c:pt>
                <c:pt idx="3">
                  <c:v>Healthtech</c:v>
                </c:pt>
                <c:pt idx="4">
                  <c:v>E-commerce</c:v>
                </c:pt>
                <c:pt idx="5">
                  <c:v>Software</c:v>
                </c:pt>
                <c:pt idx="6">
                  <c:v>Fintech</c:v>
                </c:pt>
              </c:strCache>
            </c:strRef>
          </c:cat>
          <c:val>
            <c:numRef>
              <c:f>Sheet5!$BC$4:$BC$11</c:f>
              <c:numCache>
                <c:formatCode>0%</c:formatCode>
                <c:ptCount val="7"/>
                <c:pt idx="0">
                  <c:v>0.37878156070180619</c:v>
                </c:pt>
                <c:pt idx="1">
                  <c:v>0.31334990443537203</c:v>
                </c:pt>
                <c:pt idx="2">
                  <c:v>0.25126258057844986</c:v>
                </c:pt>
                <c:pt idx="3">
                  <c:v>0.20349926272211485</c:v>
                </c:pt>
                <c:pt idx="4">
                  <c:v>0.18082157414578789</c:v>
                </c:pt>
                <c:pt idx="5">
                  <c:v>0.17008713709329912</c:v>
                </c:pt>
                <c:pt idx="6">
                  <c:v>0.12735457189411531</c:v>
                </c:pt>
              </c:numCache>
            </c:numRef>
          </c:val>
          <c:extLst>
            <c:ext xmlns:c16="http://schemas.microsoft.com/office/drawing/2014/chart" uri="{C3380CC4-5D6E-409C-BE32-E72D297353CC}">
              <c16:uniqueId val="{00000000-BD54-4DC7-9755-92E6E32CAC02}"/>
            </c:ext>
          </c:extLst>
        </c:ser>
        <c:dLbls>
          <c:dLblPos val="outEnd"/>
          <c:showLegendKey val="0"/>
          <c:showVal val="1"/>
          <c:showCatName val="0"/>
          <c:showSerName val="0"/>
          <c:showPercent val="0"/>
          <c:showBubbleSize val="0"/>
        </c:dLbls>
        <c:gapWidth val="219"/>
        <c:overlap val="-27"/>
        <c:axId val="557438256"/>
        <c:axId val="557439216"/>
      </c:barChart>
      <c:catAx>
        <c:axId val="55743825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557439216"/>
        <c:crosses val="autoZero"/>
        <c:auto val="1"/>
        <c:lblAlgn val="ctr"/>
        <c:lblOffset val="300"/>
        <c:noMultiLvlLbl val="0"/>
      </c:catAx>
      <c:valAx>
        <c:axId val="557439216"/>
        <c:scaling>
          <c:orientation val="minMax"/>
        </c:scaling>
        <c:delete val="1"/>
        <c:axPos val="l"/>
        <c:numFmt formatCode="0%" sourceLinked="1"/>
        <c:majorTickMark val="none"/>
        <c:minorTickMark val="none"/>
        <c:tickLblPos val="nextTo"/>
        <c:crossAx val="5574382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[Venture_Capital_Deals_Flow.xlsx]Sheet5!ROITimeline</c:name>
    <c:fmtId val="2"/>
  </c:pivotSource>
  <c:chart>
    <c:title>
      <c:tx>
        <c:rich>
          <a:bodyPr rot="0" spcFirstLastPara="1" vertOverflow="ellipsis" vert="horz" wrap="square" anchor="ctr" anchorCtr="1"/>
          <a:lstStyle/>
          <a:p>
            <a:pPr>
              <a:defRPr sz="1000" b="0" i="0" u="none" strike="noStrike" kern="1200" spc="0" baseline="0">
                <a:solidFill>
                  <a:schemeClr val="tx1">
                    <a:lumMod val="85000"/>
                    <a:lumOff val="15000"/>
                  </a:schemeClr>
                </a:solidFill>
                <a:latin typeface="+mn-lt"/>
                <a:ea typeface="+mn-ea"/>
                <a:cs typeface="+mn-cs"/>
              </a:defRPr>
            </a:pPr>
            <a:r>
              <a:rPr lang="en-US" sz="1000">
                <a:solidFill>
                  <a:schemeClr val="tx1">
                    <a:lumMod val="85000"/>
                    <a:lumOff val="15000"/>
                  </a:schemeClr>
                </a:solidFill>
              </a:rPr>
              <a:t>Percentage Ownership by Company </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85000"/>
                  <a:lumOff val="1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50B47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bg1">
                <a:lumMod val="50000"/>
              </a:schemeClr>
            </a:solidFill>
            <a:prstDash val="sysDash"/>
            <a:round/>
            <a:tailEnd type="triangle"/>
          </a:ln>
          <a:effectLst/>
        </c:spPr>
        <c:marker>
          <c:symbol val="none"/>
        </c:marker>
        <c:dLbl>
          <c:idx val="0"/>
          <c:spPr>
            <a:solidFill>
              <a:schemeClr val="accent3">
                <a:lumMod val="20000"/>
                <a:lumOff val="80000"/>
              </a:schemeClr>
            </a:solid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6"/>
        <c:spPr>
          <a:solidFill>
            <a:srgbClr val="8FCFA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bg1">
              <a:lumMod val="6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1.4277143978689209E-2"/>
          <c:y val="0.13430802441121939"/>
          <c:w val="0.97144571204262153"/>
          <c:h val="0.45127932657599384"/>
        </c:manualLayout>
      </c:layout>
      <c:barChart>
        <c:barDir val="col"/>
        <c:grouping val="clustered"/>
        <c:varyColors val="0"/>
        <c:ser>
          <c:idx val="0"/>
          <c:order val="0"/>
          <c:tx>
            <c:strRef>
              <c:f>Sheet5!$BG$3</c:f>
              <c:strCache>
                <c:ptCount val="1"/>
                <c:pt idx="0">
                  <c:v>Total</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Sheet5!$BF$4:$BF$24</c:f>
              <c:strCache>
                <c:ptCount val="20"/>
                <c:pt idx="0">
                  <c:v>TechGlobe</c:v>
                </c:pt>
                <c:pt idx="1">
                  <c:v>CloudSystems</c:v>
                </c:pt>
                <c:pt idx="2">
                  <c:v>DataTech</c:v>
                </c:pt>
                <c:pt idx="3">
                  <c:v>IntelliByte</c:v>
                </c:pt>
                <c:pt idx="4">
                  <c:v>BiomedX</c:v>
                </c:pt>
                <c:pt idx="5">
                  <c:v>MediSolutions</c:v>
                </c:pt>
                <c:pt idx="6">
                  <c:v>TechHive</c:v>
                </c:pt>
                <c:pt idx="7">
                  <c:v>MedTech</c:v>
                </c:pt>
                <c:pt idx="8">
                  <c:v>CloudWorks</c:v>
                </c:pt>
                <c:pt idx="9">
                  <c:v>BioSolutions</c:v>
                </c:pt>
                <c:pt idx="10">
                  <c:v>EcomSphere</c:v>
                </c:pt>
                <c:pt idx="11">
                  <c:v>RetailEdge</c:v>
                </c:pt>
                <c:pt idx="12">
                  <c:v>BioPharm</c:v>
                </c:pt>
                <c:pt idx="13">
                  <c:v>HealthIQ</c:v>
                </c:pt>
                <c:pt idx="14">
                  <c:v>SoftSolutions</c:v>
                </c:pt>
                <c:pt idx="15">
                  <c:v>SoftTech</c:v>
                </c:pt>
                <c:pt idx="16">
                  <c:v>HealthCore</c:v>
                </c:pt>
                <c:pt idx="17">
                  <c:v>Finova</c:v>
                </c:pt>
                <c:pt idx="18">
                  <c:v>ShopifyNow</c:v>
                </c:pt>
                <c:pt idx="19">
                  <c:v>FutureSoft</c:v>
                </c:pt>
              </c:strCache>
            </c:strRef>
          </c:cat>
          <c:val>
            <c:numRef>
              <c:f>Sheet5!$BG$4:$BG$24</c:f>
              <c:numCache>
                <c:formatCode>0%</c:formatCode>
                <c:ptCount val="20"/>
                <c:pt idx="0">
                  <c:v>0.47609950211640084</c:v>
                </c:pt>
                <c:pt idx="1">
                  <c:v>0.4400039433004912</c:v>
                </c:pt>
                <c:pt idx="2">
                  <c:v>0.40240658421993075</c:v>
                </c:pt>
                <c:pt idx="3">
                  <c:v>0.331531513665557</c:v>
                </c:pt>
                <c:pt idx="4">
                  <c:v>0.31339167738511303</c:v>
                </c:pt>
                <c:pt idx="5">
                  <c:v>0.31240968501212635</c:v>
                </c:pt>
                <c:pt idx="6">
                  <c:v>0.30453170015454045</c:v>
                </c:pt>
                <c:pt idx="7">
                  <c:v>0.288618935175189</c:v>
                </c:pt>
                <c:pt idx="8">
                  <c:v>0.24454417900245082</c:v>
                </c:pt>
                <c:pt idx="9">
                  <c:v>0.23035134058509227</c:v>
                </c:pt>
                <c:pt idx="10">
                  <c:v>0.21210110876162355</c:v>
                </c:pt>
                <c:pt idx="11">
                  <c:v>0.20450809939437331</c:v>
                </c:pt>
                <c:pt idx="12">
                  <c:v>0.19806573455173879</c:v>
                </c:pt>
                <c:pt idx="13">
                  <c:v>0.16721397112125175</c:v>
                </c:pt>
                <c:pt idx="14">
                  <c:v>0.15094008993667915</c:v>
                </c:pt>
                <c:pt idx="15">
                  <c:v>0.13392418949738732</c:v>
                </c:pt>
                <c:pt idx="16">
                  <c:v>0.13087413203296652</c:v>
                </c:pt>
                <c:pt idx="17">
                  <c:v>0.12735457189411531</c:v>
                </c:pt>
                <c:pt idx="18">
                  <c:v>0.12585551428136676</c:v>
                </c:pt>
                <c:pt idx="19">
                  <c:v>0.11854837315098579</c:v>
                </c:pt>
              </c:numCache>
            </c:numRef>
          </c:val>
          <c:extLst>
            <c:ext xmlns:c16="http://schemas.microsoft.com/office/drawing/2014/chart" uri="{C3380CC4-5D6E-409C-BE32-E72D297353CC}">
              <c16:uniqueId val="{00000000-B55A-47A3-9167-170C35F44D6D}"/>
            </c:ext>
          </c:extLst>
        </c:ser>
        <c:dLbls>
          <c:dLblPos val="outEnd"/>
          <c:showLegendKey val="0"/>
          <c:showVal val="1"/>
          <c:showCatName val="0"/>
          <c:showSerName val="0"/>
          <c:showPercent val="0"/>
          <c:showBubbleSize val="0"/>
        </c:dLbls>
        <c:gapWidth val="219"/>
        <c:axId val="87209536"/>
        <c:axId val="87210976"/>
      </c:barChart>
      <c:catAx>
        <c:axId val="872095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87210976"/>
        <c:crosses val="autoZero"/>
        <c:auto val="1"/>
        <c:lblAlgn val="ctr"/>
        <c:lblOffset val="100"/>
        <c:noMultiLvlLbl val="0"/>
      </c:catAx>
      <c:valAx>
        <c:axId val="87210976"/>
        <c:scaling>
          <c:orientation val="minMax"/>
        </c:scaling>
        <c:delete val="0"/>
        <c:axPos val="l"/>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87209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hyperlink" Target="https://excelmastersheet.com/" TargetMode="External"/><Relationship Id="rId3" Type="http://schemas.openxmlformats.org/officeDocument/2006/relationships/hyperlink" Target="#Instructions!A1"/><Relationship Id="rId7" Type="http://schemas.openxmlformats.org/officeDocument/2006/relationships/hyperlink" Target="#Dashboard!A1"/><Relationship Id="rId2" Type="http://schemas.openxmlformats.org/officeDocument/2006/relationships/hyperlink" Target="#Introduction!A1"/><Relationship Id="rId1" Type="http://schemas.openxmlformats.org/officeDocument/2006/relationships/image" Target="../media/image2.jpeg"/><Relationship Id="rId6" Type="http://schemas.openxmlformats.org/officeDocument/2006/relationships/hyperlink" Target="#Companies!A1"/><Relationship Id="rId5" Type="http://schemas.openxmlformats.org/officeDocument/2006/relationships/hyperlink" Target="#Deals!A1"/><Relationship Id="rId4" Type="http://schemas.openxmlformats.org/officeDocument/2006/relationships/hyperlink" Target="#Lists!A1"/><Relationship Id="rId9" Type="http://schemas.openxmlformats.org/officeDocument/2006/relationships/hyperlink" Target="#Interactions!A1"/></Relationships>
</file>

<file path=xl/drawings/_rels/drawing2.xml.rels><?xml version="1.0" encoding="UTF-8" standalone="yes"?>
<Relationships xmlns="http://schemas.openxmlformats.org/package/2006/relationships"><Relationship Id="rId8" Type="http://schemas.openxmlformats.org/officeDocument/2006/relationships/hyperlink" Target="#Interactions!A1"/><Relationship Id="rId3" Type="http://schemas.openxmlformats.org/officeDocument/2006/relationships/hyperlink" Target="#Lists!A1"/><Relationship Id="rId7" Type="http://schemas.openxmlformats.org/officeDocument/2006/relationships/hyperlink" Target="https://excelmastersheet.com/" TargetMode="External"/><Relationship Id="rId2" Type="http://schemas.openxmlformats.org/officeDocument/2006/relationships/hyperlink" Target="#Instructions!A1"/><Relationship Id="rId1" Type="http://schemas.openxmlformats.org/officeDocument/2006/relationships/hyperlink" Target="#Introduction!A1"/><Relationship Id="rId6" Type="http://schemas.openxmlformats.org/officeDocument/2006/relationships/hyperlink" Target="#Dashboard!A1"/><Relationship Id="rId5" Type="http://schemas.openxmlformats.org/officeDocument/2006/relationships/hyperlink" Target="#Companies!A1"/><Relationship Id="rId4" Type="http://schemas.openxmlformats.org/officeDocument/2006/relationships/hyperlink" Target="#Deals!A1"/></Relationships>
</file>

<file path=xl/drawings/_rels/drawing3.xml.rels><?xml version="1.0" encoding="UTF-8" standalone="yes"?>
<Relationships xmlns="http://schemas.openxmlformats.org/package/2006/relationships"><Relationship Id="rId8" Type="http://schemas.openxmlformats.org/officeDocument/2006/relationships/hyperlink" Target="#Interactions!A1"/><Relationship Id="rId3" Type="http://schemas.openxmlformats.org/officeDocument/2006/relationships/hyperlink" Target="#Lists!A1"/><Relationship Id="rId7" Type="http://schemas.openxmlformats.org/officeDocument/2006/relationships/hyperlink" Target="https://excelmastersheet.com/" TargetMode="External"/><Relationship Id="rId2" Type="http://schemas.openxmlformats.org/officeDocument/2006/relationships/hyperlink" Target="#Instructions!A1"/><Relationship Id="rId1" Type="http://schemas.openxmlformats.org/officeDocument/2006/relationships/hyperlink" Target="#Introduction!A1"/><Relationship Id="rId6" Type="http://schemas.openxmlformats.org/officeDocument/2006/relationships/hyperlink" Target="#Dashboard!A1"/><Relationship Id="rId5" Type="http://schemas.openxmlformats.org/officeDocument/2006/relationships/hyperlink" Target="#Companies!A1"/><Relationship Id="rId4" Type="http://schemas.openxmlformats.org/officeDocument/2006/relationships/hyperlink" Target="#Deals!A1"/></Relationships>
</file>

<file path=xl/drawings/_rels/drawing4.xml.rels><?xml version="1.0" encoding="UTF-8" standalone="yes"?>
<Relationships xmlns="http://schemas.openxmlformats.org/package/2006/relationships"><Relationship Id="rId8" Type="http://schemas.openxmlformats.org/officeDocument/2006/relationships/hyperlink" Target="#Interactions!A1"/><Relationship Id="rId3" Type="http://schemas.openxmlformats.org/officeDocument/2006/relationships/hyperlink" Target="#Lists!A1"/><Relationship Id="rId7" Type="http://schemas.openxmlformats.org/officeDocument/2006/relationships/hyperlink" Target="https://excelmastersheet.com/" TargetMode="External"/><Relationship Id="rId2" Type="http://schemas.openxmlformats.org/officeDocument/2006/relationships/hyperlink" Target="#Instructions!A1"/><Relationship Id="rId1" Type="http://schemas.openxmlformats.org/officeDocument/2006/relationships/hyperlink" Target="#Introduction!A1"/><Relationship Id="rId6" Type="http://schemas.openxmlformats.org/officeDocument/2006/relationships/hyperlink" Target="#Dashboard!A1"/><Relationship Id="rId5" Type="http://schemas.openxmlformats.org/officeDocument/2006/relationships/hyperlink" Target="#Companies!A1"/><Relationship Id="rId4" Type="http://schemas.openxmlformats.org/officeDocument/2006/relationships/hyperlink" Target="#Deals!A1"/></Relationships>
</file>

<file path=xl/drawings/_rels/drawing5.xml.rels><?xml version="1.0" encoding="UTF-8" standalone="yes"?>
<Relationships xmlns="http://schemas.openxmlformats.org/package/2006/relationships"><Relationship Id="rId8" Type="http://schemas.openxmlformats.org/officeDocument/2006/relationships/hyperlink" Target="#Interactions!A1"/><Relationship Id="rId3" Type="http://schemas.openxmlformats.org/officeDocument/2006/relationships/hyperlink" Target="#Lists!A1"/><Relationship Id="rId7" Type="http://schemas.openxmlformats.org/officeDocument/2006/relationships/hyperlink" Target="https://excelmastersheet.com/" TargetMode="External"/><Relationship Id="rId2" Type="http://schemas.openxmlformats.org/officeDocument/2006/relationships/hyperlink" Target="#Instructions!A1"/><Relationship Id="rId1" Type="http://schemas.openxmlformats.org/officeDocument/2006/relationships/hyperlink" Target="#Introduction!A1"/><Relationship Id="rId6" Type="http://schemas.openxmlformats.org/officeDocument/2006/relationships/hyperlink" Target="#Dashboard!A1"/><Relationship Id="rId5" Type="http://schemas.openxmlformats.org/officeDocument/2006/relationships/hyperlink" Target="#Companies!A1"/><Relationship Id="rId4" Type="http://schemas.openxmlformats.org/officeDocument/2006/relationships/hyperlink" Target="#Deals!A1"/></Relationships>
</file>

<file path=xl/drawings/_rels/drawing6.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chart" Target="../charts/chart11.xml"/><Relationship Id="rId18" Type="http://schemas.openxmlformats.org/officeDocument/2006/relationships/hyperlink" Target="#Companies!A1"/><Relationship Id="rId3" Type="http://schemas.openxmlformats.org/officeDocument/2006/relationships/chart" Target="../charts/chart1.xml"/><Relationship Id="rId21" Type="http://schemas.openxmlformats.org/officeDocument/2006/relationships/hyperlink" Target="#Interactions!A1"/><Relationship Id="rId7" Type="http://schemas.openxmlformats.org/officeDocument/2006/relationships/chart" Target="../charts/chart5.xml"/><Relationship Id="rId12" Type="http://schemas.openxmlformats.org/officeDocument/2006/relationships/chart" Target="../charts/chart10.xml"/><Relationship Id="rId17" Type="http://schemas.openxmlformats.org/officeDocument/2006/relationships/hyperlink" Target="#Deals!A1"/><Relationship Id="rId2" Type="http://schemas.microsoft.com/office/2007/relationships/hdphoto" Target="../media/hdphoto1.wdp"/><Relationship Id="rId16" Type="http://schemas.openxmlformats.org/officeDocument/2006/relationships/hyperlink" Target="#Lists!A1"/><Relationship Id="rId20" Type="http://schemas.openxmlformats.org/officeDocument/2006/relationships/hyperlink" Target="https://excelmastersheet.com/" TargetMode="External"/><Relationship Id="rId1" Type="http://schemas.openxmlformats.org/officeDocument/2006/relationships/image" Target="../media/image3.pn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5" Type="http://schemas.openxmlformats.org/officeDocument/2006/relationships/hyperlink" Target="#Instructions!A1"/><Relationship Id="rId10" Type="http://schemas.openxmlformats.org/officeDocument/2006/relationships/chart" Target="../charts/chart8.xml"/><Relationship Id="rId19" Type="http://schemas.openxmlformats.org/officeDocument/2006/relationships/hyperlink" Target="#Dashboard!A1"/><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hyperlink" Target="#Introduction!A1"/></Relationships>
</file>

<file path=xl/drawings/drawing1.xml><?xml version="1.0" encoding="utf-8"?>
<xdr:wsDr xmlns:xdr="http://schemas.openxmlformats.org/drawingml/2006/spreadsheetDrawing" xmlns:a="http://schemas.openxmlformats.org/drawingml/2006/main">
  <xdr:twoCellAnchor editAs="oneCell">
    <xdr:from>
      <xdr:col>1</xdr:col>
      <xdr:colOff>34739</xdr:colOff>
      <xdr:row>35</xdr:row>
      <xdr:rowOff>150161</xdr:rowOff>
    </xdr:from>
    <xdr:to>
      <xdr:col>5</xdr:col>
      <xdr:colOff>98836</xdr:colOff>
      <xdr:row>60</xdr:row>
      <xdr:rowOff>1120</xdr:rowOff>
    </xdr:to>
    <xdr:pic>
      <xdr:nvPicPr>
        <xdr:cNvPr id="14" name="Picture 13" descr="A screenshot of a computer error&#10;&#10;Description automatically generated">
          <a:extLst>
            <a:ext uri="{FF2B5EF4-FFF2-40B4-BE49-F238E27FC236}">
              <a16:creationId xmlns:a16="http://schemas.microsoft.com/office/drawing/2014/main" id="{00000000-0008-0000-0000-00000E000000}"/>
            </a:ext>
            <a:ext uri="{147F2762-F138-4A5C-976F-8EAC2B608ADB}">
              <a16:predDERef xmlns:a16="http://schemas.microsoft.com/office/drawing/2014/main" pred="{C33109C2-D52B-49CF-85D2-CB6CD902FEF9}"/>
            </a:ext>
          </a:extLst>
        </xdr:cNvPr>
        <xdr:cNvPicPr>
          <a:picLocks noChangeAspect="1"/>
        </xdr:cNvPicPr>
      </xdr:nvPicPr>
      <xdr:blipFill>
        <a:blip xmlns:r="http://schemas.openxmlformats.org/officeDocument/2006/relationships" r:embed="rId1"/>
        <a:stretch>
          <a:fillRect/>
        </a:stretch>
      </xdr:blipFill>
      <xdr:spPr>
        <a:xfrm>
          <a:off x="2501714" y="6265211"/>
          <a:ext cx="2841587" cy="4041960"/>
        </a:xfrm>
        <a:prstGeom prst="rect">
          <a:avLst/>
        </a:prstGeom>
      </xdr:spPr>
    </xdr:pic>
    <xdr:clientData/>
  </xdr:twoCellAnchor>
  <xdr:twoCellAnchor>
    <xdr:from>
      <xdr:col>1</xdr:col>
      <xdr:colOff>44824</xdr:colOff>
      <xdr:row>0</xdr:row>
      <xdr:rowOff>35859</xdr:rowOff>
    </xdr:from>
    <xdr:to>
      <xdr:col>15</xdr:col>
      <xdr:colOff>134472</xdr:colOff>
      <xdr:row>1</xdr:row>
      <xdr:rowOff>134471</xdr:rowOff>
    </xdr:to>
    <xdr:grpSp>
      <xdr:nvGrpSpPr>
        <xdr:cNvPr id="15" name="Group 14">
          <a:hlinkClick xmlns:r="http://schemas.openxmlformats.org/officeDocument/2006/relationships" r:id="rId2"/>
          <a:extLst>
            <a:ext uri="{FF2B5EF4-FFF2-40B4-BE49-F238E27FC236}">
              <a16:creationId xmlns:a16="http://schemas.microsoft.com/office/drawing/2014/main" id="{00000000-0008-0000-0000-00000F000000}"/>
            </a:ext>
          </a:extLst>
        </xdr:cNvPr>
        <xdr:cNvGrpSpPr/>
      </xdr:nvGrpSpPr>
      <xdr:grpSpPr>
        <a:xfrm>
          <a:off x="2563906" y="35859"/>
          <a:ext cx="9753601" cy="268941"/>
          <a:chOff x="2510118" y="35859"/>
          <a:chExt cx="9753601" cy="268941"/>
        </a:xfrm>
      </xdr:grpSpPr>
      <xdr:sp macro="" textlink="">
        <xdr:nvSpPr>
          <xdr:cNvPr id="16" name="Rectangle: Rounded Corners 15">
            <a:hlinkClick xmlns:r="http://schemas.openxmlformats.org/officeDocument/2006/relationships" r:id="rId3"/>
            <a:extLst>
              <a:ext uri="{FF2B5EF4-FFF2-40B4-BE49-F238E27FC236}">
                <a16:creationId xmlns:a16="http://schemas.microsoft.com/office/drawing/2014/main" id="{00000000-0008-0000-0000-000010000000}"/>
              </a:ext>
            </a:extLst>
          </xdr:cNvPr>
          <xdr:cNvSpPr/>
        </xdr:nvSpPr>
        <xdr:spPr>
          <a:xfrm>
            <a:off x="2510118"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Instructions</a:t>
            </a:r>
          </a:p>
        </xdr:txBody>
      </xdr:sp>
      <xdr:sp macro="" textlink="">
        <xdr:nvSpPr>
          <xdr:cNvPr id="17" name="Rectangle: Rounded Corners 16">
            <a:hlinkClick xmlns:r="http://schemas.openxmlformats.org/officeDocument/2006/relationships" r:id="rId4"/>
            <a:extLst>
              <a:ext uri="{FF2B5EF4-FFF2-40B4-BE49-F238E27FC236}">
                <a16:creationId xmlns:a16="http://schemas.microsoft.com/office/drawing/2014/main" id="{00000000-0008-0000-0000-000011000000}"/>
              </a:ext>
            </a:extLst>
          </xdr:cNvPr>
          <xdr:cNvSpPr/>
        </xdr:nvSpPr>
        <xdr:spPr>
          <a:xfrm>
            <a:off x="3895165"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Setting and Lists</a:t>
            </a:r>
          </a:p>
        </xdr:txBody>
      </xdr:sp>
      <xdr:sp macro="" textlink="">
        <xdr:nvSpPr>
          <xdr:cNvPr id="18" name="Rectangle: Rounded Corners 17">
            <a:hlinkClick xmlns:r="http://schemas.openxmlformats.org/officeDocument/2006/relationships" r:id="rId5"/>
            <a:extLst>
              <a:ext uri="{FF2B5EF4-FFF2-40B4-BE49-F238E27FC236}">
                <a16:creationId xmlns:a16="http://schemas.microsoft.com/office/drawing/2014/main" id="{00000000-0008-0000-0000-000012000000}"/>
              </a:ext>
            </a:extLst>
          </xdr:cNvPr>
          <xdr:cNvSpPr/>
        </xdr:nvSpPr>
        <xdr:spPr>
          <a:xfrm>
            <a:off x="5280212"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Deals</a:t>
            </a:r>
          </a:p>
        </xdr:txBody>
      </xdr:sp>
      <xdr:sp macro="" textlink="">
        <xdr:nvSpPr>
          <xdr:cNvPr id="19" name="Rectangle: Rounded Corners 18">
            <a:hlinkClick xmlns:r="http://schemas.openxmlformats.org/officeDocument/2006/relationships" r:id="rId6"/>
            <a:extLst>
              <a:ext uri="{FF2B5EF4-FFF2-40B4-BE49-F238E27FC236}">
                <a16:creationId xmlns:a16="http://schemas.microsoft.com/office/drawing/2014/main" id="{00000000-0008-0000-0000-000013000000}"/>
              </a:ext>
            </a:extLst>
          </xdr:cNvPr>
          <xdr:cNvSpPr/>
        </xdr:nvSpPr>
        <xdr:spPr>
          <a:xfrm>
            <a:off x="6665259"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Companies</a:t>
            </a:r>
          </a:p>
        </xdr:txBody>
      </xdr:sp>
      <xdr:sp macro="" textlink="">
        <xdr:nvSpPr>
          <xdr:cNvPr id="20" name="Rectangle: Rounded Corners 19">
            <a:hlinkClick xmlns:r="http://schemas.openxmlformats.org/officeDocument/2006/relationships" r:id="rId7"/>
            <a:extLst>
              <a:ext uri="{FF2B5EF4-FFF2-40B4-BE49-F238E27FC236}">
                <a16:creationId xmlns:a16="http://schemas.microsoft.com/office/drawing/2014/main" id="{00000000-0008-0000-0000-000014000000}"/>
              </a:ext>
            </a:extLst>
          </xdr:cNvPr>
          <xdr:cNvSpPr/>
        </xdr:nvSpPr>
        <xdr:spPr>
          <a:xfrm>
            <a:off x="9435353"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Dashboard</a:t>
            </a:r>
          </a:p>
        </xdr:txBody>
      </xdr:sp>
      <xdr:sp macro="" textlink="">
        <xdr:nvSpPr>
          <xdr:cNvPr id="21" name="Rectangle: Rounded Corners 20">
            <a:hlinkClick xmlns:r="http://schemas.openxmlformats.org/officeDocument/2006/relationships" r:id="rId8"/>
            <a:extLst>
              <a:ext uri="{FF2B5EF4-FFF2-40B4-BE49-F238E27FC236}">
                <a16:creationId xmlns:a16="http://schemas.microsoft.com/office/drawing/2014/main" id="{00000000-0008-0000-0000-000015000000}"/>
              </a:ext>
            </a:extLst>
          </xdr:cNvPr>
          <xdr:cNvSpPr/>
        </xdr:nvSpPr>
        <xdr:spPr>
          <a:xfrm>
            <a:off x="10820401" y="37741"/>
            <a:ext cx="1443318" cy="265176"/>
          </a:xfrm>
          <a:prstGeom prst="roundRect">
            <a:avLst/>
          </a:prstGeom>
          <a:solidFill>
            <a:srgbClr val="A0A9AE"/>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solidFill>
                  <a:sysClr val="windowText" lastClr="000000"/>
                </a:solidFill>
              </a:rPr>
              <a:t>Our Services</a:t>
            </a:r>
          </a:p>
        </xdr:txBody>
      </xdr:sp>
      <xdr:sp macro="" textlink="">
        <xdr:nvSpPr>
          <xdr:cNvPr id="22" name="Rectangle: Rounded Corners 21">
            <a:hlinkClick xmlns:r="http://schemas.openxmlformats.org/officeDocument/2006/relationships" r:id="rId9"/>
            <a:extLst>
              <a:ext uri="{FF2B5EF4-FFF2-40B4-BE49-F238E27FC236}">
                <a16:creationId xmlns:a16="http://schemas.microsoft.com/office/drawing/2014/main" id="{00000000-0008-0000-0000-000016000000}"/>
              </a:ext>
            </a:extLst>
          </xdr:cNvPr>
          <xdr:cNvSpPr/>
        </xdr:nvSpPr>
        <xdr:spPr>
          <a:xfrm>
            <a:off x="8050306"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Interactions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117709</xdr:colOff>
      <xdr:row>0</xdr:row>
      <xdr:rowOff>35859</xdr:rowOff>
    </xdr:from>
    <xdr:to>
      <xdr:col>17</xdr:col>
      <xdr:colOff>498905</xdr:colOff>
      <xdr:row>1</xdr:row>
      <xdr:rowOff>134471</xdr:rowOff>
    </xdr:to>
    <xdr:grpSp>
      <xdr:nvGrpSpPr>
        <xdr:cNvPr id="2" name="Group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1687429" y="35859"/>
          <a:ext cx="8237416" cy="266252"/>
          <a:chOff x="2510118" y="35859"/>
          <a:chExt cx="9753601" cy="268941"/>
        </a:xfrm>
      </xdr:grpSpPr>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2510118"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Instructions</a:t>
            </a:r>
          </a:p>
        </xdr:txBody>
      </xdr:sp>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3895165"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Setting and Lists</a:t>
            </a:r>
          </a:p>
        </xdr:txBody>
      </xdr:sp>
      <xdr:sp macro="" textlink="">
        <xdr:nvSpPr>
          <xdr:cNvPr id="5" name="Rectangle: Rounded Corners 4">
            <a:hlinkClick xmlns:r="http://schemas.openxmlformats.org/officeDocument/2006/relationships" r:id="rId4"/>
            <a:extLst>
              <a:ext uri="{FF2B5EF4-FFF2-40B4-BE49-F238E27FC236}">
                <a16:creationId xmlns:a16="http://schemas.microsoft.com/office/drawing/2014/main" id="{00000000-0008-0000-0100-000005000000}"/>
              </a:ext>
            </a:extLst>
          </xdr:cNvPr>
          <xdr:cNvSpPr/>
        </xdr:nvSpPr>
        <xdr:spPr>
          <a:xfrm>
            <a:off x="5280212"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Deals</a:t>
            </a:r>
          </a:p>
        </xdr:txBody>
      </xdr:sp>
      <xdr:sp macro="" textlink="">
        <xdr:nvSpPr>
          <xdr:cNvPr id="6" name="Rectangle: Rounded Corners 5">
            <a:hlinkClick xmlns:r="http://schemas.openxmlformats.org/officeDocument/2006/relationships" r:id="rId5"/>
            <a:extLst>
              <a:ext uri="{FF2B5EF4-FFF2-40B4-BE49-F238E27FC236}">
                <a16:creationId xmlns:a16="http://schemas.microsoft.com/office/drawing/2014/main" id="{00000000-0008-0000-0100-000006000000}"/>
              </a:ext>
            </a:extLst>
          </xdr:cNvPr>
          <xdr:cNvSpPr/>
        </xdr:nvSpPr>
        <xdr:spPr>
          <a:xfrm>
            <a:off x="6665259"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Companies</a:t>
            </a:r>
          </a:p>
        </xdr:txBody>
      </xdr:sp>
      <xdr:sp macro="" textlink="">
        <xdr:nvSpPr>
          <xdr:cNvPr id="7" name="Rectangle: Rounded Corners 6">
            <a:hlinkClick xmlns:r="http://schemas.openxmlformats.org/officeDocument/2006/relationships" r:id="rId6"/>
            <a:extLst>
              <a:ext uri="{FF2B5EF4-FFF2-40B4-BE49-F238E27FC236}">
                <a16:creationId xmlns:a16="http://schemas.microsoft.com/office/drawing/2014/main" id="{00000000-0008-0000-0100-000007000000}"/>
              </a:ext>
            </a:extLst>
          </xdr:cNvPr>
          <xdr:cNvSpPr/>
        </xdr:nvSpPr>
        <xdr:spPr>
          <a:xfrm>
            <a:off x="9435353"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Dashboard</a:t>
            </a:r>
          </a:p>
        </xdr:txBody>
      </xdr:sp>
      <xdr:sp macro="" textlink="">
        <xdr:nvSpPr>
          <xdr:cNvPr id="8" name="Rectangle: Rounded Corners 7">
            <a:hlinkClick xmlns:r="http://schemas.openxmlformats.org/officeDocument/2006/relationships" r:id="rId7"/>
            <a:extLst>
              <a:ext uri="{FF2B5EF4-FFF2-40B4-BE49-F238E27FC236}">
                <a16:creationId xmlns:a16="http://schemas.microsoft.com/office/drawing/2014/main" id="{00000000-0008-0000-0100-000008000000}"/>
              </a:ext>
            </a:extLst>
          </xdr:cNvPr>
          <xdr:cNvSpPr/>
        </xdr:nvSpPr>
        <xdr:spPr>
          <a:xfrm>
            <a:off x="10820401" y="37741"/>
            <a:ext cx="1443318" cy="265176"/>
          </a:xfrm>
          <a:prstGeom prst="roundRect">
            <a:avLst/>
          </a:prstGeom>
          <a:solidFill>
            <a:srgbClr val="A0A9AE"/>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solidFill>
                  <a:sysClr val="windowText" lastClr="000000"/>
                </a:solidFill>
              </a:rPr>
              <a:t>Our Services</a:t>
            </a:r>
          </a:p>
        </xdr:txBody>
      </xdr:sp>
      <xdr:sp macro="" textlink="">
        <xdr:nvSpPr>
          <xdr:cNvPr id="9" name="Rectangle: Rounded Corners 8">
            <a:hlinkClick xmlns:r="http://schemas.openxmlformats.org/officeDocument/2006/relationships" r:id="rId8"/>
            <a:extLst>
              <a:ext uri="{FF2B5EF4-FFF2-40B4-BE49-F238E27FC236}">
                <a16:creationId xmlns:a16="http://schemas.microsoft.com/office/drawing/2014/main" id="{00000000-0008-0000-0100-000009000000}"/>
              </a:ext>
            </a:extLst>
          </xdr:cNvPr>
          <xdr:cNvSpPr/>
        </xdr:nvSpPr>
        <xdr:spPr>
          <a:xfrm>
            <a:off x="8050306"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Interactions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22860</xdr:rowOff>
    </xdr:from>
    <xdr:to>
      <xdr:col>5</xdr:col>
      <xdr:colOff>726415</xdr:colOff>
      <xdr:row>1</xdr:row>
      <xdr:rowOff>50904</xdr:rowOff>
    </xdr:to>
    <xdr:grpSp>
      <xdr:nvGrpSpPr>
        <xdr:cNvPr id="10" name="Group 9">
          <a:hlinkClick xmlns:r="http://schemas.openxmlformats.org/officeDocument/2006/relationships" r:id="rId1"/>
          <a:extLst>
            <a:ext uri="{FF2B5EF4-FFF2-40B4-BE49-F238E27FC236}">
              <a16:creationId xmlns:a16="http://schemas.microsoft.com/office/drawing/2014/main" id="{00000000-0008-0000-0200-00000A000000}"/>
            </a:ext>
          </a:extLst>
        </xdr:cNvPr>
        <xdr:cNvGrpSpPr/>
      </xdr:nvGrpSpPr>
      <xdr:grpSpPr>
        <a:xfrm>
          <a:off x="1134533" y="22860"/>
          <a:ext cx="8236349" cy="265111"/>
          <a:chOff x="2510118" y="35859"/>
          <a:chExt cx="9753601" cy="268941"/>
        </a:xfrm>
      </xdr:grpSpPr>
      <xdr:sp macro="" textlink="">
        <xdr:nvSpPr>
          <xdr:cNvPr id="11" name="Rectangle: Rounded Corners 10">
            <a:hlinkClick xmlns:r="http://schemas.openxmlformats.org/officeDocument/2006/relationships" r:id="rId2"/>
            <a:extLst>
              <a:ext uri="{FF2B5EF4-FFF2-40B4-BE49-F238E27FC236}">
                <a16:creationId xmlns:a16="http://schemas.microsoft.com/office/drawing/2014/main" id="{00000000-0008-0000-0200-00000B000000}"/>
              </a:ext>
            </a:extLst>
          </xdr:cNvPr>
          <xdr:cNvSpPr/>
        </xdr:nvSpPr>
        <xdr:spPr>
          <a:xfrm>
            <a:off x="2510118"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Instructions</a:t>
            </a:r>
          </a:p>
        </xdr:txBody>
      </xdr:sp>
      <xdr:sp macro="" textlink="">
        <xdr:nvSpPr>
          <xdr:cNvPr id="12" name="Rectangle: Rounded Corners 11">
            <a:hlinkClick xmlns:r="http://schemas.openxmlformats.org/officeDocument/2006/relationships" r:id="rId3"/>
            <a:extLst>
              <a:ext uri="{FF2B5EF4-FFF2-40B4-BE49-F238E27FC236}">
                <a16:creationId xmlns:a16="http://schemas.microsoft.com/office/drawing/2014/main" id="{00000000-0008-0000-0200-00000C000000}"/>
              </a:ext>
            </a:extLst>
          </xdr:cNvPr>
          <xdr:cNvSpPr/>
        </xdr:nvSpPr>
        <xdr:spPr>
          <a:xfrm>
            <a:off x="3895165"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Setting and Lists</a:t>
            </a:r>
          </a:p>
        </xdr:txBody>
      </xdr:sp>
      <xdr:sp macro="" textlink="">
        <xdr:nvSpPr>
          <xdr:cNvPr id="13" name="Rectangle: Rounded Corners 12">
            <a:hlinkClick xmlns:r="http://schemas.openxmlformats.org/officeDocument/2006/relationships" r:id="rId4"/>
            <a:extLst>
              <a:ext uri="{FF2B5EF4-FFF2-40B4-BE49-F238E27FC236}">
                <a16:creationId xmlns:a16="http://schemas.microsoft.com/office/drawing/2014/main" id="{00000000-0008-0000-0200-00000D000000}"/>
              </a:ext>
            </a:extLst>
          </xdr:cNvPr>
          <xdr:cNvSpPr/>
        </xdr:nvSpPr>
        <xdr:spPr>
          <a:xfrm>
            <a:off x="5280212"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Deals</a:t>
            </a:r>
          </a:p>
        </xdr:txBody>
      </xdr:sp>
      <xdr:sp macro="" textlink="">
        <xdr:nvSpPr>
          <xdr:cNvPr id="14" name="Rectangle: Rounded Corners 13">
            <a:hlinkClick xmlns:r="http://schemas.openxmlformats.org/officeDocument/2006/relationships" r:id="rId5"/>
            <a:extLst>
              <a:ext uri="{FF2B5EF4-FFF2-40B4-BE49-F238E27FC236}">
                <a16:creationId xmlns:a16="http://schemas.microsoft.com/office/drawing/2014/main" id="{00000000-0008-0000-0200-00000E000000}"/>
              </a:ext>
            </a:extLst>
          </xdr:cNvPr>
          <xdr:cNvSpPr/>
        </xdr:nvSpPr>
        <xdr:spPr>
          <a:xfrm>
            <a:off x="6665259"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Companies</a:t>
            </a:r>
          </a:p>
        </xdr:txBody>
      </xdr:sp>
      <xdr:sp macro="" textlink="">
        <xdr:nvSpPr>
          <xdr:cNvPr id="15" name="Rectangle: Rounded Corners 14">
            <a:hlinkClick xmlns:r="http://schemas.openxmlformats.org/officeDocument/2006/relationships" r:id="rId6"/>
            <a:extLst>
              <a:ext uri="{FF2B5EF4-FFF2-40B4-BE49-F238E27FC236}">
                <a16:creationId xmlns:a16="http://schemas.microsoft.com/office/drawing/2014/main" id="{00000000-0008-0000-0200-00000F000000}"/>
              </a:ext>
            </a:extLst>
          </xdr:cNvPr>
          <xdr:cNvSpPr/>
        </xdr:nvSpPr>
        <xdr:spPr>
          <a:xfrm>
            <a:off x="9435353"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Dashboard</a:t>
            </a:r>
          </a:p>
        </xdr:txBody>
      </xdr:sp>
      <xdr:sp macro="" textlink="">
        <xdr:nvSpPr>
          <xdr:cNvPr id="16" name="Rectangle: Rounded Corners 15">
            <a:hlinkClick xmlns:r="http://schemas.openxmlformats.org/officeDocument/2006/relationships" r:id="rId7"/>
            <a:extLst>
              <a:ext uri="{FF2B5EF4-FFF2-40B4-BE49-F238E27FC236}">
                <a16:creationId xmlns:a16="http://schemas.microsoft.com/office/drawing/2014/main" id="{00000000-0008-0000-0200-000010000000}"/>
              </a:ext>
            </a:extLst>
          </xdr:cNvPr>
          <xdr:cNvSpPr/>
        </xdr:nvSpPr>
        <xdr:spPr>
          <a:xfrm>
            <a:off x="10820401" y="37741"/>
            <a:ext cx="1443318" cy="265176"/>
          </a:xfrm>
          <a:prstGeom prst="roundRect">
            <a:avLst/>
          </a:prstGeom>
          <a:solidFill>
            <a:srgbClr val="A0A9AE"/>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solidFill>
                  <a:sysClr val="windowText" lastClr="000000"/>
                </a:solidFill>
              </a:rPr>
              <a:t>Our Services</a:t>
            </a:r>
          </a:p>
        </xdr:txBody>
      </xdr:sp>
      <xdr:sp macro="" textlink="">
        <xdr:nvSpPr>
          <xdr:cNvPr id="17" name="Rectangle: Rounded Corners 16">
            <a:hlinkClick xmlns:r="http://schemas.openxmlformats.org/officeDocument/2006/relationships" r:id="rId8"/>
            <a:extLst>
              <a:ext uri="{FF2B5EF4-FFF2-40B4-BE49-F238E27FC236}">
                <a16:creationId xmlns:a16="http://schemas.microsoft.com/office/drawing/2014/main" id="{00000000-0008-0000-0200-000011000000}"/>
              </a:ext>
            </a:extLst>
          </xdr:cNvPr>
          <xdr:cNvSpPr/>
        </xdr:nvSpPr>
        <xdr:spPr>
          <a:xfrm>
            <a:off x="8050306"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Interactions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16934</xdr:colOff>
      <xdr:row>0</xdr:row>
      <xdr:rowOff>16934</xdr:rowOff>
    </xdr:from>
    <xdr:to>
      <xdr:col>4</xdr:col>
      <xdr:colOff>3066603</xdr:colOff>
      <xdr:row>1</xdr:row>
      <xdr:rowOff>111865</xdr:rowOff>
    </xdr:to>
    <xdr:grpSp>
      <xdr:nvGrpSpPr>
        <xdr:cNvPr id="2" name="Group 1">
          <a:hlinkClick xmlns:r="http://schemas.openxmlformats.org/officeDocument/2006/relationships" r:id="rId1"/>
          <a:extLst>
            <a:ext uri="{FF2B5EF4-FFF2-40B4-BE49-F238E27FC236}">
              <a16:creationId xmlns:a16="http://schemas.microsoft.com/office/drawing/2014/main" id="{00000000-0008-0000-0300-000002000000}"/>
            </a:ext>
          </a:extLst>
        </xdr:cNvPr>
        <xdr:cNvGrpSpPr/>
      </xdr:nvGrpSpPr>
      <xdr:grpSpPr>
        <a:xfrm>
          <a:off x="2311401" y="16934"/>
          <a:ext cx="8239735" cy="264264"/>
          <a:chOff x="2510118" y="35859"/>
          <a:chExt cx="9753601" cy="268941"/>
        </a:xfrm>
      </xdr:grpSpPr>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2510118"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Instructions</a:t>
            </a:r>
          </a:p>
        </xdr:txBody>
      </xdr:sp>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00000000-0008-0000-0300-000004000000}"/>
              </a:ext>
            </a:extLst>
          </xdr:cNvPr>
          <xdr:cNvSpPr/>
        </xdr:nvSpPr>
        <xdr:spPr>
          <a:xfrm>
            <a:off x="3895165"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Setting and Lists</a:t>
            </a:r>
          </a:p>
        </xdr:txBody>
      </xdr:sp>
      <xdr:sp macro="" textlink="">
        <xdr:nvSpPr>
          <xdr:cNvPr id="5" name="Rectangle: Rounded Corners 4">
            <a:hlinkClick xmlns:r="http://schemas.openxmlformats.org/officeDocument/2006/relationships" r:id="rId4"/>
            <a:extLst>
              <a:ext uri="{FF2B5EF4-FFF2-40B4-BE49-F238E27FC236}">
                <a16:creationId xmlns:a16="http://schemas.microsoft.com/office/drawing/2014/main" id="{00000000-0008-0000-0300-000005000000}"/>
              </a:ext>
            </a:extLst>
          </xdr:cNvPr>
          <xdr:cNvSpPr/>
        </xdr:nvSpPr>
        <xdr:spPr>
          <a:xfrm>
            <a:off x="5280212"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Deals</a:t>
            </a:r>
          </a:p>
        </xdr:txBody>
      </xdr:sp>
      <xdr:sp macro="" textlink="">
        <xdr:nvSpPr>
          <xdr:cNvPr id="6" name="Rectangle: Rounded Corners 5">
            <a:hlinkClick xmlns:r="http://schemas.openxmlformats.org/officeDocument/2006/relationships" r:id="rId5"/>
            <a:extLst>
              <a:ext uri="{FF2B5EF4-FFF2-40B4-BE49-F238E27FC236}">
                <a16:creationId xmlns:a16="http://schemas.microsoft.com/office/drawing/2014/main" id="{00000000-0008-0000-0300-000006000000}"/>
              </a:ext>
            </a:extLst>
          </xdr:cNvPr>
          <xdr:cNvSpPr/>
        </xdr:nvSpPr>
        <xdr:spPr>
          <a:xfrm>
            <a:off x="6665259"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Companies</a:t>
            </a:r>
          </a:p>
        </xdr:txBody>
      </xdr:sp>
      <xdr:sp macro="" textlink="">
        <xdr:nvSpPr>
          <xdr:cNvPr id="7" name="Rectangle: Rounded Corners 6">
            <a:hlinkClick xmlns:r="http://schemas.openxmlformats.org/officeDocument/2006/relationships" r:id="rId6"/>
            <a:extLst>
              <a:ext uri="{FF2B5EF4-FFF2-40B4-BE49-F238E27FC236}">
                <a16:creationId xmlns:a16="http://schemas.microsoft.com/office/drawing/2014/main" id="{00000000-0008-0000-0300-000007000000}"/>
              </a:ext>
            </a:extLst>
          </xdr:cNvPr>
          <xdr:cNvSpPr/>
        </xdr:nvSpPr>
        <xdr:spPr>
          <a:xfrm>
            <a:off x="9435353"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Dashboard</a:t>
            </a:r>
          </a:p>
        </xdr:txBody>
      </xdr:sp>
      <xdr:sp macro="" textlink="">
        <xdr:nvSpPr>
          <xdr:cNvPr id="8" name="Rectangle: Rounded Corners 7">
            <a:hlinkClick xmlns:r="http://schemas.openxmlformats.org/officeDocument/2006/relationships" r:id="rId7"/>
            <a:extLst>
              <a:ext uri="{FF2B5EF4-FFF2-40B4-BE49-F238E27FC236}">
                <a16:creationId xmlns:a16="http://schemas.microsoft.com/office/drawing/2014/main" id="{00000000-0008-0000-0300-000008000000}"/>
              </a:ext>
            </a:extLst>
          </xdr:cNvPr>
          <xdr:cNvSpPr/>
        </xdr:nvSpPr>
        <xdr:spPr>
          <a:xfrm>
            <a:off x="10820401" y="37741"/>
            <a:ext cx="1443318" cy="265176"/>
          </a:xfrm>
          <a:prstGeom prst="roundRect">
            <a:avLst/>
          </a:prstGeom>
          <a:solidFill>
            <a:srgbClr val="A0A9AE"/>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solidFill>
                  <a:sysClr val="windowText" lastClr="000000"/>
                </a:solidFill>
              </a:rPr>
              <a:t>Our Services</a:t>
            </a:r>
          </a:p>
        </xdr:txBody>
      </xdr:sp>
      <xdr:sp macro="" textlink="">
        <xdr:nvSpPr>
          <xdr:cNvPr id="9" name="Rectangle: Rounded Corners 8">
            <a:hlinkClick xmlns:r="http://schemas.openxmlformats.org/officeDocument/2006/relationships" r:id="rId8"/>
            <a:extLst>
              <a:ext uri="{FF2B5EF4-FFF2-40B4-BE49-F238E27FC236}">
                <a16:creationId xmlns:a16="http://schemas.microsoft.com/office/drawing/2014/main" id="{00000000-0008-0000-0300-000009000000}"/>
              </a:ext>
            </a:extLst>
          </xdr:cNvPr>
          <xdr:cNvSpPr/>
        </xdr:nvSpPr>
        <xdr:spPr>
          <a:xfrm>
            <a:off x="8050306"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Interactions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18838</xdr:colOff>
      <xdr:row>2</xdr:row>
      <xdr:rowOff>50800</xdr:rowOff>
    </xdr:from>
    <xdr:to>
      <xdr:col>1</xdr:col>
      <xdr:colOff>931756</xdr:colOff>
      <xdr:row>3</xdr:row>
      <xdr:rowOff>4132</xdr:rowOff>
    </xdr:to>
    <mc:AlternateContent xmlns:mc="http://schemas.openxmlformats.org/markup-compatibility/2006" xmlns:sle15="http://schemas.microsoft.com/office/drawing/2012/slicer">
      <mc:Choice Requires="sle15">
        <xdr:graphicFrame macro="">
          <xdr:nvGraphicFramePr>
            <xdr:cNvPr id="2" name="Type">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microsoft.com/office/drawing/2010/slicer">
              <sle:slicer xmlns:sle="http://schemas.microsoft.com/office/drawing/2010/slicer" name="Type"/>
            </a:graphicData>
          </a:graphic>
        </xdr:graphicFrame>
      </mc:Choice>
      <mc:Fallback xmlns="">
        <xdr:sp macro="" textlink="">
          <xdr:nvSpPr>
            <xdr:cNvPr id="0" name=""/>
            <xdr:cNvSpPr>
              <a:spLocks noTextEdit="1"/>
            </xdr:cNvSpPr>
          </xdr:nvSpPr>
          <xdr:spPr>
            <a:xfrm>
              <a:off x="22648" y="393277"/>
              <a:ext cx="1823085" cy="147542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971761</xdr:colOff>
      <xdr:row>2</xdr:row>
      <xdr:rowOff>50800</xdr:rowOff>
    </xdr:from>
    <xdr:to>
      <xdr:col>3</xdr:col>
      <xdr:colOff>1463252</xdr:colOff>
      <xdr:row>2</xdr:row>
      <xdr:rowOff>1507066</xdr:rowOff>
    </xdr:to>
    <mc:AlternateContent xmlns:mc="http://schemas.openxmlformats.org/markup-compatibility/2006" xmlns:sle15="http://schemas.microsoft.com/office/drawing/2012/slicer">
      <mc:Choice Requires="sle15">
        <xdr:graphicFrame macro="">
          <xdr:nvGraphicFramePr>
            <xdr:cNvPr id="3" name="Select Deal Name">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microsoft.com/office/drawing/2010/slicer">
              <sle:slicer xmlns:sle="http://schemas.microsoft.com/office/drawing/2010/slicer" name="Select Deal Name"/>
            </a:graphicData>
          </a:graphic>
        </xdr:graphicFrame>
      </mc:Choice>
      <mc:Fallback xmlns="">
        <xdr:sp macro="" textlink="">
          <xdr:nvSpPr>
            <xdr:cNvPr id="0" name=""/>
            <xdr:cNvSpPr>
              <a:spLocks noTextEdit="1"/>
            </xdr:cNvSpPr>
          </xdr:nvSpPr>
          <xdr:spPr>
            <a:xfrm>
              <a:off x="1878118" y="393277"/>
              <a:ext cx="3388361" cy="144864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1469179</xdr:colOff>
      <xdr:row>2</xdr:row>
      <xdr:rowOff>50801</xdr:rowOff>
    </xdr:from>
    <xdr:to>
      <xdr:col>3</xdr:col>
      <xdr:colOff>3315336</xdr:colOff>
      <xdr:row>2</xdr:row>
      <xdr:rowOff>1489379</xdr:rowOff>
    </xdr:to>
    <mc:AlternateContent xmlns:mc="http://schemas.openxmlformats.org/markup-compatibility/2006" xmlns:sle15="http://schemas.microsoft.com/office/drawing/2012/slicer">
      <mc:Choice Requires="sle15">
        <xdr:graphicFrame macro="">
          <xdr:nvGraphicFramePr>
            <xdr:cNvPr id="4" name="Outcome">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microsoft.com/office/drawing/2010/slicer">
              <sle:slicer xmlns:sle="http://schemas.microsoft.com/office/drawing/2010/slicer" name="Outcome"/>
            </a:graphicData>
          </a:graphic>
        </xdr:graphicFrame>
      </mc:Choice>
      <mc:Fallback xmlns="">
        <xdr:sp macro="" textlink="">
          <xdr:nvSpPr>
            <xdr:cNvPr id="0" name=""/>
            <xdr:cNvSpPr>
              <a:spLocks noTextEdit="1"/>
            </xdr:cNvSpPr>
          </xdr:nvSpPr>
          <xdr:spPr>
            <a:xfrm>
              <a:off x="5264786" y="393278"/>
              <a:ext cx="1849967" cy="143476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3351951</xdr:colOff>
      <xdr:row>2</xdr:row>
      <xdr:rowOff>50801</xdr:rowOff>
    </xdr:from>
    <xdr:to>
      <xdr:col>5</xdr:col>
      <xdr:colOff>399414</xdr:colOff>
      <xdr:row>3</xdr:row>
      <xdr:rowOff>1095</xdr:rowOff>
    </xdr:to>
    <mc:AlternateContent xmlns:mc="http://schemas.openxmlformats.org/markup-compatibility/2006" xmlns:sle15="http://schemas.microsoft.com/office/drawing/2012/slicer">
      <mc:Choice Requires="sle15">
        <xdr:graphicFrame macro="">
          <xdr:nvGraphicFramePr>
            <xdr:cNvPr id="5" name="Related Companies">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microsoft.com/office/drawing/2010/slicer">
              <sle:slicer xmlns:sle="http://schemas.microsoft.com/office/drawing/2010/slicer" name="Related Companies"/>
            </a:graphicData>
          </a:graphic>
        </xdr:graphicFrame>
      </mc:Choice>
      <mc:Fallback xmlns="">
        <xdr:sp macro="" textlink="">
          <xdr:nvSpPr>
            <xdr:cNvPr id="0" name=""/>
            <xdr:cNvSpPr>
              <a:spLocks noTextEdit="1"/>
            </xdr:cNvSpPr>
          </xdr:nvSpPr>
          <xdr:spPr>
            <a:xfrm>
              <a:off x="7151368" y="393278"/>
              <a:ext cx="2660439" cy="147048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401739</xdr:colOff>
      <xdr:row>2</xdr:row>
      <xdr:rowOff>50801</xdr:rowOff>
    </xdr:from>
    <xdr:to>
      <xdr:col>6</xdr:col>
      <xdr:colOff>1623059</xdr:colOff>
      <xdr:row>3</xdr:row>
      <xdr:rowOff>4833</xdr:rowOff>
    </xdr:to>
    <mc:AlternateContent xmlns:mc="http://schemas.openxmlformats.org/markup-compatibility/2006" xmlns:sle15="http://schemas.microsoft.com/office/drawing/2012/slicer">
      <mc:Choice Requires="sle15">
        <xdr:graphicFrame macro="">
          <xdr:nvGraphicFramePr>
            <xdr:cNvPr id="6" name="Related Industries">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microsoft.com/office/drawing/2010/slicer">
              <sle:slicer xmlns:sle="http://schemas.microsoft.com/office/drawing/2010/slicer" name="Related Industries"/>
            </a:graphicData>
          </a:graphic>
        </xdr:graphicFrame>
      </mc:Choice>
      <mc:Fallback xmlns="">
        <xdr:sp macro="" textlink="">
          <xdr:nvSpPr>
            <xdr:cNvPr id="0" name=""/>
            <xdr:cNvSpPr>
              <a:spLocks noTextEdit="1"/>
            </xdr:cNvSpPr>
          </xdr:nvSpPr>
          <xdr:spPr>
            <a:xfrm>
              <a:off x="9806512" y="393278"/>
              <a:ext cx="2459570" cy="147612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1621367</xdr:colOff>
      <xdr:row>2</xdr:row>
      <xdr:rowOff>50800</xdr:rowOff>
    </xdr:from>
    <xdr:to>
      <xdr:col>6</xdr:col>
      <xdr:colOff>3448262</xdr:colOff>
      <xdr:row>3</xdr:row>
      <xdr:rowOff>2133</xdr:rowOff>
    </xdr:to>
    <mc:AlternateContent xmlns:mc="http://schemas.openxmlformats.org/markup-compatibility/2006" xmlns:sle15="http://schemas.microsoft.com/office/drawing/2012/slicer">
      <mc:Choice Requires="sle15">
        <xdr:graphicFrame macro="">
          <xdr:nvGraphicFramePr>
            <xdr:cNvPr id="7" name="Deals Status">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microsoft.com/office/drawing/2010/slicer">
              <sle:slicer xmlns:sle="http://schemas.microsoft.com/office/drawing/2010/slicer" name="Deals Status"/>
            </a:graphicData>
          </a:graphic>
        </xdr:graphicFrame>
      </mc:Choice>
      <mc:Fallback xmlns="">
        <xdr:sp macro="" textlink="">
          <xdr:nvSpPr>
            <xdr:cNvPr id="0" name=""/>
            <xdr:cNvSpPr>
              <a:spLocks noTextEdit="1"/>
            </xdr:cNvSpPr>
          </xdr:nvSpPr>
          <xdr:spPr>
            <a:xfrm>
              <a:off x="12264390" y="393277"/>
              <a:ext cx="1826895" cy="147152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3483611</xdr:colOff>
      <xdr:row>2</xdr:row>
      <xdr:rowOff>50802</xdr:rowOff>
    </xdr:from>
    <xdr:to>
      <xdr:col>7</xdr:col>
      <xdr:colOff>517526</xdr:colOff>
      <xdr:row>3</xdr:row>
      <xdr:rowOff>3796</xdr:rowOff>
    </xdr:to>
    <mc:AlternateContent xmlns:mc="http://schemas.openxmlformats.org/markup-compatibility/2006" xmlns:sle15="http://schemas.microsoft.com/office/drawing/2012/slicer">
      <mc:Choice Requires="sle15">
        <xdr:graphicFrame macro="">
          <xdr:nvGraphicFramePr>
            <xdr:cNvPr id="8" name="Deal Target Date">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microsoft.com/office/drawing/2010/slicer">
              <sle:slicer xmlns:sle="http://schemas.microsoft.com/office/drawing/2010/slicer" name="Deal Target Date"/>
            </a:graphicData>
          </a:graphic>
        </xdr:graphicFrame>
      </mc:Choice>
      <mc:Fallback xmlns="">
        <xdr:sp macro="" textlink="">
          <xdr:nvSpPr>
            <xdr:cNvPr id="0" name=""/>
            <xdr:cNvSpPr>
              <a:spLocks noTextEdit="1"/>
            </xdr:cNvSpPr>
          </xdr:nvSpPr>
          <xdr:spPr>
            <a:xfrm>
              <a:off x="14134254" y="393279"/>
              <a:ext cx="1788795" cy="147318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535517</xdr:colOff>
      <xdr:row>2</xdr:row>
      <xdr:rowOff>50802</xdr:rowOff>
    </xdr:from>
    <xdr:to>
      <xdr:col>8</xdr:col>
      <xdr:colOff>878840</xdr:colOff>
      <xdr:row>3</xdr:row>
      <xdr:rowOff>58</xdr:rowOff>
    </xdr:to>
    <mc:AlternateContent xmlns:mc="http://schemas.openxmlformats.org/markup-compatibility/2006" xmlns:sle15="http://schemas.microsoft.com/office/drawing/2012/slicer">
      <mc:Choice Requires="sle15">
        <xdr:graphicFrame macro="">
          <xdr:nvGraphicFramePr>
            <xdr:cNvPr id="9" name="Remain Days">
              <a:extLst>
                <a:ext uri="{FF2B5EF4-FFF2-40B4-BE49-F238E27FC236}">
                  <a16:creationId xmlns:a16="http://schemas.microsoft.com/office/drawing/2014/main" id="{00000000-0008-0000-0400-000009000000}"/>
                </a:ext>
              </a:extLst>
            </xdr:cNvPr>
            <xdr:cNvGraphicFramePr/>
          </xdr:nvGraphicFramePr>
          <xdr:xfrm>
            <a:off x="0" y="0"/>
            <a:ext cx="0" cy="0"/>
          </xdr:xfrm>
          <a:graphic>
            <a:graphicData uri="http://schemas.microsoft.com/office/drawing/2010/slicer">
              <sle:slicer xmlns:sle="http://schemas.microsoft.com/office/drawing/2010/slicer" name="Remain Days"/>
            </a:graphicData>
          </a:graphic>
        </xdr:graphicFrame>
      </mc:Choice>
      <mc:Fallback xmlns="">
        <xdr:sp macro="" textlink="">
          <xdr:nvSpPr>
            <xdr:cNvPr id="0" name=""/>
            <xdr:cNvSpPr>
              <a:spLocks noTextEdit="1"/>
            </xdr:cNvSpPr>
          </xdr:nvSpPr>
          <xdr:spPr>
            <a:xfrm>
              <a:off x="15944850" y="393279"/>
              <a:ext cx="1824990" cy="146944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xdr:from>
      <xdr:col>2</xdr:col>
      <xdr:colOff>0</xdr:colOff>
      <xdr:row>0</xdr:row>
      <xdr:rowOff>16934</xdr:rowOff>
    </xdr:from>
    <xdr:to>
      <xdr:col>5</xdr:col>
      <xdr:colOff>882201</xdr:colOff>
      <xdr:row>1</xdr:row>
      <xdr:rowOff>111865</xdr:rowOff>
    </xdr:to>
    <xdr:grpSp>
      <xdr:nvGrpSpPr>
        <xdr:cNvPr id="10" name="Group 9">
          <a:hlinkClick xmlns:r="http://schemas.openxmlformats.org/officeDocument/2006/relationships" r:id="rId1"/>
          <a:extLst>
            <a:ext uri="{FF2B5EF4-FFF2-40B4-BE49-F238E27FC236}">
              <a16:creationId xmlns:a16="http://schemas.microsoft.com/office/drawing/2014/main" id="{00000000-0008-0000-0400-00000A000000}"/>
            </a:ext>
          </a:extLst>
        </xdr:cNvPr>
        <xdr:cNvGrpSpPr/>
      </xdr:nvGrpSpPr>
      <xdr:grpSpPr>
        <a:xfrm>
          <a:off x="2048933" y="16934"/>
          <a:ext cx="8239735" cy="264264"/>
          <a:chOff x="2510118" y="35859"/>
          <a:chExt cx="9753601" cy="268941"/>
        </a:xfrm>
      </xdr:grpSpPr>
      <xdr:sp macro="" textlink="">
        <xdr:nvSpPr>
          <xdr:cNvPr id="11" name="Rectangle: Rounded Corners 10">
            <a:hlinkClick xmlns:r="http://schemas.openxmlformats.org/officeDocument/2006/relationships" r:id="rId2"/>
            <a:extLst>
              <a:ext uri="{FF2B5EF4-FFF2-40B4-BE49-F238E27FC236}">
                <a16:creationId xmlns:a16="http://schemas.microsoft.com/office/drawing/2014/main" id="{00000000-0008-0000-0400-00000B000000}"/>
              </a:ext>
            </a:extLst>
          </xdr:cNvPr>
          <xdr:cNvSpPr/>
        </xdr:nvSpPr>
        <xdr:spPr>
          <a:xfrm>
            <a:off x="2510118"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Instructions</a:t>
            </a:r>
          </a:p>
        </xdr:txBody>
      </xdr:sp>
      <xdr:sp macro="" textlink="">
        <xdr:nvSpPr>
          <xdr:cNvPr id="12" name="Rectangle: Rounded Corners 11">
            <a:hlinkClick xmlns:r="http://schemas.openxmlformats.org/officeDocument/2006/relationships" r:id="rId3"/>
            <a:extLst>
              <a:ext uri="{FF2B5EF4-FFF2-40B4-BE49-F238E27FC236}">
                <a16:creationId xmlns:a16="http://schemas.microsoft.com/office/drawing/2014/main" id="{00000000-0008-0000-0400-00000C000000}"/>
              </a:ext>
            </a:extLst>
          </xdr:cNvPr>
          <xdr:cNvSpPr/>
        </xdr:nvSpPr>
        <xdr:spPr>
          <a:xfrm>
            <a:off x="3895165"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Setting and Lists</a:t>
            </a:r>
          </a:p>
        </xdr:txBody>
      </xdr:sp>
      <xdr:sp macro="" textlink="">
        <xdr:nvSpPr>
          <xdr:cNvPr id="13" name="Rectangle: Rounded Corners 12">
            <a:hlinkClick xmlns:r="http://schemas.openxmlformats.org/officeDocument/2006/relationships" r:id="rId4"/>
            <a:extLst>
              <a:ext uri="{FF2B5EF4-FFF2-40B4-BE49-F238E27FC236}">
                <a16:creationId xmlns:a16="http://schemas.microsoft.com/office/drawing/2014/main" id="{00000000-0008-0000-0400-00000D000000}"/>
              </a:ext>
            </a:extLst>
          </xdr:cNvPr>
          <xdr:cNvSpPr/>
        </xdr:nvSpPr>
        <xdr:spPr>
          <a:xfrm>
            <a:off x="5280212"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Deals</a:t>
            </a:r>
          </a:p>
        </xdr:txBody>
      </xdr:sp>
      <xdr:sp macro="" textlink="">
        <xdr:nvSpPr>
          <xdr:cNvPr id="14" name="Rectangle: Rounded Corners 13">
            <a:hlinkClick xmlns:r="http://schemas.openxmlformats.org/officeDocument/2006/relationships" r:id="rId5"/>
            <a:extLst>
              <a:ext uri="{FF2B5EF4-FFF2-40B4-BE49-F238E27FC236}">
                <a16:creationId xmlns:a16="http://schemas.microsoft.com/office/drawing/2014/main" id="{00000000-0008-0000-0400-00000E000000}"/>
              </a:ext>
            </a:extLst>
          </xdr:cNvPr>
          <xdr:cNvSpPr/>
        </xdr:nvSpPr>
        <xdr:spPr>
          <a:xfrm>
            <a:off x="6665259"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Companies</a:t>
            </a:r>
          </a:p>
        </xdr:txBody>
      </xdr:sp>
      <xdr:sp macro="" textlink="">
        <xdr:nvSpPr>
          <xdr:cNvPr id="15" name="Rectangle: Rounded Corners 14">
            <a:hlinkClick xmlns:r="http://schemas.openxmlformats.org/officeDocument/2006/relationships" r:id="rId6"/>
            <a:extLst>
              <a:ext uri="{FF2B5EF4-FFF2-40B4-BE49-F238E27FC236}">
                <a16:creationId xmlns:a16="http://schemas.microsoft.com/office/drawing/2014/main" id="{00000000-0008-0000-0400-00000F000000}"/>
              </a:ext>
            </a:extLst>
          </xdr:cNvPr>
          <xdr:cNvSpPr/>
        </xdr:nvSpPr>
        <xdr:spPr>
          <a:xfrm>
            <a:off x="9435353"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Dashboard</a:t>
            </a:r>
          </a:p>
        </xdr:txBody>
      </xdr:sp>
      <xdr:sp macro="" textlink="">
        <xdr:nvSpPr>
          <xdr:cNvPr id="16" name="Rectangle: Rounded Corners 15">
            <a:hlinkClick xmlns:r="http://schemas.openxmlformats.org/officeDocument/2006/relationships" r:id="rId7"/>
            <a:extLst>
              <a:ext uri="{FF2B5EF4-FFF2-40B4-BE49-F238E27FC236}">
                <a16:creationId xmlns:a16="http://schemas.microsoft.com/office/drawing/2014/main" id="{00000000-0008-0000-0400-000010000000}"/>
              </a:ext>
            </a:extLst>
          </xdr:cNvPr>
          <xdr:cNvSpPr/>
        </xdr:nvSpPr>
        <xdr:spPr>
          <a:xfrm>
            <a:off x="10820401" y="37741"/>
            <a:ext cx="1443318" cy="265176"/>
          </a:xfrm>
          <a:prstGeom prst="roundRect">
            <a:avLst/>
          </a:prstGeom>
          <a:solidFill>
            <a:srgbClr val="A0A9AE"/>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solidFill>
                  <a:sysClr val="windowText" lastClr="000000"/>
                </a:solidFill>
              </a:rPr>
              <a:t>Our Services</a:t>
            </a:r>
          </a:p>
        </xdr:txBody>
      </xdr:sp>
      <xdr:sp macro="" textlink="">
        <xdr:nvSpPr>
          <xdr:cNvPr id="17" name="Rectangle: Rounded Corners 16">
            <a:hlinkClick xmlns:r="http://schemas.openxmlformats.org/officeDocument/2006/relationships" r:id="rId8"/>
            <a:extLst>
              <a:ext uri="{FF2B5EF4-FFF2-40B4-BE49-F238E27FC236}">
                <a16:creationId xmlns:a16="http://schemas.microsoft.com/office/drawing/2014/main" id="{00000000-0008-0000-0400-000011000000}"/>
              </a:ext>
            </a:extLst>
          </xdr:cNvPr>
          <xdr:cNvSpPr/>
        </xdr:nvSpPr>
        <xdr:spPr>
          <a:xfrm>
            <a:off x="8050306"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Interactions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1732438</xdr:colOff>
      <xdr:row>24</xdr:row>
      <xdr:rowOff>41098</xdr:rowOff>
    </xdr:from>
    <xdr:to>
      <xdr:col>1</xdr:col>
      <xdr:colOff>22438</xdr:colOff>
      <xdr:row>25</xdr:row>
      <xdr:rowOff>54498</xdr:rowOff>
    </xdr:to>
    <xdr:pic>
      <xdr:nvPicPr>
        <xdr:cNvPr id="3" name="Picture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100000" l="0" r="100000"/>
                  </a14:imgEffect>
                </a14:imgLayer>
              </a14:imgProps>
            </a:ext>
            <a:ext uri="{28A0092B-C50C-407E-A947-70E740481C1C}">
              <a14:useLocalDpi xmlns:a14="http://schemas.microsoft.com/office/drawing/2010/main" val="0"/>
            </a:ext>
          </a:extLst>
        </a:blip>
        <a:srcRect/>
        <a:stretch>
          <a:fillRect/>
        </a:stretch>
      </xdr:blipFill>
      <xdr:spPr bwMode="auto">
        <a:xfrm>
          <a:off x="1732438" y="5249368"/>
          <a:ext cx="128325" cy="201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937260</xdr:colOff>
          <xdr:row>8</xdr:row>
          <xdr:rowOff>45720</xdr:rowOff>
        </xdr:from>
        <xdr:to>
          <xdr:col>1</xdr:col>
          <xdr:colOff>0</xdr:colOff>
          <xdr:row>9</xdr:row>
          <xdr:rowOff>99060</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Full Screen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45720</xdr:rowOff>
        </xdr:from>
        <xdr:to>
          <xdr:col>0</xdr:col>
          <xdr:colOff>914400</xdr:colOff>
          <xdr:row>9</xdr:row>
          <xdr:rowOff>99060</xdr:rowOff>
        </xdr:to>
        <xdr:sp macro="" textlink="">
          <xdr:nvSpPr>
            <xdr:cNvPr id="4098" name="Button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Refresh Data</a:t>
              </a:r>
            </a:p>
          </xdr:txBody>
        </xdr:sp>
        <xdr:clientData fPrintsWithSheet="0"/>
      </xdr:twoCellAnchor>
    </mc:Choice>
    <mc:Fallback/>
  </mc:AlternateContent>
  <xdr:twoCellAnchor editAs="oneCell">
    <xdr:from>
      <xdr:col>0</xdr:col>
      <xdr:colOff>0</xdr:colOff>
      <xdr:row>23</xdr:row>
      <xdr:rowOff>55880</xdr:rowOff>
    </xdr:from>
    <xdr:to>
      <xdr:col>1</xdr:col>
      <xdr:colOff>0</xdr:colOff>
      <xdr:row>37</xdr:row>
      <xdr:rowOff>20109</xdr:rowOff>
    </xdr:to>
    <mc:AlternateContent xmlns:mc="http://schemas.openxmlformats.org/markup-compatibility/2006" xmlns:a14="http://schemas.microsoft.com/office/drawing/2010/main">
      <mc:Choice Requires="a14">
        <xdr:graphicFrame macro="">
          <xdr:nvGraphicFramePr>
            <xdr:cNvPr id="22" name="Company">
              <a:extLst>
                <a:ext uri="{FF2B5EF4-FFF2-40B4-BE49-F238E27FC236}">
                  <a16:creationId xmlns:a16="http://schemas.microsoft.com/office/drawing/2014/main" id="{00000000-0008-0000-0500-000016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Company"/>
            </a:graphicData>
          </a:graphic>
        </xdr:graphicFrame>
      </mc:Choice>
      <mc:Fallback xmlns="">
        <xdr:sp macro="" textlink="">
          <xdr:nvSpPr>
            <xdr:cNvPr id="0" name=""/>
            <xdr:cNvSpPr>
              <a:spLocks noTextEdit="1"/>
            </xdr:cNvSpPr>
          </xdr:nvSpPr>
          <xdr:spPr>
            <a:xfrm>
              <a:off x="0" y="4705773"/>
              <a:ext cx="1830917" cy="250041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37</xdr:row>
      <xdr:rowOff>55880</xdr:rowOff>
    </xdr:from>
    <xdr:to>
      <xdr:col>1</xdr:col>
      <xdr:colOff>0</xdr:colOff>
      <xdr:row>46</xdr:row>
      <xdr:rowOff>132926</xdr:rowOff>
    </xdr:to>
    <mc:AlternateContent xmlns:mc="http://schemas.openxmlformats.org/markup-compatibility/2006" xmlns:a14="http://schemas.microsoft.com/office/drawing/2010/main">
      <mc:Choice Requires="a14">
        <xdr:graphicFrame macro="">
          <xdr:nvGraphicFramePr>
            <xdr:cNvPr id="23" name="Industry">
              <a:extLst>
                <a:ext uri="{FF2B5EF4-FFF2-40B4-BE49-F238E27FC236}">
                  <a16:creationId xmlns:a16="http://schemas.microsoft.com/office/drawing/2014/main" id="{00000000-0008-0000-0500-000017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Industry"/>
            </a:graphicData>
          </a:graphic>
        </xdr:graphicFrame>
      </mc:Choice>
      <mc:Fallback xmlns="">
        <xdr:sp macro="" textlink="">
          <xdr:nvSpPr>
            <xdr:cNvPr id="0" name=""/>
            <xdr:cNvSpPr>
              <a:spLocks noTextEdit="1"/>
            </xdr:cNvSpPr>
          </xdr:nvSpPr>
          <xdr:spPr>
            <a:xfrm>
              <a:off x="0" y="7245773"/>
              <a:ext cx="1830917" cy="178773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952500</xdr:colOff>
      <xdr:row>2</xdr:row>
      <xdr:rowOff>37676</xdr:rowOff>
    </xdr:from>
    <xdr:to>
      <xdr:col>8</xdr:col>
      <xdr:colOff>1430657</xdr:colOff>
      <xdr:row>2</xdr:row>
      <xdr:rowOff>874071</xdr:rowOff>
    </xdr:to>
    <mc:AlternateContent xmlns:mc="http://schemas.openxmlformats.org/markup-compatibility/2006" xmlns:a14="http://schemas.microsoft.com/office/drawing/2010/main">
      <mc:Choice Requires="a14">
        <xdr:graphicFrame macro="">
          <xdr:nvGraphicFramePr>
            <xdr:cNvPr id="24" name="Round">
              <a:extLst>
                <a:ext uri="{FF2B5EF4-FFF2-40B4-BE49-F238E27FC236}">
                  <a16:creationId xmlns:a16="http://schemas.microsoft.com/office/drawing/2014/main" id="{00000000-0008-0000-0500-000018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Round"/>
            </a:graphicData>
          </a:graphic>
        </xdr:graphicFrame>
      </mc:Choice>
      <mc:Fallback xmlns="">
        <xdr:sp macro="" textlink="">
          <xdr:nvSpPr>
            <xdr:cNvPr id="0" name=""/>
            <xdr:cNvSpPr>
              <a:spLocks noTextEdit="1"/>
            </xdr:cNvSpPr>
          </xdr:nvSpPr>
          <xdr:spPr>
            <a:xfrm>
              <a:off x="13779500" y="37676"/>
              <a:ext cx="2319657" cy="83639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473288</xdr:colOff>
      <xdr:row>2</xdr:row>
      <xdr:rowOff>28999</xdr:rowOff>
    </xdr:from>
    <xdr:to>
      <xdr:col>7</xdr:col>
      <xdr:colOff>935143</xdr:colOff>
      <xdr:row>2</xdr:row>
      <xdr:rowOff>856404</xdr:rowOff>
    </xdr:to>
    <mc:AlternateContent xmlns:mc="http://schemas.openxmlformats.org/markup-compatibility/2006" xmlns:a14="http://schemas.microsoft.com/office/drawing/2010/main">
      <mc:Choice Requires="a14">
        <xdr:graphicFrame macro="">
          <xdr:nvGraphicFramePr>
            <xdr:cNvPr id="25" name="Stage">
              <a:extLst>
                <a:ext uri="{FF2B5EF4-FFF2-40B4-BE49-F238E27FC236}">
                  <a16:creationId xmlns:a16="http://schemas.microsoft.com/office/drawing/2014/main" id="{00000000-0008-0000-0500-000019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tage"/>
            </a:graphicData>
          </a:graphic>
        </xdr:graphicFrame>
      </mc:Choice>
      <mc:Fallback xmlns="">
        <xdr:sp macro="" textlink="">
          <xdr:nvSpPr>
            <xdr:cNvPr id="0" name=""/>
            <xdr:cNvSpPr>
              <a:spLocks noTextEdit="1"/>
            </xdr:cNvSpPr>
          </xdr:nvSpPr>
          <xdr:spPr>
            <a:xfrm>
              <a:off x="11462598" y="27094"/>
              <a:ext cx="2299545" cy="82931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285965</xdr:colOff>
      <xdr:row>2</xdr:row>
      <xdr:rowOff>40429</xdr:rowOff>
    </xdr:from>
    <xdr:to>
      <xdr:col>6</xdr:col>
      <xdr:colOff>436879</xdr:colOff>
      <xdr:row>2</xdr:row>
      <xdr:rowOff>878417</xdr:rowOff>
    </xdr:to>
    <mc:AlternateContent xmlns:mc="http://schemas.openxmlformats.org/markup-compatibility/2006" xmlns:a14="http://schemas.microsoft.com/office/drawing/2010/main">
      <mc:Choice Requires="a14">
        <xdr:graphicFrame macro="">
          <xdr:nvGraphicFramePr>
            <xdr:cNvPr id="26" name="Status">
              <a:extLst>
                <a:ext uri="{FF2B5EF4-FFF2-40B4-BE49-F238E27FC236}">
                  <a16:creationId xmlns:a16="http://schemas.microsoft.com/office/drawing/2014/main" id="{00000000-0008-0000-0500-00001A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tatus"/>
            </a:graphicData>
          </a:graphic>
        </xdr:graphicFrame>
      </mc:Choice>
      <mc:Fallback xmlns="">
        <xdr:sp macro="" textlink="">
          <xdr:nvSpPr>
            <xdr:cNvPr id="0" name=""/>
            <xdr:cNvSpPr>
              <a:spLocks noTextEdit="1"/>
            </xdr:cNvSpPr>
          </xdr:nvSpPr>
          <xdr:spPr>
            <a:xfrm>
              <a:off x="9436738" y="40429"/>
              <a:ext cx="1985641" cy="837988"/>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xdr:col>
      <xdr:colOff>64344</xdr:colOff>
      <xdr:row>9</xdr:row>
      <xdr:rowOff>169333</xdr:rowOff>
    </xdr:from>
    <xdr:to>
      <xdr:col>2</xdr:col>
      <xdr:colOff>1087118</xdr:colOff>
      <xdr:row>21</xdr:row>
      <xdr:rowOff>150285</xdr:rowOff>
    </xdr:to>
    <xdr:graphicFrame macro="">
      <xdr:nvGraphicFramePr>
        <xdr:cNvPr id="30" name="Chart 29">
          <a:extLst>
            <a:ext uri="{FF2B5EF4-FFF2-40B4-BE49-F238E27FC236}">
              <a16:creationId xmlns:a16="http://schemas.microsoft.com/office/drawing/2014/main" id="{00000000-0008-0000-05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59690</xdr:colOff>
      <xdr:row>8</xdr:row>
      <xdr:rowOff>53764</xdr:rowOff>
    </xdr:from>
    <xdr:to>
      <xdr:col>2</xdr:col>
      <xdr:colOff>1095375</xdr:colOff>
      <xdr:row>9</xdr:row>
      <xdr:rowOff>122131</xdr:rowOff>
    </xdr:to>
    <xdr:sp macro="" textlink="">
      <xdr:nvSpPr>
        <xdr:cNvPr id="31" name="TextBox 30">
          <a:extLst>
            <a:ext uri="{FF2B5EF4-FFF2-40B4-BE49-F238E27FC236}">
              <a16:creationId xmlns:a16="http://schemas.microsoft.com/office/drawing/2014/main" id="{00000000-0008-0000-0500-00001F000000}"/>
            </a:ext>
          </a:extLst>
        </xdr:cNvPr>
        <xdr:cNvSpPr txBox="1"/>
      </xdr:nvSpPr>
      <xdr:spPr>
        <a:xfrm>
          <a:off x="1888490" y="1853989"/>
          <a:ext cx="2864485" cy="258867"/>
        </a:xfrm>
        <a:prstGeom prst="rect">
          <a:avLst/>
        </a:prstGeom>
        <a:solidFill>
          <a:srgbClr val="28B78D"/>
        </a:solidFill>
        <a:ln w="9525" cmpd="sng">
          <a:solidFill>
            <a:schemeClr val="bg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chemeClr val="bg1"/>
              </a:solidFill>
            </a:rPr>
            <a:t>Deals Analysis</a:t>
          </a:r>
        </a:p>
      </xdr:txBody>
    </xdr:sp>
    <xdr:clientData/>
  </xdr:twoCellAnchor>
  <xdr:twoCellAnchor>
    <xdr:from>
      <xdr:col>1</xdr:col>
      <xdr:colOff>75991</xdr:colOff>
      <xdr:row>22</xdr:row>
      <xdr:rowOff>18204</xdr:rowOff>
    </xdr:from>
    <xdr:to>
      <xdr:col>2</xdr:col>
      <xdr:colOff>1077598</xdr:colOff>
      <xdr:row>34</xdr:row>
      <xdr:rowOff>37466</xdr:rowOff>
    </xdr:to>
    <xdr:graphicFrame macro="">
      <xdr:nvGraphicFramePr>
        <xdr:cNvPr id="33" name="Chart 32">
          <a:extLst>
            <a:ext uri="{FF2B5EF4-FFF2-40B4-BE49-F238E27FC236}">
              <a16:creationId xmlns:a16="http://schemas.microsoft.com/office/drawing/2014/main" id="{00000000-0008-0000-05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84665</xdr:colOff>
      <xdr:row>34</xdr:row>
      <xdr:rowOff>111761</xdr:rowOff>
    </xdr:from>
    <xdr:to>
      <xdr:col>2</xdr:col>
      <xdr:colOff>1082041</xdr:colOff>
      <xdr:row>46</xdr:row>
      <xdr:rowOff>141394</xdr:rowOff>
    </xdr:to>
    <xdr:graphicFrame macro="">
      <xdr:nvGraphicFramePr>
        <xdr:cNvPr id="34" name="Chart 33">
          <a:extLst>
            <a:ext uri="{FF2B5EF4-FFF2-40B4-BE49-F238E27FC236}">
              <a16:creationId xmlns:a16="http://schemas.microsoft.com/office/drawing/2014/main" id="{00000000-0008-0000-05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1160358</xdr:colOff>
      <xdr:row>8</xdr:row>
      <xdr:rowOff>54823</xdr:rowOff>
    </xdr:from>
    <xdr:to>
      <xdr:col>5</xdr:col>
      <xdr:colOff>12489</xdr:colOff>
      <xdr:row>9</xdr:row>
      <xdr:rowOff>134620</xdr:rowOff>
    </xdr:to>
    <xdr:sp macro="" textlink="">
      <xdr:nvSpPr>
        <xdr:cNvPr id="35" name="TextBox 34">
          <a:extLst>
            <a:ext uri="{FF2B5EF4-FFF2-40B4-BE49-F238E27FC236}">
              <a16:creationId xmlns:a16="http://schemas.microsoft.com/office/drawing/2014/main" id="{00000000-0008-0000-0500-000023000000}"/>
            </a:ext>
          </a:extLst>
        </xdr:cNvPr>
        <xdr:cNvSpPr txBox="1"/>
      </xdr:nvSpPr>
      <xdr:spPr>
        <a:xfrm>
          <a:off x="4822191" y="1843406"/>
          <a:ext cx="4344881" cy="270297"/>
        </a:xfrm>
        <a:prstGeom prst="rect">
          <a:avLst/>
        </a:prstGeom>
        <a:solidFill>
          <a:srgbClr val="28B78D"/>
        </a:solidFill>
        <a:ln w="9525" cmpd="sng">
          <a:solidFill>
            <a:schemeClr val="bg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chemeClr val="bg1"/>
              </a:solidFill>
            </a:rPr>
            <a:t>Valuation Analysis</a:t>
          </a:r>
        </a:p>
      </xdr:txBody>
    </xdr:sp>
    <xdr:clientData/>
  </xdr:twoCellAnchor>
  <xdr:twoCellAnchor>
    <xdr:from>
      <xdr:col>2</xdr:col>
      <xdr:colOff>1161415</xdr:colOff>
      <xdr:row>9</xdr:row>
      <xdr:rowOff>170390</xdr:rowOff>
    </xdr:from>
    <xdr:to>
      <xdr:col>5</xdr:col>
      <xdr:colOff>22226</xdr:colOff>
      <xdr:row>34</xdr:row>
      <xdr:rowOff>31750</xdr:rowOff>
    </xdr:to>
    <xdr:graphicFrame macro="">
      <xdr:nvGraphicFramePr>
        <xdr:cNvPr id="36" name="Chart 35">
          <a:extLst>
            <a:ext uri="{FF2B5EF4-FFF2-40B4-BE49-F238E27FC236}">
              <a16:creationId xmlns:a16="http://schemas.microsoft.com/office/drawing/2014/main" id="{00000000-0008-0000-05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1185334</xdr:colOff>
      <xdr:row>34</xdr:row>
      <xdr:rowOff>116416</xdr:rowOff>
    </xdr:from>
    <xdr:to>
      <xdr:col>5</xdr:col>
      <xdr:colOff>26035</xdr:colOff>
      <xdr:row>46</xdr:row>
      <xdr:rowOff>133774</xdr:rowOff>
    </xdr:to>
    <xdr:graphicFrame macro="">
      <xdr:nvGraphicFramePr>
        <xdr:cNvPr id="37" name="Chart 36">
          <a:extLst>
            <a:ext uri="{FF2B5EF4-FFF2-40B4-BE49-F238E27FC236}">
              <a16:creationId xmlns:a16="http://schemas.microsoft.com/office/drawing/2014/main" id="{00000000-0008-0000-05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93135</xdr:colOff>
      <xdr:row>8</xdr:row>
      <xdr:rowOff>59692</xdr:rowOff>
    </xdr:from>
    <xdr:to>
      <xdr:col>7</xdr:col>
      <xdr:colOff>926410</xdr:colOff>
      <xdr:row>9</xdr:row>
      <xdr:rowOff>129963</xdr:rowOff>
    </xdr:to>
    <xdr:sp macro="" textlink="">
      <xdr:nvSpPr>
        <xdr:cNvPr id="38" name="TextBox 37">
          <a:extLst>
            <a:ext uri="{FF2B5EF4-FFF2-40B4-BE49-F238E27FC236}">
              <a16:creationId xmlns:a16="http://schemas.microsoft.com/office/drawing/2014/main" id="{00000000-0008-0000-0500-000026000000}"/>
            </a:ext>
          </a:extLst>
        </xdr:cNvPr>
        <xdr:cNvSpPr txBox="1"/>
      </xdr:nvSpPr>
      <xdr:spPr>
        <a:xfrm>
          <a:off x="9247718" y="1848275"/>
          <a:ext cx="4505692" cy="260771"/>
        </a:xfrm>
        <a:prstGeom prst="rect">
          <a:avLst/>
        </a:prstGeom>
        <a:solidFill>
          <a:srgbClr val="28B78D"/>
        </a:solidFill>
        <a:ln w="9525" cmpd="sng">
          <a:solidFill>
            <a:schemeClr val="bg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chemeClr val="bg1"/>
              </a:solidFill>
            </a:rPr>
            <a:t>Raising</a:t>
          </a:r>
          <a:r>
            <a:rPr lang="en-US" sz="1100" b="1" baseline="0">
              <a:solidFill>
                <a:schemeClr val="bg1"/>
              </a:solidFill>
            </a:rPr>
            <a:t> </a:t>
          </a:r>
          <a:r>
            <a:rPr lang="en-US" sz="1100" b="1">
              <a:solidFill>
                <a:schemeClr val="bg1"/>
              </a:solidFill>
            </a:rPr>
            <a:t>Analysis</a:t>
          </a:r>
        </a:p>
      </xdr:txBody>
    </xdr:sp>
    <xdr:clientData/>
  </xdr:twoCellAnchor>
  <xdr:twoCellAnchor>
    <xdr:from>
      <xdr:col>5</xdr:col>
      <xdr:colOff>116417</xdr:colOff>
      <xdr:row>34</xdr:row>
      <xdr:rowOff>116417</xdr:rowOff>
    </xdr:from>
    <xdr:to>
      <xdr:col>7</xdr:col>
      <xdr:colOff>935143</xdr:colOff>
      <xdr:row>46</xdr:row>
      <xdr:rowOff>135881</xdr:rowOff>
    </xdr:to>
    <xdr:graphicFrame macro="">
      <xdr:nvGraphicFramePr>
        <xdr:cNvPr id="39" name="Chart 38">
          <a:extLst>
            <a:ext uri="{FF2B5EF4-FFF2-40B4-BE49-F238E27FC236}">
              <a16:creationId xmlns:a16="http://schemas.microsoft.com/office/drawing/2014/main" id="{00000000-0008-0000-05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1047750</xdr:colOff>
      <xdr:row>8</xdr:row>
      <xdr:rowOff>53977</xdr:rowOff>
    </xdr:from>
    <xdr:to>
      <xdr:col>10</xdr:col>
      <xdr:colOff>1</xdr:colOff>
      <xdr:row>9</xdr:row>
      <xdr:rowOff>146262</xdr:rowOff>
    </xdr:to>
    <xdr:sp macro="" textlink="">
      <xdr:nvSpPr>
        <xdr:cNvPr id="41" name="TextBox 40">
          <a:extLst>
            <a:ext uri="{FF2B5EF4-FFF2-40B4-BE49-F238E27FC236}">
              <a16:creationId xmlns:a16="http://schemas.microsoft.com/office/drawing/2014/main" id="{00000000-0008-0000-0500-000029000000}"/>
            </a:ext>
          </a:extLst>
        </xdr:cNvPr>
        <xdr:cNvSpPr txBox="1"/>
      </xdr:nvSpPr>
      <xdr:spPr>
        <a:xfrm>
          <a:off x="13858875" y="1854202"/>
          <a:ext cx="4448176" cy="282785"/>
        </a:xfrm>
        <a:prstGeom prst="rect">
          <a:avLst/>
        </a:prstGeom>
        <a:solidFill>
          <a:srgbClr val="28B78D"/>
        </a:solidFill>
        <a:ln w="9525" cmpd="sng">
          <a:solidFill>
            <a:schemeClr val="bg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chemeClr val="bg1"/>
              </a:solidFill>
            </a:rPr>
            <a:t>Closed Deals $ Percentage Ownership Analysis</a:t>
          </a:r>
        </a:p>
      </xdr:txBody>
    </xdr:sp>
    <xdr:clientData/>
  </xdr:twoCellAnchor>
  <xdr:twoCellAnchor>
    <xdr:from>
      <xdr:col>5</xdr:col>
      <xdr:colOff>116416</xdr:colOff>
      <xdr:row>9</xdr:row>
      <xdr:rowOff>173355</xdr:rowOff>
    </xdr:from>
    <xdr:to>
      <xdr:col>7</xdr:col>
      <xdr:colOff>925830</xdr:colOff>
      <xdr:row>34</xdr:row>
      <xdr:rowOff>31750</xdr:rowOff>
    </xdr:to>
    <xdr:graphicFrame macro="">
      <xdr:nvGraphicFramePr>
        <xdr:cNvPr id="42" name="Chart 41">
          <a:extLst>
            <a:ext uri="{FF2B5EF4-FFF2-40B4-BE49-F238E27FC236}">
              <a16:creationId xmlns:a16="http://schemas.microsoft.com/office/drawing/2014/main" id="{00000000-0008-0000-05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1049656</xdr:colOff>
      <xdr:row>34</xdr:row>
      <xdr:rowOff>121919</xdr:rowOff>
    </xdr:from>
    <xdr:to>
      <xdr:col>9</xdr:col>
      <xdr:colOff>1826896</xdr:colOff>
      <xdr:row>46</xdr:row>
      <xdr:rowOff>131445</xdr:rowOff>
    </xdr:to>
    <xdr:graphicFrame macro="">
      <xdr:nvGraphicFramePr>
        <xdr:cNvPr id="44" name="Chart 43">
          <a:extLst>
            <a:ext uri="{FF2B5EF4-FFF2-40B4-BE49-F238E27FC236}">
              <a16:creationId xmlns:a16="http://schemas.microsoft.com/office/drawing/2014/main" id="{00000000-0008-0000-05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1043940</xdr:colOff>
      <xdr:row>22</xdr:row>
      <xdr:rowOff>11429</xdr:rowOff>
    </xdr:from>
    <xdr:to>
      <xdr:col>10</xdr:col>
      <xdr:colOff>0</xdr:colOff>
      <xdr:row>34</xdr:row>
      <xdr:rowOff>36195</xdr:rowOff>
    </xdr:to>
    <xdr:graphicFrame macro="">
      <xdr:nvGraphicFramePr>
        <xdr:cNvPr id="45" name="Chart 44">
          <a:extLst>
            <a:ext uri="{FF2B5EF4-FFF2-40B4-BE49-F238E27FC236}">
              <a16:creationId xmlns:a16="http://schemas.microsoft.com/office/drawing/2014/main" id="{00000000-0008-0000-05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1047751</xdr:colOff>
      <xdr:row>9</xdr:row>
      <xdr:rowOff>188594</xdr:rowOff>
    </xdr:from>
    <xdr:to>
      <xdr:col>8</xdr:col>
      <xdr:colOff>1371600</xdr:colOff>
      <xdr:row>21</xdr:row>
      <xdr:rowOff>123825</xdr:rowOff>
    </xdr:to>
    <xdr:graphicFrame macro="">
      <xdr:nvGraphicFramePr>
        <xdr:cNvPr id="46" name="Chart 45">
          <a:extLst>
            <a:ext uri="{FF2B5EF4-FFF2-40B4-BE49-F238E27FC236}">
              <a16:creationId xmlns:a16="http://schemas.microsoft.com/office/drawing/2014/main" id="{00000000-0008-0000-05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1424940</xdr:colOff>
      <xdr:row>10</xdr:row>
      <xdr:rowOff>15240</xdr:rowOff>
    </xdr:from>
    <xdr:to>
      <xdr:col>10</xdr:col>
      <xdr:colOff>0</xdr:colOff>
      <xdr:row>21</xdr:row>
      <xdr:rowOff>123825</xdr:rowOff>
    </xdr:to>
    <xdr:graphicFrame macro="">
      <xdr:nvGraphicFramePr>
        <xdr:cNvPr id="47" name="Chart 46">
          <a:extLst>
            <a:ext uri="{FF2B5EF4-FFF2-40B4-BE49-F238E27FC236}">
              <a16:creationId xmlns:a16="http://schemas.microsoft.com/office/drawing/2014/main" id="{00000000-0008-0000-05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0</xdr:colOff>
      <xdr:row>9</xdr:row>
      <xdr:rowOff>134620</xdr:rowOff>
    </xdr:from>
    <xdr:to>
      <xdr:col>1</xdr:col>
      <xdr:colOff>2116</xdr:colOff>
      <xdr:row>23</xdr:row>
      <xdr:rowOff>55880</xdr:rowOff>
    </xdr:to>
    <mc:AlternateContent xmlns:mc="http://schemas.openxmlformats.org/markup-compatibility/2006" xmlns:a14="http://schemas.microsoft.com/office/drawing/2010/main">
      <mc:Choice Requires="a14">
        <xdr:graphicFrame macro="">
          <xdr:nvGraphicFramePr>
            <xdr:cNvPr id="2" name="Deal Name">
              <a:extLst>
                <a:ext uri="{FF2B5EF4-FFF2-40B4-BE49-F238E27FC236}">
                  <a16:creationId xmlns:a16="http://schemas.microsoft.com/office/drawing/2014/main" id="{00000000-0008-0000-05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Deal Name"/>
            </a:graphicData>
          </a:graphic>
        </xdr:graphicFrame>
      </mc:Choice>
      <mc:Fallback xmlns="">
        <xdr:sp macro="" textlink="">
          <xdr:nvSpPr>
            <xdr:cNvPr id="0" name=""/>
            <xdr:cNvSpPr>
              <a:spLocks noTextEdit="1"/>
            </xdr:cNvSpPr>
          </xdr:nvSpPr>
          <xdr:spPr>
            <a:xfrm>
              <a:off x="0" y="2109893"/>
              <a:ext cx="1830916" cy="259207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1464311</xdr:colOff>
      <xdr:row>2</xdr:row>
      <xdr:rowOff>40428</xdr:rowOff>
    </xdr:from>
    <xdr:to>
      <xdr:col>9</xdr:col>
      <xdr:colOff>1812714</xdr:colOff>
      <xdr:row>2</xdr:row>
      <xdr:rowOff>860214</xdr:rowOff>
    </xdr:to>
    <mc:AlternateContent xmlns:mc="http://schemas.openxmlformats.org/markup-compatibility/2006" xmlns:a14="http://schemas.microsoft.com/office/drawing/2010/main">
      <mc:Choice Requires="a14">
        <xdr:graphicFrame macro="">
          <xdr:nvGraphicFramePr>
            <xdr:cNvPr id="4" name="Deal Closed Status">
              <a:extLst>
                <a:ext uri="{FF2B5EF4-FFF2-40B4-BE49-F238E27FC236}">
                  <a16:creationId xmlns:a16="http://schemas.microsoft.com/office/drawing/2014/main" id="{00000000-0008-0000-0500-000004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Deal Closed Status"/>
            </a:graphicData>
          </a:graphic>
        </xdr:graphicFrame>
      </mc:Choice>
      <mc:Fallback xmlns="">
        <xdr:sp macro="" textlink="">
          <xdr:nvSpPr>
            <xdr:cNvPr id="0" name=""/>
            <xdr:cNvSpPr>
              <a:spLocks noTextEdit="1"/>
            </xdr:cNvSpPr>
          </xdr:nvSpPr>
          <xdr:spPr>
            <a:xfrm>
              <a:off x="16136621" y="40428"/>
              <a:ext cx="2175510" cy="81978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xdr:col>
      <xdr:colOff>0</xdr:colOff>
      <xdr:row>0</xdr:row>
      <xdr:rowOff>19050</xdr:rowOff>
    </xdr:from>
    <xdr:to>
      <xdr:col>5</xdr:col>
      <xdr:colOff>924535</xdr:colOff>
      <xdr:row>1</xdr:row>
      <xdr:rowOff>92814</xdr:rowOff>
    </xdr:to>
    <xdr:grpSp>
      <xdr:nvGrpSpPr>
        <xdr:cNvPr id="5" name="Group 4">
          <a:hlinkClick xmlns:r="http://schemas.openxmlformats.org/officeDocument/2006/relationships" r:id="rId14"/>
          <a:extLst>
            <a:ext uri="{FF2B5EF4-FFF2-40B4-BE49-F238E27FC236}">
              <a16:creationId xmlns:a16="http://schemas.microsoft.com/office/drawing/2014/main" id="{00000000-0008-0000-0500-000005000000}"/>
            </a:ext>
          </a:extLst>
        </xdr:cNvPr>
        <xdr:cNvGrpSpPr/>
      </xdr:nvGrpSpPr>
      <xdr:grpSpPr>
        <a:xfrm>
          <a:off x="1832658" y="19050"/>
          <a:ext cx="8255168" cy="266675"/>
          <a:chOff x="2510118" y="35859"/>
          <a:chExt cx="9753601" cy="268941"/>
        </a:xfrm>
      </xdr:grpSpPr>
      <xdr:sp macro="" textlink="">
        <xdr:nvSpPr>
          <xdr:cNvPr id="6" name="Rectangle: Rounded Corners 5">
            <a:hlinkClick xmlns:r="http://schemas.openxmlformats.org/officeDocument/2006/relationships" r:id="rId15"/>
            <a:extLst>
              <a:ext uri="{FF2B5EF4-FFF2-40B4-BE49-F238E27FC236}">
                <a16:creationId xmlns:a16="http://schemas.microsoft.com/office/drawing/2014/main" id="{00000000-0008-0000-0500-000006000000}"/>
              </a:ext>
            </a:extLst>
          </xdr:cNvPr>
          <xdr:cNvSpPr/>
        </xdr:nvSpPr>
        <xdr:spPr>
          <a:xfrm>
            <a:off x="2510118"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Instructions</a:t>
            </a:r>
          </a:p>
        </xdr:txBody>
      </xdr:sp>
      <xdr:sp macro="" textlink="">
        <xdr:nvSpPr>
          <xdr:cNvPr id="7" name="Rectangle: Rounded Corners 6">
            <a:hlinkClick xmlns:r="http://schemas.openxmlformats.org/officeDocument/2006/relationships" r:id="rId16"/>
            <a:extLst>
              <a:ext uri="{FF2B5EF4-FFF2-40B4-BE49-F238E27FC236}">
                <a16:creationId xmlns:a16="http://schemas.microsoft.com/office/drawing/2014/main" id="{00000000-0008-0000-0500-000007000000}"/>
              </a:ext>
            </a:extLst>
          </xdr:cNvPr>
          <xdr:cNvSpPr/>
        </xdr:nvSpPr>
        <xdr:spPr>
          <a:xfrm>
            <a:off x="3895165"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Setting and Lists</a:t>
            </a:r>
          </a:p>
        </xdr:txBody>
      </xdr:sp>
      <xdr:sp macro="" textlink="">
        <xdr:nvSpPr>
          <xdr:cNvPr id="8" name="Rectangle: Rounded Corners 7">
            <a:hlinkClick xmlns:r="http://schemas.openxmlformats.org/officeDocument/2006/relationships" r:id="rId17"/>
            <a:extLst>
              <a:ext uri="{FF2B5EF4-FFF2-40B4-BE49-F238E27FC236}">
                <a16:creationId xmlns:a16="http://schemas.microsoft.com/office/drawing/2014/main" id="{00000000-0008-0000-0500-000008000000}"/>
              </a:ext>
            </a:extLst>
          </xdr:cNvPr>
          <xdr:cNvSpPr/>
        </xdr:nvSpPr>
        <xdr:spPr>
          <a:xfrm>
            <a:off x="5280212"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Deals</a:t>
            </a:r>
          </a:p>
        </xdr:txBody>
      </xdr:sp>
      <xdr:sp macro="" textlink="">
        <xdr:nvSpPr>
          <xdr:cNvPr id="9" name="Rectangle: Rounded Corners 8">
            <a:hlinkClick xmlns:r="http://schemas.openxmlformats.org/officeDocument/2006/relationships" r:id="rId18"/>
            <a:extLst>
              <a:ext uri="{FF2B5EF4-FFF2-40B4-BE49-F238E27FC236}">
                <a16:creationId xmlns:a16="http://schemas.microsoft.com/office/drawing/2014/main" id="{00000000-0008-0000-0500-000009000000}"/>
              </a:ext>
            </a:extLst>
          </xdr:cNvPr>
          <xdr:cNvSpPr/>
        </xdr:nvSpPr>
        <xdr:spPr>
          <a:xfrm>
            <a:off x="6665259"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Companies</a:t>
            </a:r>
          </a:p>
        </xdr:txBody>
      </xdr:sp>
      <xdr:sp macro="" textlink="">
        <xdr:nvSpPr>
          <xdr:cNvPr id="10" name="Rectangle: Rounded Corners 9">
            <a:hlinkClick xmlns:r="http://schemas.openxmlformats.org/officeDocument/2006/relationships" r:id="rId19"/>
            <a:extLst>
              <a:ext uri="{FF2B5EF4-FFF2-40B4-BE49-F238E27FC236}">
                <a16:creationId xmlns:a16="http://schemas.microsoft.com/office/drawing/2014/main" id="{00000000-0008-0000-0500-00000A000000}"/>
              </a:ext>
            </a:extLst>
          </xdr:cNvPr>
          <xdr:cNvSpPr/>
        </xdr:nvSpPr>
        <xdr:spPr>
          <a:xfrm>
            <a:off x="9435353"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Dashboard</a:t>
            </a:r>
          </a:p>
        </xdr:txBody>
      </xdr:sp>
      <xdr:sp macro="" textlink="">
        <xdr:nvSpPr>
          <xdr:cNvPr id="11" name="Rectangle: Rounded Corners 10">
            <a:hlinkClick xmlns:r="http://schemas.openxmlformats.org/officeDocument/2006/relationships" r:id="rId20"/>
            <a:extLst>
              <a:ext uri="{FF2B5EF4-FFF2-40B4-BE49-F238E27FC236}">
                <a16:creationId xmlns:a16="http://schemas.microsoft.com/office/drawing/2014/main" id="{00000000-0008-0000-0500-00000B000000}"/>
              </a:ext>
            </a:extLst>
          </xdr:cNvPr>
          <xdr:cNvSpPr/>
        </xdr:nvSpPr>
        <xdr:spPr>
          <a:xfrm>
            <a:off x="10820401" y="37741"/>
            <a:ext cx="1443318" cy="265176"/>
          </a:xfrm>
          <a:prstGeom prst="roundRect">
            <a:avLst/>
          </a:prstGeom>
          <a:solidFill>
            <a:srgbClr val="A0A9AE"/>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solidFill>
                  <a:sysClr val="windowText" lastClr="000000"/>
                </a:solidFill>
              </a:rPr>
              <a:t>Our Services</a:t>
            </a:r>
          </a:p>
        </xdr:txBody>
      </xdr:sp>
      <xdr:sp macro="" textlink="">
        <xdr:nvSpPr>
          <xdr:cNvPr id="12" name="Rectangle: Rounded Corners 11">
            <a:hlinkClick xmlns:r="http://schemas.openxmlformats.org/officeDocument/2006/relationships" r:id="rId21"/>
            <a:extLst>
              <a:ext uri="{FF2B5EF4-FFF2-40B4-BE49-F238E27FC236}">
                <a16:creationId xmlns:a16="http://schemas.microsoft.com/office/drawing/2014/main" id="{00000000-0008-0000-0500-00000C000000}"/>
              </a:ext>
            </a:extLst>
          </xdr:cNvPr>
          <xdr:cNvSpPr/>
        </xdr:nvSpPr>
        <xdr:spPr>
          <a:xfrm>
            <a:off x="8050306"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Interactions</a:t>
            </a:r>
          </a:p>
        </xdr:txBody>
      </xdr:sp>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amZiad" refreshedDate="45383.004421064812" createdVersion="8" refreshedVersion="8" minRefreshableVersion="3" recordCount="73" xr:uid="{092722EF-5DFE-497E-BE84-990391D99D2F}">
  <cacheSource type="worksheet">
    <worksheetSource name="venture"/>
  </cacheSource>
  <cacheFields count="16">
    <cacheField name="Deal Name" numFmtId="0">
      <sharedItems containsNonDate="0" containsBlank="1" count="31">
        <s v="Deal 1"/>
        <s v="Deal 2"/>
        <s v="Deal 3"/>
        <s v="Deal 4"/>
        <s v="Deal 5"/>
        <s v="Deal 6"/>
        <s v="Deal 7"/>
        <s v="Deal 8"/>
        <s v="Deal 9"/>
        <s v="Deal 10"/>
        <s v="Deal 11"/>
        <s v="Deal 12"/>
        <s v="Deal 13"/>
        <s v="Deal 14"/>
        <s v="Deal 15"/>
        <s v="Deal 16"/>
        <s v="Deal 17"/>
        <s v="Deal 18"/>
        <s v="Deal 19"/>
        <s v="Deal 20"/>
        <s v="Deal 21"/>
        <s v="Deal 22"/>
        <s v="Deal 23"/>
        <s v="Deal 24"/>
        <s v="Deal 25"/>
        <s v="Deal 26"/>
        <s v="Deal 27"/>
        <s v="Deal 28"/>
        <s v="Deal 29"/>
        <s v="Deal 30"/>
        <m/>
      </sharedItems>
    </cacheField>
    <cacheField name="Company" numFmtId="0">
      <sharedItems containsNonDate="0" containsBlank="1" count="21">
        <s v="SoftSolutions"/>
        <s v="IntelliByte"/>
        <s v="FutureSoft"/>
        <s v="BioSolutions"/>
        <s v="ShopifyNow"/>
        <s v="BiomedX"/>
        <s v="HealthIQ"/>
        <s v="DataTech"/>
        <s v="SoftTech"/>
        <s v="TechHive"/>
        <s v="CloudSystems"/>
        <s v="MediSolutions"/>
        <s v="TechGlobe"/>
        <s v="BioPharm"/>
        <s v="MedTech"/>
        <s v="HealthCore"/>
        <s v="Finova"/>
        <s v="EcomSphere"/>
        <s v="RetailEdge"/>
        <s v="CloudWorks"/>
        <m/>
      </sharedItems>
    </cacheField>
    <cacheField name="Industry" numFmtId="0">
      <sharedItems containsNonDate="0" count="8">
        <s v="Software"/>
        <s v="AI"/>
        <s v="Technology"/>
        <s v="Biotech"/>
        <s v="E-commerce"/>
        <s v="Healthtech"/>
        <s v="Fintech"/>
        <s v=""/>
      </sharedItems>
    </cacheField>
    <cacheField name="Deal Description" numFmtId="0">
      <sharedItems containsNonDate="0" containsString="0" containsBlank="1"/>
    </cacheField>
    <cacheField name="Round" numFmtId="0">
      <sharedItems containsNonDate="0" containsBlank="1" count="4">
        <s v="Series A"/>
        <s v="Seed"/>
        <s v="Series B"/>
        <m/>
      </sharedItems>
    </cacheField>
    <cacheField name="Stage" numFmtId="0">
      <sharedItems containsNonDate="0" containsBlank="1" count="4">
        <s v="Growth"/>
        <s v="Initial"/>
        <s v="Expansion"/>
        <m/>
      </sharedItems>
    </cacheField>
    <cacheField name="Target Date" numFmtId="14">
      <sharedItems containsNonDate="0" containsDate="1" containsString="0" containsBlank="1" minDate="2023-03-17T00:00:00" maxDate="2024-04-14T00:00:00"/>
    </cacheField>
    <cacheField name="Status" numFmtId="0">
      <sharedItems containsNonDate="0" containsBlank="1" count="5">
        <s v="Active"/>
        <s v="Closed"/>
        <s v="Pending"/>
        <m/>
        <s v=" Closed  " u="1"/>
      </sharedItems>
    </cacheField>
    <cacheField name="Owner" numFmtId="0">
      <sharedItems containsNonDate="0" containsBlank="1"/>
    </cacheField>
    <cacheField name="Pre-Valuation Amount" numFmtId="164">
      <sharedItems containsString="0" containsBlank="1" containsNumber="1" containsInteger="1" minValue="4000000" maxValue="35000000"/>
    </cacheField>
    <cacheField name="Raising Amount" numFmtId="164">
      <sharedItems containsString="0" containsBlank="1" containsNumber="1" containsInteger="1" minValue="1801255" maxValue="4903018"/>
    </cacheField>
    <cacheField name="Post-Valuation Amount" numFmtId="164">
      <sharedItems containsMixedTypes="1" containsNumber="1" containsInteger="1" minValue="5921796" maxValue="39794348"/>
    </cacheField>
    <cacheField name="Raising %" numFmtId="9">
      <sharedItems containsMixedTypes="1" containsNumber="1" minValue="0.1320139142857143" maxValue="0.92412749999999999"/>
    </cacheField>
    <cacheField name="Percentage Ownership %" numFmtId="9">
      <sharedItems containsMixedTypes="1" containsNumber="1" minValue="0.11661863217380443" maxValue="0.48028392089401561"/>
    </cacheField>
    <cacheField name="Deal Closed Status" numFmtId="9">
      <sharedItems containsNonDate="0" containsBlank="1" count="4">
        <s v="In-Progress"/>
        <s v="Closed Lost"/>
        <s v="Closed Won"/>
        <m/>
      </sharedItems>
    </cacheField>
    <cacheField name="Filter" numFmtId="0">
      <sharedItems containsSemiMixedTypes="0" containsString="0" containsNumber="1" containsInteger="1" minValue="0" maxValue="1" count="2">
        <n v="1"/>
        <n v="0"/>
      </sharedItems>
    </cacheField>
  </cacheFields>
  <extLst>
    <ext xmlns:x14="http://schemas.microsoft.com/office/spreadsheetml/2009/9/main" uri="{725AE2AE-9491-48be-B2B4-4EB974FC3084}">
      <x14:pivotCacheDefinition pivotCacheId="132742009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3">
  <r>
    <x v="0"/>
    <x v="0"/>
    <x v="0"/>
    <m/>
    <x v="0"/>
    <x v="0"/>
    <d v="2023-03-17T00:00:00"/>
    <x v="0"/>
    <s v=" VC Firm 2"/>
    <n v="20000000"/>
    <n v="2699325"/>
    <n v="22699325"/>
    <n v="0.13496625000000001"/>
    <n v="0.11891653165898104"/>
    <x v="0"/>
    <x v="0"/>
  </r>
  <r>
    <x v="1"/>
    <x v="1"/>
    <x v="1"/>
    <m/>
    <x v="1"/>
    <x v="1"/>
    <d v="2023-03-25T00:00:00"/>
    <x v="0"/>
    <s v=" VC Firm 3"/>
    <n v="6000000"/>
    <n v="2975741"/>
    <n v="8975741"/>
    <n v="0.49595683333333335"/>
    <n v="0.331531513665557"/>
    <x v="0"/>
    <x v="0"/>
  </r>
  <r>
    <x v="2"/>
    <x v="2"/>
    <x v="2"/>
    <m/>
    <x v="2"/>
    <x v="2"/>
    <d v="2023-03-28T00:00:00"/>
    <x v="0"/>
    <s v=" VC Firm 1"/>
    <n v="35000000"/>
    <n v="4794348"/>
    <n v="39794348"/>
    <n v="0.13698137142857142"/>
    <n v="0.12047811412816714"/>
    <x v="0"/>
    <x v="0"/>
  </r>
  <r>
    <x v="3"/>
    <x v="3"/>
    <x v="3"/>
    <m/>
    <x v="1"/>
    <x v="1"/>
    <d v="2023-04-07T00:00:00"/>
    <x v="0"/>
    <s v=" VC Firm 2"/>
    <n v="6500000"/>
    <n v="1801255"/>
    <n v="8301255"/>
    <n v="0.27711615384615385"/>
    <n v="0.21698586539023315"/>
    <x v="0"/>
    <x v="0"/>
  </r>
  <r>
    <x v="4"/>
    <x v="4"/>
    <x v="4"/>
    <m/>
    <x v="0"/>
    <x v="0"/>
    <d v="2023-04-25T00:00:00"/>
    <x v="1"/>
    <s v=" VC Firm 3"/>
    <n v="14000000"/>
    <n v="2015659"/>
    <n v="16015659"/>
    <n v="0.14397564285714284"/>
    <n v="0.12585551428136676"/>
    <x v="1"/>
    <x v="0"/>
  </r>
  <r>
    <x v="5"/>
    <x v="5"/>
    <x v="3"/>
    <m/>
    <x v="1"/>
    <x v="1"/>
    <d v="2023-04-30T00:00:00"/>
    <x v="1"/>
    <s v=" VC Firm 2"/>
    <n v="7000000"/>
    <n v="3195041"/>
    <n v="10195041"/>
    <n v="0.45643442857142857"/>
    <n v="0.31339167738511303"/>
    <x v="2"/>
    <x v="0"/>
  </r>
  <r>
    <x v="6"/>
    <x v="6"/>
    <x v="5"/>
    <m/>
    <x v="2"/>
    <x v="2"/>
    <d v="2023-05-25T00:00:00"/>
    <x v="0"/>
    <s v=" VC Firm 2"/>
    <n v="22000000"/>
    <n v="4417350"/>
    <n v="26417350"/>
    <n v="0.20078863636363636"/>
    <n v="0.16721397112125175"/>
    <x v="0"/>
    <x v="0"/>
  </r>
  <r>
    <x v="7"/>
    <x v="7"/>
    <x v="1"/>
    <m/>
    <x v="1"/>
    <x v="1"/>
    <d v="2023-05-26T00:00:00"/>
    <x v="2"/>
    <s v=" VC Firm 1"/>
    <n v="4000000"/>
    <n v="1921796"/>
    <n v="5921796"/>
    <n v="0.48044900000000001"/>
    <n v="0.32452924754584589"/>
    <x v="0"/>
    <x v="0"/>
  </r>
  <r>
    <x v="8"/>
    <x v="8"/>
    <x v="0"/>
    <m/>
    <x v="0"/>
    <x v="0"/>
    <d v="2023-05-20T00:00:00"/>
    <x v="2"/>
    <s v=" VC Firm 1"/>
    <n v="18000000"/>
    <n v="2783400"/>
    <n v="20783400"/>
    <n v="0.15463333333333334"/>
    <n v="0.13392418949738732"/>
    <x v="0"/>
    <x v="0"/>
  </r>
  <r>
    <x v="9"/>
    <x v="9"/>
    <x v="2"/>
    <m/>
    <x v="0"/>
    <x v="0"/>
    <d v="2023-06-09T00:00:00"/>
    <x v="2"/>
    <s v=" VC Firm 1"/>
    <n v="16000000"/>
    <n v="3685318"/>
    <n v="19685318"/>
    <n v="0.23033237500000001"/>
    <n v="0.18721150453348023"/>
    <x v="0"/>
    <x v="0"/>
  </r>
  <r>
    <x v="10"/>
    <x v="0"/>
    <x v="0"/>
    <m/>
    <x v="0"/>
    <x v="0"/>
    <d v="2023-06-18T00:00:00"/>
    <x v="1"/>
    <s v=" VC Firm 2"/>
    <n v="20000000"/>
    <n v="4478715"/>
    <n v="24478715"/>
    <n v="0.22393574999999999"/>
    <n v="0.18296364821437727"/>
    <x v="1"/>
    <x v="0"/>
  </r>
  <r>
    <x v="11"/>
    <x v="10"/>
    <x v="2"/>
    <m/>
    <x v="1"/>
    <x v="1"/>
    <d v="2023-06-20T00:00:00"/>
    <x v="2"/>
    <s v=" VC Firm 3"/>
    <n v="6000000"/>
    <n v="4903018"/>
    <n v="10903018"/>
    <n v="0.81716966666666668"/>
    <n v="0.44969365362874758"/>
    <x v="0"/>
    <x v="0"/>
  </r>
  <r>
    <x v="12"/>
    <x v="11"/>
    <x v="5"/>
    <m/>
    <x v="0"/>
    <x v="0"/>
    <d v="2023-06-20T00:00:00"/>
    <x v="2"/>
    <s v=" VC Firm 1"/>
    <n v="10000000"/>
    <n v="4543544"/>
    <n v="14543544"/>
    <n v="0.45435439999999999"/>
    <n v="0.31240968501212635"/>
    <x v="0"/>
    <x v="0"/>
  </r>
  <r>
    <x v="13"/>
    <x v="3"/>
    <x v="3"/>
    <m/>
    <x v="0"/>
    <x v="0"/>
    <d v="2023-07-22T00:00:00"/>
    <x v="0"/>
    <s v=" VC Firm 2"/>
    <n v="11000000"/>
    <n v="2639873"/>
    <n v="13639873"/>
    <n v="0.23998845454545453"/>
    <n v="0.19354087827650596"/>
    <x v="0"/>
    <x v="0"/>
  </r>
  <r>
    <x v="14"/>
    <x v="12"/>
    <x v="2"/>
    <m/>
    <x v="1"/>
    <x v="1"/>
    <d v="2023-07-31T00:00:00"/>
    <x v="0"/>
    <s v=" VC Firm 1"/>
    <n v="5000000"/>
    <n v="4543797"/>
    <n v="9543797"/>
    <n v="0.90875939999999999"/>
    <n v="0.47609950211640084"/>
    <x v="0"/>
    <x v="0"/>
  </r>
  <r>
    <x v="15"/>
    <x v="9"/>
    <x v="2"/>
    <m/>
    <x v="1"/>
    <x v="1"/>
    <d v="2023-08-10T00:00:00"/>
    <x v="1"/>
    <s v=" VC Firm 3"/>
    <n v="8500000"/>
    <n v="4758868"/>
    <n v="13258868"/>
    <n v="0.55986682352941175"/>
    <n v="0.35891963024294382"/>
    <x v="2"/>
    <x v="0"/>
  </r>
  <r>
    <x v="16"/>
    <x v="13"/>
    <x v="3"/>
    <m/>
    <x v="0"/>
    <x v="0"/>
    <d v="2023-09-20T00:00:00"/>
    <x v="2"/>
    <s v=" VC Firm 2"/>
    <n v="15000000"/>
    <n v="3704775"/>
    <n v="18704775"/>
    <n v="0.24698500000000001"/>
    <n v="0.19806573455173879"/>
    <x v="0"/>
    <x v="0"/>
  </r>
  <r>
    <x v="17"/>
    <x v="14"/>
    <x v="3"/>
    <m/>
    <x v="1"/>
    <x v="1"/>
    <d v="2023-09-29T00:00:00"/>
    <x v="0"/>
    <s v=" VC Firm 3"/>
    <n v="9000000"/>
    <n v="4593014"/>
    <n v="13593014"/>
    <n v="0.51033488888888889"/>
    <n v="0.33789518645386518"/>
    <x v="0"/>
    <x v="0"/>
  </r>
  <r>
    <x v="18"/>
    <x v="15"/>
    <x v="5"/>
    <m/>
    <x v="0"/>
    <x v="0"/>
    <d v="2023-10-04T00:00:00"/>
    <x v="0"/>
    <s v=" VC Firm 2"/>
    <n v="12000000"/>
    <n v="1806976"/>
    <n v="13806976"/>
    <n v="0.15058133333333334"/>
    <n v="0.13087413203296652"/>
    <x v="0"/>
    <x v="0"/>
  </r>
  <r>
    <x v="19"/>
    <x v="16"/>
    <x v="6"/>
    <m/>
    <x v="2"/>
    <x v="2"/>
    <d v="2023-10-15T00:00:00"/>
    <x v="0"/>
    <s v=" VC Firm 3"/>
    <n v="30000000"/>
    <n v="4378224"/>
    <n v="34378224"/>
    <n v="0.14594080000000001"/>
    <n v="0.12735457189411531"/>
    <x v="0"/>
    <x v="0"/>
  </r>
  <r>
    <x v="20"/>
    <x v="2"/>
    <x v="2"/>
    <m/>
    <x v="2"/>
    <x v="2"/>
    <d v="2023-10-24T00:00:00"/>
    <x v="0"/>
    <s v=" VC Firm 1"/>
    <n v="35000000"/>
    <n v="4620487"/>
    <n v="39620487"/>
    <n v="0.1320139142857143"/>
    <n v="0.11661863217380443"/>
    <x v="0"/>
    <x v="0"/>
  </r>
  <r>
    <x v="21"/>
    <x v="14"/>
    <x v="3"/>
    <m/>
    <x v="1"/>
    <x v="1"/>
    <d v="2023-11-14T00:00:00"/>
    <x v="1"/>
    <s v=" VC Firm 3"/>
    <n v="9000000"/>
    <n v="2831872"/>
    <n v="11831872"/>
    <n v="0.31465244444444446"/>
    <n v="0.23934268389651275"/>
    <x v="2"/>
    <x v="0"/>
  </r>
  <r>
    <x v="22"/>
    <x v="10"/>
    <x v="2"/>
    <m/>
    <x v="1"/>
    <x v="1"/>
    <d v="2024-01-01T00:00:00"/>
    <x v="2"/>
    <s v=" VC Firm 3"/>
    <n v="6000000"/>
    <n v="4532122"/>
    <n v="10532122"/>
    <n v="0.7553536666666667"/>
    <n v="0.43031423297223487"/>
    <x v="0"/>
    <x v="0"/>
  </r>
  <r>
    <x v="23"/>
    <x v="3"/>
    <x v="3"/>
    <m/>
    <x v="0"/>
    <x v="0"/>
    <d v="2024-01-09T00:00:00"/>
    <x v="0"/>
    <s v=" VC Firm 2"/>
    <n v="11000000"/>
    <n v="4171514"/>
    <n v="15171514"/>
    <n v="0.37922854545454543"/>
    <n v="0.27495700165454812"/>
    <x v="0"/>
    <x v="0"/>
  </r>
  <r>
    <x v="24"/>
    <x v="7"/>
    <x v="1"/>
    <m/>
    <x v="1"/>
    <x v="1"/>
    <d v="2024-01-19T00:00:00"/>
    <x v="2"/>
    <s v=" VC Firm 1"/>
    <n v="4000000"/>
    <n v="3696510"/>
    <n v="7696510"/>
    <n v="0.92412749999999999"/>
    <n v="0.48028392089401561"/>
    <x v="0"/>
    <x v="0"/>
  </r>
  <r>
    <x v="25"/>
    <x v="17"/>
    <x v="4"/>
    <m/>
    <x v="0"/>
    <x v="0"/>
    <d v="2024-02-18T00:00:00"/>
    <x v="0"/>
    <s v=" VC Firm 3"/>
    <n v="13000000"/>
    <n v="3499579"/>
    <n v="16499579"/>
    <n v="0.26919838461538459"/>
    <n v="0.21210110876162355"/>
    <x v="0"/>
    <x v="0"/>
  </r>
  <r>
    <x v="26"/>
    <x v="9"/>
    <x v="2"/>
    <m/>
    <x v="2"/>
    <x v="2"/>
    <d v="2024-03-06T00:00:00"/>
    <x v="0"/>
    <s v=" VC Firm 3"/>
    <n v="5000000"/>
    <n v="2904688"/>
    <n v="7904688"/>
    <n v="0.58093760000000005"/>
    <n v="0.36746396568719725"/>
    <x v="0"/>
    <x v="0"/>
  </r>
  <r>
    <x v="27"/>
    <x v="3"/>
    <x v="3"/>
    <m/>
    <x v="1"/>
    <x v="1"/>
    <d v="2024-03-26T00:00:00"/>
    <x v="1"/>
    <s v=" VC Firm 1"/>
    <n v="8000000"/>
    <n v="2470130"/>
    <n v="10470130"/>
    <n v="0.30876625000000002"/>
    <n v="0.2359216170190819"/>
    <x v="2"/>
    <x v="0"/>
  </r>
  <r>
    <x v="28"/>
    <x v="18"/>
    <x v="4"/>
    <m/>
    <x v="0"/>
    <x v="0"/>
    <d v="2024-03-20T00:00:00"/>
    <x v="0"/>
    <s v=" VC Firm 1"/>
    <n v="17000000"/>
    <n v="4370425"/>
    <n v="21370425"/>
    <n v="0.25708382352941178"/>
    <n v="0.20450809939437331"/>
    <x v="0"/>
    <x v="0"/>
  </r>
  <r>
    <x v="29"/>
    <x v="19"/>
    <x v="0"/>
    <m/>
    <x v="1"/>
    <x v="1"/>
    <d v="2024-04-13T00:00:00"/>
    <x v="1"/>
    <s v=" VC Firm 2"/>
    <n v="7000000"/>
    <n v="2265929"/>
    <n v="9265929"/>
    <n v="0.32370414285714288"/>
    <n v="0.24454417900245082"/>
    <x v="1"/>
    <x v="0"/>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r>
    <x v="30"/>
    <x v="20"/>
    <x v="7"/>
    <m/>
    <x v="3"/>
    <x v="3"/>
    <m/>
    <x v="3"/>
    <m/>
    <m/>
    <m/>
    <s v=""/>
    <s v=""/>
    <s v=""/>
    <x v="3"/>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140A933-07A0-4578-9364-416FDFEB33D8}" name="Valuation / Investment Analysis-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4">
  <location ref="AI3:AK24" firstHeaderRow="0" firstDataRow="1" firstDataCol="1" rowPageCount="1" colPageCount="1"/>
  <pivotFields count="16">
    <pivotField showAll="0">
      <items count="32">
        <item x="0"/>
        <item x="9"/>
        <item x="10"/>
        <item x="11"/>
        <item x="12"/>
        <item x="13"/>
        <item x="14"/>
        <item x="15"/>
        <item x="16"/>
        <item x="17"/>
        <item x="18"/>
        <item x="1"/>
        <item x="19"/>
        <item x="20"/>
        <item x="21"/>
        <item x="22"/>
        <item x="23"/>
        <item x="24"/>
        <item x="25"/>
        <item x="26"/>
        <item x="27"/>
        <item x="28"/>
        <item x="2"/>
        <item x="29"/>
        <item x="3"/>
        <item x="4"/>
        <item x="5"/>
        <item x="6"/>
        <item x="7"/>
        <item x="8"/>
        <item x="30"/>
        <item t="default"/>
      </items>
    </pivotField>
    <pivotField axis="axisRow" showAll="0">
      <items count="22">
        <item x="5"/>
        <item x="13"/>
        <item x="3"/>
        <item x="10"/>
        <item x="19"/>
        <item x="7"/>
        <item x="17"/>
        <item x="16"/>
        <item x="2"/>
        <item x="15"/>
        <item x="6"/>
        <item x="1"/>
        <item x="11"/>
        <item x="14"/>
        <item x="18"/>
        <item x="4"/>
        <item x="0"/>
        <item x="8"/>
        <item x="12"/>
        <item x="9"/>
        <item x="20"/>
        <item t="default"/>
      </items>
    </pivotField>
    <pivotField showAll="0">
      <items count="9">
        <item x="7"/>
        <item x="1"/>
        <item x="3"/>
        <item x="4"/>
        <item x="6"/>
        <item x="5"/>
        <item x="0"/>
        <item x="2"/>
        <item t="default"/>
      </items>
    </pivotField>
    <pivotField showAll="0"/>
    <pivotField showAll="0">
      <items count="5">
        <item x="1"/>
        <item x="0"/>
        <item x="2"/>
        <item x="3"/>
        <item t="default"/>
      </items>
    </pivotField>
    <pivotField showAll="0">
      <items count="5">
        <item x="2"/>
        <item x="0"/>
        <item x="1"/>
        <item x="3"/>
        <item t="default"/>
      </items>
    </pivotField>
    <pivotField showAll="0"/>
    <pivotField showAll="0">
      <items count="6">
        <item m="1" x="4"/>
        <item x="0"/>
        <item x="1"/>
        <item x="2"/>
        <item x="3"/>
        <item t="default"/>
      </items>
    </pivotField>
    <pivotField showAll="0"/>
    <pivotField dataField="1" showAll="0"/>
    <pivotField showAll="0"/>
    <pivotField dataField="1" showAll="0"/>
    <pivotField showAll="0"/>
    <pivotField showAll="0"/>
    <pivotField showAll="0">
      <items count="5">
        <item x="1"/>
        <item x="2"/>
        <item x="0"/>
        <item x="3"/>
        <item t="default"/>
      </items>
    </pivotField>
    <pivotField axis="axisPage" showAll="0">
      <items count="3">
        <item x="1"/>
        <item x="0"/>
        <item t="default"/>
      </items>
    </pivotField>
  </pivotFields>
  <rowFields count="1">
    <field x="1"/>
  </rowFields>
  <rowItems count="21">
    <i>
      <x/>
    </i>
    <i>
      <x v="1"/>
    </i>
    <i>
      <x v="2"/>
    </i>
    <i>
      <x v="3"/>
    </i>
    <i>
      <x v="4"/>
    </i>
    <i>
      <x v="5"/>
    </i>
    <i>
      <x v="6"/>
    </i>
    <i>
      <x v="7"/>
    </i>
    <i>
      <x v="8"/>
    </i>
    <i>
      <x v="9"/>
    </i>
    <i>
      <x v="10"/>
    </i>
    <i>
      <x v="11"/>
    </i>
    <i>
      <x v="12"/>
    </i>
    <i>
      <x v="13"/>
    </i>
    <i>
      <x v="14"/>
    </i>
    <i>
      <x v="15"/>
    </i>
    <i>
      <x v="16"/>
    </i>
    <i>
      <x v="17"/>
    </i>
    <i>
      <x v="18"/>
    </i>
    <i>
      <x v="19"/>
    </i>
    <i t="grand">
      <x/>
    </i>
  </rowItems>
  <colFields count="1">
    <field x="-2"/>
  </colFields>
  <colItems count="2">
    <i>
      <x/>
    </i>
    <i i="1">
      <x v="1"/>
    </i>
  </colItems>
  <pageFields count="1">
    <pageField fld="15" item="1" hier="-1"/>
  </pageFields>
  <dataFields count="2">
    <dataField name="Pre-Valuation Amount " fld="9" baseField="0" baseItem="0"/>
    <dataField name="Post-Valuation Amount " fld="11" baseField="1" baseItem="2"/>
  </dataFields>
  <formats count="1">
    <format dxfId="0">
      <pivotArea outline="0" collapsedLevelsAreSubtotals="1" fieldPosition="0"/>
    </format>
  </formats>
  <chartFormats count="2">
    <chartFormat chart="7" format="6" series="1">
      <pivotArea type="data" outline="0" fieldPosition="0">
        <references count="1">
          <reference field="4294967294" count="1" selected="0">
            <x v="0"/>
          </reference>
        </references>
      </pivotArea>
    </chartFormat>
    <chartFormat chart="7" format="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6E74206-3E3B-4CC7-BA61-649A3C2CEAAF}" name="GainLossIndustry"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8">
  <location ref="BB3:BC11" firstHeaderRow="1" firstDataRow="1" firstDataCol="1" rowPageCount="1" colPageCount="1"/>
  <pivotFields count="16">
    <pivotField showAll="0">
      <items count="32">
        <item x="0"/>
        <item x="9"/>
        <item x="10"/>
        <item x="11"/>
        <item x="12"/>
        <item x="13"/>
        <item x="14"/>
        <item x="15"/>
        <item x="16"/>
        <item x="17"/>
        <item x="18"/>
        <item x="1"/>
        <item x="19"/>
        <item x="20"/>
        <item x="21"/>
        <item x="22"/>
        <item x="23"/>
        <item x="24"/>
        <item x="25"/>
        <item x="26"/>
        <item x="27"/>
        <item x="28"/>
        <item x="2"/>
        <item x="29"/>
        <item x="3"/>
        <item x="4"/>
        <item x="5"/>
        <item x="6"/>
        <item x="7"/>
        <item x="8"/>
        <item x="30"/>
        <item t="default"/>
      </items>
    </pivotField>
    <pivotField showAll="0">
      <items count="22">
        <item x="5"/>
        <item x="13"/>
        <item x="3"/>
        <item x="10"/>
        <item x="19"/>
        <item x="7"/>
        <item x="17"/>
        <item x="16"/>
        <item x="2"/>
        <item x="15"/>
        <item x="6"/>
        <item x="1"/>
        <item x="11"/>
        <item x="14"/>
        <item x="18"/>
        <item x="4"/>
        <item x="0"/>
        <item x="8"/>
        <item x="12"/>
        <item x="9"/>
        <item x="20"/>
        <item t="default"/>
      </items>
    </pivotField>
    <pivotField axis="axisRow" showAll="0" sortType="descending">
      <items count="9">
        <item x="7"/>
        <item x="1"/>
        <item x="3"/>
        <item x="4"/>
        <item x="6"/>
        <item x="5"/>
        <item x="0"/>
        <item x="2"/>
        <item t="default"/>
      </items>
      <autoSortScope>
        <pivotArea dataOnly="0" outline="0" fieldPosition="0">
          <references count="1">
            <reference field="4294967294" count="1" selected="0">
              <x v="0"/>
            </reference>
          </references>
        </pivotArea>
      </autoSortScope>
    </pivotField>
    <pivotField showAll="0"/>
    <pivotField showAll="0">
      <items count="5">
        <item x="1"/>
        <item x="0"/>
        <item x="2"/>
        <item x="3"/>
        <item t="default"/>
      </items>
    </pivotField>
    <pivotField showAll="0">
      <items count="5">
        <item x="2"/>
        <item x="0"/>
        <item x="1"/>
        <item x="3"/>
        <item t="default"/>
      </items>
    </pivotField>
    <pivotField showAll="0"/>
    <pivotField showAll="0">
      <items count="6">
        <item m="1" x="4"/>
        <item x="0"/>
        <item x="1"/>
        <item x="2"/>
        <item x="3"/>
        <item t="default"/>
      </items>
    </pivotField>
    <pivotField showAll="0"/>
    <pivotField showAll="0"/>
    <pivotField showAll="0"/>
    <pivotField showAll="0"/>
    <pivotField showAll="0"/>
    <pivotField dataField="1" showAll="0"/>
    <pivotField showAll="0">
      <items count="5">
        <item x="1"/>
        <item x="2"/>
        <item x="0"/>
        <item x="3"/>
        <item t="default"/>
      </items>
    </pivotField>
    <pivotField axis="axisPage" showAll="0">
      <items count="3">
        <item x="1"/>
        <item x="0"/>
        <item t="default"/>
      </items>
    </pivotField>
  </pivotFields>
  <rowFields count="1">
    <field x="2"/>
  </rowFields>
  <rowItems count="8">
    <i>
      <x v="1"/>
    </i>
    <i>
      <x v="7"/>
    </i>
    <i>
      <x v="2"/>
    </i>
    <i>
      <x v="5"/>
    </i>
    <i>
      <x v="3"/>
    </i>
    <i>
      <x v="6"/>
    </i>
    <i>
      <x v="4"/>
    </i>
    <i t="grand">
      <x/>
    </i>
  </rowItems>
  <colItems count="1">
    <i/>
  </colItems>
  <pageFields count="1">
    <pageField fld="15" item="1" hier="-1"/>
  </pageFields>
  <dataFields count="1">
    <dataField name="Average of Percentage Ownership %" fld="13" subtotal="average" baseField="2" baseItem="3" numFmtId="9"/>
  </dataFields>
  <formats count="1">
    <format dxfId="5">
      <pivotArea outline="0" collapsedLevelsAreSubtotals="1" fieldPosition="0"/>
    </format>
  </formats>
  <chartFormats count="1">
    <chartFormat chart="2" format="7"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8B6E2E8C-9F28-478C-92C6-4FCA864E062C}" name="pieClosed"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BO4:BP7" firstHeaderRow="1" firstDataRow="1" firstDataCol="1" rowPageCount="1" colPageCount="1"/>
  <pivotFields count="16">
    <pivotField dataField="1" showAll="0">
      <items count="32">
        <item x="0"/>
        <item x="9"/>
        <item x="10"/>
        <item x="11"/>
        <item x="12"/>
        <item x="13"/>
        <item x="14"/>
        <item x="15"/>
        <item x="16"/>
        <item x="17"/>
        <item x="18"/>
        <item x="1"/>
        <item x="19"/>
        <item x="20"/>
        <item x="21"/>
        <item x="22"/>
        <item x="23"/>
        <item x="24"/>
        <item x="25"/>
        <item x="26"/>
        <item x="27"/>
        <item x="28"/>
        <item x="2"/>
        <item x="29"/>
        <item x="3"/>
        <item x="4"/>
        <item x="5"/>
        <item x="6"/>
        <item x="7"/>
        <item x="8"/>
        <item x="30"/>
        <item t="default"/>
      </items>
    </pivotField>
    <pivotField showAll="0">
      <items count="22">
        <item x="5"/>
        <item x="13"/>
        <item x="3"/>
        <item x="10"/>
        <item x="19"/>
        <item x="7"/>
        <item x="17"/>
        <item x="16"/>
        <item x="2"/>
        <item x="15"/>
        <item x="6"/>
        <item x="1"/>
        <item x="11"/>
        <item x="14"/>
        <item x="18"/>
        <item x="4"/>
        <item x="0"/>
        <item x="8"/>
        <item x="12"/>
        <item x="9"/>
        <item x="20"/>
        <item t="default"/>
      </items>
    </pivotField>
    <pivotField showAll="0">
      <items count="9">
        <item x="7"/>
        <item x="1"/>
        <item x="3"/>
        <item x="4"/>
        <item x="6"/>
        <item x="5"/>
        <item x="0"/>
        <item x="2"/>
        <item t="default"/>
      </items>
    </pivotField>
    <pivotField showAll="0"/>
    <pivotField showAll="0">
      <items count="5">
        <item x="1"/>
        <item x="0"/>
        <item x="2"/>
        <item x="3"/>
        <item t="default"/>
      </items>
    </pivotField>
    <pivotField showAll="0">
      <items count="5">
        <item x="2"/>
        <item x="0"/>
        <item x="1"/>
        <item x="3"/>
        <item t="default"/>
      </items>
    </pivotField>
    <pivotField showAll="0"/>
    <pivotField showAll="0"/>
    <pivotField showAll="0"/>
    <pivotField showAll="0"/>
    <pivotField showAll="0"/>
    <pivotField showAll="0"/>
    <pivotField showAll="0"/>
    <pivotField showAll="0"/>
    <pivotField axis="axisRow" multipleItemSelectionAllowed="1" showAll="0">
      <items count="5">
        <item x="1"/>
        <item x="2"/>
        <item h="1" x="0"/>
        <item h="1" x="3"/>
        <item t="default"/>
      </items>
    </pivotField>
    <pivotField axis="axisPage" showAll="0">
      <items count="3">
        <item x="1"/>
        <item x="0"/>
        <item t="default"/>
      </items>
    </pivotField>
  </pivotFields>
  <rowFields count="1">
    <field x="14"/>
  </rowFields>
  <rowItems count="3">
    <i>
      <x/>
    </i>
    <i>
      <x v="1"/>
    </i>
    <i t="grand">
      <x/>
    </i>
  </rowItems>
  <colItems count="1">
    <i/>
  </colItems>
  <pageFields count="1">
    <pageField fld="15" item="1" hier="-1"/>
  </pageFields>
  <dataFields count="1">
    <dataField name="Count of Deal Name" fld="0" subtotal="count" baseField="0" baseItem="0"/>
  </dataFields>
  <chartFormats count="4">
    <chartFormat chart="3" format="13" series="1">
      <pivotArea type="data" outline="0" fieldPosition="0">
        <references count="1">
          <reference field="4294967294" count="1" selected="0">
            <x v="0"/>
          </reference>
        </references>
      </pivotArea>
    </chartFormat>
    <chartFormat chart="3" format="16">
      <pivotArea type="data" outline="0" fieldPosition="0">
        <references count="1">
          <reference field="4294967294" count="1" selected="0">
            <x v="0"/>
          </reference>
        </references>
      </pivotArea>
    </chartFormat>
    <chartFormat chart="3" format="17">
      <pivotArea type="data" outline="0" fieldPosition="0">
        <references count="2">
          <reference field="4294967294" count="1" selected="0">
            <x v="0"/>
          </reference>
          <reference field="14" count="1" selected="0">
            <x v="0"/>
          </reference>
        </references>
      </pivotArea>
    </chartFormat>
    <chartFormat chart="3" format="18">
      <pivotArea type="data" outline="0" fieldPosition="0">
        <references count="2">
          <reference field="4294967294" count="1" selected="0">
            <x v="0"/>
          </reference>
          <reference field="1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3708459A-01BA-41B3-AA8C-60F4B5969E38}" name="Revenue-bar-industry"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3">
  <location ref="AT3:AV11" firstHeaderRow="0" firstDataRow="1" firstDataCol="1" rowPageCount="1" colPageCount="1"/>
  <pivotFields count="16">
    <pivotField showAll="0">
      <items count="32">
        <item x="0"/>
        <item x="9"/>
        <item x="10"/>
        <item x="11"/>
        <item x="12"/>
        <item x="13"/>
        <item x="14"/>
        <item x="15"/>
        <item x="16"/>
        <item x="17"/>
        <item x="18"/>
        <item x="1"/>
        <item x="19"/>
        <item x="20"/>
        <item x="21"/>
        <item x="22"/>
        <item x="23"/>
        <item x="24"/>
        <item x="25"/>
        <item x="26"/>
        <item x="27"/>
        <item x="28"/>
        <item x="2"/>
        <item x="29"/>
        <item x="3"/>
        <item x="4"/>
        <item x="5"/>
        <item x="6"/>
        <item x="7"/>
        <item x="8"/>
        <item x="30"/>
        <item t="default"/>
      </items>
    </pivotField>
    <pivotField showAll="0">
      <items count="22">
        <item x="5"/>
        <item x="13"/>
        <item x="3"/>
        <item x="10"/>
        <item x="19"/>
        <item x="7"/>
        <item x="17"/>
        <item x="16"/>
        <item x="2"/>
        <item x="15"/>
        <item x="6"/>
        <item x="1"/>
        <item x="11"/>
        <item x="14"/>
        <item x="18"/>
        <item x="4"/>
        <item x="0"/>
        <item x="8"/>
        <item x="12"/>
        <item x="9"/>
        <item x="20"/>
        <item t="default"/>
      </items>
    </pivotField>
    <pivotField axis="axisRow" showAll="0" sortType="descending">
      <items count="9">
        <item x="7"/>
        <item x="1"/>
        <item x="3"/>
        <item x="4"/>
        <item x="6"/>
        <item x="5"/>
        <item x="0"/>
        <item x="2"/>
        <item t="default"/>
      </items>
      <autoSortScope>
        <pivotArea dataOnly="0" outline="0" fieldPosition="0">
          <references count="1">
            <reference field="4294967294" count="1" selected="0">
              <x v="1"/>
            </reference>
          </references>
        </pivotArea>
      </autoSortScope>
    </pivotField>
    <pivotField showAll="0"/>
    <pivotField showAll="0">
      <items count="5">
        <item x="1"/>
        <item x="0"/>
        <item x="2"/>
        <item x="3"/>
        <item t="default"/>
      </items>
    </pivotField>
    <pivotField showAll="0">
      <items count="5">
        <item x="2"/>
        <item x="0"/>
        <item x="1"/>
        <item x="3"/>
        <item t="default"/>
      </items>
    </pivotField>
    <pivotField showAll="0"/>
    <pivotField showAll="0">
      <items count="6">
        <item m="1" x="4"/>
        <item x="0"/>
        <item x="1"/>
        <item x="2"/>
        <item x="3"/>
        <item t="default"/>
      </items>
    </pivotField>
    <pivotField showAll="0"/>
    <pivotField showAll="0"/>
    <pivotField dataField="1" showAll="0"/>
    <pivotField showAll="0"/>
    <pivotField dataField="1" showAll="0"/>
    <pivotField showAll="0"/>
    <pivotField showAll="0">
      <items count="5">
        <item x="1"/>
        <item x="2"/>
        <item x="0"/>
        <item x="3"/>
        <item t="default"/>
      </items>
    </pivotField>
    <pivotField axis="axisPage" showAll="0">
      <items count="3">
        <item x="1"/>
        <item x="0"/>
        <item t="default"/>
      </items>
    </pivotField>
  </pivotFields>
  <rowFields count="1">
    <field x="2"/>
  </rowFields>
  <rowItems count="8">
    <i>
      <x v="1"/>
    </i>
    <i>
      <x v="7"/>
    </i>
    <i>
      <x v="2"/>
    </i>
    <i>
      <x v="5"/>
    </i>
    <i>
      <x v="3"/>
    </i>
    <i>
      <x v="6"/>
    </i>
    <i>
      <x v="4"/>
    </i>
    <i t="grand">
      <x/>
    </i>
  </rowItems>
  <colFields count="1">
    <field x="-2"/>
  </colFields>
  <colItems count="2">
    <i>
      <x/>
    </i>
    <i i="1">
      <x v="1"/>
    </i>
  </colItems>
  <pageFields count="1">
    <pageField fld="15" item="1" hier="-1"/>
  </pageFields>
  <dataFields count="2">
    <dataField name="Sum of Raising Amount" fld="10" baseField="0" baseItem="0"/>
    <dataField name="Average of Raising %" fld="12" subtotal="average" baseField="2" baseItem="5" numFmtId="9"/>
  </dataFields>
  <formats count="2">
    <format dxfId="7">
      <pivotArea outline="0" collapsedLevelsAreSubtotals="1" fieldPosition="0"/>
    </format>
    <format dxfId="6">
      <pivotArea outline="0" collapsedLevelsAreSubtotals="1" fieldPosition="0">
        <references count="1">
          <reference field="4294967294" count="1" selected="0">
            <x v="1"/>
          </reference>
        </references>
      </pivotArea>
    </format>
  </formats>
  <chartFormats count="2">
    <chartFormat chart="2" format="4" series="1">
      <pivotArea type="data" outline="0" fieldPosition="0">
        <references count="1">
          <reference field="4294967294" count="1" selected="0">
            <x v="0"/>
          </reference>
        </references>
      </pivotArea>
    </chartFormat>
    <chartFormat chart="2" format="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A6AC6255-6949-4EAB-8986-7B66C9F09F1F}" name="Pie-Round"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6">
  <location ref="V3:W7" firstHeaderRow="1" firstDataRow="1" firstDataCol="1" rowPageCount="1" colPageCount="1"/>
  <pivotFields count="16">
    <pivotField dataField="1" showAll="0">
      <items count="32">
        <item x="0"/>
        <item x="9"/>
        <item x="10"/>
        <item x="11"/>
        <item x="12"/>
        <item x="13"/>
        <item x="14"/>
        <item x="15"/>
        <item x="16"/>
        <item x="17"/>
        <item x="18"/>
        <item x="1"/>
        <item x="19"/>
        <item x="20"/>
        <item x="21"/>
        <item x="22"/>
        <item x="23"/>
        <item x="24"/>
        <item x="25"/>
        <item x="26"/>
        <item x="27"/>
        <item x="28"/>
        <item x="2"/>
        <item x="29"/>
        <item x="3"/>
        <item x="4"/>
        <item x="5"/>
        <item x="6"/>
        <item x="7"/>
        <item x="8"/>
        <item x="30"/>
        <item t="default"/>
      </items>
    </pivotField>
    <pivotField showAll="0">
      <items count="22">
        <item x="5"/>
        <item x="13"/>
        <item x="3"/>
        <item x="10"/>
        <item x="19"/>
        <item x="7"/>
        <item x="17"/>
        <item x="16"/>
        <item x="2"/>
        <item x="15"/>
        <item x="6"/>
        <item x="1"/>
        <item x="11"/>
        <item x="14"/>
        <item x="18"/>
        <item x="4"/>
        <item x="0"/>
        <item x="8"/>
        <item x="12"/>
        <item x="9"/>
        <item x="20"/>
        <item t="default"/>
      </items>
    </pivotField>
    <pivotField showAll="0">
      <items count="9">
        <item x="7"/>
        <item x="1"/>
        <item x="3"/>
        <item x="4"/>
        <item x="6"/>
        <item x="5"/>
        <item x="0"/>
        <item x="2"/>
        <item t="default"/>
      </items>
    </pivotField>
    <pivotField showAll="0"/>
    <pivotField axis="axisRow" showAll="0">
      <items count="5">
        <item x="1"/>
        <item x="0"/>
        <item x="2"/>
        <item x="3"/>
        <item t="default"/>
      </items>
    </pivotField>
    <pivotField showAll="0">
      <items count="5">
        <item x="2"/>
        <item x="0"/>
        <item x="1"/>
        <item x="3"/>
        <item t="default"/>
      </items>
    </pivotField>
    <pivotField showAll="0"/>
    <pivotField showAll="0">
      <items count="6">
        <item m="1" x="4"/>
        <item x="0"/>
        <item x="1"/>
        <item x="2"/>
        <item x="3"/>
        <item t="default"/>
      </items>
    </pivotField>
    <pivotField showAll="0"/>
    <pivotField showAll="0"/>
    <pivotField showAll="0"/>
    <pivotField showAll="0"/>
    <pivotField showAll="0"/>
    <pivotField showAll="0"/>
    <pivotField showAll="0">
      <items count="5">
        <item x="1"/>
        <item x="2"/>
        <item x="0"/>
        <item x="3"/>
        <item t="default"/>
      </items>
    </pivotField>
    <pivotField axis="axisPage" showAll="0">
      <items count="3">
        <item x="1"/>
        <item x="0"/>
        <item t="default"/>
      </items>
    </pivotField>
  </pivotFields>
  <rowFields count="1">
    <field x="4"/>
  </rowFields>
  <rowItems count="4">
    <i>
      <x/>
    </i>
    <i>
      <x v="1"/>
    </i>
    <i>
      <x v="2"/>
    </i>
    <i t="grand">
      <x/>
    </i>
  </rowItems>
  <colItems count="1">
    <i/>
  </colItems>
  <pageFields count="1">
    <pageField fld="15" item="1" hier="-1"/>
  </pageFields>
  <dataFields count="1">
    <dataField name="Count of Deal Name" fld="0" subtotal="count" baseField="0" baseItem="0"/>
  </dataFields>
  <chartFormats count="4">
    <chartFormat chart="6" format="17" series="1">
      <pivotArea type="data" outline="0" fieldPosition="0">
        <references count="1">
          <reference field="4294967294" count="1" selected="0">
            <x v="0"/>
          </reference>
        </references>
      </pivotArea>
    </chartFormat>
    <chartFormat chart="6" format="18">
      <pivotArea type="data" outline="0" fieldPosition="0">
        <references count="2">
          <reference field="4294967294" count="1" selected="0">
            <x v="0"/>
          </reference>
          <reference field="4" count="1" selected="0">
            <x v="0"/>
          </reference>
        </references>
      </pivotArea>
    </chartFormat>
    <chartFormat chart="6" format="19">
      <pivotArea type="data" outline="0" fieldPosition="0">
        <references count="2">
          <reference field="4294967294" count="1" selected="0">
            <x v="0"/>
          </reference>
          <reference field="4" count="1" selected="0">
            <x v="1"/>
          </reference>
        </references>
      </pivotArea>
    </chartFormat>
    <chartFormat chart="6" format="20">
      <pivotArea type="data" outline="0" fieldPosition="0">
        <references count="2">
          <reference field="4294967294" count="1" selected="0">
            <x v="0"/>
          </reference>
          <reference field="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A3974A4-A2D5-4C46-AB4D-3E652EE1433A}" name="Revenue-bar-Company"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3">
  <location ref="AX3:AY24" firstHeaderRow="1" firstDataRow="1" firstDataCol="1" rowPageCount="1" colPageCount="1"/>
  <pivotFields count="16">
    <pivotField showAll="0">
      <items count="32">
        <item x="0"/>
        <item x="9"/>
        <item x="10"/>
        <item x="11"/>
        <item x="12"/>
        <item x="13"/>
        <item x="14"/>
        <item x="15"/>
        <item x="16"/>
        <item x="17"/>
        <item x="18"/>
        <item x="1"/>
        <item x="19"/>
        <item x="20"/>
        <item x="21"/>
        <item x="22"/>
        <item x="23"/>
        <item x="24"/>
        <item x="25"/>
        <item x="26"/>
        <item x="27"/>
        <item x="28"/>
        <item x="2"/>
        <item x="29"/>
        <item x="3"/>
        <item x="4"/>
        <item x="5"/>
        <item x="6"/>
        <item x="7"/>
        <item x="8"/>
        <item x="30"/>
        <item t="default"/>
      </items>
    </pivotField>
    <pivotField axis="axisRow" showAll="0">
      <items count="22">
        <item x="5"/>
        <item x="13"/>
        <item x="3"/>
        <item x="10"/>
        <item x="19"/>
        <item x="7"/>
        <item x="17"/>
        <item x="16"/>
        <item x="2"/>
        <item x="15"/>
        <item x="6"/>
        <item x="1"/>
        <item x="11"/>
        <item x="14"/>
        <item x="18"/>
        <item x="4"/>
        <item x="0"/>
        <item x="8"/>
        <item x="12"/>
        <item x="9"/>
        <item x="20"/>
        <item t="default"/>
      </items>
    </pivotField>
    <pivotField showAll="0">
      <items count="9">
        <item x="7"/>
        <item x="1"/>
        <item x="3"/>
        <item x="4"/>
        <item x="6"/>
        <item x="5"/>
        <item x="0"/>
        <item x="2"/>
        <item t="default"/>
      </items>
    </pivotField>
    <pivotField showAll="0"/>
    <pivotField showAll="0">
      <items count="5">
        <item x="1"/>
        <item x="0"/>
        <item x="2"/>
        <item x="3"/>
        <item t="default"/>
      </items>
    </pivotField>
    <pivotField showAll="0">
      <items count="5">
        <item x="2"/>
        <item x="0"/>
        <item x="1"/>
        <item x="3"/>
        <item t="default"/>
      </items>
    </pivotField>
    <pivotField showAll="0"/>
    <pivotField showAll="0">
      <items count="6">
        <item m="1" x="4"/>
        <item x="0"/>
        <item x="1"/>
        <item x="2"/>
        <item x="3"/>
        <item t="default"/>
      </items>
    </pivotField>
    <pivotField showAll="0"/>
    <pivotField showAll="0"/>
    <pivotField showAll="0"/>
    <pivotField showAll="0"/>
    <pivotField dataField="1" showAll="0"/>
    <pivotField showAll="0"/>
    <pivotField showAll="0">
      <items count="5">
        <item x="1"/>
        <item x="2"/>
        <item x="0"/>
        <item x="3"/>
        <item t="default"/>
      </items>
    </pivotField>
    <pivotField axis="axisPage" showAll="0">
      <items count="3">
        <item x="1"/>
        <item x="0"/>
        <item t="default"/>
      </items>
    </pivotField>
  </pivotFields>
  <rowFields count="1">
    <field x="1"/>
  </rowFields>
  <rowItems count="21">
    <i>
      <x/>
    </i>
    <i>
      <x v="1"/>
    </i>
    <i>
      <x v="2"/>
    </i>
    <i>
      <x v="3"/>
    </i>
    <i>
      <x v="4"/>
    </i>
    <i>
      <x v="5"/>
    </i>
    <i>
      <x v="6"/>
    </i>
    <i>
      <x v="7"/>
    </i>
    <i>
      <x v="8"/>
    </i>
    <i>
      <x v="9"/>
    </i>
    <i>
      <x v="10"/>
    </i>
    <i>
      <x v="11"/>
    </i>
    <i>
      <x v="12"/>
    </i>
    <i>
      <x v="13"/>
    </i>
    <i>
      <x v="14"/>
    </i>
    <i>
      <x v="15"/>
    </i>
    <i>
      <x v="16"/>
    </i>
    <i>
      <x v="17"/>
    </i>
    <i>
      <x v="18"/>
    </i>
    <i>
      <x v="19"/>
    </i>
    <i t="grand">
      <x/>
    </i>
  </rowItems>
  <colItems count="1">
    <i/>
  </colItems>
  <pageFields count="1">
    <pageField fld="15" item="1" hier="-1"/>
  </pageFields>
  <dataFields count="1">
    <dataField name="Average of Raising %" fld="12" subtotal="average" baseField="1" baseItem="0" numFmtId="9"/>
  </dataFields>
  <formats count="1">
    <format dxfId="1">
      <pivotArea outline="0" collapsedLevelsAreSubtotals="1" fieldPosition="0"/>
    </format>
  </formats>
  <chartFormats count="1">
    <chartFormat chart="2"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B39B5C1F-3BD5-4534-B1A1-8E265D9290E5}" name="PirGainLoss"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0">
  <location ref="BK3:BL7" firstHeaderRow="1" firstDataRow="1" firstDataCol="1" rowPageCount="1" colPageCount="1"/>
  <pivotFields count="16">
    <pivotField dataField="1" showAll="0">
      <items count="32">
        <item x="0"/>
        <item x="9"/>
        <item x="10"/>
        <item x="11"/>
        <item x="12"/>
        <item x="13"/>
        <item x="14"/>
        <item x="15"/>
        <item x="16"/>
        <item x="17"/>
        <item x="18"/>
        <item x="1"/>
        <item x="19"/>
        <item x="20"/>
        <item x="21"/>
        <item x="22"/>
        <item x="23"/>
        <item x="24"/>
        <item x="25"/>
        <item x="26"/>
        <item x="27"/>
        <item x="28"/>
        <item x="2"/>
        <item x="29"/>
        <item x="3"/>
        <item x="4"/>
        <item x="5"/>
        <item x="6"/>
        <item x="7"/>
        <item x="8"/>
        <item x="30"/>
        <item t="default"/>
      </items>
    </pivotField>
    <pivotField showAll="0">
      <items count="22">
        <item x="5"/>
        <item x="13"/>
        <item x="3"/>
        <item x="10"/>
        <item x="19"/>
        <item x="7"/>
        <item x="17"/>
        <item x="16"/>
        <item x="2"/>
        <item x="15"/>
        <item x="6"/>
        <item x="1"/>
        <item x="11"/>
        <item x="14"/>
        <item x="18"/>
        <item x="4"/>
        <item x="0"/>
        <item x="8"/>
        <item x="12"/>
        <item x="9"/>
        <item x="20"/>
        <item t="default"/>
      </items>
    </pivotField>
    <pivotField showAll="0">
      <items count="9">
        <item x="7"/>
        <item x="1"/>
        <item x="3"/>
        <item x="4"/>
        <item x="6"/>
        <item x="5"/>
        <item x="0"/>
        <item x="2"/>
        <item t="default"/>
      </items>
    </pivotField>
    <pivotField showAll="0"/>
    <pivotField showAll="0">
      <items count="5">
        <item x="1"/>
        <item x="0"/>
        <item x="2"/>
        <item x="3"/>
        <item t="default"/>
      </items>
    </pivotField>
    <pivotField showAll="0">
      <items count="5">
        <item x="2"/>
        <item x="0"/>
        <item x="1"/>
        <item x="3"/>
        <item t="default"/>
      </items>
    </pivotField>
    <pivotField showAll="0"/>
    <pivotField showAll="0">
      <items count="6">
        <item m="1" x="4"/>
        <item x="0"/>
        <item x="1"/>
        <item x="2"/>
        <item x="3"/>
        <item t="default"/>
      </items>
    </pivotField>
    <pivotField showAll="0"/>
    <pivotField showAll="0"/>
    <pivotField showAll="0"/>
    <pivotField showAll="0"/>
    <pivotField showAll="0"/>
    <pivotField showAll="0"/>
    <pivotField axis="axisRow" showAll="0">
      <items count="5">
        <item x="1"/>
        <item x="2"/>
        <item x="0"/>
        <item x="3"/>
        <item t="default"/>
      </items>
    </pivotField>
    <pivotField axis="axisPage" showAll="0">
      <items count="3">
        <item x="1"/>
        <item x="0"/>
        <item t="default"/>
      </items>
    </pivotField>
  </pivotFields>
  <rowFields count="1">
    <field x="14"/>
  </rowFields>
  <rowItems count="4">
    <i>
      <x/>
    </i>
    <i>
      <x v="1"/>
    </i>
    <i>
      <x v="2"/>
    </i>
    <i t="grand">
      <x/>
    </i>
  </rowItems>
  <colItems count="1">
    <i/>
  </colItems>
  <pageFields count="1">
    <pageField fld="15" item="1" hier="-1"/>
  </pageFields>
  <dataFields count="1">
    <dataField name="Count of Deal Name" fld="0" subtotal="count" baseField="0" baseItem="0"/>
  </dataFields>
  <chartFormats count="5">
    <chartFormat chart="3" format="4" series="1">
      <pivotArea type="data" outline="0" fieldPosition="0">
        <references count="1">
          <reference field="4294967294" count="1" selected="0">
            <x v="0"/>
          </reference>
        </references>
      </pivotArea>
    </chartFormat>
    <chartFormat chart="3" format="7">
      <pivotArea type="data" outline="0" fieldPosition="0">
        <references count="1">
          <reference field="4294967294" count="1" selected="0">
            <x v="0"/>
          </reference>
        </references>
      </pivotArea>
    </chartFormat>
    <chartFormat chart="3" format="8">
      <pivotArea type="data" outline="0" fieldPosition="0">
        <references count="2">
          <reference field="4294967294" count="1" selected="0">
            <x v="0"/>
          </reference>
          <reference field="14" count="1" selected="0">
            <x v="0"/>
          </reference>
        </references>
      </pivotArea>
    </chartFormat>
    <chartFormat chart="3" format="9">
      <pivotArea type="data" outline="0" fieldPosition="0">
        <references count="2">
          <reference field="4294967294" count="1" selected="0">
            <x v="0"/>
          </reference>
          <reference field="14" count="1" selected="0">
            <x v="1"/>
          </reference>
        </references>
      </pivotArea>
    </chartFormat>
    <chartFormat chart="3" format="10">
      <pivotArea type="data" outline="0" fieldPosition="0">
        <references count="2">
          <reference field="4294967294" count="1" selected="0">
            <x v="0"/>
          </reference>
          <reference field="1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17BC0F88-54CB-4A54-9714-6BE7D2BF0ACE}" name="ROITimeline"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8">
  <location ref="BF3:BG24" firstHeaderRow="1" firstDataRow="1" firstDataCol="1" rowPageCount="1" colPageCount="1"/>
  <pivotFields count="16">
    <pivotField showAll="0">
      <items count="32">
        <item x="0"/>
        <item x="9"/>
        <item x="10"/>
        <item x="11"/>
        <item x="12"/>
        <item x="13"/>
        <item x="14"/>
        <item x="15"/>
        <item x="16"/>
        <item x="17"/>
        <item x="18"/>
        <item x="1"/>
        <item x="19"/>
        <item x="20"/>
        <item x="21"/>
        <item x="22"/>
        <item x="23"/>
        <item x="24"/>
        <item x="25"/>
        <item x="26"/>
        <item x="27"/>
        <item x="28"/>
        <item x="2"/>
        <item x="29"/>
        <item x="3"/>
        <item x="4"/>
        <item x="5"/>
        <item x="6"/>
        <item x="7"/>
        <item x="8"/>
        <item x="30"/>
        <item t="default"/>
      </items>
    </pivotField>
    <pivotField axis="axisRow" showAll="0" sortType="descending">
      <items count="22">
        <item x="5"/>
        <item x="13"/>
        <item x="3"/>
        <item x="10"/>
        <item x="19"/>
        <item x="7"/>
        <item x="17"/>
        <item x="16"/>
        <item x="2"/>
        <item x="15"/>
        <item x="6"/>
        <item x="1"/>
        <item x="11"/>
        <item x="14"/>
        <item x="18"/>
        <item x="4"/>
        <item x="0"/>
        <item x="8"/>
        <item x="12"/>
        <item x="9"/>
        <item x="20"/>
        <item t="default"/>
      </items>
      <autoSortScope>
        <pivotArea dataOnly="0" outline="0" fieldPosition="0">
          <references count="1">
            <reference field="4294967294" count="1" selected="0">
              <x v="0"/>
            </reference>
          </references>
        </pivotArea>
      </autoSortScope>
    </pivotField>
    <pivotField showAll="0">
      <items count="9">
        <item x="7"/>
        <item x="1"/>
        <item x="3"/>
        <item x="4"/>
        <item x="6"/>
        <item x="5"/>
        <item x="0"/>
        <item x="2"/>
        <item t="default"/>
      </items>
    </pivotField>
    <pivotField showAll="0"/>
    <pivotField showAll="0">
      <items count="5">
        <item x="1"/>
        <item x="0"/>
        <item x="2"/>
        <item x="3"/>
        <item t="default"/>
      </items>
    </pivotField>
    <pivotField showAll="0">
      <items count="5">
        <item x="2"/>
        <item x="0"/>
        <item x="1"/>
        <item x="3"/>
        <item t="default"/>
      </items>
    </pivotField>
    <pivotField showAll="0"/>
    <pivotField showAll="0">
      <items count="6">
        <item m="1" x="4"/>
        <item x="0"/>
        <item x="1"/>
        <item x="2"/>
        <item x="3"/>
        <item t="default"/>
      </items>
    </pivotField>
    <pivotField showAll="0"/>
    <pivotField showAll="0"/>
    <pivotField showAll="0"/>
    <pivotField showAll="0"/>
    <pivotField showAll="0"/>
    <pivotField dataField="1" showAll="0"/>
    <pivotField showAll="0">
      <items count="5">
        <item x="1"/>
        <item x="2"/>
        <item x="0"/>
        <item x="3"/>
        <item t="default"/>
      </items>
    </pivotField>
    <pivotField axis="axisPage" showAll="0">
      <items count="3">
        <item x="1"/>
        <item x="0"/>
        <item t="default"/>
      </items>
    </pivotField>
  </pivotFields>
  <rowFields count="1">
    <field x="1"/>
  </rowFields>
  <rowItems count="21">
    <i>
      <x v="18"/>
    </i>
    <i>
      <x v="3"/>
    </i>
    <i>
      <x v="5"/>
    </i>
    <i>
      <x v="11"/>
    </i>
    <i>
      <x/>
    </i>
    <i>
      <x v="12"/>
    </i>
    <i>
      <x v="19"/>
    </i>
    <i>
      <x v="13"/>
    </i>
    <i>
      <x v="4"/>
    </i>
    <i>
      <x v="2"/>
    </i>
    <i>
      <x v="6"/>
    </i>
    <i>
      <x v="14"/>
    </i>
    <i>
      <x v="1"/>
    </i>
    <i>
      <x v="10"/>
    </i>
    <i>
      <x v="16"/>
    </i>
    <i>
      <x v="17"/>
    </i>
    <i>
      <x v="9"/>
    </i>
    <i>
      <x v="7"/>
    </i>
    <i>
      <x v="15"/>
    </i>
    <i>
      <x v="8"/>
    </i>
    <i t="grand">
      <x/>
    </i>
  </rowItems>
  <colItems count="1">
    <i/>
  </colItems>
  <pageFields count="1">
    <pageField fld="15" item="1" hier="-1"/>
  </pageFields>
  <dataFields count="1">
    <dataField name="Average of Percentage Ownership %" fld="13" subtotal="average" baseField="1" baseItem="0" numFmtId="9"/>
  </dataFields>
  <formats count="1">
    <format dxfId="2">
      <pivotArea outline="0" collapsedLevelsAreSubtotals="1" fieldPosition="0"/>
    </format>
  </formats>
  <chartFormats count="1">
    <chartFormat chart="2" format="7"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89212E98-3045-453A-A9E2-68391F9C2E1F}" name="Valuation / Investment Analysis-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AO3:AQ7" firstHeaderRow="0" firstDataRow="1" firstDataCol="1" rowPageCount="1" colPageCount="1"/>
  <pivotFields count="16">
    <pivotField showAll="0">
      <items count="32">
        <item x="0"/>
        <item x="9"/>
        <item x="10"/>
        <item x="11"/>
        <item x="12"/>
        <item x="13"/>
        <item x="14"/>
        <item x="15"/>
        <item x="16"/>
        <item x="17"/>
        <item x="18"/>
        <item x="1"/>
        <item x="19"/>
        <item x="20"/>
        <item x="21"/>
        <item x="22"/>
        <item x="23"/>
        <item x="24"/>
        <item x="25"/>
        <item x="26"/>
        <item x="27"/>
        <item x="28"/>
        <item x="2"/>
        <item x="29"/>
        <item x="3"/>
        <item x="4"/>
        <item x="5"/>
        <item x="6"/>
        <item x="7"/>
        <item x="8"/>
        <item x="30"/>
        <item t="default"/>
      </items>
    </pivotField>
    <pivotField showAll="0">
      <items count="22">
        <item x="5"/>
        <item x="13"/>
        <item x="3"/>
        <item x="10"/>
        <item x="19"/>
        <item x="7"/>
        <item x="17"/>
        <item x="16"/>
        <item x="2"/>
        <item x="15"/>
        <item x="6"/>
        <item x="1"/>
        <item x="11"/>
        <item x="14"/>
        <item x="18"/>
        <item x="4"/>
        <item x="0"/>
        <item x="8"/>
        <item x="12"/>
        <item x="9"/>
        <item x="20"/>
        <item t="default"/>
      </items>
    </pivotField>
    <pivotField showAll="0">
      <items count="9">
        <item x="7"/>
        <item x="1"/>
        <item x="3"/>
        <item x="4"/>
        <item x="6"/>
        <item x="5"/>
        <item x="0"/>
        <item x="2"/>
        <item t="default"/>
      </items>
    </pivotField>
    <pivotField showAll="0"/>
    <pivotField showAll="0">
      <items count="5">
        <item x="1"/>
        <item x="0"/>
        <item x="2"/>
        <item x="3"/>
        <item t="default"/>
      </items>
    </pivotField>
    <pivotField showAll="0">
      <items count="5">
        <item x="2"/>
        <item x="0"/>
        <item x="1"/>
        <item x="3"/>
        <item t="default"/>
      </items>
    </pivotField>
    <pivotField showAll="0"/>
    <pivotField axis="axisRow" showAll="0">
      <items count="6">
        <item m="1" x="4"/>
        <item x="0"/>
        <item x="1"/>
        <item x="2"/>
        <item x="3"/>
        <item t="default"/>
      </items>
    </pivotField>
    <pivotField showAll="0"/>
    <pivotField dataField="1" showAll="0"/>
    <pivotField showAll="0"/>
    <pivotField dataField="1" showAll="0"/>
    <pivotField showAll="0"/>
    <pivotField showAll="0"/>
    <pivotField showAll="0"/>
    <pivotField axis="axisPage" showAll="0">
      <items count="3">
        <item x="1"/>
        <item x="0"/>
        <item t="default"/>
      </items>
    </pivotField>
  </pivotFields>
  <rowFields count="1">
    <field x="7"/>
  </rowFields>
  <rowItems count="4">
    <i>
      <x v="1"/>
    </i>
    <i>
      <x v="2"/>
    </i>
    <i>
      <x v="3"/>
    </i>
    <i t="grand">
      <x/>
    </i>
  </rowItems>
  <colFields count="1">
    <field x="-2"/>
  </colFields>
  <colItems count="2">
    <i>
      <x/>
    </i>
    <i i="1">
      <x v="1"/>
    </i>
  </colItems>
  <pageFields count="1">
    <pageField fld="15" item="1" hier="-1"/>
  </pageFields>
  <dataFields count="2">
    <dataField name="Pre-Valuation Amount " fld="9" baseField="0" baseItem="0"/>
    <dataField name="Post-Valuation Amount " fld="11" baseField="7" baseItem="2"/>
  </dataFields>
  <formats count="1">
    <format dxfId="3">
      <pivotArea outline="0" collapsedLevelsAreSubtotals="1" fieldPosition="0"/>
    </format>
  </formats>
  <chartFormats count="2">
    <chartFormat chart="2" format="6" series="1">
      <pivotArea type="data" outline="0" fieldPosition="0">
        <references count="1">
          <reference field="4294967294" count="1" selected="0">
            <x v="0"/>
          </reference>
        </references>
      </pivotArea>
    </chartFormat>
    <chartFormat chart="2" format="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1463745-92F8-4E24-AF25-B2E8E6CED753}" name="Pie-Industry"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Z3:AA11" firstHeaderRow="1" firstDataRow="1" firstDataCol="1" rowPageCount="1" colPageCount="1"/>
  <pivotFields count="16">
    <pivotField dataField="1" showAll="0">
      <items count="32">
        <item x="0"/>
        <item x="9"/>
        <item x="10"/>
        <item x="11"/>
        <item x="12"/>
        <item x="13"/>
        <item x="14"/>
        <item x="15"/>
        <item x="16"/>
        <item x="17"/>
        <item x="18"/>
        <item x="1"/>
        <item x="19"/>
        <item x="20"/>
        <item x="21"/>
        <item x="22"/>
        <item x="23"/>
        <item x="24"/>
        <item x="25"/>
        <item x="26"/>
        <item x="27"/>
        <item x="28"/>
        <item x="2"/>
        <item x="29"/>
        <item x="3"/>
        <item x="4"/>
        <item x="5"/>
        <item x="6"/>
        <item x="7"/>
        <item x="8"/>
        <item x="30"/>
        <item t="default"/>
      </items>
    </pivotField>
    <pivotField showAll="0">
      <items count="22">
        <item x="5"/>
        <item x="13"/>
        <item x="3"/>
        <item x="10"/>
        <item x="19"/>
        <item x="7"/>
        <item x="17"/>
        <item x="16"/>
        <item x="2"/>
        <item x="15"/>
        <item x="6"/>
        <item x="1"/>
        <item x="11"/>
        <item x="14"/>
        <item x="18"/>
        <item x="4"/>
        <item x="0"/>
        <item x="8"/>
        <item x="12"/>
        <item x="9"/>
        <item x="20"/>
        <item t="default"/>
      </items>
    </pivotField>
    <pivotField axis="axisRow" showAll="0">
      <items count="9">
        <item x="7"/>
        <item x="1"/>
        <item x="3"/>
        <item x="4"/>
        <item x="6"/>
        <item x="5"/>
        <item x="0"/>
        <item x="2"/>
        <item t="default"/>
      </items>
    </pivotField>
    <pivotField showAll="0"/>
    <pivotField showAll="0">
      <items count="5">
        <item x="1"/>
        <item x="0"/>
        <item x="2"/>
        <item x="3"/>
        <item t="default"/>
      </items>
    </pivotField>
    <pivotField showAll="0">
      <items count="5">
        <item x="2"/>
        <item x="0"/>
        <item x="1"/>
        <item x="3"/>
        <item t="default"/>
      </items>
    </pivotField>
    <pivotField showAll="0"/>
    <pivotField showAll="0">
      <items count="6">
        <item m="1" x="4"/>
        <item x="0"/>
        <item x="1"/>
        <item x="2"/>
        <item x="3"/>
        <item t="default"/>
      </items>
    </pivotField>
    <pivotField showAll="0"/>
    <pivotField showAll="0"/>
    <pivotField showAll="0"/>
    <pivotField showAll="0"/>
    <pivotField showAll="0"/>
    <pivotField showAll="0"/>
    <pivotField showAll="0">
      <items count="5">
        <item x="1"/>
        <item x="2"/>
        <item x="0"/>
        <item x="3"/>
        <item t="default"/>
      </items>
    </pivotField>
    <pivotField axis="axisPage" showAll="0">
      <items count="3">
        <item x="1"/>
        <item x="0"/>
        <item t="default"/>
      </items>
    </pivotField>
  </pivotFields>
  <rowFields count="1">
    <field x="2"/>
  </rowFields>
  <rowItems count="8">
    <i>
      <x v="1"/>
    </i>
    <i>
      <x v="2"/>
    </i>
    <i>
      <x v="3"/>
    </i>
    <i>
      <x v="4"/>
    </i>
    <i>
      <x v="5"/>
    </i>
    <i>
      <x v="6"/>
    </i>
    <i>
      <x v="7"/>
    </i>
    <i t="grand">
      <x/>
    </i>
  </rowItems>
  <colItems count="1">
    <i/>
  </colItems>
  <pageFields count="1">
    <pageField fld="15" item="1" hier="-1"/>
  </pageFields>
  <dataFields count="1">
    <dataField name="Count of Deal Name" fld="0" subtotal="count" baseField="0" baseItem="0"/>
  </dataFields>
  <chartFormats count="8">
    <chartFormat chart="2" format="29" series="1">
      <pivotArea type="data" outline="0" fieldPosition="0">
        <references count="1">
          <reference field="4294967294" count="1" selected="0">
            <x v="0"/>
          </reference>
        </references>
      </pivotArea>
    </chartFormat>
    <chartFormat chart="2" format="30">
      <pivotArea type="data" outline="0" fieldPosition="0">
        <references count="2">
          <reference field="4294967294" count="1" selected="0">
            <x v="0"/>
          </reference>
          <reference field="2" count="1" selected="0">
            <x v="1"/>
          </reference>
        </references>
      </pivotArea>
    </chartFormat>
    <chartFormat chart="2" format="31">
      <pivotArea type="data" outline="0" fieldPosition="0">
        <references count="2">
          <reference field="4294967294" count="1" selected="0">
            <x v="0"/>
          </reference>
          <reference field="2" count="1" selected="0">
            <x v="2"/>
          </reference>
        </references>
      </pivotArea>
    </chartFormat>
    <chartFormat chart="2" format="32">
      <pivotArea type="data" outline="0" fieldPosition="0">
        <references count="2">
          <reference field="4294967294" count="1" selected="0">
            <x v="0"/>
          </reference>
          <reference field="2" count="1" selected="0">
            <x v="3"/>
          </reference>
        </references>
      </pivotArea>
    </chartFormat>
    <chartFormat chart="2" format="33">
      <pivotArea type="data" outline="0" fieldPosition="0">
        <references count="2">
          <reference field="4294967294" count="1" selected="0">
            <x v="0"/>
          </reference>
          <reference field="2" count="1" selected="0">
            <x v="4"/>
          </reference>
        </references>
      </pivotArea>
    </chartFormat>
    <chartFormat chart="2" format="34">
      <pivotArea type="data" outline="0" fieldPosition="0">
        <references count="2">
          <reference field="4294967294" count="1" selected="0">
            <x v="0"/>
          </reference>
          <reference field="2" count="1" selected="0">
            <x v="5"/>
          </reference>
        </references>
      </pivotArea>
    </chartFormat>
    <chartFormat chart="2" format="35">
      <pivotArea type="data" outline="0" fieldPosition="0">
        <references count="2">
          <reference field="4294967294" count="1" selected="0">
            <x v="0"/>
          </reference>
          <reference field="2" count="1" selected="0">
            <x v="6"/>
          </reference>
        </references>
      </pivotArea>
    </chartFormat>
    <chartFormat chart="2" format="36">
      <pivotArea type="data" outline="0" fieldPosition="0">
        <references count="2">
          <reference field="4294967294" count="1" selected="0">
            <x v="0"/>
          </reference>
          <reference field="2"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C1324E0B-0A78-4D5C-A327-8B5D553ECE96}" name="status"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R3:S7" firstHeaderRow="1" firstDataRow="1" firstDataCol="1" rowPageCount="1" colPageCount="1"/>
  <pivotFields count="16">
    <pivotField dataField="1" showAll="0">
      <items count="32">
        <item x="0"/>
        <item x="9"/>
        <item x="10"/>
        <item x="11"/>
        <item x="12"/>
        <item x="13"/>
        <item x="14"/>
        <item x="15"/>
        <item x="16"/>
        <item x="17"/>
        <item x="18"/>
        <item x="1"/>
        <item x="19"/>
        <item x="20"/>
        <item x="21"/>
        <item x="22"/>
        <item x="23"/>
        <item x="24"/>
        <item x="25"/>
        <item x="26"/>
        <item x="27"/>
        <item x="28"/>
        <item x="2"/>
        <item x="29"/>
        <item x="3"/>
        <item x="4"/>
        <item x="5"/>
        <item x="6"/>
        <item x="7"/>
        <item x="8"/>
        <item x="30"/>
        <item t="default"/>
      </items>
    </pivotField>
    <pivotField showAll="0">
      <items count="22">
        <item x="5"/>
        <item x="13"/>
        <item x="3"/>
        <item x="10"/>
        <item x="19"/>
        <item x="7"/>
        <item x="17"/>
        <item x="16"/>
        <item x="2"/>
        <item x="15"/>
        <item x="6"/>
        <item x="1"/>
        <item x="11"/>
        <item x="14"/>
        <item x="18"/>
        <item x="4"/>
        <item x="0"/>
        <item x="8"/>
        <item x="12"/>
        <item x="9"/>
        <item x="20"/>
        <item t="default"/>
      </items>
    </pivotField>
    <pivotField showAll="0">
      <items count="9">
        <item x="7"/>
        <item x="1"/>
        <item x="3"/>
        <item x="4"/>
        <item x="6"/>
        <item x="5"/>
        <item x="0"/>
        <item x="2"/>
        <item t="default"/>
      </items>
    </pivotField>
    <pivotField showAll="0"/>
    <pivotField showAll="0">
      <items count="5">
        <item x="1"/>
        <item x="0"/>
        <item x="2"/>
        <item x="3"/>
        <item t="default"/>
      </items>
    </pivotField>
    <pivotField showAll="0">
      <items count="5">
        <item x="2"/>
        <item x="0"/>
        <item x="1"/>
        <item x="3"/>
        <item t="default"/>
      </items>
    </pivotField>
    <pivotField showAll="0"/>
    <pivotField axis="axisRow" showAll="0">
      <items count="6">
        <item x="0"/>
        <item x="1"/>
        <item x="2"/>
        <item x="3"/>
        <item m="1" x="4"/>
        <item t="default"/>
      </items>
    </pivotField>
    <pivotField showAll="0"/>
    <pivotField showAll="0"/>
    <pivotField showAll="0"/>
    <pivotField showAll="0"/>
    <pivotField showAll="0"/>
    <pivotField showAll="0"/>
    <pivotField showAll="0">
      <items count="5">
        <item x="1"/>
        <item x="2"/>
        <item x="0"/>
        <item x="3"/>
        <item t="default"/>
      </items>
    </pivotField>
    <pivotField axis="axisPage" showAll="0">
      <items count="3">
        <item x="1"/>
        <item x="0"/>
        <item t="default"/>
      </items>
    </pivotField>
  </pivotFields>
  <rowFields count="1">
    <field x="7"/>
  </rowFields>
  <rowItems count="4">
    <i>
      <x/>
    </i>
    <i>
      <x v="1"/>
    </i>
    <i>
      <x v="2"/>
    </i>
    <i t="grand">
      <x/>
    </i>
  </rowItems>
  <colItems count="1">
    <i/>
  </colItems>
  <pageFields count="1">
    <pageField fld="15" item="1" hier="-1"/>
  </pageFields>
  <dataFields count="1">
    <dataField name="Count of Deal Nam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549C987-4D09-4F5D-B3F1-EA4C95C3F178}" name="Pie-stage"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D3:AE7" firstHeaderRow="1" firstDataRow="1" firstDataCol="1" rowPageCount="1" colPageCount="1"/>
  <pivotFields count="16">
    <pivotField dataField="1" showAll="0">
      <items count="32">
        <item x="0"/>
        <item x="9"/>
        <item x="10"/>
        <item x="11"/>
        <item x="12"/>
        <item x="13"/>
        <item x="14"/>
        <item x="15"/>
        <item x="16"/>
        <item x="17"/>
        <item x="18"/>
        <item x="1"/>
        <item x="19"/>
        <item x="20"/>
        <item x="21"/>
        <item x="22"/>
        <item x="23"/>
        <item x="24"/>
        <item x="25"/>
        <item x="26"/>
        <item x="27"/>
        <item x="28"/>
        <item x="2"/>
        <item x="29"/>
        <item x="3"/>
        <item x="4"/>
        <item x="5"/>
        <item x="6"/>
        <item x="7"/>
        <item x="8"/>
        <item x="30"/>
        <item t="default"/>
      </items>
    </pivotField>
    <pivotField showAll="0">
      <items count="22">
        <item x="5"/>
        <item x="13"/>
        <item x="3"/>
        <item x="10"/>
        <item x="19"/>
        <item x="7"/>
        <item x="17"/>
        <item x="16"/>
        <item x="2"/>
        <item x="15"/>
        <item x="6"/>
        <item x="1"/>
        <item x="11"/>
        <item x="14"/>
        <item x="18"/>
        <item x="4"/>
        <item x="0"/>
        <item x="8"/>
        <item x="12"/>
        <item x="9"/>
        <item x="20"/>
        <item t="default"/>
      </items>
    </pivotField>
    <pivotField showAll="0">
      <items count="9">
        <item x="7"/>
        <item x="1"/>
        <item x="3"/>
        <item x="4"/>
        <item x="6"/>
        <item x="5"/>
        <item x="0"/>
        <item x="2"/>
        <item t="default"/>
      </items>
    </pivotField>
    <pivotField showAll="0"/>
    <pivotField showAll="0">
      <items count="5">
        <item x="1"/>
        <item x="0"/>
        <item x="2"/>
        <item x="3"/>
        <item t="default"/>
      </items>
    </pivotField>
    <pivotField axis="axisRow" showAll="0">
      <items count="5">
        <item x="2"/>
        <item x="0"/>
        <item x="1"/>
        <item x="3"/>
        <item t="default"/>
      </items>
    </pivotField>
    <pivotField showAll="0"/>
    <pivotField showAll="0">
      <items count="6">
        <item m="1" x="4"/>
        <item x="0"/>
        <item x="1"/>
        <item x="2"/>
        <item x="3"/>
        <item t="default"/>
      </items>
    </pivotField>
    <pivotField showAll="0"/>
    <pivotField showAll="0"/>
    <pivotField showAll="0"/>
    <pivotField showAll="0"/>
    <pivotField showAll="0"/>
    <pivotField showAll="0"/>
    <pivotField showAll="0">
      <items count="5">
        <item x="1"/>
        <item x="2"/>
        <item x="0"/>
        <item x="3"/>
        <item t="default"/>
      </items>
    </pivotField>
    <pivotField axis="axisPage" showAll="0">
      <items count="3">
        <item x="1"/>
        <item x="0"/>
        <item t="default"/>
      </items>
    </pivotField>
  </pivotFields>
  <rowFields count="1">
    <field x="5"/>
  </rowFields>
  <rowItems count="4">
    <i>
      <x/>
    </i>
    <i>
      <x v="1"/>
    </i>
    <i>
      <x v="2"/>
    </i>
    <i t="grand">
      <x/>
    </i>
  </rowItems>
  <colItems count="1">
    <i/>
  </colItems>
  <pageFields count="1">
    <pageField fld="15" item="1" hier="-1"/>
  </pageFields>
  <dataFields count="1">
    <dataField name="Count of Deal Name" fld="0" subtotal="count" baseField="0" baseItem="0"/>
  </dataFields>
  <chartFormats count="4">
    <chartFormat chart="2" format="29" series="1">
      <pivotArea type="data" outline="0" fieldPosition="0">
        <references count="1">
          <reference field="4294967294" count="1" selected="0">
            <x v="0"/>
          </reference>
        </references>
      </pivotArea>
    </chartFormat>
    <chartFormat chart="2" format="30">
      <pivotArea type="data" outline="0" fieldPosition="0">
        <references count="2">
          <reference field="4294967294" count="1" selected="0">
            <x v="0"/>
          </reference>
          <reference field="5" count="1" selected="0">
            <x v="0"/>
          </reference>
        </references>
      </pivotArea>
    </chartFormat>
    <chartFormat chart="2" format="31">
      <pivotArea type="data" outline="0" fieldPosition="0">
        <references count="2">
          <reference field="4294967294" count="1" selected="0">
            <x v="0"/>
          </reference>
          <reference field="5" count="1" selected="0">
            <x v="1"/>
          </reference>
        </references>
      </pivotArea>
    </chartFormat>
    <chartFormat chart="2" format="32">
      <pivotArea type="data" outline="0" fieldPosition="0">
        <references count="2">
          <reference field="4294967294" count="1" selected="0">
            <x v="0"/>
          </reference>
          <reference field="5"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E480C989-28B4-43E9-B38C-735C28C710FF}" name="staistics" cacheId="0" applyNumberFormats="0" applyBorderFormats="0" applyFontFormats="0" applyPatternFormats="0" applyAlignmentFormats="0" applyWidthHeightFormats="1" dataCaption="Values" updatedVersion="8" minRefreshableVersion="3" itemPrintTitles="1" createdVersion="8" indent="0" outline="1" outlineData="1" multipleFieldFilters="0">
  <location ref="C3:G24" firstHeaderRow="0" firstDataRow="1" firstDataCol="1" rowPageCount="1" colPageCount="1"/>
  <pivotFields count="16">
    <pivotField dataField="1" showAll="0"/>
    <pivotField axis="axisRow" showAll="0">
      <items count="22">
        <item x="5"/>
        <item x="13"/>
        <item x="3"/>
        <item x="10"/>
        <item x="19"/>
        <item x="7"/>
        <item x="17"/>
        <item x="16"/>
        <item x="2"/>
        <item x="15"/>
        <item x="6"/>
        <item x="1"/>
        <item x="11"/>
        <item x="14"/>
        <item x="18"/>
        <item x="4"/>
        <item x="0"/>
        <item x="8"/>
        <item x="12"/>
        <item x="9"/>
        <item x="20"/>
        <item t="default"/>
      </items>
    </pivotField>
    <pivotField showAll="0">
      <items count="9">
        <item x="7"/>
        <item x="1"/>
        <item x="3"/>
        <item x="4"/>
        <item x="6"/>
        <item x="5"/>
        <item x="0"/>
        <item x="2"/>
        <item t="default"/>
      </items>
    </pivotField>
    <pivotField showAll="0"/>
    <pivotField showAll="0">
      <items count="5">
        <item x="1"/>
        <item x="0"/>
        <item x="2"/>
        <item x="3"/>
        <item t="default"/>
      </items>
    </pivotField>
    <pivotField showAll="0">
      <items count="5">
        <item x="2"/>
        <item x="0"/>
        <item x="1"/>
        <item x="3"/>
        <item t="default"/>
      </items>
    </pivotField>
    <pivotField showAll="0"/>
    <pivotField showAll="0">
      <items count="6">
        <item m="1" x="4"/>
        <item x="0"/>
        <item x="1"/>
        <item x="2"/>
        <item x="3"/>
        <item t="default"/>
      </items>
    </pivotField>
    <pivotField showAll="0"/>
    <pivotField dataField="1" showAll="0"/>
    <pivotField dataField="1" showAll="0"/>
    <pivotField dataField="1" showAll="0"/>
    <pivotField showAll="0"/>
    <pivotField showAll="0"/>
    <pivotField showAll="0">
      <items count="5">
        <item x="1"/>
        <item x="2"/>
        <item x="0"/>
        <item x="3"/>
        <item t="default"/>
      </items>
    </pivotField>
    <pivotField axis="axisPage" showAll="0">
      <items count="3">
        <item x="1"/>
        <item x="0"/>
        <item t="default"/>
      </items>
    </pivotField>
  </pivotFields>
  <rowFields count="1">
    <field x="1"/>
  </rowFields>
  <rowItems count="21">
    <i>
      <x/>
    </i>
    <i>
      <x v="1"/>
    </i>
    <i>
      <x v="2"/>
    </i>
    <i>
      <x v="3"/>
    </i>
    <i>
      <x v="4"/>
    </i>
    <i>
      <x v="5"/>
    </i>
    <i>
      <x v="6"/>
    </i>
    <i>
      <x v="7"/>
    </i>
    <i>
      <x v="8"/>
    </i>
    <i>
      <x v="9"/>
    </i>
    <i>
      <x v="10"/>
    </i>
    <i>
      <x v="11"/>
    </i>
    <i>
      <x v="12"/>
    </i>
    <i>
      <x v="13"/>
    </i>
    <i>
      <x v="14"/>
    </i>
    <i>
      <x v="15"/>
    </i>
    <i>
      <x v="16"/>
    </i>
    <i>
      <x v="17"/>
    </i>
    <i>
      <x v="18"/>
    </i>
    <i>
      <x v="19"/>
    </i>
    <i t="grand">
      <x/>
    </i>
  </rowItems>
  <colFields count="1">
    <field x="-2"/>
  </colFields>
  <colItems count="4">
    <i>
      <x/>
    </i>
    <i i="1">
      <x v="1"/>
    </i>
    <i i="2">
      <x v="2"/>
    </i>
    <i i="3">
      <x v="3"/>
    </i>
  </colItems>
  <pageFields count="1">
    <pageField fld="15" item="1" hier="-1"/>
  </pageFields>
  <dataFields count="4">
    <dataField name="Count of Deal Name" fld="0" subtotal="count" baseField="0" baseItem="0"/>
    <dataField name="Sum of Raising Amount" fld="10" baseField="0" baseItem="0"/>
    <dataField name="Sum of Pre-Valuation Amount" fld="9" baseField="0" baseItem="0"/>
    <dataField name="Sum of Post-Valuation Amount" fld="11" baseField="1" baseItem="5"/>
  </dataFields>
  <formats count="1">
    <format dxfId="4">
      <pivotArea dataOnly="0" outline="0" fieldPosition="0">
        <references count="2">
          <reference field="4294967294" count="2">
            <x v="2"/>
            <x v="3"/>
          </reference>
          <reference field="15" count="1" selected="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mpany" xr10:uid="{4DB9846E-7920-45D7-8806-756762526DDC}" sourceName="Company">
  <pivotTables>
    <pivotTable tabId="19" name="staistics"/>
    <pivotTable tabId="19" name="Pie-Round"/>
    <pivotTable tabId="19" name="status"/>
    <pivotTable tabId="19" name="Valuation / Investment Analysis-1"/>
    <pivotTable tabId="19" name="Valuation / Investment Analysis-2"/>
    <pivotTable tabId="19" name="Pie-stage"/>
    <pivotTable tabId="19" name="GainLossIndustry"/>
    <pivotTable tabId="19" name="pieClosed"/>
    <pivotTable tabId="19" name="Pie-Industry"/>
    <pivotTable tabId="19" name="PirGainLoss"/>
    <pivotTable tabId="19" name="Revenue-bar-Company"/>
    <pivotTable tabId="19" name="Revenue-bar-industry"/>
    <pivotTable tabId="19" name="ROITimeline"/>
  </pivotTables>
  <data>
    <tabular pivotCacheId="1327420097">
      <items count="21">
        <i x="5" s="1"/>
        <i x="13" s="1"/>
        <i x="3" s="1"/>
        <i x="10" s="1"/>
        <i x="19" s="1"/>
        <i x="7" s="1"/>
        <i x="17" s="1"/>
        <i x="16" s="1"/>
        <i x="2" s="1"/>
        <i x="15" s="1"/>
        <i x="6" s="1"/>
        <i x="1" s="1"/>
        <i x="11" s="1"/>
        <i x="14" s="1"/>
        <i x="18" s="1"/>
        <i x="4" s="1"/>
        <i x="0" s="1"/>
        <i x="8" s="1"/>
        <i x="12" s="1"/>
        <i x="9" s="1"/>
        <i x="20" s="1" nd="1"/>
      </items>
    </tabular>
  </data>
  <extLst>
    <x:ext xmlns:x15="http://schemas.microsoft.com/office/spreadsheetml/2010/11/main" uri="{470722E0-AACD-4C17-9CDC-17EF765DBC7E}">
      <x15:slicerCacheHideItemsWithNoData/>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utcome" xr10:uid="{A0C83D48-F9C0-4D2A-B994-E9984999ECF3}" sourceName="Outcome">
  <extLst>
    <x:ext xmlns:x15="http://schemas.microsoft.com/office/spreadsheetml/2010/11/main" uri="{2F2917AC-EB37-4324-AD4E-5DD8C200BD13}">
      <x15:tableSlicerCache tableId="3" column="7"/>
    </x:ext>
    <x:ext xmlns:x15="http://schemas.microsoft.com/office/spreadsheetml/2010/11/main" uri="{470722E0-AACD-4C17-9CDC-17EF765DBC7E}">
      <x15:slicerCacheHideItemsWithNoData/>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lated_Companies" xr10:uid="{9BA3E578-4A0F-4427-94EC-04979CA81D81}" sourceName="Related Companies">
  <extLst>
    <x:ext xmlns:x15="http://schemas.microsoft.com/office/spreadsheetml/2010/11/main" uri="{2F2917AC-EB37-4324-AD4E-5DD8C200BD13}">
      <x15:tableSlicerCache tableId="3" column="10"/>
    </x:ext>
    <x:ext xmlns:x15="http://schemas.microsoft.com/office/spreadsheetml/2010/11/main" uri="{470722E0-AACD-4C17-9CDC-17EF765DBC7E}">
      <x15:slicerCacheHideItemsWithNoData/>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lated_Industries" xr10:uid="{60158006-96E6-46C1-8169-BA7AB5FD328A}" sourceName="Related Industries">
  <extLst>
    <x:ext xmlns:x15="http://schemas.microsoft.com/office/spreadsheetml/2010/11/main" uri="{2F2917AC-EB37-4324-AD4E-5DD8C200BD13}">
      <x15:tableSlicerCache tableId="3" column="11"/>
    </x:ext>
    <x:ext xmlns:x15="http://schemas.microsoft.com/office/spreadsheetml/2010/11/main" uri="{470722E0-AACD-4C17-9CDC-17EF765DBC7E}">
      <x15:slicerCacheHideItemsWithNoData/>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als_Status" xr10:uid="{9CC26C96-5BE0-4641-8EA5-82E92466F5C0}" sourceName="Deals Status">
  <extLst>
    <x:ext xmlns:x15="http://schemas.microsoft.com/office/spreadsheetml/2010/11/main" uri="{2F2917AC-EB37-4324-AD4E-5DD8C200BD13}">
      <x15:tableSlicerCache tableId="3" column="13"/>
    </x:ext>
    <x:ext xmlns:x15="http://schemas.microsoft.com/office/spreadsheetml/2010/11/main" uri="{470722E0-AACD-4C17-9CDC-17EF765DBC7E}">
      <x15:slicerCacheHideItemsWithNoData/>
    </x:ext>
  </extLst>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al_Target_Date" xr10:uid="{1B2C922F-155E-4BB1-BB66-DC95A737AAD3}" sourceName="Deal Target Date">
  <extLst>
    <x:ext xmlns:x15="http://schemas.microsoft.com/office/spreadsheetml/2010/11/main" uri="{2F2917AC-EB37-4324-AD4E-5DD8C200BD13}">
      <x15:tableSlicerCache tableId="3" column="14"/>
    </x:ext>
    <x:ext xmlns:x15="http://schemas.microsoft.com/office/spreadsheetml/2010/11/main" uri="{470722E0-AACD-4C17-9CDC-17EF765DBC7E}">
      <x15:slicerCacheHideItemsWithNoData/>
    </x:ext>
  </extLst>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main_Days" xr10:uid="{0ED754A0-0436-44E1-9637-2BC632346741}" sourceName="Remain Days">
  <extLst>
    <x:ext xmlns:x15="http://schemas.microsoft.com/office/spreadsheetml/2010/11/main" uri="{2F2917AC-EB37-4324-AD4E-5DD8C200BD13}">
      <x15:tableSlicerCache tableId="3" column="12"/>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dustry" xr10:uid="{3E79E417-BDB7-4B13-9868-74DD44C579CA}" sourceName="Industry">
  <pivotTables>
    <pivotTable tabId="19" name="staistics"/>
    <pivotTable tabId="19" name="GainLossIndustry"/>
    <pivotTable tabId="19" name="pieClosed"/>
    <pivotTable tabId="19" name="Pie-Industry"/>
    <pivotTable tabId="19" name="Pie-Round"/>
    <pivotTable tabId="19" name="Pie-stage"/>
    <pivotTable tabId="19" name="PirGainLoss"/>
    <pivotTable tabId="19" name="Revenue-bar-Company"/>
    <pivotTable tabId="19" name="Revenue-bar-industry"/>
    <pivotTable tabId="19" name="ROITimeline"/>
    <pivotTable tabId="19" name="status"/>
    <pivotTable tabId="19" name="Valuation / Investment Analysis-1"/>
    <pivotTable tabId="19" name="Valuation / Investment Analysis-2"/>
  </pivotTables>
  <data>
    <tabular pivotCacheId="1327420097">
      <items count="8">
        <i x="1" s="1"/>
        <i x="3" s="1"/>
        <i x="4" s="1"/>
        <i x="6" s="1"/>
        <i x="5" s="1"/>
        <i x="0" s="1"/>
        <i x="2" s="1"/>
        <i x="7"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ound" xr10:uid="{7A840397-A22E-4593-B0A7-C90C02F7BFF7}" sourceName="Round">
  <pivotTables>
    <pivotTable tabId="19" name="staistics"/>
    <pivotTable tabId="19" name="GainLossIndustry"/>
    <pivotTable tabId="19" name="pieClosed"/>
    <pivotTable tabId="19" name="Pie-Industry"/>
    <pivotTable tabId="19" name="Pie-stage"/>
    <pivotTable tabId="19" name="PirGainLoss"/>
    <pivotTable tabId="19" name="Revenue-bar-Company"/>
    <pivotTable tabId="19" name="Revenue-bar-industry"/>
    <pivotTable tabId="19" name="ROITimeline"/>
    <pivotTable tabId="19" name="status"/>
    <pivotTable tabId="19" name="Valuation / Investment Analysis-1"/>
    <pivotTable tabId="19" name="Valuation / Investment Analysis-2"/>
  </pivotTables>
  <data>
    <tabular pivotCacheId="1327420097">
      <items count="4">
        <i x="1" s="1"/>
        <i x="0" s="1"/>
        <i x="2" s="1"/>
        <i x="3" s="1" nd="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ge" xr10:uid="{D4E9D89B-17AD-4828-9726-E5A2F6F2682D}" sourceName="Stage">
  <pivotTables>
    <pivotTable tabId="19" name="staistics"/>
    <pivotTable tabId="19" name="GainLossIndustry"/>
    <pivotTable tabId="19" name="pieClosed"/>
    <pivotTable tabId="19" name="Pie-Industry"/>
    <pivotTable tabId="19" name="Pie-Round"/>
    <pivotTable tabId="19" name="PirGainLoss"/>
    <pivotTable tabId="19" name="Revenue-bar-Company"/>
    <pivotTable tabId="19" name="Revenue-bar-industry"/>
    <pivotTable tabId="19" name="ROITimeline"/>
    <pivotTable tabId="19" name="status"/>
    <pivotTable tabId="19" name="Valuation / Investment Analysis-1"/>
    <pivotTable tabId="19" name="Valuation / Investment Analysis-2"/>
  </pivotTables>
  <data>
    <tabular pivotCacheId="1327420097">
      <items count="4">
        <i x="2" s="1"/>
        <i x="0" s="1"/>
        <i x="1" s="1"/>
        <i x="3" s="1" nd="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us" xr10:uid="{D51050F7-AEEC-47EA-B2BA-8543C085E77C}" sourceName="Status">
  <pivotTables>
    <pivotTable tabId="19" name="staistics"/>
    <pivotTable tabId="19" name="GainLossIndustry"/>
    <pivotTable tabId="19" name="Pie-Industry"/>
    <pivotTable tabId="19" name="Pie-Round"/>
    <pivotTable tabId="19" name="Pie-stage"/>
    <pivotTable tabId="19" name="PirGainLoss"/>
    <pivotTable tabId="19" name="Revenue-bar-Company"/>
    <pivotTable tabId="19" name="Revenue-bar-industry"/>
    <pivotTable tabId="19" name="ROITimeline"/>
    <pivotTable tabId="19" name="status"/>
    <pivotTable tabId="19" name="Valuation / Investment Analysis-1"/>
    <pivotTable tabId="19" name="Valuation / Investment Analysis-2"/>
  </pivotTables>
  <data>
    <tabular pivotCacheId="1327420097">
      <items count="5">
        <i x="0" s="1"/>
        <i x="1" s="1"/>
        <i x="2" s="1"/>
        <i x="4" s="1" nd="1"/>
        <i x="3" s="1" nd="1"/>
      </items>
    </tabular>
  </data>
  <extLst>
    <x:ext xmlns:x15="http://schemas.microsoft.com/office/spreadsheetml/2010/11/main" uri="{470722E0-AACD-4C17-9CDC-17EF765DBC7E}">
      <x15:slicerCacheHideItemsWithNoData/>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al_Name" xr10:uid="{927C6BD7-0F71-4A50-9BF1-14C58C3B87EF}" sourceName="Deal Name">
  <pivotTables>
    <pivotTable tabId="19" name="GainLossIndustry"/>
    <pivotTable tabId="19" name="pieClosed"/>
    <pivotTable tabId="19" name="Pie-Industry"/>
    <pivotTable tabId="19" name="Pie-Round"/>
    <pivotTable tabId="19" name="Pie-stage"/>
    <pivotTable tabId="19" name="PirGainLoss"/>
    <pivotTable tabId="19" name="Revenue-bar-Company"/>
    <pivotTable tabId="19" name="Revenue-bar-industry"/>
    <pivotTable tabId="19" name="ROITimeline"/>
    <pivotTable tabId="19" name="status"/>
    <pivotTable tabId="19" name="Valuation / Investment Analysis-1"/>
    <pivotTable tabId="19" name="Valuation / Investment Analysis-2"/>
  </pivotTables>
  <data>
    <tabular pivotCacheId="1327420097">
      <items count="31">
        <i x="0" s="1"/>
        <i x="9" s="1"/>
        <i x="10" s="1"/>
        <i x="11" s="1"/>
        <i x="12" s="1"/>
        <i x="13" s="1"/>
        <i x="14" s="1"/>
        <i x="15" s="1"/>
        <i x="16" s="1"/>
        <i x="17" s="1"/>
        <i x="18" s="1"/>
        <i x="1" s="1"/>
        <i x="19" s="1"/>
        <i x="20" s="1"/>
        <i x="21" s="1"/>
        <i x="22" s="1"/>
        <i x="23" s="1"/>
        <i x="24" s="1"/>
        <i x="25" s="1"/>
        <i x="26" s="1"/>
        <i x="27" s="1"/>
        <i x="28" s="1"/>
        <i x="2" s="1"/>
        <i x="29" s="1"/>
        <i x="3" s="1"/>
        <i x="4" s="1"/>
        <i x="5" s="1"/>
        <i x="6" s="1"/>
        <i x="7" s="1"/>
        <i x="8" s="1"/>
        <i x="30" s="1" nd="1"/>
      </items>
    </tabular>
  </data>
  <extLst>
    <x:ext xmlns:x15="http://schemas.microsoft.com/office/spreadsheetml/2010/11/main" uri="{470722E0-AACD-4C17-9CDC-17EF765DBC7E}">
      <x15:slicerCacheHideItemsWithNoData/>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al_Closed_Status" xr10:uid="{16A92D2C-C3B4-41E6-A728-5282CA2A1E78}" sourceName="Deal Closed Status">
  <pivotTables>
    <pivotTable tabId="19" name="staistics"/>
    <pivotTable tabId="19" name="GainLossIndustry"/>
    <pivotTable tabId="19" name="Pie-Industry"/>
    <pivotTable tabId="19" name="Pie-Round"/>
    <pivotTable tabId="19" name="Pie-stage"/>
    <pivotTable tabId="19" name="Revenue-bar-Company"/>
    <pivotTable tabId="19" name="Revenue-bar-industry"/>
    <pivotTable tabId="19" name="ROITimeline"/>
    <pivotTable tabId="19" name="status"/>
    <pivotTable tabId="19" name="Valuation / Investment Analysis-1"/>
  </pivotTables>
  <data>
    <tabular pivotCacheId="1327420097">
      <items count="4">
        <i x="1" s="1"/>
        <i x="2" s="1"/>
        <i x="0" s="1"/>
        <i x="3" s="1" nd="1"/>
      </items>
    </tabular>
  </data>
  <extLst>
    <x:ext xmlns:x15="http://schemas.microsoft.com/office/spreadsheetml/2010/11/main" uri="{470722E0-AACD-4C17-9CDC-17EF765DBC7E}">
      <x15:slicerCacheHideItemsWithNoData/>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D6AB6481-D6BD-4926-A815-1D85908A397A}" sourceName="Type">
  <extLst>
    <x:ext xmlns:x15="http://schemas.microsoft.com/office/spreadsheetml/2010/11/main" uri="{2F2917AC-EB37-4324-AD4E-5DD8C200BD13}">
      <x15:tableSlicerCache tableId="3" column="2"/>
    </x:ext>
    <x:ext xmlns:x15="http://schemas.microsoft.com/office/spreadsheetml/2010/11/main" uri="{470722E0-AACD-4C17-9CDC-17EF765DBC7E}">
      <x15:slicerCacheHideItemsWithNoData/>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lect_Deal_Name" xr10:uid="{087D55C2-8954-497C-9627-941738B86068}" sourceName="Select Deal Name">
  <extLst>
    <x:ext xmlns:x15="http://schemas.microsoft.com/office/spreadsheetml/2010/11/main" uri="{2F2917AC-EB37-4324-AD4E-5DD8C200BD13}">
      <x15:tableSlicerCache tableId="3" column="3"/>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xr10:uid="{07D4C63C-5DE7-4CFA-B6B3-6838DD6FCBD7}" cache="Slicer_Type" caption="Type" style="Slicer Style 1 5" rowHeight="209550"/>
  <slicer name="Select Deal Name" xr10:uid="{ED1EAD21-314D-481E-9D6C-AB5FBCEB0845}" cache="Slicer_Select_Deal_Name" caption="Select Deal Name" columnCount="2" style="Slicer Style 1 5" rowHeight="209550"/>
  <slicer name="Outcome" xr10:uid="{07B61873-3F00-4E83-8AFF-9242FB1DCF5B}" cache="Slicer_Outcome" caption="Outcome" style="Slicer Style 1 5" rowHeight="209550"/>
  <slicer name="Related Companies" xr10:uid="{F48B5574-006A-4752-B451-6A121504B766}" cache="Slicer_Related_Companies" caption="Related Companies" columnCount="2" style="Slicer Style 1 5" rowHeight="209550"/>
  <slicer name="Related Industries" xr10:uid="{D2D34B81-4547-4244-A3F6-116B88BD0945}" cache="Slicer_Related_Industries" caption="Related Industries" columnCount="2" style="Slicer Style 1 5" rowHeight="209550"/>
  <slicer name="Deals Status" xr10:uid="{A53EE119-6341-4719-AF2C-3AAF999B8DF9}" cache="Slicer_Deals_Status" caption="Deals Status" style="Slicer Style 1 5" rowHeight="209550"/>
  <slicer name="Deal Target Date" xr10:uid="{B27367A4-7607-4D51-A9B3-1444F3D4754B}" cache="Slicer_Deal_Target_Date" caption="Deal Target Date" style="Slicer Style 1 5" rowHeight="209550"/>
  <slicer name="Remain Days" xr10:uid="{CCADDA20-CEA0-4A1B-AD19-4EED6E821ED0}" cache="Slicer_Remain_Days" caption="Remain Days" style="Slicer Style 1 5" rowHeight="2095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mpany" xr10:uid="{F0C04F33-1917-461A-9CED-776371E4CAF5}" cache="Slicer_Company" caption="Company" style="Slicer Style 1 3" lockedPosition="1" rowHeight="209550"/>
  <slicer name="Industry" xr10:uid="{E28B58C0-5ACF-4DA7-8E2C-BEC14D2B2581}" cache="Slicer_Industry" caption="Industry" style="Slicer Style 1 3" lockedPosition="1" rowHeight="209550"/>
  <slicer name="Round" xr10:uid="{F2946804-280B-4821-922A-E9490F663888}" cache="Slicer_Round" caption="Round" columnCount="2" style="Slicer Style 1 2 5" lockedPosition="1" rowHeight="209550"/>
  <slicer name="Stage" xr10:uid="{A3EFA802-C06E-4194-AEA6-258BC1E2C56B}" cache="Slicer_Stage" caption="Stage" columnCount="2" style="Slicer Style 1 2 5" lockedPosition="1" rowHeight="209550"/>
  <slicer name="Status" xr10:uid="{C0ED1590-A437-4454-B6D0-E0BF82BDFD70}" cache="Slicer_Status" caption="Status" columnCount="2" style="Slicer Style 1 2 5" lockedPosition="1" rowHeight="209550"/>
  <slicer name="Deal Name" xr10:uid="{86B36DB1-9176-415F-AB55-C881674A09B3}" cache="Slicer_Deal_Name" caption="Deal Name" style="Slicer Style 1 3" lockedPosition="1" rowHeight="209550"/>
  <slicer name="Deal Closed Status" xr10:uid="{5C6D3E13-2392-4357-8ACE-965BC1891EBD}" cache="Slicer_Deal_Closed_Status" caption="Deal Closed Status" columnCount="2" style="Slicer Style 1 2 5" lockedPosition="1" rowHeight="2095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B9B7E9-8DB1-4305-8B22-33AC4DD71E63}" name="venture" displayName="venture" ref="A3:P76" totalsRowShown="0" headerRowDxfId="67" dataDxfId="65" headerRowBorderDxfId="66" tableBorderDxfId="64">
  <autoFilter ref="A3:P76" xr:uid="{7AB9B7E9-8DB1-4305-8B22-33AC4DD71E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2" xr3:uid="{D2091F51-5A49-4E4D-B469-7B329BC311FA}" name="Deal Name" dataDxfId="63"/>
    <tableColumn id="3" xr3:uid="{E30040AE-7D99-43B6-9471-194726E3644F}" name="Company" dataDxfId="62"/>
    <tableColumn id="4" xr3:uid="{552097C8-F85F-4841-996B-380694A867C3}" name="Industry" dataDxfId="61">
      <calculatedColumnFormula>IFERROR(IF(venture[[#This Row],[Company]]="","",_xlfn.XLOOKUP(venture[[#This Row],[Company]],Companies!A:A,Companies!B:B)),"")</calculatedColumnFormula>
    </tableColumn>
    <tableColumn id="20" xr3:uid="{E06AE872-061D-478F-88A7-3B81920F82E9}" name="Deal Description" dataDxfId="60"/>
    <tableColumn id="5" xr3:uid="{F5D10F97-3AF6-419D-9074-FD17D3A01C74}" name="Round" dataDxfId="59"/>
    <tableColumn id="16" xr3:uid="{ABD8902D-A2B9-4856-AD20-3E24B59D0E58}" name="Stage" dataDxfId="58"/>
    <tableColumn id="13" xr3:uid="{9D555CD3-F5FC-459D-A6E1-0FEFCB27763B}" name="Target Date" dataDxfId="57"/>
    <tableColumn id="7" xr3:uid="{757777CD-637D-4B35-BD71-6FF128FC92B0}" name="Status" dataDxfId="56"/>
    <tableColumn id="8" xr3:uid="{19D21111-D873-43B4-95B9-9743253E7837}" name="Owner" dataDxfId="55"/>
    <tableColumn id="9" xr3:uid="{AE5855AD-7D6B-4F6A-B06F-BB6DE8118418}" name="Pre-Valuation Amount" dataDxfId="54" dataCellStyle="Comma"/>
    <tableColumn id="11" xr3:uid="{062C11F8-A71D-4B4C-A79C-95AA951F458D}" name="Raising Amount" dataDxfId="53" dataCellStyle="Comma"/>
    <tableColumn id="12" xr3:uid="{581FECA4-5590-4279-A89B-1BE96E386145}" name="Post-Valuation Amount" dataDxfId="52" dataCellStyle="Comma">
      <calculatedColumnFormula>IFERROR(IF(venture[[#This Row],[Deal Name]]="","",venture[[#This Row],[Pre-Valuation Amount]]+venture[[#This Row],[Raising Amount]]),"")</calculatedColumnFormula>
    </tableColumn>
    <tableColumn id="1" xr3:uid="{7520645A-1F04-4089-BA8B-21627E89F767}" name="Raising %" dataDxfId="51" dataCellStyle="Percent">
      <calculatedColumnFormula>IFERROR(venture[[#This Row],[Raising Amount]]/venture[[#This Row],[Pre-Valuation Amount]],"")</calculatedColumnFormula>
    </tableColumn>
    <tableColumn id="10" xr3:uid="{F86B8F51-1E13-44AB-9206-3CEF26AEAE87}" name="Percentage Ownership %" dataDxfId="50" dataCellStyle="Percent">
      <calculatedColumnFormula>IFERROR(venture[[#This Row],[Raising Amount]]/venture[[#This Row],[Post-Valuation Amount]],"")</calculatedColumnFormula>
    </tableColumn>
    <tableColumn id="19" xr3:uid="{03B3B54C-58E4-4613-AE40-59512478A2B9}" name="Deal Closed Status" dataDxfId="49" dataCellStyle="Percent"/>
    <tableColumn id="25" xr3:uid="{C1E31B7B-A558-443B-856B-B7FEB2AAC144}" name="Filter" dataDxfId="48">
      <calculatedColumnFormula>IF(venture[[#This Row],[Deal Name]]="",0,1)</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8A35A7B-E706-4CEF-AADC-9FC7BA266ACF}" name="company" displayName="company" ref="A3:L72" totalsRowShown="0" headerRowDxfId="47" dataDxfId="45" headerRowBorderDxfId="46" tableBorderDxfId="44">
  <autoFilter ref="A3:L72" xr:uid="{78A35A7B-E706-4CEF-AADC-9FC7BA266AC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sortState xmlns:xlrd2="http://schemas.microsoft.com/office/spreadsheetml/2017/richdata2" ref="A4:L72">
    <sortCondition ref="A4:A72"/>
  </sortState>
  <tableColumns count="12">
    <tableColumn id="1" xr3:uid="{BD763187-0FCA-4C61-9572-B880D54B0FD8}" name="Company Name" dataDxfId="43"/>
    <tableColumn id="2" xr3:uid="{166FDCF9-CE80-4942-AF7A-4FAF0D69FBB9}" name="Industry" dataDxfId="42"/>
    <tableColumn id="11" xr3:uid="{A5DF0985-2C21-440F-AE8A-BD8D7E01B614}" name="Company Link" dataDxfId="41"/>
    <tableColumn id="12" xr3:uid="{6599CFDD-1B28-4E3F-AEF4-486D6BA07E4B}" name="Logo" dataDxfId="40"/>
    <tableColumn id="3" xr3:uid="{4272ED67-4061-419D-A923-1CBA0D68847C}" name="Address" dataDxfId="39"/>
    <tableColumn id="5" xr3:uid="{4C269DF4-5690-44C4-9C0B-8C8674EC354C}" name="Contact PIC" dataDxfId="38"/>
    <tableColumn id="4" xr3:uid="{CAFF817A-B1E2-400B-B349-56363FFCD816}" name="No.# of Deals" dataDxfId="37">
      <calculatedColumnFormula>IFERROR(IF(company[[#This Row],[Company Name]]="","",COUNTIF(Deals!B:B,company[[#This Row],[Company Name]])),"")</calculatedColumnFormula>
    </tableColumn>
    <tableColumn id="16" xr3:uid="{6F56AC2F-AA80-4838-8A98-67A6041532B9}" name="Pre-Valuation Amount" dataDxfId="36" dataCellStyle="Comma">
      <calculatedColumnFormula>IF(company[[#This Row],[Company Name]]="","",SUMIF(Deals!B:B,company[[#This Row],[Company Name]],Deals!J:J))</calculatedColumnFormula>
    </tableColumn>
    <tableColumn id="7" xr3:uid="{D4155CBA-0572-4E3A-8802-597FB3F2DC13}" name="Total Raising Amount" dataDxfId="35" dataCellStyle="Comma">
      <calculatedColumnFormula>IF(company[[#This Row],[Company Name]]="","",SUMIF(Deals!B:B,company[[#This Row],[Company Name]],Deals!K:K))</calculatedColumnFormula>
    </tableColumn>
    <tableColumn id="6" xr3:uid="{6F8893C9-5014-4AC3-9A2D-09E175FA597A}" name="Post-Valuation Amount" dataDxfId="34" dataCellStyle="Comma">
      <calculatedColumnFormula>IF(company[[#This Row],[Company Name]]="","",SUMIF(Deals!B:B,company[[#This Row],[Company Name]],Deals!L:L))</calculatedColumnFormula>
    </tableColumn>
    <tableColumn id="9" xr3:uid="{78FBBCC4-67BC-45E8-846F-9AF38D58E72D}" name="Raising %" dataDxfId="33" dataCellStyle="Percent">
      <calculatedColumnFormula>IFERROR(company[[#This Row],[Total Raising Amount]]/company[[#This Row],[Pre-Valuation Amount]],"")</calculatedColumnFormula>
    </tableColumn>
    <tableColumn id="8" xr3:uid="{769495BF-27E8-4E27-AC3F-4A5765C0859D}" name="Percentage Ownership %" dataDxfId="32" dataCellStyle="Percent">
      <calculatedColumnFormula>IFERROR(company[[#This Row],[Total Raising Amount]]/company[[#This Row],[Post-Valuation Amount]],"")</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4C6B17A-742D-4422-9E20-50437DFAD0B3}" name="cs_34" displayName="cs_34" ref="A4:O77" totalsRowShown="0" headerRowDxfId="31" dataDxfId="29" headerRowBorderDxfId="30" tableBorderDxfId="28">
  <autoFilter ref="A4:O77" xr:uid="{74C6B17A-742D-4422-9E20-50437DFAD0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sortState xmlns:xlrd2="http://schemas.microsoft.com/office/spreadsheetml/2017/richdata2" ref="A5:G77">
    <sortCondition ref="A5:A77"/>
  </sortState>
  <tableColumns count="15">
    <tableColumn id="1" xr3:uid="{63BDDF0A-266D-4B87-B03F-919AC5A5EDF3}" name="Interaction #" dataDxfId="27"/>
    <tableColumn id="2" xr3:uid="{1E01DFA0-B2E4-46D4-B661-033F0C159786}" name="Type" dataDxfId="26"/>
    <tableColumn id="3" xr3:uid="{6CA14B53-1267-4A9B-9A63-6F3DBD4DC582}" name="Select Deal Name" dataDxfId="25"/>
    <tableColumn id="5" xr3:uid="{DF399B74-3980-463D-8A6D-3A0F5DB9E963}" name="Interacion Details" dataDxfId="24"/>
    <tableColumn id="16" xr3:uid="{A593342F-1A59-4278-B092-BC7705946EA1}" name="Participant(s)" dataDxfId="23"/>
    <tableColumn id="7" xr3:uid="{2ACA36A4-B298-4A37-8426-6109DAFD6C93}" name="Outcome" dataDxfId="22"/>
    <tableColumn id="8" xr3:uid="{D31D43AC-2B9D-4FDB-88BA-E025F19A236D}" name="Remark / Follow-up" dataDxfId="21"/>
    <tableColumn id="9" xr3:uid="{443827E9-452A-484F-A372-23D75F234E3A}" name="Custom Header 1" dataDxfId="20"/>
    <tableColumn id="6" xr3:uid="{ACB15EBA-1151-40E9-AF9B-3750D88F5280}" name="Custom Header 2" dataDxfId="19"/>
    <tableColumn id="4" xr3:uid="{3216F1E6-83EF-41F0-8313-5B6158A13F99}" name="Custom Header 3" dataDxfId="18"/>
    <tableColumn id="10" xr3:uid="{AB434F33-80BD-488C-9578-DABCA6B4B60B}" name="Related Companies" dataDxfId="17">
      <calculatedColumnFormula>IFERROR(IF(cs_34[[#This Row],[Select Deal Name]]="","",_xlfn.XLOOKUP(cs_34[[#This Row],[Select Deal Name]],venture[Deal Name],venture[Company])),"")</calculatedColumnFormula>
    </tableColumn>
    <tableColumn id="11" xr3:uid="{A5D3EB03-F6EC-4131-BE05-77594E700E13}" name="Related Industries" dataDxfId="16">
      <calculatedColumnFormula>IFERROR(IF(cs_34[[#This Row],[Select Deal Name]]="","",_xlfn.XLOOKUP(cs_34[[#This Row],[Select Deal Name]],venture[Deal Name],venture[Industry])),"")</calculatedColumnFormula>
    </tableColumn>
    <tableColumn id="13" xr3:uid="{A741425F-31C2-4E05-8655-DEBDE2BCB174}" name="Deals Status" dataDxfId="15">
      <calculatedColumnFormula>IFERROR(IF(cs_34[[#This Row],[Select Deal Name]]="","",_xlfn.XLOOKUP(cs_34[[#This Row],[Select Deal Name]],venture[Deal Name],venture[Status])),"")</calculatedColumnFormula>
    </tableColumn>
    <tableColumn id="14" xr3:uid="{7251B1D4-D606-4AAC-A752-44CE64EC94F4}" name="Deal Target Date" dataDxfId="14">
      <calculatedColumnFormula>IFERROR(IF(cs_34[[#This Row],[Select Deal Name]]="","",_xlfn.XLOOKUP(cs_34[[#This Row],[Select Deal Name]],venture[Deal Name],venture[Target Date])),"")</calculatedColumnFormula>
    </tableColumn>
    <tableColumn id="12" xr3:uid="{6A666089-BCCE-4309-8BE4-1711944982DE}" name="Remain Days" dataDxfId="13">
      <calculatedColumnFormula>IF(cs_34[[#This Row],[Deal Target Date]]="","",IF((cs_34[[#This Row],[Deal Target Date]]-TODAY())&lt;=0,0,cs_34[[#This Row],[Deal Target Date]]-TODAY()))</calculatedColumnFormula>
    </tableColumn>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xcelmastersheet.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3.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microsoft.com/office/2007/relationships/slicer" Target="../slicers/slicer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ivotTable" Target="../pivotTables/pivotTable13.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ivotTable" Target="../pivotTables/pivotTable1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32A61-ABA7-4BC1-B942-0056F13F1BA5}">
  <sheetPr codeName="Sheet1">
    <tabColor rgb="FF114E69"/>
  </sheetPr>
  <dimension ref="A1:U86"/>
  <sheetViews>
    <sheetView showGridLines="0" showRowColHeaders="0" tabSelected="1" zoomScale="85" zoomScaleNormal="85" workbookViewId="0">
      <pane xSplit="1" ySplit="2" topLeftCell="B3" activePane="bottomRight" state="frozen"/>
      <selection pane="topRight" activeCell="B1" sqref="B1"/>
      <selection pane="bottomLeft" activeCell="A3" sqref="A3"/>
      <selection pane="bottomRight" activeCell="D29" sqref="D29"/>
    </sheetView>
  </sheetViews>
  <sheetFormatPr defaultColWidth="10.109375" defaultRowHeight="13.2" x14ac:dyDescent="0.25"/>
  <cols>
    <col min="1" max="1" width="36.77734375" style="11" customWidth="1"/>
    <col min="2" max="16384" width="10.109375" style="11"/>
  </cols>
  <sheetData>
    <row r="1" spans="1:21" s="62" customFormat="1" x14ac:dyDescent="0.25">
      <c r="A1" s="84"/>
      <c r="B1" s="85"/>
      <c r="C1" s="85"/>
      <c r="D1" s="85"/>
      <c r="E1" s="85"/>
      <c r="F1" s="85"/>
      <c r="G1" s="85"/>
      <c r="H1" s="85"/>
      <c r="I1" s="85"/>
      <c r="J1" s="84"/>
      <c r="K1" s="84"/>
      <c r="L1" s="84"/>
      <c r="M1" s="84"/>
      <c r="N1" s="84"/>
      <c r="O1" s="84"/>
      <c r="P1" s="84"/>
      <c r="Q1" s="84"/>
      <c r="R1" s="84"/>
      <c r="S1" s="84"/>
      <c r="T1" s="84"/>
      <c r="U1" s="84"/>
    </row>
    <row r="2" spans="1:21" s="62" customFormat="1" x14ac:dyDescent="0.25">
      <c r="A2" s="84"/>
      <c r="B2" s="85"/>
      <c r="C2" s="85"/>
      <c r="D2" s="85"/>
      <c r="E2" s="85"/>
      <c r="F2" s="85"/>
      <c r="G2" s="85"/>
      <c r="H2" s="85"/>
      <c r="I2" s="85"/>
      <c r="J2" s="84"/>
      <c r="K2" s="84"/>
      <c r="L2" s="84"/>
      <c r="M2" s="84"/>
      <c r="N2" s="84"/>
      <c r="O2" s="84"/>
      <c r="P2" s="84"/>
      <c r="Q2" s="84"/>
      <c r="R2" s="84"/>
      <c r="S2" s="84"/>
      <c r="T2" s="84"/>
      <c r="U2" s="84"/>
    </row>
    <row r="3" spans="1:21" ht="15" customHeight="1" x14ac:dyDescent="0.25">
      <c r="A3" s="86" t="e" vm="1">
        <v>#VALUE!</v>
      </c>
    </row>
    <row r="4" spans="1:21" ht="15" customHeight="1" x14ac:dyDescent="0.25">
      <c r="A4" s="86"/>
    </row>
    <row r="5" spans="1:21" ht="15" customHeight="1" x14ac:dyDescent="0.25">
      <c r="A5" s="86"/>
    </row>
    <row r="6" spans="1:21" ht="15" customHeight="1" x14ac:dyDescent="0.25">
      <c r="A6" s="86"/>
    </row>
    <row r="7" spans="1:21" ht="13.2" customHeight="1" x14ac:dyDescent="0.25"/>
    <row r="8" spans="1:21" ht="13.2" customHeight="1" x14ac:dyDescent="0.25">
      <c r="A8" s="81" t="s">
        <v>2</v>
      </c>
      <c r="B8" s="9" t="s">
        <v>49</v>
      </c>
    </row>
    <row r="9" spans="1:21" x14ac:dyDescent="0.25">
      <c r="A9" s="81"/>
    </row>
    <row r="10" spans="1:21" x14ac:dyDescent="0.25">
      <c r="A10" s="81" t="s">
        <v>3</v>
      </c>
      <c r="B10" s="11" t="s">
        <v>250</v>
      </c>
    </row>
    <row r="11" spans="1:21" x14ac:dyDescent="0.25">
      <c r="B11" s="11" t="s">
        <v>251</v>
      </c>
    </row>
    <row r="12" spans="1:21" x14ac:dyDescent="0.25">
      <c r="B12" s="11" t="s">
        <v>252</v>
      </c>
    </row>
    <row r="14" spans="1:21" x14ac:dyDescent="0.25">
      <c r="A14" s="9" t="s">
        <v>308</v>
      </c>
    </row>
    <row r="15" spans="1:21" x14ac:dyDescent="0.25">
      <c r="A15" s="63" t="s">
        <v>253</v>
      </c>
      <c r="B15" s="11" t="s">
        <v>257</v>
      </c>
    </row>
    <row r="16" spans="1:21" x14ac:dyDescent="0.25">
      <c r="A16" s="63" t="s">
        <v>254</v>
      </c>
      <c r="B16" s="11" t="s">
        <v>299</v>
      </c>
    </row>
    <row r="17" spans="1:2" x14ac:dyDescent="0.25">
      <c r="A17" s="63" t="s">
        <v>255</v>
      </c>
      <c r="B17" s="11" t="s">
        <v>300</v>
      </c>
    </row>
    <row r="18" spans="1:2" x14ac:dyDescent="0.25">
      <c r="A18" s="63" t="s">
        <v>256</v>
      </c>
      <c r="B18" s="11" t="s">
        <v>258</v>
      </c>
    </row>
    <row r="19" spans="1:2" x14ac:dyDescent="0.25">
      <c r="A19" s="63" t="s">
        <v>27</v>
      </c>
      <c r="B19" s="11" t="s">
        <v>259</v>
      </c>
    </row>
    <row r="20" spans="1:2" x14ac:dyDescent="0.25">
      <c r="A20" s="63"/>
    </row>
    <row r="21" spans="1:2" ht="12.75" customHeight="1" x14ac:dyDescent="0.25">
      <c r="A21" s="10"/>
    </row>
    <row r="22" spans="1:2" ht="12.75" customHeight="1" x14ac:dyDescent="0.25">
      <c r="A22" s="9" t="s">
        <v>309</v>
      </c>
    </row>
    <row r="23" spans="1:2" ht="12.75" customHeight="1" x14ac:dyDescent="0.25">
      <c r="A23" s="10" t="s">
        <v>4</v>
      </c>
      <c r="B23" s="11" t="s">
        <v>260</v>
      </c>
    </row>
    <row r="24" spans="1:2" ht="12.75" customHeight="1" x14ac:dyDescent="0.25">
      <c r="A24" s="10" t="s">
        <v>5</v>
      </c>
      <c r="B24" s="11" t="s">
        <v>261</v>
      </c>
    </row>
    <row r="25" spans="1:2" ht="12.75" customHeight="1" x14ac:dyDescent="0.25">
      <c r="A25" s="10" t="s">
        <v>6</v>
      </c>
      <c r="B25" s="11" t="s">
        <v>263</v>
      </c>
    </row>
    <row r="26" spans="1:2" ht="12.75" customHeight="1" x14ac:dyDescent="0.25">
      <c r="A26" s="10" t="s">
        <v>7</v>
      </c>
      <c r="B26" s="11" t="s">
        <v>292</v>
      </c>
    </row>
    <row r="27" spans="1:2" ht="12.75" customHeight="1" x14ac:dyDescent="0.25">
      <c r="A27" s="10" t="s">
        <v>8</v>
      </c>
      <c r="B27" s="11" t="s">
        <v>262</v>
      </c>
    </row>
    <row r="28" spans="1:2" ht="12.75" customHeight="1" x14ac:dyDescent="0.25">
      <c r="A28" s="10" t="s">
        <v>9</v>
      </c>
      <c r="B28" s="11" t="s">
        <v>264</v>
      </c>
    </row>
    <row r="29" spans="1:2" ht="12.75" customHeight="1" x14ac:dyDescent="0.25">
      <c r="A29" s="10" t="s">
        <v>10</v>
      </c>
      <c r="B29" s="11" t="s">
        <v>293</v>
      </c>
    </row>
    <row r="30" spans="1:2" ht="12.75" customHeight="1" x14ac:dyDescent="0.25">
      <c r="A30" s="10" t="s">
        <v>11</v>
      </c>
      <c r="B30" s="11" t="s">
        <v>265</v>
      </c>
    </row>
    <row r="31" spans="1:2" ht="12.75" customHeight="1" x14ac:dyDescent="0.25">
      <c r="A31" s="10" t="s">
        <v>12</v>
      </c>
      <c r="B31" s="11" t="s">
        <v>28</v>
      </c>
    </row>
    <row r="32" spans="1:2" ht="12.75" customHeight="1" x14ac:dyDescent="0.25">
      <c r="A32" s="10" t="s">
        <v>266</v>
      </c>
      <c r="B32" s="11" t="s">
        <v>13</v>
      </c>
    </row>
    <row r="33" spans="1:2" ht="12.75" customHeight="1" x14ac:dyDescent="0.25">
      <c r="A33" s="10" t="s">
        <v>267</v>
      </c>
      <c r="B33" s="11" t="s">
        <v>14</v>
      </c>
    </row>
    <row r="34" spans="1:2" ht="12.75" customHeight="1" x14ac:dyDescent="0.25">
      <c r="A34" s="10"/>
    </row>
    <row r="35" spans="1:2" ht="12.75" customHeight="1" x14ac:dyDescent="0.25">
      <c r="A35" s="10"/>
    </row>
    <row r="36" spans="1:2" ht="12.75" customHeight="1" x14ac:dyDescent="0.25">
      <c r="A36" s="10"/>
    </row>
    <row r="37" spans="1:2" x14ac:dyDescent="0.25">
      <c r="A37" s="64" t="s">
        <v>301</v>
      </c>
      <c r="B37" s="17"/>
    </row>
    <row r="38" spans="1:2" x14ac:dyDescent="0.25">
      <c r="A38" s="64" t="s">
        <v>302</v>
      </c>
      <c r="B38" s="17"/>
    </row>
    <row r="39" spans="1:2" x14ac:dyDescent="0.25">
      <c r="A39" s="65" t="s">
        <v>303</v>
      </c>
      <c r="B39" s="17"/>
    </row>
    <row r="40" spans="1:2" x14ac:dyDescent="0.25">
      <c r="A40" s="66" t="s">
        <v>304</v>
      </c>
      <c r="B40" s="17"/>
    </row>
    <row r="41" spans="1:2" x14ac:dyDescent="0.25">
      <c r="A41" s="16"/>
      <c r="B41" s="17"/>
    </row>
    <row r="42" spans="1:2" x14ac:dyDescent="0.25">
      <c r="A42" s="16"/>
      <c r="B42" s="17"/>
    </row>
    <row r="43" spans="1:2" x14ac:dyDescent="0.25">
      <c r="A43" s="16"/>
      <c r="B43" s="17"/>
    </row>
    <row r="44" spans="1:2" x14ac:dyDescent="0.25">
      <c r="A44" s="16"/>
      <c r="B44" s="17"/>
    </row>
    <row r="45" spans="1:2" x14ac:dyDescent="0.25">
      <c r="A45" s="16"/>
      <c r="B45" s="17"/>
    </row>
    <row r="46" spans="1:2" x14ac:dyDescent="0.25">
      <c r="A46" s="16"/>
      <c r="B46" s="17"/>
    </row>
    <row r="47" spans="1:2" x14ac:dyDescent="0.25">
      <c r="A47" s="16"/>
      <c r="B47" s="17"/>
    </row>
    <row r="48" spans="1:2" x14ac:dyDescent="0.25">
      <c r="A48" s="16"/>
      <c r="B48" s="17"/>
    </row>
    <row r="49" spans="1:2" x14ac:dyDescent="0.25">
      <c r="A49" s="16"/>
      <c r="B49" s="17"/>
    </row>
    <row r="50" spans="1:2" x14ac:dyDescent="0.25">
      <c r="A50" s="16"/>
      <c r="B50" s="17"/>
    </row>
    <row r="51" spans="1:2" x14ac:dyDescent="0.25">
      <c r="A51" s="16"/>
      <c r="B51" s="17"/>
    </row>
    <row r="52" spans="1:2" x14ac:dyDescent="0.25">
      <c r="A52" s="16"/>
      <c r="B52" s="17"/>
    </row>
    <row r="53" spans="1:2" x14ac:dyDescent="0.25">
      <c r="A53" s="16"/>
      <c r="B53" s="17"/>
    </row>
    <row r="54" spans="1:2" ht="12.75" customHeight="1" x14ac:dyDescent="0.25">
      <c r="A54" s="10"/>
    </row>
    <row r="55" spans="1:2" x14ac:dyDescent="0.25">
      <c r="A55" s="10"/>
    </row>
    <row r="56" spans="1:2" ht="12.75" customHeight="1" x14ac:dyDescent="0.25">
      <c r="A56" s="10"/>
    </row>
    <row r="57" spans="1:2" ht="12.75" customHeight="1" x14ac:dyDescent="0.25">
      <c r="A57" s="10"/>
    </row>
    <row r="58" spans="1:2" ht="12.75" customHeight="1" x14ac:dyDescent="0.25"/>
    <row r="59" spans="1:2" ht="12.75" customHeight="1" x14ac:dyDescent="0.25">
      <c r="A59" s="10"/>
    </row>
    <row r="60" spans="1:2" ht="12.75" customHeight="1" x14ac:dyDescent="0.25">
      <c r="A60" s="10"/>
    </row>
    <row r="61" spans="1:2" x14ac:dyDescent="0.25">
      <c r="A61" s="67"/>
      <c r="B61" s="68"/>
    </row>
    <row r="62" spans="1:2" x14ac:dyDescent="0.25">
      <c r="B62" s="79" t="s">
        <v>307</v>
      </c>
    </row>
    <row r="63" spans="1:2" x14ac:dyDescent="0.25">
      <c r="B63" s="79" t="s">
        <v>305</v>
      </c>
    </row>
    <row r="64" spans="1:2" x14ac:dyDescent="0.25">
      <c r="A64" s="69"/>
      <c r="B64" s="80" t="s">
        <v>306</v>
      </c>
    </row>
    <row r="65" spans="1:2" x14ac:dyDescent="0.25">
      <c r="B65" s="67"/>
    </row>
    <row r="66" spans="1:2" x14ac:dyDescent="0.25">
      <c r="B66" s="67"/>
    </row>
    <row r="67" spans="1:2" x14ac:dyDescent="0.25">
      <c r="B67" s="67"/>
    </row>
    <row r="68" spans="1:2" x14ac:dyDescent="0.25">
      <c r="B68" s="67"/>
    </row>
    <row r="69" spans="1:2" x14ac:dyDescent="0.25">
      <c r="B69" s="67"/>
    </row>
    <row r="70" spans="1:2" x14ac:dyDescent="0.25">
      <c r="A70" s="69"/>
    </row>
    <row r="72" spans="1:2" x14ac:dyDescent="0.25">
      <c r="A72" s="69"/>
    </row>
    <row r="78" spans="1:2" x14ac:dyDescent="0.25">
      <c r="A78" s="69"/>
    </row>
    <row r="84" spans="2:2" x14ac:dyDescent="0.25">
      <c r="B84" s="68"/>
    </row>
    <row r="86" spans="2:2" x14ac:dyDescent="0.25">
      <c r="B86" s="7"/>
    </row>
  </sheetData>
  <sheetProtection algorithmName="SHA-512" hashValue="+KaLvPv+RGFEQbQDTAjYsfR4J4MpV0nN6Nvzrx5qWT+SJGrLXEh1Df0FAegnCcRRKlfPDbXdUjOqZONSSO9EKA==" saltValue="Uh36u1Q9yrEmoCuy4656Uw==" spinCount="100000" sheet="1" objects="1" scenarios="1"/>
  <mergeCells count="12">
    <mergeCell ref="H1:I2"/>
    <mergeCell ref="J1:K2"/>
    <mergeCell ref="A3:A6"/>
    <mergeCell ref="A1:A2"/>
    <mergeCell ref="B1:C2"/>
    <mergeCell ref="D1:E2"/>
    <mergeCell ref="F1:G2"/>
    <mergeCell ref="L1:M2"/>
    <mergeCell ref="N1:O2"/>
    <mergeCell ref="P1:Q2"/>
    <mergeCell ref="R1:S2"/>
    <mergeCell ref="T1:U2"/>
  </mergeCells>
  <hyperlinks>
    <hyperlink ref="B64" r:id="rId1" xr:uid="{CEAE5283-1D4A-41AB-AD3A-2D459006A843}"/>
  </hyperlinks>
  <pageMargins left="0.7" right="0.7" top="0.75" bottom="0.75" header="0.3" footer="0.3"/>
  <pageSetup paperSize="9"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DAFEA-C149-4790-B59B-3ECD0389B900}">
  <sheetPr codeName="Sheet2">
    <tabColor rgb="FFA0A9AE"/>
  </sheetPr>
  <dimension ref="A1:U13"/>
  <sheetViews>
    <sheetView showGridLines="0" zoomScaleNormal="100" workbookViewId="0">
      <pane ySplit="3" topLeftCell="A4" activePane="bottomLeft" state="frozen"/>
      <selection pane="bottomLeft" activeCell="D12" sqref="D12"/>
    </sheetView>
  </sheetViews>
  <sheetFormatPr defaultColWidth="8.88671875" defaultRowHeight="13.2" x14ac:dyDescent="0.25"/>
  <cols>
    <col min="1" max="1" width="0.88671875" style="5" customWidth="1"/>
    <col min="2" max="2" width="20.77734375" style="6" customWidth="1"/>
    <col min="3" max="3" width="1.21875" style="82" customWidth="1"/>
    <col min="4" max="4" width="20.77734375" style="6" customWidth="1"/>
    <col min="5" max="5" width="1.21875" style="82" customWidth="1"/>
    <col min="6" max="6" width="20.77734375" style="6" hidden="1" customWidth="1"/>
    <col min="7" max="7" width="1.21875" style="5" hidden="1" customWidth="1"/>
    <col min="8" max="8" width="20.77734375" style="6" customWidth="1"/>
    <col min="9" max="9" width="0.6640625" style="5" customWidth="1"/>
    <col min="10" max="16384" width="8.88671875" style="4"/>
  </cols>
  <sheetData>
    <row r="1" spans="1:21" s="11" customFormat="1" x14ac:dyDescent="0.25">
      <c r="A1" s="86"/>
      <c r="B1" s="87"/>
      <c r="C1" s="87"/>
      <c r="D1" s="87"/>
      <c r="E1" s="87"/>
      <c r="F1" s="87"/>
      <c r="G1" s="87"/>
      <c r="H1" s="87"/>
      <c r="I1" s="87"/>
      <c r="J1" s="86"/>
      <c r="K1" s="86"/>
      <c r="L1" s="86"/>
      <c r="M1" s="86"/>
      <c r="N1" s="86"/>
      <c r="O1" s="86"/>
      <c r="P1" s="86"/>
      <c r="Q1" s="86"/>
      <c r="R1" s="86"/>
      <c r="S1" s="86"/>
      <c r="T1" s="86"/>
      <c r="U1" s="86"/>
    </row>
    <row r="2" spans="1:21" s="11" customFormat="1" x14ac:dyDescent="0.25">
      <c r="A2" s="86"/>
      <c r="B2" s="87"/>
      <c r="C2" s="87"/>
      <c r="D2" s="87"/>
      <c r="E2" s="87"/>
      <c r="F2" s="87"/>
      <c r="G2" s="87"/>
      <c r="H2" s="87"/>
      <c r="I2" s="87"/>
      <c r="J2" s="86"/>
      <c r="K2" s="86"/>
      <c r="L2" s="86"/>
      <c r="M2" s="86"/>
      <c r="N2" s="86"/>
      <c r="O2" s="86"/>
      <c r="P2" s="86"/>
      <c r="Q2" s="86"/>
      <c r="R2" s="86"/>
      <c r="S2" s="86"/>
      <c r="T2" s="86"/>
      <c r="U2" s="86"/>
    </row>
    <row r="3" spans="1:21" ht="33" customHeight="1" x14ac:dyDescent="0.25">
      <c r="B3" s="70" t="s">
        <v>40</v>
      </c>
      <c r="D3" s="70" t="s">
        <v>41</v>
      </c>
      <c r="F3" s="71" t="s">
        <v>42</v>
      </c>
      <c r="H3" s="70" t="s">
        <v>240</v>
      </c>
    </row>
    <row r="4" spans="1:21" x14ac:dyDescent="0.25">
      <c r="B4" s="8" t="s">
        <v>126</v>
      </c>
      <c r="D4" s="8" t="s">
        <v>127</v>
      </c>
      <c r="F4" s="8" t="s">
        <v>157</v>
      </c>
      <c r="H4" s="8" t="s">
        <v>165</v>
      </c>
    </row>
    <row r="5" spans="1:21" x14ac:dyDescent="0.25">
      <c r="B5" s="8" t="s">
        <v>130</v>
      </c>
      <c r="D5" s="8" t="s">
        <v>131</v>
      </c>
      <c r="F5" s="8" t="s">
        <v>158</v>
      </c>
      <c r="H5" s="8" t="s">
        <v>0</v>
      </c>
    </row>
    <row r="6" spans="1:21" x14ac:dyDescent="0.25">
      <c r="B6" s="8" t="s">
        <v>140</v>
      </c>
      <c r="D6" s="8" t="s">
        <v>141</v>
      </c>
      <c r="F6" s="8" t="s">
        <v>159</v>
      </c>
      <c r="H6" s="8" t="s">
        <v>173</v>
      </c>
    </row>
    <row r="7" spans="1:21" x14ac:dyDescent="0.25">
      <c r="B7" s="8"/>
      <c r="F7" s="8"/>
      <c r="H7" s="8"/>
    </row>
    <row r="8" spans="1:21" x14ac:dyDescent="0.25">
      <c r="B8" s="8"/>
      <c r="H8" s="8"/>
    </row>
    <row r="9" spans="1:21" x14ac:dyDescent="0.25">
      <c r="B9" s="8"/>
    </row>
    <row r="10" spans="1:21" x14ac:dyDescent="0.25">
      <c r="B10" s="8"/>
    </row>
    <row r="11" spans="1:21" x14ac:dyDescent="0.25">
      <c r="B11" s="8"/>
    </row>
    <row r="12" spans="1:21" x14ac:dyDescent="0.25">
      <c r="B12" s="8"/>
    </row>
    <row r="13" spans="1:21" x14ac:dyDescent="0.25">
      <c r="B13" s="8"/>
    </row>
  </sheetData>
  <mergeCells count="11">
    <mergeCell ref="J1:K2"/>
    <mergeCell ref="A1:A2"/>
    <mergeCell ref="B1:C2"/>
    <mergeCell ref="D1:E2"/>
    <mergeCell ref="F1:G2"/>
    <mergeCell ref="H1:I2"/>
    <mergeCell ref="L1:M2"/>
    <mergeCell ref="N1:O2"/>
    <mergeCell ref="P1:Q2"/>
    <mergeCell ref="R1:S2"/>
    <mergeCell ref="T1:U2"/>
  </mergeCells>
  <phoneticPr fontId="14"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28B78D"/>
    <outlinePr summaryBelow="0" summaryRight="0"/>
  </sheetPr>
  <dimension ref="A2:AD76"/>
  <sheetViews>
    <sheetView showGridLines="0" zoomScale="90" zoomScaleNormal="90" workbookViewId="0">
      <pane ySplit="3" topLeftCell="A4" activePane="bottomLeft" state="frozen"/>
      <selection pane="bottomLeft" activeCell="L12" sqref="L12"/>
    </sheetView>
  </sheetViews>
  <sheetFormatPr defaultColWidth="16.5546875" defaultRowHeight="18.600000000000001" customHeight="1" x14ac:dyDescent="0.25"/>
  <cols>
    <col min="2" max="2" width="20.77734375" customWidth="1"/>
    <col min="3" max="3" width="17.77734375" customWidth="1"/>
    <col min="4" max="4" width="54.44140625" customWidth="1"/>
    <col min="10" max="11" width="18.6640625" customWidth="1"/>
    <col min="12" max="13" width="19.5546875" customWidth="1"/>
    <col min="14" max="14" width="16.44140625" customWidth="1"/>
    <col min="15" max="15" width="16.5546875" customWidth="1"/>
    <col min="16" max="16" width="14.5546875" hidden="1" customWidth="1"/>
    <col min="17" max="17" width="16.5546875" customWidth="1"/>
  </cols>
  <sheetData>
    <row r="2" spans="1:30" ht="7.8" customHeight="1" x14ac:dyDescent="0.25"/>
    <row r="3" spans="1:30" s="47" customFormat="1" ht="34.950000000000003" customHeight="1" x14ac:dyDescent="0.25">
      <c r="A3" s="73" t="s">
        <v>29</v>
      </c>
      <c r="B3" s="73" t="s">
        <v>30</v>
      </c>
      <c r="C3" s="74" t="s">
        <v>33</v>
      </c>
      <c r="D3" s="73" t="s">
        <v>275</v>
      </c>
      <c r="E3" s="73" t="s">
        <v>31</v>
      </c>
      <c r="F3" s="73" t="s">
        <v>32</v>
      </c>
      <c r="G3" s="73" t="s">
        <v>35</v>
      </c>
      <c r="H3" s="73" t="s">
        <v>1</v>
      </c>
      <c r="I3" s="73" t="s">
        <v>34</v>
      </c>
      <c r="J3" s="73" t="s">
        <v>268</v>
      </c>
      <c r="K3" s="73" t="s">
        <v>283</v>
      </c>
      <c r="L3" s="74" t="s">
        <v>269</v>
      </c>
      <c r="M3" s="74" t="s">
        <v>285</v>
      </c>
      <c r="N3" s="74" t="s">
        <v>270</v>
      </c>
      <c r="O3" s="73" t="s">
        <v>271</v>
      </c>
      <c r="P3" s="18" t="s">
        <v>160</v>
      </c>
      <c r="Q3" s="46"/>
      <c r="R3" s="46"/>
      <c r="S3" s="46"/>
      <c r="T3" s="46"/>
      <c r="U3" s="46"/>
      <c r="V3" s="46"/>
      <c r="W3" s="46"/>
      <c r="X3" s="46"/>
      <c r="Y3" s="46"/>
      <c r="Z3" s="46"/>
    </row>
    <row r="4" spans="1:30" ht="18.600000000000001" customHeight="1" x14ac:dyDescent="0.25">
      <c r="A4" s="30" t="s">
        <v>117</v>
      </c>
      <c r="B4" s="14" t="s">
        <v>145</v>
      </c>
      <c r="C4" s="26" t="str">
        <f>IFERROR(IF(venture[[#This Row],[Company]]="","",_xlfn.XLOOKUP(venture[[#This Row],[Company]],Companies!A:A,Companies!B:B)),"")</f>
        <v>Software</v>
      </c>
      <c r="D4" s="15"/>
      <c r="E4" s="15" t="s">
        <v>130</v>
      </c>
      <c r="F4" s="15" t="s">
        <v>131</v>
      </c>
      <c r="G4" s="25">
        <v>45002</v>
      </c>
      <c r="H4" s="15" t="s">
        <v>157</v>
      </c>
      <c r="I4" s="15" t="s">
        <v>51</v>
      </c>
      <c r="J4" s="19">
        <v>20000000</v>
      </c>
      <c r="K4" s="19">
        <v>2699325</v>
      </c>
      <c r="L4" s="48">
        <f>IFERROR(IF(venture[[#This Row],[Deal Name]]="","",venture[[#This Row],[Pre-Valuation Amount]]+venture[[#This Row],[Raising Amount]]),"")</f>
        <v>22699325</v>
      </c>
      <c r="M4" s="20">
        <f>IFERROR(venture[[#This Row],[Raising Amount]]/venture[[#This Row],[Pre-Valuation Amount]],"")</f>
        <v>0.13496625000000001</v>
      </c>
      <c r="N4" s="20">
        <f>IFERROR(venture[[#This Row],[Raising Amount]]/venture[[#This Row],[Post-Valuation Amount]],"")</f>
        <v>0.11891653165898104</v>
      </c>
      <c r="O4" s="49" t="s">
        <v>274</v>
      </c>
      <c r="P4" s="51">
        <f>IF(venture[[#This Row],[Deal Name]]="",0,1)</f>
        <v>1</v>
      </c>
      <c r="Q4" s="53"/>
      <c r="R4" s="1"/>
      <c r="S4" s="1"/>
      <c r="T4" s="1"/>
      <c r="U4" s="1"/>
      <c r="V4" s="1"/>
      <c r="W4" s="1"/>
      <c r="X4" s="1"/>
      <c r="Y4" s="1"/>
      <c r="Z4" s="1"/>
      <c r="AA4" s="1"/>
      <c r="AB4" s="1"/>
      <c r="AC4" s="1"/>
      <c r="AD4" s="1"/>
    </row>
    <row r="5" spans="1:30" ht="18.600000000000001" customHeight="1" x14ac:dyDescent="0.25">
      <c r="A5" s="30" t="s">
        <v>108</v>
      </c>
      <c r="B5" s="14" t="s">
        <v>124</v>
      </c>
      <c r="C5" s="26" t="str">
        <f>IFERROR(IF(venture[[#This Row],[Company]]="","",_xlfn.XLOOKUP(venture[[#This Row],[Company]],Companies!A:A,Companies!B:B)),"")</f>
        <v>AI</v>
      </c>
      <c r="D5" s="27"/>
      <c r="E5" s="27" t="s">
        <v>126</v>
      </c>
      <c r="F5" s="27" t="s">
        <v>127</v>
      </c>
      <c r="G5" s="25">
        <v>45010</v>
      </c>
      <c r="H5" s="15" t="s">
        <v>157</v>
      </c>
      <c r="I5" s="15" t="s">
        <v>52</v>
      </c>
      <c r="J5" s="19">
        <v>6000000</v>
      </c>
      <c r="K5" s="19">
        <v>2975741</v>
      </c>
      <c r="L5" s="48">
        <f>IFERROR(IF(venture[[#This Row],[Deal Name]]="","",venture[[#This Row],[Pre-Valuation Amount]]+venture[[#This Row],[Raising Amount]]),"")</f>
        <v>8975741</v>
      </c>
      <c r="M5" s="20">
        <f>IFERROR(venture[[#This Row],[Raising Amount]]/venture[[#This Row],[Pre-Valuation Amount]],"")</f>
        <v>0.49595683333333335</v>
      </c>
      <c r="N5" s="20">
        <f>IFERROR(venture[[#This Row],[Raising Amount]]/venture[[#This Row],[Post-Valuation Amount]],"")</f>
        <v>0.331531513665557</v>
      </c>
      <c r="O5" s="50" t="s">
        <v>274</v>
      </c>
      <c r="P5" s="51">
        <f>IF(venture[[#This Row],[Deal Name]]="",0,1)</f>
        <v>1</v>
      </c>
      <c r="R5" s="1"/>
      <c r="S5" s="1"/>
      <c r="T5" s="1"/>
      <c r="U5" s="1"/>
      <c r="V5" s="1"/>
      <c r="W5" s="1"/>
      <c r="X5" s="1"/>
      <c r="Y5" s="1"/>
      <c r="Z5" s="1"/>
      <c r="AA5" s="1"/>
      <c r="AB5" s="1"/>
      <c r="AC5" s="1"/>
      <c r="AD5" s="1"/>
    </row>
    <row r="6" spans="1:30" ht="18.600000000000001" customHeight="1" x14ac:dyDescent="0.25">
      <c r="A6" s="30" t="s">
        <v>116</v>
      </c>
      <c r="B6" s="14" t="s">
        <v>138</v>
      </c>
      <c r="C6" s="26" t="str">
        <f>IFERROR(IF(venture[[#This Row],[Company]]="","",_xlfn.XLOOKUP(venture[[#This Row],[Company]],Companies!A:A,Companies!B:B)),"")</f>
        <v>Technology</v>
      </c>
      <c r="D6" s="15"/>
      <c r="E6" s="15" t="s">
        <v>140</v>
      </c>
      <c r="F6" s="15" t="s">
        <v>141</v>
      </c>
      <c r="G6" s="25">
        <v>45013</v>
      </c>
      <c r="H6" s="15" t="s">
        <v>157</v>
      </c>
      <c r="I6" s="15" t="s">
        <v>50</v>
      </c>
      <c r="J6" s="19">
        <v>35000000</v>
      </c>
      <c r="K6" s="19">
        <v>4794348</v>
      </c>
      <c r="L6" s="48">
        <f>IFERROR(IF(venture[[#This Row],[Deal Name]]="","",venture[[#This Row],[Pre-Valuation Amount]]+venture[[#This Row],[Raising Amount]]),"")</f>
        <v>39794348</v>
      </c>
      <c r="M6" s="20">
        <f>IFERROR(venture[[#This Row],[Raising Amount]]/venture[[#This Row],[Pre-Valuation Amount]],"")</f>
        <v>0.13698137142857142</v>
      </c>
      <c r="N6" s="20">
        <f>IFERROR(venture[[#This Row],[Raising Amount]]/venture[[#This Row],[Post-Valuation Amount]],"")</f>
        <v>0.12047811412816714</v>
      </c>
      <c r="O6" s="49" t="s">
        <v>274</v>
      </c>
      <c r="P6" s="51">
        <f>IF(venture[[#This Row],[Deal Name]]="",0,1)</f>
        <v>1</v>
      </c>
      <c r="R6" s="1"/>
      <c r="S6" s="1"/>
      <c r="T6" s="1"/>
      <c r="U6" s="1"/>
      <c r="V6" s="1"/>
      <c r="W6" s="1"/>
      <c r="X6" s="1"/>
      <c r="Y6" s="1"/>
      <c r="Z6" s="1"/>
      <c r="AA6" s="1"/>
      <c r="AB6" s="1"/>
      <c r="AC6" s="1"/>
      <c r="AD6" s="1"/>
    </row>
    <row r="7" spans="1:30" ht="18.600000000000001" customHeight="1" x14ac:dyDescent="0.25">
      <c r="A7" s="30" t="s">
        <v>115</v>
      </c>
      <c r="B7" s="14" t="s">
        <v>137</v>
      </c>
      <c r="C7" s="26" t="str">
        <f>IFERROR(IF(venture[[#This Row],[Company]]="","",_xlfn.XLOOKUP(venture[[#This Row],[Company]],Companies!A:A,Companies!B:B)),"")</f>
        <v>Biotech</v>
      </c>
      <c r="D7" s="15"/>
      <c r="E7" s="15" t="s">
        <v>126</v>
      </c>
      <c r="F7" s="15" t="s">
        <v>127</v>
      </c>
      <c r="G7" s="25">
        <v>45023</v>
      </c>
      <c r="H7" s="15" t="s">
        <v>157</v>
      </c>
      <c r="I7" s="15" t="s">
        <v>51</v>
      </c>
      <c r="J7" s="19">
        <v>6500000</v>
      </c>
      <c r="K7" s="19">
        <v>1801255</v>
      </c>
      <c r="L7" s="48">
        <f>IFERROR(IF(venture[[#This Row],[Deal Name]]="","",venture[[#This Row],[Pre-Valuation Amount]]+venture[[#This Row],[Raising Amount]]),"")</f>
        <v>8301255</v>
      </c>
      <c r="M7" s="20">
        <f>IFERROR(venture[[#This Row],[Raising Amount]]/venture[[#This Row],[Pre-Valuation Amount]],"")</f>
        <v>0.27711615384615385</v>
      </c>
      <c r="N7" s="20">
        <f>IFERROR(venture[[#This Row],[Raising Amount]]/venture[[#This Row],[Post-Valuation Amount]],"")</f>
        <v>0.21698586539023315</v>
      </c>
      <c r="O7" s="49" t="s">
        <v>274</v>
      </c>
      <c r="P7" s="51">
        <f>IF(venture[[#This Row],[Deal Name]]="",0,1)</f>
        <v>1</v>
      </c>
      <c r="R7" s="1"/>
      <c r="S7" s="1"/>
      <c r="T7" s="1"/>
      <c r="U7" s="1"/>
      <c r="V7" s="1"/>
      <c r="W7" s="1"/>
      <c r="X7" s="1"/>
      <c r="Y7" s="1"/>
      <c r="Z7" s="1"/>
      <c r="AA7" s="1"/>
      <c r="AB7" s="1"/>
      <c r="AC7" s="1"/>
      <c r="AD7" s="1"/>
    </row>
    <row r="8" spans="1:30" ht="18.600000000000001" customHeight="1" x14ac:dyDescent="0.25">
      <c r="A8" s="30" t="s">
        <v>97</v>
      </c>
      <c r="B8" s="14" t="s">
        <v>154</v>
      </c>
      <c r="C8" s="26" t="str">
        <f>IFERROR(IF(venture[[#This Row],[Company]]="","",_xlfn.XLOOKUP(venture[[#This Row],[Company]],Companies!A:A,Companies!B:B)),"")</f>
        <v>E-commerce</v>
      </c>
      <c r="D8" s="15"/>
      <c r="E8" s="15" t="s">
        <v>130</v>
      </c>
      <c r="F8" s="15" t="s">
        <v>131</v>
      </c>
      <c r="G8" s="25">
        <v>45041</v>
      </c>
      <c r="H8" s="15" t="s">
        <v>159</v>
      </c>
      <c r="I8" s="15" t="s">
        <v>52</v>
      </c>
      <c r="J8" s="19">
        <v>14000000</v>
      </c>
      <c r="K8" s="19">
        <v>2015659</v>
      </c>
      <c r="L8" s="48">
        <f>IFERROR(IF(venture[[#This Row],[Deal Name]]="","",venture[[#This Row],[Pre-Valuation Amount]]+venture[[#This Row],[Raising Amount]]),"")</f>
        <v>16015659</v>
      </c>
      <c r="M8" s="20">
        <f>IFERROR(venture[[#This Row],[Raising Amount]]/venture[[#This Row],[Pre-Valuation Amount]],"")</f>
        <v>0.14397564285714284</v>
      </c>
      <c r="N8" s="20">
        <f>IFERROR(venture[[#This Row],[Raising Amount]]/venture[[#This Row],[Post-Valuation Amount]],"")</f>
        <v>0.12585551428136676</v>
      </c>
      <c r="O8" s="49" t="s">
        <v>273</v>
      </c>
      <c r="P8" s="51">
        <f>IF(venture[[#This Row],[Deal Name]]="",0,1)</f>
        <v>1</v>
      </c>
      <c r="R8" s="1"/>
      <c r="S8" s="1"/>
      <c r="T8" s="1"/>
      <c r="U8" s="1"/>
      <c r="V8" s="1"/>
      <c r="W8" s="1"/>
      <c r="X8" s="1"/>
      <c r="Y8" s="1"/>
      <c r="Z8" s="1"/>
      <c r="AA8" s="1"/>
      <c r="AB8" s="1"/>
      <c r="AC8" s="1"/>
      <c r="AD8" s="1"/>
    </row>
    <row r="9" spans="1:30" ht="18.600000000000001" customHeight="1" x14ac:dyDescent="0.25">
      <c r="A9" s="30" t="s">
        <v>94</v>
      </c>
      <c r="B9" s="14" t="s">
        <v>132</v>
      </c>
      <c r="C9" s="26" t="str">
        <f>IFERROR(IF(venture[[#This Row],[Company]]="","",_xlfn.XLOOKUP(venture[[#This Row],[Company]],Companies!A:A,Companies!B:B)),"")</f>
        <v>Biotech</v>
      </c>
      <c r="D9" s="15"/>
      <c r="E9" s="15" t="s">
        <v>126</v>
      </c>
      <c r="F9" s="15" t="s">
        <v>127</v>
      </c>
      <c r="G9" s="25">
        <v>45046</v>
      </c>
      <c r="H9" s="15" t="s">
        <v>159</v>
      </c>
      <c r="I9" s="15" t="s">
        <v>51</v>
      </c>
      <c r="J9" s="19">
        <v>7000000</v>
      </c>
      <c r="K9" s="19">
        <v>3195041</v>
      </c>
      <c r="L9" s="48">
        <f>IFERROR(IF(venture[[#This Row],[Deal Name]]="","",venture[[#This Row],[Pre-Valuation Amount]]+venture[[#This Row],[Raising Amount]]),"")</f>
        <v>10195041</v>
      </c>
      <c r="M9" s="20">
        <f>IFERROR(venture[[#This Row],[Raising Amount]]/venture[[#This Row],[Pre-Valuation Amount]],"")</f>
        <v>0.45643442857142857</v>
      </c>
      <c r="N9" s="20">
        <f>IFERROR(venture[[#This Row],[Raising Amount]]/venture[[#This Row],[Post-Valuation Amount]],"")</f>
        <v>0.31339167738511303</v>
      </c>
      <c r="O9" s="49" t="s">
        <v>272</v>
      </c>
      <c r="P9" s="51">
        <f>IF(venture[[#This Row],[Deal Name]]="",0,1)</f>
        <v>1</v>
      </c>
      <c r="R9" s="1"/>
      <c r="S9" s="1"/>
      <c r="T9" s="1"/>
      <c r="U9" s="1"/>
      <c r="V9" s="1"/>
      <c r="W9" s="1"/>
      <c r="X9" s="1"/>
      <c r="Y9" s="1"/>
      <c r="Z9" s="1"/>
      <c r="AA9" s="1"/>
      <c r="AB9" s="1"/>
      <c r="AC9" s="1"/>
      <c r="AD9" s="1"/>
    </row>
    <row r="10" spans="1:30" ht="18.600000000000001" customHeight="1" x14ac:dyDescent="0.25">
      <c r="A10" s="30" t="s">
        <v>101</v>
      </c>
      <c r="B10" s="14" t="s">
        <v>150</v>
      </c>
      <c r="C10" s="26" t="str">
        <f>IFERROR(IF(venture[[#This Row],[Company]]="","",_xlfn.XLOOKUP(venture[[#This Row],[Company]],Companies!A:A,Companies!B:B)),"")</f>
        <v>Healthtech</v>
      </c>
      <c r="D10" s="15"/>
      <c r="E10" s="15" t="s">
        <v>140</v>
      </c>
      <c r="F10" s="15" t="s">
        <v>141</v>
      </c>
      <c r="G10" s="25">
        <v>45071</v>
      </c>
      <c r="H10" s="15" t="s">
        <v>157</v>
      </c>
      <c r="I10" s="15" t="s">
        <v>51</v>
      </c>
      <c r="J10" s="19">
        <v>22000000</v>
      </c>
      <c r="K10" s="19">
        <v>4417350</v>
      </c>
      <c r="L10" s="48">
        <f>IFERROR(IF(venture[[#This Row],[Deal Name]]="","",venture[[#This Row],[Pre-Valuation Amount]]+venture[[#This Row],[Raising Amount]]),"")</f>
        <v>26417350</v>
      </c>
      <c r="M10" s="20">
        <f>IFERROR(venture[[#This Row],[Raising Amount]]/venture[[#This Row],[Pre-Valuation Amount]],"")</f>
        <v>0.20078863636363636</v>
      </c>
      <c r="N10" s="20">
        <f>IFERROR(venture[[#This Row],[Raising Amount]]/venture[[#This Row],[Post-Valuation Amount]],"")</f>
        <v>0.16721397112125175</v>
      </c>
      <c r="O10" s="49" t="s">
        <v>274</v>
      </c>
      <c r="P10" s="51">
        <f>IF(venture[[#This Row],[Deal Name]]="",0,1)</f>
        <v>1</v>
      </c>
      <c r="R10" s="1"/>
      <c r="S10" s="1"/>
      <c r="T10" s="1"/>
      <c r="U10" s="1"/>
      <c r="V10" s="1"/>
      <c r="W10" s="1"/>
      <c r="X10" s="1"/>
      <c r="Y10" s="1"/>
      <c r="Z10" s="1"/>
      <c r="AA10" s="1"/>
      <c r="AB10" s="1"/>
      <c r="AC10" s="1"/>
      <c r="AD10" s="1"/>
    </row>
    <row r="11" spans="1:30" ht="18.600000000000001" customHeight="1" x14ac:dyDescent="0.25">
      <c r="A11" s="30" t="s">
        <v>96</v>
      </c>
      <c r="B11" s="14" t="s">
        <v>148</v>
      </c>
      <c r="C11" s="26" t="str">
        <f>IFERROR(IF(venture[[#This Row],[Company]]="","",_xlfn.XLOOKUP(venture[[#This Row],[Company]],Companies!A:A,Companies!B:B)),"")</f>
        <v>AI</v>
      </c>
      <c r="D11" s="15"/>
      <c r="E11" s="15" t="s">
        <v>126</v>
      </c>
      <c r="F11" s="15" t="s">
        <v>127</v>
      </c>
      <c r="G11" s="25">
        <v>45072</v>
      </c>
      <c r="H11" s="15" t="s">
        <v>158</v>
      </c>
      <c r="I11" s="15" t="s">
        <v>50</v>
      </c>
      <c r="J11" s="19">
        <v>4000000</v>
      </c>
      <c r="K11" s="19">
        <v>1921796</v>
      </c>
      <c r="L11" s="48">
        <f>IFERROR(IF(venture[[#This Row],[Deal Name]]="","",venture[[#This Row],[Pre-Valuation Amount]]+venture[[#This Row],[Raising Amount]]),"")</f>
        <v>5921796</v>
      </c>
      <c r="M11" s="20">
        <f>IFERROR(venture[[#This Row],[Raising Amount]]/venture[[#This Row],[Pre-Valuation Amount]],"")</f>
        <v>0.48044900000000001</v>
      </c>
      <c r="N11" s="20">
        <f>IFERROR(venture[[#This Row],[Raising Amount]]/venture[[#This Row],[Post-Valuation Amount]],"")</f>
        <v>0.32452924754584589</v>
      </c>
      <c r="O11" s="49" t="s">
        <v>274</v>
      </c>
      <c r="P11" s="51">
        <f>IF(venture[[#This Row],[Deal Name]]="",0,1)</f>
        <v>1</v>
      </c>
      <c r="R11" s="1"/>
      <c r="S11" s="1"/>
      <c r="T11" s="1"/>
      <c r="U11" s="1"/>
      <c r="V11" s="1"/>
      <c r="W11" s="1"/>
      <c r="X11" s="1"/>
      <c r="Y11" s="1"/>
      <c r="Z11" s="1"/>
      <c r="AA11" s="1"/>
      <c r="AB11" s="1"/>
      <c r="AC11" s="1"/>
      <c r="AD11" s="1"/>
    </row>
    <row r="12" spans="1:30" ht="18.600000000000001" customHeight="1" x14ac:dyDescent="0.25">
      <c r="A12" s="30" t="s">
        <v>120</v>
      </c>
      <c r="B12" s="14" t="s">
        <v>142</v>
      </c>
      <c r="C12" s="26" t="str">
        <f>IFERROR(IF(venture[[#This Row],[Company]]="","",_xlfn.XLOOKUP(venture[[#This Row],[Company]],Companies!A:A,Companies!B:B)),"")</f>
        <v>Software</v>
      </c>
      <c r="D12" s="15"/>
      <c r="E12" s="15" t="s">
        <v>130</v>
      </c>
      <c r="F12" s="15" t="s">
        <v>131</v>
      </c>
      <c r="G12" s="25">
        <v>45066</v>
      </c>
      <c r="H12" s="27" t="s">
        <v>158</v>
      </c>
      <c r="I12" s="15" t="s">
        <v>50</v>
      </c>
      <c r="J12" s="19">
        <v>18000000</v>
      </c>
      <c r="K12" s="19">
        <v>2783400</v>
      </c>
      <c r="L12" s="48">
        <f>IFERROR(IF(venture[[#This Row],[Deal Name]]="","",venture[[#This Row],[Pre-Valuation Amount]]+venture[[#This Row],[Raising Amount]]),"")</f>
        <v>20783400</v>
      </c>
      <c r="M12" s="20">
        <f>IFERROR(venture[[#This Row],[Raising Amount]]/venture[[#This Row],[Pre-Valuation Amount]],"")</f>
        <v>0.15463333333333334</v>
      </c>
      <c r="N12" s="20">
        <f>IFERROR(venture[[#This Row],[Raising Amount]]/venture[[#This Row],[Post-Valuation Amount]],"")</f>
        <v>0.13392418949738732</v>
      </c>
      <c r="O12" s="49" t="s">
        <v>274</v>
      </c>
      <c r="P12" s="51">
        <f>IF(venture[[#This Row],[Deal Name]]="",0,1)</f>
        <v>1</v>
      </c>
      <c r="R12" s="1"/>
      <c r="S12" s="1"/>
      <c r="T12" s="1"/>
      <c r="U12" s="1"/>
      <c r="V12" s="1"/>
      <c r="W12" s="1"/>
      <c r="X12" s="1"/>
      <c r="Y12" s="1"/>
      <c r="Z12" s="1"/>
      <c r="AA12" s="1"/>
      <c r="AB12" s="1"/>
      <c r="AC12" s="1"/>
      <c r="AD12" s="1"/>
    </row>
    <row r="13" spans="1:30" ht="18.600000000000001" customHeight="1" x14ac:dyDescent="0.25">
      <c r="A13" s="30" t="s">
        <v>105</v>
      </c>
      <c r="B13" s="14" t="s">
        <v>144</v>
      </c>
      <c r="C13" s="26" t="str">
        <f>IFERROR(IF(venture[[#This Row],[Company]]="","",_xlfn.XLOOKUP(venture[[#This Row],[Company]],Companies!A:A,Companies!B:B)),"")</f>
        <v>Technology</v>
      </c>
      <c r="D13" s="15"/>
      <c r="E13" s="15" t="s">
        <v>130</v>
      </c>
      <c r="F13" s="15" t="s">
        <v>131</v>
      </c>
      <c r="G13" s="25">
        <v>45086</v>
      </c>
      <c r="H13" s="15" t="s">
        <v>158</v>
      </c>
      <c r="I13" s="15" t="s">
        <v>50</v>
      </c>
      <c r="J13" s="19">
        <v>16000000</v>
      </c>
      <c r="K13" s="19">
        <v>3685318</v>
      </c>
      <c r="L13" s="48">
        <f>IFERROR(IF(venture[[#This Row],[Deal Name]]="","",venture[[#This Row],[Pre-Valuation Amount]]+venture[[#This Row],[Raising Amount]]),"")</f>
        <v>19685318</v>
      </c>
      <c r="M13" s="20">
        <f>IFERROR(venture[[#This Row],[Raising Amount]]/venture[[#This Row],[Pre-Valuation Amount]],"")</f>
        <v>0.23033237500000001</v>
      </c>
      <c r="N13" s="20">
        <f>IFERROR(venture[[#This Row],[Raising Amount]]/venture[[#This Row],[Post-Valuation Amount]],"")</f>
        <v>0.18721150453348023</v>
      </c>
      <c r="O13" s="49" t="s">
        <v>274</v>
      </c>
      <c r="P13" s="51">
        <f>IF(venture[[#This Row],[Deal Name]]="",0,1)</f>
        <v>1</v>
      </c>
      <c r="R13" s="1"/>
      <c r="S13" s="1"/>
      <c r="T13" s="1"/>
      <c r="U13" s="1"/>
      <c r="V13" s="1"/>
      <c r="W13" s="1"/>
      <c r="X13" s="1"/>
      <c r="Y13" s="1"/>
      <c r="Z13" s="1"/>
      <c r="AA13" s="1"/>
      <c r="AB13" s="1"/>
      <c r="AC13" s="1"/>
      <c r="AD13" s="1"/>
    </row>
    <row r="14" spans="1:30" ht="18.600000000000001" customHeight="1" x14ac:dyDescent="0.25">
      <c r="A14" s="30" t="s">
        <v>123</v>
      </c>
      <c r="B14" s="14" t="s">
        <v>145</v>
      </c>
      <c r="C14" s="26" t="str">
        <f>IFERROR(IF(venture[[#This Row],[Company]]="","",_xlfn.XLOOKUP(venture[[#This Row],[Company]],Companies!A:A,Companies!B:B)),"")</f>
        <v>Software</v>
      </c>
      <c r="D14" s="15"/>
      <c r="E14" s="15" t="s">
        <v>130</v>
      </c>
      <c r="F14" s="15" t="s">
        <v>131</v>
      </c>
      <c r="G14" s="25">
        <v>45095</v>
      </c>
      <c r="H14" s="15" t="s">
        <v>159</v>
      </c>
      <c r="I14" s="15" t="s">
        <v>51</v>
      </c>
      <c r="J14" s="19">
        <v>20000000</v>
      </c>
      <c r="K14" s="19">
        <v>4478715</v>
      </c>
      <c r="L14" s="48">
        <f>IFERROR(IF(venture[[#This Row],[Deal Name]]="","",venture[[#This Row],[Pre-Valuation Amount]]+venture[[#This Row],[Raising Amount]]),"")</f>
        <v>24478715</v>
      </c>
      <c r="M14" s="20">
        <f>IFERROR(venture[[#This Row],[Raising Amount]]/venture[[#This Row],[Pre-Valuation Amount]],"")</f>
        <v>0.22393574999999999</v>
      </c>
      <c r="N14" s="20">
        <f>IFERROR(venture[[#This Row],[Raising Amount]]/venture[[#This Row],[Post-Valuation Amount]],"")</f>
        <v>0.18296364821437727</v>
      </c>
      <c r="O14" s="49" t="s">
        <v>273</v>
      </c>
      <c r="P14" s="51">
        <f>IF(venture[[#This Row],[Deal Name]]="",0,1)</f>
        <v>1</v>
      </c>
      <c r="R14" s="1"/>
      <c r="S14" s="1"/>
      <c r="T14" s="1"/>
      <c r="U14" s="1"/>
      <c r="V14" s="1"/>
      <c r="W14" s="1"/>
      <c r="X14" s="1"/>
      <c r="Y14" s="1"/>
      <c r="Z14" s="1"/>
      <c r="AA14" s="1"/>
      <c r="AB14" s="1"/>
      <c r="AC14" s="1"/>
      <c r="AD14" s="1"/>
    </row>
    <row r="15" spans="1:30" ht="18.600000000000001" customHeight="1" x14ac:dyDescent="0.25">
      <c r="A15" s="30" t="s">
        <v>118</v>
      </c>
      <c r="B15" s="14" t="s">
        <v>151</v>
      </c>
      <c r="C15" s="26" t="str">
        <f>IFERROR(IF(venture[[#This Row],[Company]]="","",_xlfn.XLOOKUP(venture[[#This Row],[Company]],Companies!A:A,Companies!B:B)),"")</f>
        <v>Technology</v>
      </c>
      <c r="D15" s="15"/>
      <c r="E15" s="15" t="s">
        <v>126</v>
      </c>
      <c r="F15" s="15" t="s">
        <v>127</v>
      </c>
      <c r="G15" s="25">
        <v>45097</v>
      </c>
      <c r="H15" s="15" t="s">
        <v>158</v>
      </c>
      <c r="I15" s="15" t="s">
        <v>52</v>
      </c>
      <c r="J15" s="19">
        <v>6000000</v>
      </c>
      <c r="K15" s="19">
        <v>4903018</v>
      </c>
      <c r="L15" s="48">
        <f>IFERROR(IF(venture[[#This Row],[Deal Name]]="","",venture[[#This Row],[Pre-Valuation Amount]]+venture[[#This Row],[Raising Amount]]),"")</f>
        <v>10903018</v>
      </c>
      <c r="M15" s="20">
        <f>IFERROR(venture[[#This Row],[Raising Amount]]/venture[[#This Row],[Pre-Valuation Amount]],"")</f>
        <v>0.81716966666666668</v>
      </c>
      <c r="N15" s="20">
        <f>IFERROR(venture[[#This Row],[Raising Amount]]/venture[[#This Row],[Post-Valuation Amount]],"")</f>
        <v>0.44969365362874758</v>
      </c>
      <c r="O15" s="49" t="s">
        <v>274</v>
      </c>
      <c r="P15" s="51">
        <f>IF(venture[[#This Row],[Deal Name]]="",0,1)</f>
        <v>1</v>
      </c>
      <c r="R15" s="1"/>
      <c r="S15" s="1"/>
      <c r="T15" s="1"/>
      <c r="U15" s="1"/>
      <c r="V15" s="1"/>
      <c r="W15" s="1"/>
      <c r="X15" s="1"/>
      <c r="Y15" s="1"/>
      <c r="Z15" s="1"/>
      <c r="AA15" s="1"/>
      <c r="AB15" s="1"/>
      <c r="AC15" s="1"/>
      <c r="AD15" s="1"/>
    </row>
    <row r="16" spans="1:30" ht="18.600000000000001" customHeight="1" x14ac:dyDescent="0.25">
      <c r="A16" s="30" t="s">
        <v>106</v>
      </c>
      <c r="B16" s="14" t="s">
        <v>147</v>
      </c>
      <c r="C16" s="26" t="str">
        <f>IFERROR(IF(venture[[#This Row],[Company]]="","",_xlfn.XLOOKUP(venture[[#This Row],[Company]],Companies!A:A,Companies!B:B)),"")</f>
        <v>Healthtech</v>
      </c>
      <c r="D16" s="15"/>
      <c r="E16" s="15" t="s">
        <v>130</v>
      </c>
      <c r="F16" s="15" t="s">
        <v>131</v>
      </c>
      <c r="G16" s="25">
        <v>45097</v>
      </c>
      <c r="H16" s="15" t="s">
        <v>158</v>
      </c>
      <c r="I16" s="15" t="s">
        <v>50</v>
      </c>
      <c r="J16" s="19">
        <v>10000000</v>
      </c>
      <c r="K16" s="19">
        <v>4543544</v>
      </c>
      <c r="L16" s="48">
        <f>IFERROR(IF(venture[[#This Row],[Deal Name]]="","",venture[[#This Row],[Pre-Valuation Amount]]+venture[[#This Row],[Raising Amount]]),"")</f>
        <v>14543544</v>
      </c>
      <c r="M16" s="20">
        <f>IFERROR(venture[[#This Row],[Raising Amount]]/venture[[#This Row],[Pre-Valuation Amount]],"")</f>
        <v>0.45435439999999999</v>
      </c>
      <c r="N16" s="20">
        <f>IFERROR(venture[[#This Row],[Raising Amount]]/venture[[#This Row],[Post-Valuation Amount]],"")</f>
        <v>0.31240968501212635</v>
      </c>
      <c r="O16" s="49" t="s">
        <v>274</v>
      </c>
      <c r="P16" s="51">
        <f>IF(venture[[#This Row],[Deal Name]]="",0,1)</f>
        <v>1</v>
      </c>
      <c r="R16" s="1"/>
      <c r="S16" s="1"/>
      <c r="T16" s="1"/>
      <c r="U16" s="1"/>
      <c r="V16" s="1"/>
      <c r="W16" s="1"/>
      <c r="X16" s="1"/>
      <c r="Y16" s="1"/>
      <c r="Z16" s="1"/>
      <c r="AA16" s="1"/>
      <c r="AB16" s="1"/>
      <c r="AC16" s="1"/>
      <c r="AD16" s="1"/>
    </row>
    <row r="17" spans="1:30" ht="18.600000000000001" customHeight="1" x14ac:dyDescent="0.25">
      <c r="A17" s="30" t="s">
        <v>121</v>
      </c>
      <c r="B17" s="14" t="s">
        <v>137</v>
      </c>
      <c r="C17" s="26" t="str">
        <f>IFERROR(IF(venture[[#This Row],[Company]]="","",_xlfn.XLOOKUP(venture[[#This Row],[Company]],Companies!A:A,Companies!B:B)),"")</f>
        <v>Biotech</v>
      </c>
      <c r="D17" s="15"/>
      <c r="E17" s="15" t="s">
        <v>130</v>
      </c>
      <c r="F17" s="15" t="s">
        <v>131</v>
      </c>
      <c r="G17" s="25">
        <v>45129</v>
      </c>
      <c r="H17" s="15" t="s">
        <v>157</v>
      </c>
      <c r="I17" s="15" t="s">
        <v>51</v>
      </c>
      <c r="J17" s="19">
        <v>11000000</v>
      </c>
      <c r="K17" s="19">
        <v>2639873</v>
      </c>
      <c r="L17" s="48">
        <f>IFERROR(IF(venture[[#This Row],[Deal Name]]="","",venture[[#This Row],[Pre-Valuation Amount]]+venture[[#This Row],[Raising Amount]]),"")</f>
        <v>13639873</v>
      </c>
      <c r="M17" s="20">
        <f>IFERROR(venture[[#This Row],[Raising Amount]]/venture[[#This Row],[Pre-Valuation Amount]],"")</f>
        <v>0.23998845454545453</v>
      </c>
      <c r="N17" s="20">
        <f>IFERROR(venture[[#This Row],[Raising Amount]]/venture[[#This Row],[Post-Valuation Amount]],"")</f>
        <v>0.19354087827650596</v>
      </c>
      <c r="O17" s="49" t="s">
        <v>274</v>
      </c>
      <c r="P17" s="51">
        <f>IF(venture[[#This Row],[Deal Name]]="",0,1)</f>
        <v>1</v>
      </c>
      <c r="R17" s="1"/>
      <c r="S17" s="1"/>
      <c r="T17" s="1"/>
      <c r="U17" s="1"/>
      <c r="V17" s="1"/>
      <c r="W17" s="1"/>
      <c r="X17" s="1"/>
      <c r="Y17" s="1"/>
      <c r="Z17" s="1"/>
      <c r="AA17" s="1"/>
      <c r="AB17" s="1"/>
      <c r="AC17" s="1"/>
      <c r="AD17" s="1"/>
    </row>
    <row r="18" spans="1:30" ht="18.600000000000001" customHeight="1" x14ac:dyDescent="0.25">
      <c r="A18" s="30" t="s">
        <v>114</v>
      </c>
      <c r="B18" s="14" t="s">
        <v>153</v>
      </c>
      <c r="C18" s="26" t="str">
        <f>IFERROR(IF(venture[[#This Row],[Company]]="","",_xlfn.XLOOKUP(venture[[#This Row],[Company]],Companies!A:A,Companies!B:B)),"")</f>
        <v>Technology</v>
      </c>
      <c r="D18" s="15"/>
      <c r="E18" s="15" t="s">
        <v>126</v>
      </c>
      <c r="F18" s="15" t="s">
        <v>127</v>
      </c>
      <c r="G18" s="25">
        <v>45138</v>
      </c>
      <c r="H18" s="15" t="s">
        <v>157</v>
      </c>
      <c r="I18" s="15" t="s">
        <v>50</v>
      </c>
      <c r="J18" s="19">
        <v>5000000</v>
      </c>
      <c r="K18" s="19">
        <v>4543797</v>
      </c>
      <c r="L18" s="48">
        <f>IFERROR(IF(venture[[#This Row],[Deal Name]]="","",venture[[#This Row],[Pre-Valuation Amount]]+venture[[#This Row],[Raising Amount]]),"")</f>
        <v>9543797</v>
      </c>
      <c r="M18" s="20">
        <f>IFERROR(venture[[#This Row],[Raising Amount]]/venture[[#This Row],[Pre-Valuation Amount]],"")</f>
        <v>0.90875939999999999</v>
      </c>
      <c r="N18" s="20">
        <f>IFERROR(venture[[#This Row],[Raising Amount]]/venture[[#This Row],[Post-Valuation Amount]],"")</f>
        <v>0.47609950211640084</v>
      </c>
      <c r="O18" s="49" t="s">
        <v>274</v>
      </c>
      <c r="P18" s="51">
        <f>IF(venture[[#This Row],[Deal Name]]="",0,1)</f>
        <v>1</v>
      </c>
      <c r="R18" s="1"/>
      <c r="S18" s="1"/>
      <c r="T18" s="1"/>
      <c r="U18" s="1"/>
      <c r="V18" s="1"/>
      <c r="W18" s="1"/>
      <c r="X18" s="1"/>
      <c r="Y18" s="1"/>
      <c r="Z18" s="1"/>
      <c r="AA18" s="1"/>
      <c r="AB18" s="1"/>
      <c r="AC18" s="1"/>
      <c r="AD18" s="1"/>
    </row>
    <row r="19" spans="1:30" ht="18.600000000000001" customHeight="1" x14ac:dyDescent="0.25">
      <c r="A19" s="30" t="s">
        <v>107</v>
      </c>
      <c r="B19" s="14" t="s">
        <v>144</v>
      </c>
      <c r="C19" s="26" t="str">
        <f>IFERROR(IF(venture[[#This Row],[Company]]="","",_xlfn.XLOOKUP(venture[[#This Row],[Company]],Companies!A:A,Companies!B:B)),"")</f>
        <v>Technology</v>
      </c>
      <c r="D19" s="15"/>
      <c r="E19" s="15" t="s">
        <v>126</v>
      </c>
      <c r="F19" s="15" t="s">
        <v>127</v>
      </c>
      <c r="G19" s="25">
        <v>45148</v>
      </c>
      <c r="H19" s="15" t="s">
        <v>159</v>
      </c>
      <c r="I19" s="15" t="s">
        <v>52</v>
      </c>
      <c r="J19" s="19">
        <v>8500000</v>
      </c>
      <c r="K19" s="19">
        <v>4758868</v>
      </c>
      <c r="L19" s="48">
        <f>IFERROR(IF(venture[[#This Row],[Deal Name]]="","",venture[[#This Row],[Pre-Valuation Amount]]+venture[[#This Row],[Raising Amount]]),"")</f>
        <v>13258868</v>
      </c>
      <c r="M19" s="20">
        <f>IFERROR(venture[[#This Row],[Raising Amount]]/venture[[#This Row],[Pre-Valuation Amount]],"")</f>
        <v>0.55986682352941175</v>
      </c>
      <c r="N19" s="20">
        <f>IFERROR(venture[[#This Row],[Raising Amount]]/venture[[#This Row],[Post-Valuation Amount]],"")</f>
        <v>0.35891963024294382</v>
      </c>
      <c r="O19" s="49" t="s">
        <v>272</v>
      </c>
      <c r="P19" s="51">
        <f>IF(venture[[#This Row],[Deal Name]]="",0,1)</f>
        <v>1</v>
      </c>
      <c r="R19" s="1"/>
      <c r="S19" s="1"/>
      <c r="T19" s="1"/>
      <c r="U19" s="1"/>
      <c r="V19" s="1"/>
      <c r="W19" s="1"/>
      <c r="X19" s="1"/>
      <c r="Y19" s="1"/>
      <c r="Z19" s="1"/>
      <c r="AA19" s="1"/>
      <c r="AB19" s="1"/>
      <c r="AC19" s="1"/>
      <c r="AD19" s="1"/>
    </row>
    <row r="20" spans="1:30" ht="18.600000000000001" customHeight="1" x14ac:dyDescent="0.25">
      <c r="A20" s="30" t="s">
        <v>109</v>
      </c>
      <c r="B20" s="14" t="s">
        <v>149</v>
      </c>
      <c r="C20" s="26" t="str">
        <f>IFERROR(IF(venture[[#This Row],[Company]]="","",_xlfn.XLOOKUP(venture[[#This Row],[Company]],Companies!A:A,Companies!B:B)),"")</f>
        <v>Biotech</v>
      </c>
      <c r="D20" s="15"/>
      <c r="E20" s="15" t="s">
        <v>130</v>
      </c>
      <c r="F20" s="15" t="s">
        <v>131</v>
      </c>
      <c r="G20" s="25">
        <v>45189</v>
      </c>
      <c r="H20" s="15" t="s">
        <v>158</v>
      </c>
      <c r="I20" s="15" t="s">
        <v>51</v>
      </c>
      <c r="J20" s="19">
        <v>15000000</v>
      </c>
      <c r="K20" s="19">
        <v>3704775</v>
      </c>
      <c r="L20" s="48">
        <f>IFERROR(IF(venture[[#This Row],[Deal Name]]="","",venture[[#This Row],[Pre-Valuation Amount]]+venture[[#This Row],[Raising Amount]]),"")</f>
        <v>18704775</v>
      </c>
      <c r="M20" s="20">
        <f>IFERROR(venture[[#This Row],[Raising Amount]]/venture[[#This Row],[Pre-Valuation Amount]],"")</f>
        <v>0.24698500000000001</v>
      </c>
      <c r="N20" s="20">
        <f>IFERROR(venture[[#This Row],[Raising Amount]]/venture[[#This Row],[Post-Valuation Amount]],"")</f>
        <v>0.19806573455173879</v>
      </c>
      <c r="O20" s="49" t="s">
        <v>274</v>
      </c>
      <c r="P20" s="51">
        <f>IF(venture[[#This Row],[Deal Name]]="",0,1)</f>
        <v>1</v>
      </c>
      <c r="R20" s="1"/>
      <c r="S20" s="1"/>
      <c r="T20" s="1"/>
      <c r="U20" s="1"/>
      <c r="V20" s="1"/>
      <c r="W20" s="1"/>
      <c r="X20" s="1"/>
      <c r="Y20" s="1"/>
      <c r="Z20" s="1"/>
      <c r="AA20" s="1"/>
      <c r="AB20" s="1"/>
      <c r="AC20" s="1"/>
      <c r="AD20" s="1"/>
    </row>
    <row r="21" spans="1:30" ht="18.600000000000001" customHeight="1" x14ac:dyDescent="0.25">
      <c r="A21" s="30" t="s">
        <v>112</v>
      </c>
      <c r="B21" s="14" t="s">
        <v>152</v>
      </c>
      <c r="C21" s="26" t="str">
        <f>IFERROR(IF(venture[[#This Row],[Company]]="","",_xlfn.XLOOKUP(venture[[#This Row],[Company]],Companies!A:A,Companies!B:B)),"")</f>
        <v>Biotech</v>
      </c>
      <c r="D21" s="15"/>
      <c r="E21" s="15" t="s">
        <v>126</v>
      </c>
      <c r="F21" s="15" t="s">
        <v>127</v>
      </c>
      <c r="G21" s="25">
        <v>45198</v>
      </c>
      <c r="H21" s="15" t="s">
        <v>157</v>
      </c>
      <c r="I21" s="15" t="s">
        <v>52</v>
      </c>
      <c r="J21" s="19">
        <v>9000000</v>
      </c>
      <c r="K21" s="19">
        <v>4593014</v>
      </c>
      <c r="L21" s="48">
        <f>IFERROR(IF(venture[[#This Row],[Deal Name]]="","",venture[[#This Row],[Pre-Valuation Amount]]+venture[[#This Row],[Raising Amount]]),"")</f>
        <v>13593014</v>
      </c>
      <c r="M21" s="20">
        <f>IFERROR(venture[[#This Row],[Raising Amount]]/venture[[#This Row],[Pre-Valuation Amount]],"")</f>
        <v>0.51033488888888889</v>
      </c>
      <c r="N21" s="20">
        <f>IFERROR(venture[[#This Row],[Raising Amount]]/venture[[#This Row],[Post-Valuation Amount]],"")</f>
        <v>0.33789518645386518</v>
      </c>
      <c r="O21" s="49" t="s">
        <v>274</v>
      </c>
      <c r="P21" s="51">
        <f>IF(venture[[#This Row],[Deal Name]]="",0,1)</f>
        <v>1</v>
      </c>
      <c r="R21" s="1"/>
      <c r="S21" s="1"/>
      <c r="T21" s="1"/>
      <c r="U21" s="1"/>
      <c r="V21" s="1"/>
      <c r="W21" s="1"/>
      <c r="X21" s="1"/>
      <c r="Y21" s="1"/>
      <c r="Z21" s="1"/>
      <c r="AA21" s="1"/>
      <c r="AB21" s="1"/>
      <c r="AC21" s="1"/>
      <c r="AD21" s="1"/>
    </row>
    <row r="22" spans="1:30" ht="18.600000000000001" customHeight="1" x14ac:dyDescent="0.25">
      <c r="A22" s="30" t="s">
        <v>98</v>
      </c>
      <c r="B22" s="14" t="s">
        <v>134</v>
      </c>
      <c r="C22" s="26" t="str">
        <f>IFERROR(IF(venture[[#This Row],[Company]]="","",_xlfn.XLOOKUP(venture[[#This Row],[Company]],Companies!A:A,Companies!B:B)),"")</f>
        <v>Healthtech</v>
      </c>
      <c r="D22" s="15"/>
      <c r="E22" s="15" t="s">
        <v>130</v>
      </c>
      <c r="F22" s="15" t="s">
        <v>131</v>
      </c>
      <c r="G22" s="25">
        <v>45203</v>
      </c>
      <c r="H22" s="15" t="s">
        <v>157</v>
      </c>
      <c r="I22" s="15" t="s">
        <v>51</v>
      </c>
      <c r="J22" s="19">
        <v>12000000</v>
      </c>
      <c r="K22" s="19">
        <v>1806976</v>
      </c>
      <c r="L22" s="48">
        <f>IFERROR(IF(venture[[#This Row],[Deal Name]]="","",venture[[#This Row],[Pre-Valuation Amount]]+venture[[#This Row],[Raising Amount]]),"")</f>
        <v>13806976</v>
      </c>
      <c r="M22" s="20">
        <f>IFERROR(venture[[#This Row],[Raising Amount]]/venture[[#This Row],[Pre-Valuation Amount]],"")</f>
        <v>0.15058133333333334</v>
      </c>
      <c r="N22" s="20">
        <f>IFERROR(venture[[#This Row],[Raising Amount]]/venture[[#This Row],[Post-Valuation Amount]],"")</f>
        <v>0.13087413203296652</v>
      </c>
      <c r="O22" s="49" t="s">
        <v>274</v>
      </c>
      <c r="P22" s="51">
        <f>IF(venture[[#This Row],[Deal Name]]="",0,1)</f>
        <v>1</v>
      </c>
      <c r="R22" s="1"/>
      <c r="S22" s="1"/>
      <c r="T22" s="1"/>
      <c r="U22" s="1"/>
      <c r="V22" s="1"/>
      <c r="W22" s="1"/>
      <c r="X22" s="1"/>
      <c r="Y22" s="1"/>
      <c r="Z22" s="1"/>
      <c r="AA22" s="1"/>
      <c r="AB22" s="1"/>
      <c r="AC22" s="1"/>
      <c r="AD22" s="1"/>
    </row>
    <row r="23" spans="1:30" ht="18.600000000000001" customHeight="1" x14ac:dyDescent="0.25">
      <c r="A23" s="30" t="s">
        <v>110</v>
      </c>
      <c r="B23" s="14" t="s">
        <v>155</v>
      </c>
      <c r="C23" s="26" t="str">
        <f>IFERROR(IF(venture[[#This Row],[Company]]="","",_xlfn.XLOOKUP(venture[[#This Row],[Company]],Companies!A:A,Companies!B:B)),"")</f>
        <v>Fintech</v>
      </c>
      <c r="D23" s="15"/>
      <c r="E23" s="15" t="s">
        <v>140</v>
      </c>
      <c r="F23" s="15" t="s">
        <v>141</v>
      </c>
      <c r="G23" s="25">
        <v>45214</v>
      </c>
      <c r="H23" s="15" t="s">
        <v>157</v>
      </c>
      <c r="I23" s="15" t="s">
        <v>52</v>
      </c>
      <c r="J23" s="19">
        <v>30000000</v>
      </c>
      <c r="K23" s="19">
        <v>4378224</v>
      </c>
      <c r="L23" s="48">
        <f>IFERROR(IF(venture[[#This Row],[Deal Name]]="","",venture[[#This Row],[Pre-Valuation Amount]]+venture[[#This Row],[Raising Amount]]),"")</f>
        <v>34378224</v>
      </c>
      <c r="M23" s="20">
        <f>IFERROR(venture[[#This Row],[Raising Amount]]/venture[[#This Row],[Pre-Valuation Amount]],"")</f>
        <v>0.14594080000000001</v>
      </c>
      <c r="N23" s="20">
        <f>IFERROR(venture[[#This Row],[Raising Amount]]/venture[[#This Row],[Post-Valuation Amount]],"")</f>
        <v>0.12735457189411531</v>
      </c>
      <c r="O23" s="49" t="s">
        <v>274</v>
      </c>
      <c r="P23" s="51">
        <f>IF(venture[[#This Row],[Deal Name]]="",0,1)</f>
        <v>1</v>
      </c>
      <c r="R23" s="1"/>
      <c r="S23" s="1"/>
      <c r="T23" s="1"/>
      <c r="U23" s="1"/>
      <c r="V23" s="1"/>
      <c r="W23" s="1"/>
      <c r="X23" s="1"/>
      <c r="Y23" s="1"/>
      <c r="Z23" s="1"/>
      <c r="AA23" s="1"/>
      <c r="AB23" s="1"/>
      <c r="AC23" s="1"/>
      <c r="AD23" s="1"/>
    </row>
    <row r="24" spans="1:30" ht="18.600000000000001" customHeight="1" x14ac:dyDescent="0.25">
      <c r="A24" s="30" t="s">
        <v>102</v>
      </c>
      <c r="B24" s="14" t="s">
        <v>138</v>
      </c>
      <c r="C24" s="26" t="str">
        <f>IFERROR(IF(venture[[#This Row],[Company]]="","",_xlfn.XLOOKUP(venture[[#This Row],[Company]],Companies!A:A,Companies!B:B)),"")</f>
        <v>Technology</v>
      </c>
      <c r="D24" s="15"/>
      <c r="E24" s="15" t="s">
        <v>140</v>
      </c>
      <c r="F24" s="15" t="s">
        <v>141</v>
      </c>
      <c r="G24" s="25">
        <v>45223</v>
      </c>
      <c r="H24" s="15" t="s">
        <v>157</v>
      </c>
      <c r="I24" s="15" t="s">
        <v>50</v>
      </c>
      <c r="J24" s="19">
        <v>35000000</v>
      </c>
      <c r="K24" s="19">
        <v>4620487</v>
      </c>
      <c r="L24" s="48">
        <f>IFERROR(IF(venture[[#This Row],[Deal Name]]="","",venture[[#This Row],[Pre-Valuation Amount]]+venture[[#This Row],[Raising Amount]]),"")</f>
        <v>39620487</v>
      </c>
      <c r="M24" s="20">
        <f>IFERROR(venture[[#This Row],[Raising Amount]]/venture[[#This Row],[Pre-Valuation Amount]],"")</f>
        <v>0.1320139142857143</v>
      </c>
      <c r="N24" s="20">
        <f>IFERROR(venture[[#This Row],[Raising Amount]]/venture[[#This Row],[Post-Valuation Amount]],"")</f>
        <v>0.11661863217380443</v>
      </c>
      <c r="O24" s="49" t="s">
        <v>274</v>
      </c>
      <c r="P24" s="51">
        <f>IF(venture[[#This Row],[Deal Name]]="",0,1)</f>
        <v>1</v>
      </c>
      <c r="R24" s="1"/>
      <c r="S24" s="1"/>
      <c r="T24" s="1"/>
      <c r="U24" s="1"/>
      <c r="V24" s="1"/>
      <c r="W24" s="1"/>
      <c r="X24" s="1"/>
      <c r="Y24" s="1"/>
      <c r="Z24" s="1"/>
      <c r="AA24" s="1"/>
      <c r="AB24" s="1"/>
      <c r="AC24" s="1"/>
      <c r="AD24" s="1"/>
    </row>
    <row r="25" spans="1:30" ht="18.600000000000001" customHeight="1" x14ac:dyDescent="0.25">
      <c r="A25" s="30" t="s">
        <v>111</v>
      </c>
      <c r="B25" s="14" t="s">
        <v>152</v>
      </c>
      <c r="C25" s="26" t="str">
        <f>IFERROR(IF(venture[[#This Row],[Company]]="","",_xlfn.XLOOKUP(venture[[#This Row],[Company]],Companies!A:A,Companies!B:B)),"")</f>
        <v>Biotech</v>
      </c>
      <c r="D25" s="15"/>
      <c r="E25" s="15" t="s">
        <v>126</v>
      </c>
      <c r="F25" s="15" t="s">
        <v>127</v>
      </c>
      <c r="G25" s="25">
        <v>45244</v>
      </c>
      <c r="H25" s="15" t="s">
        <v>159</v>
      </c>
      <c r="I25" s="15" t="s">
        <v>52</v>
      </c>
      <c r="J25" s="19">
        <v>9000000</v>
      </c>
      <c r="K25" s="19">
        <v>2831872</v>
      </c>
      <c r="L25" s="48">
        <f>IFERROR(IF(venture[[#This Row],[Deal Name]]="","",venture[[#This Row],[Pre-Valuation Amount]]+venture[[#This Row],[Raising Amount]]),"")</f>
        <v>11831872</v>
      </c>
      <c r="M25" s="20">
        <f>IFERROR(venture[[#This Row],[Raising Amount]]/venture[[#This Row],[Pre-Valuation Amount]],"")</f>
        <v>0.31465244444444446</v>
      </c>
      <c r="N25" s="20">
        <f>IFERROR(venture[[#This Row],[Raising Amount]]/venture[[#This Row],[Post-Valuation Amount]],"")</f>
        <v>0.23934268389651275</v>
      </c>
      <c r="O25" s="49" t="s">
        <v>272</v>
      </c>
      <c r="P25" s="51">
        <f>IF(venture[[#This Row],[Deal Name]]="",0,1)</f>
        <v>1</v>
      </c>
      <c r="R25" s="1"/>
      <c r="S25" s="1"/>
      <c r="T25" s="1"/>
      <c r="U25" s="1"/>
      <c r="V25" s="1"/>
      <c r="W25" s="1"/>
      <c r="X25" s="1"/>
      <c r="Y25" s="1"/>
      <c r="Z25" s="1"/>
      <c r="AA25" s="1"/>
      <c r="AB25" s="1"/>
      <c r="AC25" s="1"/>
      <c r="AD25" s="1"/>
    </row>
    <row r="26" spans="1:30" ht="18.600000000000001" customHeight="1" x14ac:dyDescent="0.25">
      <c r="A26" s="30" t="s">
        <v>104</v>
      </c>
      <c r="B26" s="14" t="s">
        <v>151</v>
      </c>
      <c r="C26" s="26" t="str">
        <f>IFERROR(IF(venture[[#This Row],[Company]]="","",_xlfn.XLOOKUP(venture[[#This Row],[Company]],Companies!A:A,Companies!B:B)),"")</f>
        <v>Technology</v>
      </c>
      <c r="D26" s="15"/>
      <c r="E26" s="15" t="s">
        <v>126</v>
      </c>
      <c r="F26" s="15" t="s">
        <v>127</v>
      </c>
      <c r="G26" s="25">
        <v>45292</v>
      </c>
      <c r="H26" s="15" t="s">
        <v>158</v>
      </c>
      <c r="I26" s="15" t="s">
        <v>52</v>
      </c>
      <c r="J26" s="19">
        <v>6000000</v>
      </c>
      <c r="K26" s="19">
        <v>4532122</v>
      </c>
      <c r="L26" s="48">
        <f>IFERROR(IF(venture[[#This Row],[Deal Name]]="","",venture[[#This Row],[Pre-Valuation Amount]]+venture[[#This Row],[Raising Amount]]),"")</f>
        <v>10532122</v>
      </c>
      <c r="M26" s="20">
        <f>IFERROR(venture[[#This Row],[Raising Amount]]/venture[[#This Row],[Pre-Valuation Amount]],"")</f>
        <v>0.7553536666666667</v>
      </c>
      <c r="N26" s="20">
        <f>IFERROR(venture[[#This Row],[Raising Amount]]/venture[[#This Row],[Post-Valuation Amount]],"")</f>
        <v>0.43031423297223487</v>
      </c>
      <c r="O26" s="49" t="s">
        <v>274</v>
      </c>
      <c r="P26" s="51">
        <f>IF(venture[[#This Row],[Deal Name]]="",0,1)</f>
        <v>1</v>
      </c>
      <c r="R26" s="1"/>
      <c r="S26" s="1"/>
      <c r="T26" s="1"/>
      <c r="U26" s="1"/>
      <c r="V26" s="1"/>
      <c r="W26" s="1"/>
      <c r="X26" s="1"/>
      <c r="Y26" s="1"/>
      <c r="Z26" s="1"/>
      <c r="AA26" s="1"/>
      <c r="AB26" s="1"/>
      <c r="AC26" s="1"/>
      <c r="AD26" s="1"/>
    </row>
    <row r="27" spans="1:30" ht="18.600000000000001" customHeight="1" x14ac:dyDescent="0.25">
      <c r="A27" s="30" t="s">
        <v>95</v>
      </c>
      <c r="B27" s="14" t="s">
        <v>137</v>
      </c>
      <c r="C27" s="26" t="str">
        <f>IFERROR(IF(venture[[#This Row],[Company]]="","",_xlfn.XLOOKUP(venture[[#This Row],[Company]],Companies!A:A,Companies!B:B)),"")</f>
        <v>Biotech</v>
      </c>
      <c r="D27" s="15"/>
      <c r="E27" s="15" t="s">
        <v>130</v>
      </c>
      <c r="F27" s="15" t="s">
        <v>131</v>
      </c>
      <c r="G27" s="25">
        <v>45300</v>
      </c>
      <c r="H27" s="15" t="s">
        <v>157</v>
      </c>
      <c r="I27" s="15" t="s">
        <v>51</v>
      </c>
      <c r="J27" s="19">
        <v>11000000</v>
      </c>
      <c r="K27" s="19">
        <v>4171514</v>
      </c>
      <c r="L27" s="48">
        <f>IFERROR(IF(venture[[#This Row],[Deal Name]]="","",venture[[#This Row],[Pre-Valuation Amount]]+venture[[#This Row],[Raising Amount]]),"")</f>
        <v>15171514</v>
      </c>
      <c r="M27" s="20">
        <f>IFERROR(venture[[#This Row],[Raising Amount]]/venture[[#This Row],[Pre-Valuation Amount]],"")</f>
        <v>0.37922854545454543</v>
      </c>
      <c r="N27" s="20">
        <f>IFERROR(venture[[#This Row],[Raising Amount]]/venture[[#This Row],[Post-Valuation Amount]],"")</f>
        <v>0.27495700165454812</v>
      </c>
      <c r="O27" s="49" t="s">
        <v>274</v>
      </c>
      <c r="P27" s="51">
        <f>IF(venture[[#This Row],[Deal Name]]="",0,1)</f>
        <v>1</v>
      </c>
      <c r="R27" s="1"/>
      <c r="S27" s="1"/>
      <c r="T27" s="1"/>
      <c r="U27" s="1"/>
      <c r="V27" s="1"/>
      <c r="W27" s="1"/>
      <c r="X27" s="1"/>
      <c r="Y27" s="1"/>
      <c r="Z27" s="1"/>
      <c r="AA27" s="1"/>
      <c r="AB27" s="1"/>
      <c r="AC27" s="1"/>
      <c r="AD27" s="1"/>
    </row>
    <row r="28" spans="1:30" ht="18.600000000000001" customHeight="1" x14ac:dyDescent="0.25">
      <c r="A28" s="30" t="s">
        <v>119</v>
      </c>
      <c r="B28" s="14" t="s">
        <v>148</v>
      </c>
      <c r="C28" s="26" t="str">
        <f>IFERROR(IF(venture[[#This Row],[Company]]="","",_xlfn.XLOOKUP(venture[[#This Row],[Company]],Companies!A:A,Companies!B:B)),"")</f>
        <v>AI</v>
      </c>
      <c r="D28" s="15"/>
      <c r="E28" s="15" t="s">
        <v>126</v>
      </c>
      <c r="F28" s="15" t="s">
        <v>127</v>
      </c>
      <c r="G28" s="25">
        <v>45310</v>
      </c>
      <c r="H28" s="15" t="s">
        <v>158</v>
      </c>
      <c r="I28" s="15" t="s">
        <v>50</v>
      </c>
      <c r="J28" s="19">
        <v>4000000</v>
      </c>
      <c r="K28" s="19">
        <v>3696510</v>
      </c>
      <c r="L28" s="48">
        <f>IFERROR(IF(venture[[#This Row],[Deal Name]]="","",venture[[#This Row],[Pre-Valuation Amount]]+venture[[#This Row],[Raising Amount]]),"")</f>
        <v>7696510</v>
      </c>
      <c r="M28" s="20">
        <f>IFERROR(venture[[#This Row],[Raising Amount]]/venture[[#This Row],[Pre-Valuation Amount]],"")</f>
        <v>0.92412749999999999</v>
      </c>
      <c r="N28" s="20">
        <f>IFERROR(venture[[#This Row],[Raising Amount]]/venture[[#This Row],[Post-Valuation Amount]],"")</f>
        <v>0.48028392089401561</v>
      </c>
      <c r="O28" s="49" t="s">
        <v>274</v>
      </c>
      <c r="P28" s="51">
        <f>IF(venture[[#This Row],[Deal Name]]="",0,1)</f>
        <v>1</v>
      </c>
      <c r="R28" s="1"/>
      <c r="S28" s="1"/>
      <c r="T28" s="1"/>
      <c r="U28" s="1"/>
      <c r="V28" s="1"/>
      <c r="W28" s="1"/>
      <c r="X28" s="1"/>
      <c r="Y28" s="1"/>
      <c r="Z28" s="1"/>
      <c r="AA28" s="1"/>
      <c r="AB28" s="1"/>
      <c r="AC28" s="1"/>
      <c r="AD28" s="1"/>
    </row>
    <row r="29" spans="1:30" ht="18.600000000000001" customHeight="1" x14ac:dyDescent="0.25">
      <c r="A29" s="30" t="s">
        <v>103</v>
      </c>
      <c r="B29" s="14" t="s">
        <v>128</v>
      </c>
      <c r="C29" s="26" t="str">
        <f>IFERROR(IF(venture[[#This Row],[Company]]="","",_xlfn.XLOOKUP(venture[[#This Row],[Company]],Companies!A:A,Companies!B:B)),"")</f>
        <v>E-commerce</v>
      </c>
      <c r="D29" s="15"/>
      <c r="E29" s="15" t="s">
        <v>130</v>
      </c>
      <c r="F29" s="15" t="s">
        <v>131</v>
      </c>
      <c r="G29" s="25">
        <v>45340</v>
      </c>
      <c r="H29" s="15" t="s">
        <v>157</v>
      </c>
      <c r="I29" s="15" t="s">
        <v>52</v>
      </c>
      <c r="J29" s="19">
        <v>13000000</v>
      </c>
      <c r="K29" s="19">
        <v>3499579</v>
      </c>
      <c r="L29" s="48">
        <f>IFERROR(IF(venture[[#This Row],[Deal Name]]="","",venture[[#This Row],[Pre-Valuation Amount]]+venture[[#This Row],[Raising Amount]]),"")</f>
        <v>16499579</v>
      </c>
      <c r="M29" s="20">
        <f>IFERROR(venture[[#This Row],[Raising Amount]]/venture[[#This Row],[Pre-Valuation Amount]],"")</f>
        <v>0.26919838461538459</v>
      </c>
      <c r="N29" s="20">
        <f>IFERROR(venture[[#This Row],[Raising Amount]]/venture[[#This Row],[Post-Valuation Amount]],"")</f>
        <v>0.21210110876162355</v>
      </c>
      <c r="O29" s="49" t="s">
        <v>274</v>
      </c>
      <c r="P29" s="51">
        <f>IF(venture[[#This Row],[Deal Name]]="",0,1)</f>
        <v>1</v>
      </c>
      <c r="R29" s="1"/>
      <c r="S29" s="1"/>
      <c r="T29" s="1"/>
      <c r="U29" s="1"/>
      <c r="V29" s="1"/>
      <c r="W29" s="1"/>
      <c r="X29" s="1"/>
      <c r="Y29" s="1"/>
      <c r="Z29" s="1"/>
      <c r="AA29" s="1"/>
      <c r="AB29" s="1"/>
      <c r="AC29" s="1"/>
      <c r="AD29" s="1"/>
    </row>
    <row r="30" spans="1:30" ht="18.600000000000001" customHeight="1" x14ac:dyDescent="0.25">
      <c r="A30" s="30" t="s">
        <v>113</v>
      </c>
      <c r="B30" s="14" t="s">
        <v>144</v>
      </c>
      <c r="C30" s="26" t="str">
        <f>IFERROR(IF(venture[[#This Row],[Company]]="","",_xlfn.XLOOKUP(venture[[#This Row],[Company]],Companies!A:A,Companies!B:B)),"")</f>
        <v>Technology</v>
      </c>
      <c r="D30" s="15"/>
      <c r="E30" s="15" t="s">
        <v>140</v>
      </c>
      <c r="F30" s="15" t="s">
        <v>141</v>
      </c>
      <c r="G30" s="25">
        <v>45357</v>
      </c>
      <c r="H30" s="15" t="s">
        <v>157</v>
      </c>
      <c r="I30" s="15" t="s">
        <v>52</v>
      </c>
      <c r="J30" s="19">
        <v>5000000</v>
      </c>
      <c r="K30" s="19">
        <v>2904688</v>
      </c>
      <c r="L30" s="48">
        <f>IFERROR(IF(venture[[#This Row],[Deal Name]]="","",venture[[#This Row],[Pre-Valuation Amount]]+venture[[#This Row],[Raising Amount]]),"")</f>
        <v>7904688</v>
      </c>
      <c r="M30" s="20">
        <f>IFERROR(venture[[#This Row],[Raising Amount]]/venture[[#This Row],[Pre-Valuation Amount]],"")</f>
        <v>0.58093760000000005</v>
      </c>
      <c r="N30" s="20">
        <f>IFERROR(venture[[#This Row],[Raising Amount]]/venture[[#This Row],[Post-Valuation Amount]],"")</f>
        <v>0.36746396568719725</v>
      </c>
      <c r="O30" s="49" t="s">
        <v>274</v>
      </c>
      <c r="P30" s="51">
        <f>IF(venture[[#This Row],[Deal Name]]="",0,1)</f>
        <v>1</v>
      </c>
      <c r="R30" s="1"/>
      <c r="S30" s="1"/>
      <c r="T30" s="1"/>
      <c r="U30" s="1"/>
      <c r="V30" s="1"/>
      <c r="W30" s="1"/>
      <c r="X30" s="1"/>
      <c r="Y30" s="1"/>
      <c r="Z30" s="1"/>
      <c r="AA30" s="1"/>
      <c r="AB30" s="1"/>
      <c r="AC30" s="1"/>
      <c r="AD30" s="1"/>
    </row>
    <row r="31" spans="1:30" ht="18.600000000000001" customHeight="1" x14ac:dyDescent="0.25">
      <c r="A31" s="30" t="s">
        <v>100</v>
      </c>
      <c r="B31" s="14" t="s">
        <v>137</v>
      </c>
      <c r="C31" s="26" t="str">
        <f>IFERROR(IF(venture[[#This Row],[Company]]="","",_xlfn.XLOOKUP(venture[[#This Row],[Company]],Companies!A:A,Companies!B:B)),"")</f>
        <v>Biotech</v>
      </c>
      <c r="D31" s="15"/>
      <c r="E31" s="15" t="s">
        <v>126</v>
      </c>
      <c r="F31" s="15" t="s">
        <v>127</v>
      </c>
      <c r="G31" s="25">
        <v>45377</v>
      </c>
      <c r="H31" s="15" t="s">
        <v>159</v>
      </c>
      <c r="I31" s="15" t="s">
        <v>50</v>
      </c>
      <c r="J31" s="19">
        <v>8000000</v>
      </c>
      <c r="K31" s="19">
        <v>2470130</v>
      </c>
      <c r="L31" s="48">
        <f>IFERROR(IF(venture[[#This Row],[Deal Name]]="","",venture[[#This Row],[Pre-Valuation Amount]]+venture[[#This Row],[Raising Amount]]),"")</f>
        <v>10470130</v>
      </c>
      <c r="M31" s="20">
        <f>IFERROR(venture[[#This Row],[Raising Amount]]/venture[[#This Row],[Pre-Valuation Amount]],"")</f>
        <v>0.30876625000000002</v>
      </c>
      <c r="N31" s="20">
        <f>IFERROR(venture[[#This Row],[Raising Amount]]/venture[[#This Row],[Post-Valuation Amount]],"")</f>
        <v>0.2359216170190819</v>
      </c>
      <c r="O31" s="49" t="s">
        <v>272</v>
      </c>
      <c r="P31" s="51">
        <f>IF(venture[[#This Row],[Deal Name]]="",0,1)</f>
        <v>1</v>
      </c>
      <c r="R31" s="1"/>
      <c r="S31" s="1"/>
      <c r="T31" s="1"/>
      <c r="U31" s="1"/>
      <c r="V31" s="1"/>
      <c r="W31" s="1"/>
      <c r="X31" s="1"/>
      <c r="Y31" s="1"/>
      <c r="Z31" s="1"/>
      <c r="AA31" s="1"/>
      <c r="AB31" s="1"/>
      <c r="AC31" s="1"/>
      <c r="AD31" s="1"/>
    </row>
    <row r="32" spans="1:30" ht="18.600000000000001" customHeight="1" x14ac:dyDescent="0.25">
      <c r="A32" s="30" t="s">
        <v>99</v>
      </c>
      <c r="B32" s="14" t="s">
        <v>136</v>
      </c>
      <c r="C32" s="26" t="str">
        <f>IFERROR(IF(venture[[#This Row],[Company]]="","",_xlfn.XLOOKUP(venture[[#This Row],[Company]],Companies!A:A,Companies!B:B)),"")</f>
        <v>E-commerce</v>
      </c>
      <c r="D32" s="15"/>
      <c r="E32" s="15" t="s">
        <v>130</v>
      </c>
      <c r="F32" s="15" t="s">
        <v>131</v>
      </c>
      <c r="G32" s="25">
        <v>45371</v>
      </c>
      <c r="H32" s="15" t="s">
        <v>157</v>
      </c>
      <c r="I32" s="15" t="s">
        <v>50</v>
      </c>
      <c r="J32" s="19">
        <v>17000000</v>
      </c>
      <c r="K32" s="19">
        <v>4370425</v>
      </c>
      <c r="L32" s="48">
        <f>IFERROR(IF(venture[[#This Row],[Deal Name]]="","",venture[[#This Row],[Pre-Valuation Amount]]+venture[[#This Row],[Raising Amount]]),"")</f>
        <v>21370425</v>
      </c>
      <c r="M32" s="20">
        <f>IFERROR(venture[[#This Row],[Raising Amount]]/venture[[#This Row],[Pre-Valuation Amount]],"")</f>
        <v>0.25708382352941178</v>
      </c>
      <c r="N32" s="20">
        <f>IFERROR(venture[[#This Row],[Raising Amount]]/venture[[#This Row],[Post-Valuation Amount]],"")</f>
        <v>0.20450809939437331</v>
      </c>
      <c r="O32" s="49" t="s">
        <v>274</v>
      </c>
      <c r="P32" s="51">
        <f>IF(venture[[#This Row],[Deal Name]]="",0,1)</f>
        <v>1</v>
      </c>
      <c r="R32" s="1"/>
      <c r="S32" s="1"/>
      <c r="T32" s="1"/>
      <c r="U32" s="1"/>
      <c r="V32" s="1"/>
      <c r="W32" s="1"/>
      <c r="X32" s="1"/>
      <c r="Y32" s="1"/>
      <c r="Z32" s="1"/>
      <c r="AA32" s="1"/>
      <c r="AB32" s="1"/>
      <c r="AC32" s="1"/>
      <c r="AD32" s="1"/>
    </row>
    <row r="33" spans="1:30" ht="18.600000000000001" customHeight="1" x14ac:dyDescent="0.25">
      <c r="A33" s="30" t="s">
        <v>122</v>
      </c>
      <c r="B33" s="14" t="s">
        <v>146</v>
      </c>
      <c r="C33" s="26" t="str">
        <f>IFERROR(IF(venture[[#This Row],[Company]]="","",_xlfn.XLOOKUP(venture[[#This Row],[Company]],Companies!A:A,Companies!B:B)),"")</f>
        <v>Software</v>
      </c>
      <c r="D33" s="15"/>
      <c r="E33" s="15" t="s">
        <v>126</v>
      </c>
      <c r="F33" s="15" t="s">
        <v>127</v>
      </c>
      <c r="G33" s="25">
        <v>45395</v>
      </c>
      <c r="H33" s="15" t="s">
        <v>159</v>
      </c>
      <c r="I33" s="15" t="s">
        <v>51</v>
      </c>
      <c r="J33" s="19">
        <v>7000000</v>
      </c>
      <c r="K33" s="19">
        <v>2265929</v>
      </c>
      <c r="L33" s="48">
        <f>IFERROR(IF(venture[[#This Row],[Deal Name]]="","",venture[[#This Row],[Pre-Valuation Amount]]+venture[[#This Row],[Raising Amount]]),"")</f>
        <v>9265929</v>
      </c>
      <c r="M33" s="20">
        <f>IFERROR(venture[[#This Row],[Raising Amount]]/venture[[#This Row],[Pre-Valuation Amount]],"")</f>
        <v>0.32370414285714288</v>
      </c>
      <c r="N33" s="20">
        <f>IFERROR(venture[[#This Row],[Raising Amount]]/venture[[#This Row],[Post-Valuation Amount]],"")</f>
        <v>0.24454417900245082</v>
      </c>
      <c r="O33" s="49" t="s">
        <v>273</v>
      </c>
      <c r="P33" s="51">
        <f>IF(venture[[#This Row],[Deal Name]]="",0,1)</f>
        <v>1</v>
      </c>
      <c r="R33" s="1"/>
      <c r="S33" s="1"/>
      <c r="T33" s="1"/>
      <c r="U33" s="1"/>
      <c r="V33" s="1"/>
      <c r="W33" s="1"/>
      <c r="X33" s="1"/>
      <c r="Y33" s="1"/>
      <c r="Z33" s="1"/>
      <c r="AA33" s="1"/>
      <c r="AB33" s="1"/>
      <c r="AC33" s="1"/>
      <c r="AD33" s="1"/>
    </row>
    <row r="34" spans="1:30" ht="18.600000000000001" customHeight="1" x14ac:dyDescent="0.25">
      <c r="A34" s="13"/>
      <c r="B34" s="14"/>
      <c r="C34" s="26" t="str">
        <f>IFERROR(IF(venture[[#This Row],[Company]]="","",_xlfn.XLOOKUP(venture[[#This Row],[Company]],Companies!A:A,Companies!B:B)),"")</f>
        <v/>
      </c>
      <c r="D34" s="15"/>
      <c r="E34" s="15"/>
      <c r="F34" s="15"/>
      <c r="G34" s="25"/>
      <c r="H34" s="15"/>
      <c r="I34" s="15"/>
      <c r="J34" s="19"/>
      <c r="K34" s="19"/>
      <c r="L34" s="48" t="str">
        <f>IFERROR(IF(venture[[#This Row],[Deal Name]]="","",venture[[#This Row],[Pre-Valuation Amount]]+venture[[#This Row],[Raising Amount]]),"")</f>
        <v/>
      </c>
      <c r="M34" s="20" t="str">
        <f>IFERROR(venture[[#This Row],[Raising Amount]]/venture[[#This Row],[Pre-Valuation Amount]],"")</f>
        <v/>
      </c>
      <c r="N34" s="20" t="str">
        <f>IFERROR(venture[[#This Row],[Raising Amount]]/venture[[#This Row],[Post-Valuation Amount]],"")</f>
        <v/>
      </c>
      <c r="O34" s="49"/>
      <c r="P34" s="51">
        <f>IF(venture[[#This Row],[Deal Name]]="",0,1)</f>
        <v>0</v>
      </c>
    </row>
    <row r="35" spans="1:30" ht="18.600000000000001" customHeight="1" x14ac:dyDescent="0.25">
      <c r="A35" s="13"/>
      <c r="B35" s="14"/>
      <c r="C35" s="26" t="str">
        <f>IFERROR(IF(venture[[#This Row],[Company]]="","",_xlfn.XLOOKUP(venture[[#This Row],[Company]],Companies!A:A,Companies!B:B)),"")</f>
        <v/>
      </c>
      <c r="D35" s="15"/>
      <c r="E35" s="15"/>
      <c r="F35" s="15"/>
      <c r="G35" s="25"/>
      <c r="H35" s="15"/>
      <c r="I35" s="15"/>
      <c r="J35" s="19"/>
      <c r="K35" s="19"/>
      <c r="L35" s="48" t="str">
        <f>IFERROR(IF(venture[[#This Row],[Deal Name]]="","",venture[[#This Row],[Pre-Valuation Amount]]+venture[[#This Row],[Raising Amount]]),"")</f>
        <v/>
      </c>
      <c r="M35" s="20" t="str">
        <f>IFERROR(venture[[#This Row],[Raising Amount]]/venture[[#This Row],[Pre-Valuation Amount]],"")</f>
        <v/>
      </c>
      <c r="N35" s="20" t="str">
        <f>IFERROR(venture[[#This Row],[Raising Amount]]/venture[[#This Row],[Post-Valuation Amount]],"")</f>
        <v/>
      </c>
      <c r="O35" s="49"/>
      <c r="P35" s="51">
        <f>IF(venture[[#This Row],[Deal Name]]="",0,1)</f>
        <v>0</v>
      </c>
    </row>
    <row r="36" spans="1:30" ht="18.600000000000001" customHeight="1" x14ac:dyDescent="0.25">
      <c r="A36" s="13"/>
      <c r="B36" s="14"/>
      <c r="C36" s="26" t="str">
        <f>IFERROR(IF(venture[[#This Row],[Company]]="","",_xlfn.XLOOKUP(venture[[#This Row],[Company]],Companies!A:A,Companies!B:B)),"")</f>
        <v/>
      </c>
      <c r="D36" s="15"/>
      <c r="E36" s="15"/>
      <c r="F36" s="15"/>
      <c r="G36" s="25"/>
      <c r="H36" s="15"/>
      <c r="I36" s="15"/>
      <c r="J36" s="19"/>
      <c r="K36" s="19"/>
      <c r="L36" s="48" t="str">
        <f>IFERROR(IF(venture[[#This Row],[Deal Name]]="","",venture[[#This Row],[Pre-Valuation Amount]]+venture[[#This Row],[Raising Amount]]),"")</f>
        <v/>
      </c>
      <c r="M36" s="20" t="str">
        <f>IFERROR(venture[[#This Row],[Raising Amount]]/venture[[#This Row],[Pre-Valuation Amount]],"")</f>
        <v/>
      </c>
      <c r="N36" s="20" t="str">
        <f>IFERROR(venture[[#This Row],[Raising Amount]]/venture[[#This Row],[Post-Valuation Amount]],"")</f>
        <v/>
      </c>
      <c r="O36" s="49"/>
      <c r="P36" s="51">
        <f>IF(venture[[#This Row],[Deal Name]]="",0,1)</f>
        <v>0</v>
      </c>
    </row>
    <row r="37" spans="1:30" ht="18.600000000000001" customHeight="1" x14ac:dyDescent="0.25">
      <c r="A37" s="13"/>
      <c r="B37" s="14"/>
      <c r="C37" s="26" t="str">
        <f>IFERROR(IF(venture[[#This Row],[Company]]="","",_xlfn.XLOOKUP(venture[[#This Row],[Company]],Companies!A:A,Companies!B:B)),"")</f>
        <v/>
      </c>
      <c r="D37" s="15"/>
      <c r="E37" s="15"/>
      <c r="F37" s="15"/>
      <c r="G37" s="25"/>
      <c r="H37" s="15"/>
      <c r="I37" s="15"/>
      <c r="J37" s="19"/>
      <c r="K37" s="19"/>
      <c r="L37" s="48" t="str">
        <f>IFERROR(IF(venture[[#This Row],[Deal Name]]="","",venture[[#This Row],[Pre-Valuation Amount]]+venture[[#This Row],[Raising Amount]]),"")</f>
        <v/>
      </c>
      <c r="M37" s="20" t="str">
        <f>IFERROR(venture[[#This Row],[Raising Amount]]/venture[[#This Row],[Pre-Valuation Amount]],"")</f>
        <v/>
      </c>
      <c r="N37" s="20" t="str">
        <f>IFERROR(venture[[#This Row],[Raising Amount]]/venture[[#This Row],[Post-Valuation Amount]],"")</f>
        <v/>
      </c>
      <c r="O37" s="49"/>
      <c r="P37" s="51">
        <f>IF(venture[[#This Row],[Deal Name]]="",0,1)</f>
        <v>0</v>
      </c>
    </row>
    <row r="38" spans="1:30" ht="18.600000000000001" customHeight="1" x14ac:dyDescent="0.25">
      <c r="A38" s="13"/>
      <c r="B38" s="14"/>
      <c r="C38" s="26" t="str">
        <f>IFERROR(IF(venture[[#This Row],[Company]]="","",_xlfn.XLOOKUP(venture[[#This Row],[Company]],Companies!A:A,Companies!B:B)),"")</f>
        <v/>
      </c>
      <c r="D38" s="15"/>
      <c r="E38" s="15"/>
      <c r="F38" s="15"/>
      <c r="G38" s="25"/>
      <c r="H38" s="15"/>
      <c r="I38" s="15"/>
      <c r="J38" s="19"/>
      <c r="K38" s="19"/>
      <c r="L38" s="48" t="str">
        <f>IFERROR(IF(venture[[#This Row],[Deal Name]]="","",venture[[#This Row],[Pre-Valuation Amount]]+venture[[#This Row],[Raising Amount]]),"")</f>
        <v/>
      </c>
      <c r="M38" s="20" t="str">
        <f>IFERROR(venture[[#This Row],[Raising Amount]]/venture[[#This Row],[Pre-Valuation Amount]],"")</f>
        <v/>
      </c>
      <c r="N38" s="20" t="str">
        <f>IFERROR(venture[[#This Row],[Raising Amount]]/venture[[#This Row],[Post-Valuation Amount]],"")</f>
        <v/>
      </c>
      <c r="O38" s="49"/>
      <c r="P38" s="51">
        <f>IF(venture[[#This Row],[Deal Name]]="",0,1)</f>
        <v>0</v>
      </c>
    </row>
    <row r="39" spans="1:30" ht="18.600000000000001" customHeight="1" x14ac:dyDescent="0.25">
      <c r="A39" s="13"/>
      <c r="B39" s="14"/>
      <c r="C39" s="26" t="str">
        <f>IFERROR(IF(venture[[#This Row],[Company]]="","",_xlfn.XLOOKUP(venture[[#This Row],[Company]],Companies!A:A,Companies!B:B)),"")</f>
        <v/>
      </c>
      <c r="D39" s="15"/>
      <c r="E39" s="15"/>
      <c r="F39" s="15"/>
      <c r="G39" s="25"/>
      <c r="H39" s="15"/>
      <c r="I39" s="15"/>
      <c r="J39" s="19"/>
      <c r="K39" s="19"/>
      <c r="L39" s="48" t="str">
        <f>IFERROR(IF(venture[[#This Row],[Deal Name]]="","",venture[[#This Row],[Pre-Valuation Amount]]+venture[[#This Row],[Raising Amount]]),"")</f>
        <v/>
      </c>
      <c r="M39" s="20" t="str">
        <f>IFERROR(venture[[#This Row],[Raising Amount]]/venture[[#This Row],[Pre-Valuation Amount]],"")</f>
        <v/>
      </c>
      <c r="N39" s="20" t="str">
        <f>IFERROR(venture[[#This Row],[Raising Amount]]/venture[[#This Row],[Post-Valuation Amount]],"")</f>
        <v/>
      </c>
      <c r="O39" s="49"/>
      <c r="P39" s="51">
        <f>IF(venture[[#This Row],[Deal Name]]="",0,1)</f>
        <v>0</v>
      </c>
    </row>
    <row r="40" spans="1:30" ht="18.600000000000001" customHeight="1" x14ac:dyDescent="0.25">
      <c r="A40" s="13"/>
      <c r="B40" s="14"/>
      <c r="C40" s="26" t="str">
        <f>IFERROR(IF(venture[[#This Row],[Company]]="","",_xlfn.XLOOKUP(venture[[#This Row],[Company]],Companies!A:A,Companies!B:B)),"")</f>
        <v/>
      </c>
      <c r="D40" s="15"/>
      <c r="E40" s="15"/>
      <c r="F40" s="15"/>
      <c r="G40" s="25"/>
      <c r="H40" s="15"/>
      <c r="I40" s="15"/>
      <c r="J40" s="19"/>
      <c r="K40" s="19"/>
      <c r="L40" s="48" t="str">
        <f>IFERROR(IF(venture[[#This Row],[Deal Name]]="","",venture[[#This Row],[Pre-Valuation Amount]]+venture[[#This Row],[Raising Amount]]),"")</f>
        <v/>
      </c>
      <c r="M40" s="20" t="str">
        <f>IFERROR(venture[[#This Row],[Raising Amount]]/venture[[#This Row],[Pre-Valuation Amount]],"")</f>
        <v/>
      </c>
      <c r="N40" s="20" t="str">
        <f>IFERROR(venture[[#This Row],[Raising Amount]]/venture[[#This Row],[Post-Valuation Amount]],"")</f>
        <v/>
      </c>
      <c r="O40" s="49"/>
      <c r="P40" s="51">
        <f>IF(venture[[#This Row],[Deal Name]]="",0,1)</f>
        <v>0</v>
      </c>
    </row>
    <row r="41" spans="1:30" ht="18.600000000000001" customHeight="1" x14ac:dyDescent="0.25">
      <c r="A41" s="13"/>
      <c r="B41" s="14"/>
      <c r="C41" s="26" t="str">
        <f>IFERROR(IF(venture[[#This Row],[Company]]="","",_xlfn.XLOOKUP(venture[[#This Row],[Company]],Companies!A:A,Companies!B:B)),"")</f>
        <v/>
      </c>
      <c r="D41" s="15"/>
      <c r="E41" s="15"/>
      <c r="F41" s="15"/>
      <c r="G41" s="25"/>
      <c r="H41" s="15"/>
      <c r="I41" s="15"/>
      <c r="J41" s="19"/>
      <c r="K41" s="19"/>
      <c r="L41" s="48" t="str">
        <f>IFERROR(IF(venture[[#This Row],[Deal Name]]="","",venture[[#This Row],[Pre-Valuation Amount]]+venture[[#This Row],[Raising Amount]]),"")</f>
        <v/>
      </c>
      <c r="M41" s="20" t="str">
        <f>IFERROR(venture[[#This Row],[Raising Amount]]/venture[[#This Row],[Pre-Valuation Amount]],"")</f>
        <v/>
      </c>
      <c r="N41" s="20" t="str">
        <f>IFERROR(venture[[#This Row],[Raising Amount]]/venture[[#This Row],[Post-Valuation Amount]],"")</f>
        <v/>
      </c>
      <c r="O41" s="49"/>
      <c r="P41" s="51">
        <f>IF(venture[[#This Row],[Deal Name]]="",0,1)</f>
        <v>0</v>
      </c>
    </row>
    <row r="42" spans="1:30" ht="18.600000000000001" customHeight="1" x14ac:dyDescent="0.25">
      <c r="A42" s="13"/>
      <c r="B42" s="14"/>
      <c r="C42" s="26" t="str">
        <f>IFERROR(IF(venture[[#This Row],[Company]]="","",_xlfn.XLOOKUP(venture[[#This Row],[Company]],Companies!A:A,Companies!B:B)),"")</f>
        <v/>
      </c>
      <c r="D42" s="15"/>
      <c r="E42" s="15"/>
      <c r="F42" s="15"/>
      <c r="G42" s="25"/>
      <c r="H42" s="15"/>
      <c r="I42" s="15"/>
      <c r="J42" s="19"/>
      <c r="K42" s="19"/>
      <c r="L42" s="48" t="str">
        <f>IFERROR(IF(venture[[#This Row],[Deal Name]]="","",venture[[#This Row],[Pre-Valuation Amount]]+venture[[#This Row],[Raising Amount]]),"")</f>
        <v/>
      </c>
      <c r="M42" s="20" t="str">
        <f>IFERROR(venture[[#This Row],[Raising Amount]]/venture[[#This Row],[Pre-Valuation Amount]],"")</f>
        <v/>
      </c>
      <c r="N42" s="20" t="str">
        <f>IFERROR(venture[[#This Row],[Raising Amount]]/venture[[#This Row],[Post-Valuation Amount]],"")</f>
        <v/>
      </c>
      <c r="O42" s="49"/>
      <c r="P42" s="51">
        <f>IF(venture[[#This Row],[Deal Name]]="",0,1)</f>
        <v>0</v>
      </c>
    </row>
    <row r="43" spans="1:30" ht="18.600000000000001" customHeight="1" x14ac:dyDescent="0.25">
      <c r="A43" s="13"/>
      <c r="B43" s="14"/>
      <c r="C43" s="26" t="str">
        <f>IFERROR(IF(venture[[#This Row],[Company]]="","",_xlfn.XLOOKUP(venture[[#This Row],[Company]],Companies!A:A,Companies!B:B)),"")</f>
        <v/>
      </c>
      <c r="D43" s="15"/>
      <c r="E43" s="15"/>
      <c r="F43" s="15"/>
      <c r="G43" s="25"/>
      <c r="H43" s="15"/>
      <c r="I43" s="15"/>
      <c r="J43" s="19"/>
      <c r="K43" s="19"/>
      <c r="L43" s="48" t="str">
        <f>IFERROR(IF(venture[[#This Row],[Deal Name]]="","",venture[[#This Row],[Pre-Valuation Amount]]+venture[[#This Row],[Raising Amount]]),"")</f>
        <v/>
      </c>
      <c r="M43" s="20" t="str">
        <f>IFERROR(venture[[#This Row],[Raising Amount]]/venture[[#This Row],[Pre-Valuation Amount]],"")</f>
        <v/>
      </c>
      <c r="N43" s="20" t="str">
        <f>IFERROR(venture[[#This Row],[Raising Amount]]/venture[[#This Row],[Post-Valuation Amount]],"")</f>
        <v/>
      </c>
      <c r="O43" s="49"/>
      <c r="P43" s="51">
        <f>IF(venture[[#This Row],[Deal Name]]="",0,1)</f>
        <v>0</v>
      </c>
    </row>
    <row r="44" spans="1:30" ht="18.600000000000001" customHeight="1" x14ac:dyDescent="0.25">
      <c r="A44" s="13"/>
      <c r="B44" s="14"/>
      <c r="C44" s="26" t="str">
        <f>IFERROR(IF(venture[[#This Row],[Company]]="","",_xlfn.XLOOKUP(venture[[#This Row],[Company]],Companies!A:A,Companies!B:B)),"")</f>
        <v/>
      </c>
      <c r="D44" s="15"/>
      <c r="E44" s="15"/>
      <c r="F44" s="15"/>
      <c r="G44" s="25"/>
      <c r="H44" s="15"/>
      <c r="I44" s="15"/>
      <c r="J44" s="19"/>
      <c r="K44" s="19"/>
      <c r="L44" s="48" t="str">
        <f>IFERROR(IF(venture[[#This Row],[Deal Name]]="","",venture[[#This Row],[Pre-Valuation Amount]]+venture[[#This Row],[Raising Amount]]),"")</f>
        <v/>
      </c>
      <c r="M44" s="20" t="str">
        <f>IFERROR(venture[[#This Row],[Raising Amount]]/venture[[#This Row],[Pre-Valuation Amount]],"")</f>
        <v/>
      </c>
      <c r="N44" s="20" t="str">
        <f>IFERROR(venture[[#This Row],[Raising Amount]]/venture[[#This Row],[Post-Valuation Amount]],"")</f>
        <v/>
      </c>
      <c r="O44" s="49"/>
      <c r="P44" s="51">
        <f>IF(venture[[#This Row],[Deal Name]]="",0,1)</f>
        <v>0</v>
      </c>
    </row>
    <row r="45" spans="1:30" ht="18.600000000000001" customHeight="1" x14ac:dyDescent="0.25">
      <c r="A45" s="13"/>
      <c r="B45" s="14"/>
      <c r="C45" s="26" t="str">
        <f>IFERROR(IF(venture[[#This Row],[Company]]="","",_xlfn.XLOOKUP(venture[[#This Row],[Company]],Companies!A:A,Companies!B:B)),"")</f>
        <v/>
      </c>
      <c r="D45" s="15"/>
      <c r="E45" s="15"/>
      <c r="F45" s="15"/>
      <c r="G45" s="25"/>
      <c r="H45" s="15"/>
      <c r="I45" s="15"/>
      <c r="J45" s="19"/>
      <c r="K45" s="19"/>
      <c r="L45" s="48" t="str">
        <f>IFERROR(IF(venture[[#This Row],[Deal Name]]="","",venture[[#This Row],[Pre-Valuation Amount]]+venture[[#This Row],[Raising Amount]]),"")</f>
        <v/>
      </c>
      <c r="M45" s="20" t="str">
        <f>IFERROR(venture[[#This Row],[Raising Amount]]/venture[[#This Row],[Pre-Valuation Amount]],"")</f>
        <v/>
      </c>
      <c r="N45" s="20" t="str">
        <f>IFERROR(venture[[#This Row],[Raising Amount]]/venture[[#This Row],[Post-Valuation Amount]],"")</f>
        <v/>
      </c>
      <c r="O45" s="49"/>
      <c r="P45" s="51">
        <f>IF(venture[[#This Row],[Deal Name]]="",0,1)</f>
        <v>0</v>
      </c>
    </row>
    <row r="46" spans="1:30" ht="18.600000000000001" customHeight="1" x14ac:dyDescent="0.25">
      <c r="A46" s="13"/>
      <c r="B46" s="14"/>
      <c r="C46" s="26" t="str">
        <f>IFERROR(IF(venture[[#This Row],[Company]]="","",_xlfn.XLOOKUP(venture[[#This Row],[Company]],Companies!A:A,Companies!B:B)),"")</f>
        <v/>
      </c>
      <c r="D46" s="15"/>
      <c r="E46" s="15"/>
      <c r="F46" s="15"/>
      <c r="G46" s="25"/>
      <c r="H46" s="15"/>
      <c r="I46" s="15"/>
      <c r="J46" s="19"/>
      <c r="K46" s="19"/>
      <c r="L46" s="48" t="str">
        <f>IFERROR(IF(venture[[#This Row],[Deal Name]]="","",venture[[#This Row],[Pre-Valuation Amount]]+venture[[#This Row],[Raising Amount]]),"")</f>
        <v/>
      </c>
      <c r="M46" s="20" t="str">
        <f>IFERROR(venture[[#This Row],[Raising Amount]]/venture[[#This Row],[Pre-Valuation Amount]],"")</f>
        <v/>
      </c>
      <c r="N46" s="20" t="str">
        <f>IFERROR(venture[[#This Row],[Raising Amount]]/venture[[#This Row],[Post-Valuation Amount]],"")</f>
        <v/>
      </c>
      <c r="O46" s="49"/>
      <c r="P46" s="51">
        <f>IF(venture[[#This Row],[Deal Name]]="",0,1)</f>
        <v>0</v>
      </c>
    </row>
    <row r="47" spans="1:30" ht="18.600000000000001" customHeight="1" x14ac:dyDescent="0.25">
      <c r="A47" s="13"/>
      <c r="B47" s="14"/>
      <c r="C47" s="26" t="str">
        <f>IFERROR(IF(venture[[#This Row],[Company]]="","",_xlfn.XLOOKUP(venture[[#This Row],[Company]],Companies!A:A,Companies!B:B)),"")</f>
        <v/>
      </c>
      <c r="D47" s="15"/>
      <c r="E47" s="15"/>
      <c r="F47" s="15"/>
      <c r="G47" s="25"/>
      <c r="H47" s="15"/>
      <c r="I47" s="15"/>
      <c r="J47" s="19"/>
      <c r="K47" s="19"/>
      <c r="L47" s="48" t="str">
        <f>IFERROR(IF(venture[[#This Row],[Deal Name]]="","",venture[[#This Row],[Pre-Valuation Amount]]+venture[[#This Row],[Raising Amount]]),"")</f>
        <v/>
      </c>
      <c r="M47" s="20" t="str">
        <f>IFERROR(venture[[#This Row],[Raising Amount]]/venture[[#This Row],[Pre-Valuation Amount]],"")</f>
        <v/>
      </c>
      <c r="N47" s="20" t="str">
        <f>IFERROR(venture[[#This Row],[Raising Amount]]/venture[[#This Row],[Post-Valuation Amount]],"")</f>
        <v/>
      </c>
      <c r="O47" s="49"/>
      <c r="P47" s="51">
        <f>IF(venture[[#This Row],[Deal Name]]="",0,1)</f>
        <v>0</v>
      </c>
    </row>
    <row r="48" spans="1:30" ht="18.600000000000001" customHeight="1" x14ac:dyDescent="0.25">
      <c r="A48" s="13"/>
      <c r="B48" s="14"/>
      <c r="C48" s="26" t="str">
        <f>IFERROR(IF(venture[[#This Row],[Company]]="","",_xlfn.XLOOKUP(venture[[#This Row],[Company]],Companies!A:A,Companies!B:B)),"")</f>
        <v/>
      </c>
      <c r="D48" s="15"/>
      <c r="E48" s="15"/>
      <c r="F48" s="15"/>
      <c r="G48" s="25"/>
      <c r="H48" s="15"/>
      <c r="I48" s="15"/>
      <c r="J48" s="19"/>
      <c r="K48" s="19"/>
      <c r="L48" s="48" t="str">
        <f>IFERROR(IF(venture[[#This Row],[Deal Name]]="","",venture[[#This Row],[Pre-Valuation Amount]]+venture[[#This Row],[Raising Amount]]),"")</f>
        <v/>
      </c>
      <c r="M48" s="20" t="str">
        <f>IFERROR(venture[[#This Row],[Raising Amount]]/venture[[#This Row],[Pre-Valuation Amount]],"")</f>
        <v/>
      </c>
      <c r="N48" s="20" t="str">
        <f>IFERROR(venture[[#This Row],[Raising Amount]]/venture[[#This Row],[Post-Valuation Amount]],"")</f>
        <v/>
      </c>
      <c r="O48" s="49"/>
      <c r="P48" s="51">
        <f>IF(venture[[#This Row],[Deal Name]]="",0,1)</f>
        <v>0</v>
      </c>
    </row>
    <row r="49" spans="1:16" ht="18.600000000000001" customHeight="1" x14ac:dyDescent="0.25">
      <c r="A49" s="13"/>
      <c r="B49" s="14"/>
      <c r="C49" s="26" t="str">
        <f>IFERROR(IF(venture[[#This Row],[Company]]="","",_xlfn.XLOOKUP(venture[[#This Row],[Company]],Companies!A:A,Companies!B:B)),"")</f>
        <v/>
      </c>
      <c r="D49" s="15"/>
      <c r="E49" s="15"/>
      <c r="F49" s="15"/>
      <c r="G49" s="25"/>
      <c r="H49" s="15"/>
      <c r="I49" s="15"/>
      <c r="J49" s="19"/>
      <c r="K49" s="19"/>
      <c r="L49" s="48" t="str">
        <f>IFERROR(IF(venture[[#This Row],[Deal Name]]="","",venture[[#This Row],[Pre-Valuation Amount]]+venture[[#This Row],[Raising Amount]]),"")</f>
        <v/>
      </c>
      <c r="M49" s="20" t="str">
        <f>IFERROR(venture[[#This Row],[Raising Amount]]/venture[[#This Row],[Pre-Valuation Amount]],"")</f>
        <v/>
      </c>
      <c r="N49" s="20" t="str">
        <f>IFERROR(venture[[#This Row],[Raising Amount]]/venture[[#This Row],[Post-Valuation Amount]],"")</f>
        <v/>
      </c>
      <c r="O49" s="49"/>
      <c r="P49" s="51">
        <f>IF(venture[[#This Row],[Deal Name]]="",0,1)</f>
        <v>0</v>
      </c>
    </row>
    <row r="50" spans="1:16" ht="18.600000000000001" customHeight="1" x14ac:dyDescent="0.25">
      <c r="A50" s="13"/>
      <c r="B50" s="14"/>
      <c r="C50" s="26" t="str">
        <f>IFERROR(IF(venture[[#This Row],[Company]]="","",_xlfn.XLOOKUP(venture[[#This Row],[Company]],Companies!A:A,Companies!B:B)),"")</f>
        <v/>
      </c>
      <c r="D50" s="15"/>
      <c r="E50" s="15"/>
      <c r="F50" s="15"/>
      <c r="G50" s="25"/>
      <c r="H50" s="15"/>
      <c r="I50" s="15"/>
      <c r="J50" s="19"/>
      <c r="K50" s="19"/>
      <c r="L50" s="48" t="str">
        <f>IFERROR(IF(venture[[#This Row],[Deal Name]]="","",venture[[#This Row],[Pre-Valuation Amount]]+venture[[#This Row],[Raising Amount]]),"")</f>
        <v/>
      </c>
      <c r="M50" s="20" t="str">
        <f>IFERROR(venture[[#This Row],[Raising Amount]]/venture[[#This Row],[Pre-Valuation Amount]],"")</f>
        <v/>
      </c>
      <c r="N50" s="20" t="str">
        <f>IFERROR(venture[[#This Row],[Raising Amount]]/venture[[#This Row],[Post-Valuation Amount]],"")</f>
        <v/>
      </c>
      <c r="O50" s="49"/>
      <c r="P50" s="51">
        <f>IF(venture[[#This Row],[Deal Name]]="",0,1)</f>
        <v>0</v>
      </c>
    </row>
    <row r="51" spans="1:16" ht="18.600000000000001" customHeight="1" x14ac:dyDescent="0.25">
      <c r="A51" s="13"/>
      <c r="B51" s="14"/>
      <c r="C51" s="26" t="str">
        <f>IFERROR(IF(venture[[#This Row],[Company]]="","",_xlfn.XLOOKUP(venture[[#This Row],[Company]],Companies!A:A,Companies!B:B)),"")</f>
        <v/>
      </c>
      <c r="D51" s="15"/>
      <c r="E51" s="15"/>
      <c r="F51" s="15"/>
      <c r="G51" s="25"/>
      <c r="H51" s="15"/>
      <c r="I51" s="15"/>
      <c r="J51" s="19"/>
      <c r="K51" s="19"/>
      <c r="L51" s="48" t="str">
        <f>IFERROR(IF(venture[[#This Row],[Deal Name]]="","",venture[[#This Row],[Pre-Valuation Amount]]+venture[[#This Row],[Raising Amount]]),"")</f>
        <v/>
      </c>
      <c r="M51" s="20" t="str">
        <f>IFERROR(venture[[#This Row],[Raising Amount]]/venture[[#This Row],[Pre-Valuation Amount]],"")</f>
        <v/>
      </c>
      <c r="N51" s="20" t="str">
        <f>IFERROR(venture[[#This Row],[Raising Amount]]/venture[[#This Row],[Post-Valuation Amount]],"")</f>
        <v/>
      </c>
      <c r="O51" s="49"/>
      <c r="P51" s="51">
        <f>IF(venture[[#This Row],[Deal Name]]="",0,1)</f>
        <v>0</v>
      </c>
    </row>
    <row r="52" spans="1:16" ht="18.600000000000001" customHeight="1" x14ac:dyDescent="0.25">
      <c r="A52" s="13"/>
      <c r="B52" s="14"/>
      <c r="C52" s="26" t="str">
        <f>IFERROR(IF(venture[[#This Row],[Company]]="","",_xlfn.XLOOKUP(venture[[#This Row],[Company]],Companies!A:A,Companies!B:B)),"")</f>
        <v/>
      </c>
      <c r="D52" s="15"/>
      <c r="E52" s="15"/>
      <c r="F52" s="15"/>
      <c r="G52" s="25"/>
      <c r="H52" s="15"/>
      <c r="I52" s="15"/>
      <c r="J52" s="19"/>
      <c r="K52" s="19"/>
      <c r="L52" s="48" t="str">
        <f>IFERROR(IF(venture[[#This Row],[Deal Name]]="","",venture[[#This Row],[Pre-Valuation Amount]]+venture[[#This Row],[Raising Amount]]),"")</f>
        <v/>
      </c>
      <c r="M52" s="20" t="str">
        <f>IFERROR(venture[[#This Row],[Raising Amount]]/venture[[#This Row],[Pre-Valuation Amount]],"")</f>
        <v/>
      </c>
      <c r="N52" s="20" t="str">
        <f>IFERROR(venture[[#This Row],[Raising Amount]]/venture[[#This Row],[Post-Valuation Amount]],"")</f>
        <v/>
      </c>
      <c r="O52" s="49"/>
      <c r="P52" s="51">
        <f>IF(venture[[#This Row],[Deal Name]]="",0,1)</f>
        <v>0</v>
      </c>
    </row>
    <row r="53" spans="1:16" ht="18.600000000000001" customHeight="1" x14ac:dyDescent="0.25">
      <c r="A53" s="13"/>
      <c r="B53" s="14"/>
      <c r="C53" s="26" t="str">
        <f>IFERROR(IF(venture[[#This Row],[Company]]="","",_xlfn.XLOOKUP(venture[[#This Row],[Company]],Companies!A:A,Companies!B:B)),"")</f>
        <v/>
      </c>
      <c r="D53" s="15"/>
      <c r="E53" s="15"/>
      <c r="F53" s="15"/>
      <c r="G53" s="25"/>
      <c r="H53" s="15"/>
      <c r="I53" s="15"/>
      <c r="J53" s="19"/>
      <c r="K53" s="19"/>
      <c r="L53" s="48" t="str">
        <f>IFERROR(IF(venture[[#This Row],[Deal Name]]="","",venture[[#This Row],[Pre-Valuation Amount]]+venture[[#This Row],[Raising Amount]]),"")</f>
        <v/>
      </c>
      <c r="M53" s="20" t="str">
        <f>IFERROR(venture[[#This Row],[Raising Amount]]/venture[[#This Row],[Pre-Valuation Amount]],"")</f>
        <v/>
      </c>
      <c r="N53" s="20" t="str">
        <f>IFERROR(venture[[#This Row],[Raising Amount]]/venture[[#This Row],[Post-Valuation Amount]],"")</f>
        <v/>
      </c>
      <c r="O53" s="49"/>
      <c r="P53" s="51">
        <f>IF(venture[[#This Row],[Deal Name]]="",0,1)</f>
        <v>0</v>
      </c>
    </row>
    <row r="54" spans="1:16" ht="18.600000000000001" customHeight="1" x14ac:dyDescent="0.25">
      <c r="A54" s="13"/>
      <c r="B54" s="14"/>
      <c r="C54" s="26" t="str">
        <f>IFERROR(IF(venture[[#This Row],[Company]]="","",_xlfn.XLOOKUP(venture[[#This Row],[Company]],Companies!A:A,Companies!B:B)),"")</f>
        <v/>
      </c>
      <c r="D54" s="15"/>
      <c r="E54" s="15"/>
      <c r="F54" s="15"/>
      <c r="G54" s="25"/>
      <c r="H54" s="15"/>
      <c r="I54" s="15"/>
      <c r="J54" s="19"/>
      <c r="K54" s="19"/>
      <c r="L54" s="48" t="str">
        <f>IFERROR(IF(venture[[#This Row],[Deal Name]]="","",venture[[#This Row],[Pre-Valuation Amount]]+venture[[#This Row],[Raising Amount]]),"")</f>
        <v/>
      </c>
      <c r="M54" s="20" t="str">
        <f>IFERROR(venture[[#This Row],[Raising Amount]]/venture[[#This Row],[Pre-Valuation Amount]],"")</f>
        <v/>
      </c>
      <c r="N54" s="20" t="str">
        <f>IFERROR(venture[[#This Row],[Raising Amount]]/venture[[#This Row],[Post-Valuation Amount]],"")</f>
        <v/>
      </c>
      <c r="O54" s="49"/>
      <c r="P54" s="51">
        <f>IF(venture[[#This Row],[Deal Name]]="",0,1)</f>
        <v>0</v>
      </c>
    </row>
    <row r="55" spans="1:16" ht="18.600000000000001" customHeight="1" x14ac:dyDescent="0.25">
      <c r="A55" s="13"/>
      <c r="B55" s="14"/>
      <c r="C55" s="26" t="str">
        <f>IFERROR(IF(venture[[#This Row],[Company]]="","",_xlfn.XLOOKUP(venture[[#This Row],[Company]],Companies!A:A,Companies!B:B)),"")</f>
        <v/>
      </c>
      <c r="D55" s="15"/>
      <c r="E55" s="15"/>
      <c r="F55" s="15"/>
      <c r="G55" s="25"/>
      <c r="H55" s="15"/>
      <c r="I55" s="15"/>
      <c r="J55" s="19"/>
      <c r="K55" s="19"/>
      <c r="L55" s="48" t="str">
        <f>IFERROR(IF(venture[[#This Row],[Deal Name]]="","",venture[[#This Row],[Pre-Valuation Amount]]+venture[[#This Row],[Raising Amount]]),"")</f>
        <v/>
      </c>
      <c r="M55" s="20" t="str">
        <f>IFERROR(venture[[#This Row],[Raising Amount]]/venture[[#This Row],[Pre-Valuation Amount]],"")</f>
        <v/>
      </c>
      <c r="N55" s="20" t="str">
        <f>IFERROR(venture[[#This Row],[Raising Amount]]/venture[[#This Row],[Post-Valuation Amount]],"")</f>
        <v/>
      </c>
      <c r="O55" s="49"/>
      <c r="P55" s="51">
        <f>IF(venture[[#This Row],[Deal Name]]="",0,1)</f>
        <v>0</v>
      </c>
    </row>
    <row r="56" spans="1:16" ht="18.600000000000001" customHeight="1" x14ac:dyDescent="0.25">
      <c r="A56" s="13"/>
      <c r="B56" s="14"/>
      <c r="C56" s="26" t="str">
        <f>IFERROR(IF(venture[[#This Row],[Company]]="","",_xlfn.XLOOKUP(venture[[#This Row],[Company]],Companies!A:A,Companies!B:B)),"")</f>
        <v/>
      </c>
      <c r="D56" s="15"/>
      <c r="E56" s="15"/>
      <c r="F56" s="15"/>
      <c r="G56" s="25"/>
      <c r="H56" s="15"/>
      <c r="I56" s="15"/>
      <c r="J56" s="19"/>
      <c r="K56" s="19"/>
      <c r="L56" s="48" t="str">
        <f>IFERROR(IF(venture[[#This Row],[Deal Name]]="","",venture[[#This Row],[Pre-Valuation Amount]]+venture[[#This Row],[Raising Amount]]),"")</f>
        <v/>
      </c>
      <c r="M56" s="20" t="str">
        <f>IFERROR(venture[[#This Row],[Raising Amount]]/venture[[#This Row],[Pre-Valuation Amount]],"")</f>
        <v/>
      </c>
      <c r="N56" s="20" t="str">
        <f>IFERROR(venture[[#This Row],[Raising Amount]]/venture[[#This Row],[Post-Valuation Amount]],"")</f>
        <v/>
      </c>
      <c r="O56" s="49"/>
      <c r="P56" s="51">
        <f>IF(venture[[#This Row],[Deal Name]]="",0,1)</f>
        <v>0</v>
      </c>
    </row>
    <row r="57" spans="1:16" ht="18.600000000000001" customHeight="1" x14ac:dyDescent="0.25">
      <c r="A57" s="13"/>
      <c r="B57" s="14"/>
      <c r="C57" s="26" t="str">
        <f>IFERROR(IF(venture[[#This Row],[Company]]="","",_xlfn.XLOOKUP(venture[[#This Row],[Company]],Companies!A:A,Companies!B:B)),"")</f>
        <v/>
      </c>
      <c r="D57" s="15"/>
      <c r="E57" s="15"/>
      <c r="F57" s="15"/>
      <c r="G57" s="25"/>
      <c r="H57" s="15"/>
      <c r="I57" s="15"/>
      <c r="J57" s="19"/>
      <c r="K57" s="19"/>
      <c r="L57" s="48" t="str">
        <f>IFERROR(IF(venture[[#This Row],[Deal Name]]="","",venture[[#This Row],[Pre-Valuation Amount]]+venture[[#This Row],[Raising Amount]]),"")</f>
        <v/>
      </c>
      <c r="M57" s="20" t="str">
        <f>IFERROR(venture[[#This Row],[Raising Amount]]/venture[[#This Row],[Pre-Valuation Amount]],"")</f>
        <v/>
      </c>
      <c r="N57" s="20" t="str">
        <f>IFERROR(venture[[#This Row],[Raising Amount]]/venture[[#This Row],[Post-Valuation Amount]],"")</f>
        <v/>
      </c>
      <c r="O57" s="49"/>
      <c r="P57" s="51">
        <f>IF(venture[[#This Row],[Deal Name]]="",0,1)</f>
        <v>0</v>
      </c>
    </row>
    <row r="58" spans="1:16" ht="18.600000000000001" customHeight="1" x14ac:dyDescent="0.25">
      <c r="A58" s="13"/>
      <c r="B58" s="14"/>
      <c r="C58" s="26" t="str">
        <f>IFERROR(IF(venture[[#This Row],[Company]]="","",_xlfn.XLOOKUP(venture[[#This Row],[Company]],Companies!A:A,Companies!B:B)),"")</f>
        <v/>
      </c>
      <c r="D58" s="15"/>
      <c r="E58" s="15"/>
      <c r="F58" s="15"/>
      <c r="G58" s="25"/>
      <c r="H58" s="15"/>
      <c r="I58" s="15"/>
      <c r="J58" s="19"/>
      <c r="K58" s="19"/>
      <c r="L58" s="48" t="str">
        <f>IFERROR(IF(venture[[#This Row],[Deal Name]]="","",venture[[#This Row],[Pre-Valuation Amount]]+venture[[#This Row],[Raising Amount]]),"")</f>
        <v/>
      </c>
      <c r="M58" s="20" t="str">
        <f>IFERROR(venture[[#This Row],[Raising Amount]]/venture[[#This Row],[Pre-Valuation Amount]],"")</f>
        <v/>
      </c>
      <c r="N58" s="20" t="str">
        <f>IFERROR(venture[[#This Row],[Raising Amount]]/venture[[#This Row],[Post-Valuation Amount]],"")</f>
        <v/>
      </c>
      <c r="O58" s="49"/>
      <c r="P58" s="51">
        <f>IF(venture[[#This Row],[Deal Name]]="",0,1)</f>
        <v>0</v>
      </c>
    </row>
    <row r="59" spans="1:16" ht="18.600000000000001" customHeight="1" x14ac:dyDescent="0.25">
      <c r="A59" s="13"/>
      <c r="B59" s="14"/>
      <c r="C59" s="26" t="str">
        <f>IFERROR(IF(venture[[#This Row],[Company]]="","",_xlfn.XLOOKUP(venture[[#This Row],[Company]],Companies!A:A,Companies!B:B)),"")</f>
        <v/>
      </c>
      <c r="D59" s="15"/>
      <c r="E59" s="15"/>
      <c r="F59" s="15"/>
      <c r="G59" s="25"/>
      <c r="H59" s="15"/>
      <c r="I59" s="15"/>
      <c r="J59" s="19"/>
      <c r="K59" s="19"/>
      <c r="L59" s="48" t="str">
        <f>IFERROR(IF(venture[[#This Row],[Deal Name]]="","",venture[[#This Row],[Pre-Valuation Amount]]+venture[[#This Row],[Raising Amount]]),"")</f>
        <v/>
      </c>
      <c r="M59" s="20" t="str">
        <f>IFERROR(venture[[#This Row],[Raising Amount]]/venture[[#This Row],[Pre-Valuation Amount]],"")</f>
        <v/>
      </c>
      <c r="N59" s="20" t="str">
        <f>IFERROR(venture[[#This Row],[Raising Amount]]/venture[[#This Row],[Post-Valuation Amount]],"")</f>
        <v/>
      </c>
      <c r="O59" s="49"/>
      <c r="P59" s="51">
        <f>IF(venture[[#This Row],[Deal Name]]="",0,1)</f>
        <v>0</v>
      </c>
    </row>
    <row r="60" spans="1:16" ht="18.600000000000001" customHeight="1" x14ac:dyDescent="0.25">
      <c r="A60" s="13"/>
      <c r="B60" s="14"/>
      <c r="C60" s="26" t="str">
        <f>IFERROR(IF(venture[[#This Row],[Company]]="","",_xlfn.XLOOKUP(venture[[#This Row],[Company]],Companies!A:A,Companies!B:B)),"")</f>
        <v/>
      </c>
      <c r="D60" s="15"/>
      <c r="E60" s="15"/>
      <c r="F60" s="15"/>
      <c r="G60" s="25"/>
      <c r="H60" s="15"/>
      <c r="I60" s="15"/>
      <c r="J60" s="19"/>
      <c r="K60" s="19"/>
      <c r="L60" s="48" t="str">
        <f>IFERROR(IF(venture[[#This Row],[Deal Name]]="","",venture[[#This Row],[Pre-Valuation Amount]]+venture[[#This Row],[Raising Amount]]),"")</f>
        <v/>
      </c>
      <c r="M60" s="20" t="str">
        <f>IFERROR(venture[[#This Row],[Raising Amount]]/venture[[#This Row],[Pre-Valuation Amount]],"")</f>
        <v/>
      </c>
      <c r="N60" s="20" t="str">
        <f>IFERROR(venture[[#This Row],[Raising Amount]]/venture[[#This Row],[Post-Valuation Amount]],"")</f>
        <v/>
      </c>
      <c r="O60" s="49"/>
      <c r="P60" s="51">
        <f>IF(venture[[#This Row],[Deal Name]]="",0,1)</f>
        <v>0</v>
      </c>
    </row>
    <row r="61" spans="1:16" ht="18.600000000000001" customHeight="1" x14ac:dyDescent="0.25">
      <c r="A61" s="13"/>
      <c r="B61" s="14"/>
      <c r="C61" s="26" t="str">
        <f>IFERROR(IF(venture[[#This Row],[Company]]="","",_xlfn.XLOOKUP(venture[[#This Row],[Company]],Companies!A:A,Companies!B:B)),"")</f>
        <v/>
      </c>
      <c r="D61" s="15"/>
      <c r="E61" s="15"/>
      <c r="F61" s="15"/>
      <c r="G61" s="25"/>
      <c r="H61" s="15"/>
      <c r="I61" s="15"/>
      <c r="J61" s="19"/>
      <c r="K61" s="19"/>
      <c r="L61" s="48" t="str">
        <f>IFERROR(IF(venture[[#This Row],[Deal Name]]="","",venture[[#This Row],[Pre-Valuation Amount]]+venture[[#This Row],[Raising Amount]]),"")</f>
        <v/>
      </c>
      <c r="M61" s="20" t="str">
        <f>IFERROR(venture[[#This Row],[Raising Amount]]/venture[[#This Row],[Pre-Valuation Amount]],"")</f>
        <v/>
      </c>
      <c r="N61" s="20" t="str">
        <f>IFERROR(venture[[#This Row],[Raising Amount]]/venture[[#This Row],[Post-Valuation Amount]],"")</f>
        <v/>
      </c>
      <c r="O61" s="49"/>
      <c r="P61" s="51">
        <f>IF(venture[[#This Row],[Deal Name]]="",0,1)</f>
        <v>0</v>
      </c>
    </row>
    <row r="62" spans="1:16" ht="18.600000000000001" customHeight="1" x14ac:dyDescent="0.25">
      <c r="A62" s="13"/>
      <c r="B62" s="14"/>
      <c r="C62" s="26" t="str">
        <f>IFERROR(IF(venture[[#This Row],[Company]]="","",_xlfn.XLOOKUP(venture[[#This Row],[Company]],Companies!A:A,Companies!B:B)),"")</f>
        <v/>
      </c>
      <c r="D62" s="15"/>
      <c r="E62" s="15"/>
      <c r="F62" s="15"/>
      <c r="G62" s="25"/>
      <c r="H62" s="15"/>
      <c r="I62" s="15"/>
      <c r="J62" s="19"/>
      <c r="K62" s="19"/>
      <c r="L62" s="48" t="str">
        <f>IFERROR(IF(venture[[#This Row],[Deal Name]]="","",venture[[#This Row],[Pre-Valuation Amount]]+venture[[#This Row],[Raising Amount]]),"")</f>
        <v/>
      </c>
      <c r="M62" s="20" t="str">
        <f>IFERROR(venture[[#This Row],[Raising Amount]]/venture[[#This Row],[Pre-Valuation Amount]],"")</f>
        <v/>
      </c>
      <c r="N62" s="20" t="str">
        <f>IFERROR(venture[[#This Row],[Raising Amount]]/venture[[#This Row],[Post-Valuation Amount]],"")</f>
        <v/>
      </c>
      <c r="O62" s="49"/>
      <c r="P62" s="51">
        <f>IF(venture[[#This Row],[Deal Name]]="",0,1)</f>
        <v>0</v>
      </c>
    </row>
    <row r="63" spans="1:16" ht="18.600000000000001" customHeight="1" x14ac:dyDescent="0.25">
      <c r="A63" s="13"/>
      <c r="B63" s="14"/>
      <c r="C63" s="26" t="str">
        <f>IFERROR(IF(venture[[#This Row],[Company]]="","",_xlfn.XLOOKUP(venture[[#This Row],[Company]],Companies!A:A,Companies!B:B)),"")</f>
        <v/>
      </c>
      <c r="D63" s="15"/>
      <c r="E63" s="15"/>
      <c r="F63" s="15"/>
      <c r="G63" s="25"/>
      <c r="H63" s="15"/>
      <c r="I63" s="15"/>
      <c r="J63" s="19"/>
      <c r="K63" s="19"/>
      <c r="L63" s="48" t="str">
        <f>IFERROR(IF(venture[[#This Row],[Deal Name]]="","",venture[[#This Row],[Pre-Valuation Amount]]+venture[[#This Row],[Raising Amount]]),"")</f>
        <v/>
      </c>
      <c r="M63" s="20" t="str">
        <f>IFERROR(venture[[#This Row],[Raising Amount]]/venture[[#This Row],[Pre-Valuation Amount]],"")</f>
        <v/>
      </c>
      <c r="N63" s="20" t="str">
        <f>IFERROR(venture[[#This Row],[Raising Amount]]/venture[[#This Row],[Post-Valuation Amount]],"")</f>
        <v/>
      </c>
      <c r="O63" s="49"/>
      <c r="P63" s="51">
        <f>IF(venture[[#This Row],[Deal Name]]="",0,1)</f>
        <v>0</v>
      </c>
    </row>
    <row r="64" spans="1:16" ht="18.600000000000001" customHeight="1" x14ac:dyDescent="0.25">
      <c r="A64" s="13"/>
      <c r="B64" s="14"/>
      <c r="C64" s="26" t="str">
        <f>IFERROR(IF(venture[[#This Row],[Company]]="","",_xlfn.XLOOKUP(venture[[#This Row],[Company]],Companies!A:A,Companies!B:B)),"")</f>
        <v/>
      </c>
      <c r="D64" s="15"/>
      <c r="E64" s="15"/>
      <c r="F64" s="15"/>
      <c r="G64" s="25"/>
      <c r="H64" s="15"/>
      <c r="I64" s="15"/>
      <c r="J64" s="19"/>
      <c r="K64" s="19"/>
      <c r="L64" s="48" t="str">
        <f>IFERROR(IF(venture[[#This Row],[Deal Name]]="","",venture[[#This Row],[Pre-Valuation Amount]]+venture[[#This Row],[Raising Amount]]),"")</f>
        <v/>
      </c>
      <c r="M64" s="20" t="str">
        <f>IFERROR(venture[[#This Row],[Raising Amount]]/venture[[#This Row],[Pre-Valuation Amount]],"")</f>
        <v/>
      </c>
      <c r="N64" s="20" t="str">
        <f>IFERROR(venture[[#This Row],[Raising Amount]]/venture[[#This Row],[Post-Valuation Amount]],"")</f>
        <v/>
      </c>
      <c r="O64" s="49"/>
      <c r="P64" s="51">
        <f>IF(venture[[#This Row],[Deal Name]]="",0,1)</f>
        <v>0</v>
      </c>
    </row>
    <row r="65" spans="1:16" ht="18.600000000000001" customHeight="1" x14ac:dyDescent="0.25">
      <c r="A65" s="13"/>
      <c r="B65" s="14"/>
      <c r="C65" s="26" t="str">
        <f>IFERROR(IF(venture[[#This Row],[Company]]="","",_xlfn.XLOOKUP(venture[[#This Row],[Company]],Companies!A:A,Companies!B:B)),"")</f>
        <v/>
      </c>
      <c r="D65" s="15"/>
      <c r="E65" s="15"/>
      <c r="F65" s="15"/>
      <c r="G65" s="25"/>
      <c r="H65" s="15"/>
      <c r="I65" s="15"/>
      <c r="J65" s="19"/>
      <c r="K65" s="19"/>
      <c r="L65" s="48" t="str">
        <f>IFERROR(IF(venture[[#This Row],[Deal Name]]="","",venture[[#This Row],[Pre-Valuation Amount]]+venture[[#This Row],[Raising Amount]]),"")</f>
        <v/>
      </c>
      <c r="M65" s="20" t="str">
        <f>IFERROR(venture[[#This Row],[Raising Amount]]/venture[[#This Row],[Pre-Valuation Amount]],"")</f>
        <v/>
      </c>
      <c r="N65" s="20" t="str">
        <f>IFERROR(venture[[#This Row],[Raising Amount]]/venture[[#This Row],[Post-Valuation Amount]],"")</f>
        <v/>
      </c>
      <c r="O65" s="49"/>
      <c r="P65" s="51">
        <f>IF(venture[[#This Row],[Deal Name]]="",0,1)</f>
        <v>0</v>
      </c>
    </row>
    <row r="66" spans="1:16" ht="18.600000000000001" customHeight="1" x14ac:dyDescent="0.25">
      <c r="A66" s="13"/>
      <c r="B66" s="14"/>
      <c r="C66" s="26" t="str">
        <f>IFERROR(IF(venture[[#This Row],[Company]]="","",_xlfn.XLOOKUP(venture[[#This Row],[Company]],Companies!A:A,Companies!B:B)),"")</f>
        <v/>
      </c>
      <c r="D66" s="15"/>
      <c r="E66" s="15"/>
      <c r="F66" s="15"/>
      <c r="G66" s="25"/>
      <c r="H66" s="15"/>
      <c r="I66" s="15"/>
      <c r="J66" s="19"/>
      <c r="K66" s="19"/>
      <c r="L66" s="48" t="str">
        <f>IFERROR(IF(venture[[#This Row],[Deal Name]]="","",venture[[#This Row],[Pre-Valuation Amount]]+venture[[#This Row],[Raising Amount]]),"")</f>
        <v/>
      </c>
      <c r="M66" s="20" t="str">
        <f>IFERROR(venture[[#This Row],[Raising Amount]]/venture[[#This Row],[Pre-Valuation Amount]],"")</f>
        <v/>
      </c>
      <c r="N66" s="20" t="str">
        <f>IFERROR(venture[[#This Row],[Raising Amount]]/venture[[#This Row],[Post-Valuation Amount]],"")</f>
        <v/>
      </c>
      <c r="O66" s="49"/>
      <c r="P66" s="51">
        <f>IF(venture[[#This Row],[Deal Name]]="",0,1)</f>
        <v>0</v>
      </c>
    </row>
    <row r="67" spans="1:16" ht="18.600000000000001" customHeight="1" x14ac:dyDescent="0.25">
      <c r="A67" s="13"/>
      <c r="B67" s="14"/>
      <c r="C67" s="26" t="str">
        <f>IFERROR(IF(venture[[#This Row],[Company]]="","",_xlfn.XLOOKUP(venture[[#This Row],[Company]],Companies!A:A,Companies!B:B)),"")</f>
        <v/>
      </c>
      <c r="D67" s="15"/>
      <c r="E67" s="15"/>
      <c r="F67" s="15"/>
      <c r="G67" s="25"/>
      <c r="H67" s="15"/>
      <c r="I67" s="15"/>
      <c r="J67" s="19"/>
      <c r="K67" s="19"/>
      <c r="L67" s="48" t="str">
        <f>IFERROR(IF(venture[[#This Row],[Deal Name]]="","",venture[[#This Row],[Pre-Valuation Amount]]+venture[[#This Row],[Raising Amount]]),"")</f>
        <v/>
      </c>
      <c r="M67" s="20" t="str">
        <f>IFERROR(venture[[#This Row],[Raising Amount]]/venture[[#This Row],[Pre-Valuation Amount]],"")</f>
        <v/>
      </c>
      <c r="N67" s="20" t="str">
        <f>IFERROR(venture[[#This Row],[Raising Amount]]/venture[[#This Row],[Post-Valuation Amount]],"")</f>
        <v/>
      </c>
      <c r="O67" s="49"/>
      <c r="P67" s="51">
        <f>IF(venture[[#This Row],[Deal Name]]="",0,1)</f>
        <v>0</v>
      </c>
    </row>
    <row r="68" spans="1:16" ht="18.600000000000001" customHeight="1" x14ac:dyDescent="0.25">
      <c r="A68" s="13"/>
      <c r="B68" s="14"/>
      <c r="C68" s="26" t="str">
        <f>IFERROR(IF(venture[[#This Row],[Company]]="","",_xlfn.XLOOKUP(venture[[#This Row],[Company]],Companies!A:A,Companies!B:B)),"")</f>
        <v/>
      </c>
      <c r="D68" s="15"/>
      <c r="E68" s="15"/>
      <c r="F68" s="15"/>
      <c r="G68" s="25"/>
      <c r="H68" s="15"/>
      <c r="I68" s="15"/>
      <c r="J68" s="19"/>
      <c r="K68" s="19"/>
      <c r="L68" s="48" t="str">
        <f>IFERROR(IF(venture[[#This Row],[Deal Name]]="","",venture[[#This Row],[Pre-Valuation Amount]]+venture[[#This Row],[Raising Amount]]),"")</f>
        <v/>
      </c>
      <c r="M68" s="20" t="str">
        <f>IFERROR(venture[[#This Row],[Raising Amount]]/venture[[#This Row],[Pre-Valuation Amount]],"")</f>
        <v/>
      </c>
      <c r="N68" s="20" t="str">
        <f>IFERROR(venture[[#This Row],[Raising Amount]]/venture[[#This Row],[Post-Valuation Amount]],"")</f>
        <v/>
      </c>
      <c r="O68" s="49"/>
      <c r="P68" s="51">
        <f>IF(venture[[#This Row],[Deal Name]]="",0,1)</f>
        <v>0</v>
      </c>
    </row>
    <row r="69" spans="1:16" ht="18.600000000000001" customHeight="1" x14ac:dyDescent="0.25">
      <c r="A69" s="13"/>
      <c r="B69" s="14"/>
      <c r="C69" s="26" t="str">
        <f>IFERROR(IF(venture[[#This Row],[Company]]="","",_xlfn.XLOOKUP(venture[[#This Row],[Company]],Companies!A:A,Companies!B:B)),"")</f>
        <v/>
      </c>
      <c r="D69" s="15"/>
      <c r="E69" s="15"/>
      <c r="F69" s="15"/>
      <c r="G69" s="25"/>
      <c r="H69" s="15"/>
      <c r="I69" s="15"/>
      <c r="J69" s="19"/>
      <c r="K69" s="19"/>
      <c r="L69" s="48" t="str">
        <f>IFERROR(IF(venture[[#This Row],[Deal Name]]="","",venture[[#This Row],[Pre-Valuation Amount]]+venture[[#This Row],[Raising Amount]]),"")</f>
        <v/>
      </c>
      <c r="M69" s="20" t="str">
        <f>IFERROR(venture[[#This Row],[Raising Amount]]/venture[[#This Row],[Pre-Valuation Amount]],"")</f>
        <v/>
      </c>
      <c r="N69" s="20" t="str">
        <f>IFERROR(venture[[#This Row],[Raising Amount]]/venture[[#This Row],[Post-Valuation Amount]],"")</f>
        <v/>
      </c>
      <c r="O69" s="49"/>
      <c r="P69" s="51">
        <f>IF(venture[[#This Row],[Deal Name]]="",0,1)</f>
        <v>0</v>
      </c>
    </row>
    <row r="70" spans="1:16" ht="18.600000000000001" customHeight="1" x14ac:dyDescent="0.25">
      <c r="A70" s="13"/>
      <c r="B70" s="14"/>
      <c r="C70" s="26" t="str">
        <f>IFERROR(IF(venture[[#This Row],[Company]]="","",_xlfn.XLOOKUP(venture[[#This Row],[Company]],Companies!A:A,Companies!B:B)),"")</f>
        <v/>
      </c>
      <c r="D70" s="15"/>
      <c r="E70" s="15"/>
      <c r="F70" s="15"/>
      <c r="G70" s="25"/>
      <c r="H70" s="15"/>
      <c r="I70" s="15"/>
      <c r="J70" s="19"/>
      <c r="K70" s="19"/>
      <c r="L70" s="48" t="str">
        <f>IFERROR(IF(venture[[#This Row],[Deal Name]]="","",venture[[#This Row],[Pre-Valuation Amount]]+venture[[#This Row],[Raising Amount]]),"")</f>
        <v/>
      </c>
      <c r="M70" s="20" t="str">
        <f>IFERROR(venture[[#This Row],[Raising Amount]]/venture[[#This Row],[Pre-Valuation Amount]],"")</f>
        <v/>
      </c>
      <c r="N70" s="20" t="str">
        <f>IFERROR(venture[[#This Row],[Raising Amount]]/venture[[#This Row],[Post-Valuation Amount]],"")</f>
        <v/>
      </c>
      <c r="O70" s="49"/>
      <c r="P70" s="51">
        <f>IF(venture[[#This Row],[Deal Name]]="",0,1)</f>
        <v>0</v>
      </c>
    </row>
    <row r="71" spans="1:16" ht="18.600000000000001" customHeight="1" x14ac:dyDescent="0.25">
      <c r="A71" s="13"/>
      <c r="B71" s="14"/>
      <c r="C71" s="26" t="str">
        <f>IFERROR(IF(venture[[#This Row],[Company]]="","",_xlfn.XLOOKUP(venture[[#This Row],[Company]],Companies!A:A,Companies!B:B)),"")</f>
        <v/>
      </c>
      <c r="D71" s="15"/>
      <c r="E71" s="15"/>
      <c r="F71" s="15"/>
      <c r="G71" s="25"/>
      <c r="H71" s="15"/>
      <c r="I71" s="15"/>
      <c r="J71" s="19"/>
      <c r="K71" s="19"/>
      <c r="L71" s="48" t="str">
        <f>IFERROR(IF(venture[[#This Row],[Deal Name]]="","",venture[[#This Row],[Pre-Valuation Amount]]+venture[[#This Row],[Raising Amount]]),"")</f>
        <v/>
      </c>
      <c r="M71" s="20" t="str">
        <f>IFERROR(venture[[#This Row],[Raising Amount]]/venture[[#This Row],[Pre-Valuation Amount]],"")</f>
        <v/>
      </c>
      <c r="N71" s="20" t="str">
        <f>IFERROR(venture[[#This Row],[Raising Amount]]/venture[[#This Row],[Post-Valuation Amount]],"")</f>
        <v/>
      </c>
      <c r="O71" s="49"/>
      <c r="P71" s="51">
        <f>IF(venture[[#This Row],[Deal Name]]="",0,1)</f>
        <v>0</v>
      </c>
    </row>
    <row r="72" spans="1:16" ht="18.600000000000001" customHeight="1" x14ac:dyDescent="0.25">
      <c r="A72" s="13"/>
      <c r="B72" s="14"/>
      <c r="C72" s="26" t="str">
        <f>IFERROR(IF(venture[[#This Row],[Company]]="","",_xlfn.XLOOKUP(venture[[#This Row],[Company]],Companies!A:A,Companies!B:B)),"")</f>
        <v/>
      </c>
      <c r="D72" s="15"/>
      <c r="E72" s="15"/>
      <c r="F72" s="15"/>
      <c r="G72" s="25"/>
      <c r="H72" s="15"/>
      <c r="I72" s="15"/>
      <c r="J72" s="19"/>
      <c r="K72" s="19"/>
      <c r="L72" s="48" t="str">
        <f>IFERROR(IF(venture[[#This Row],[Deal Name]]="","",venture[[#This Row],[Pre-Valuation Amount]]+venture[[#This Row],[Raising Amount]]),"")</f>
        <v/>
      </c>
      <c r="M72" s="20" t="str">
        <f>IFERROR(venture[[#This Row],[Raising Amount]]/venture[[#This Row],[Pre-Valuation Amount]],"")</f>
        <v/>
      </c>
      <c r="N72" s="20" t="str">
        <f>IFERROR(venture[[#This Row],[Raising Amount]]/venture[[#This Row],[Post-Valuation Amount]],"")</f>
        <v/>
      </c>
      <c r="O72" s="49"/>
      <c r="P72" s="51">
        <f>IF(venture[[#This Row],[Deal Name]]="",0,1)</f>
        <v>0</v>
      </c>
    </row>
    <row r="73" spans="1:16" ht="18.600000000000001" customHeight="1" x14ac:dyDescent="0.25">
      <c r="A73" s="13"/>
      <c r="B73" s="14"/>
      <c r="C73" s="26" t="str">
        <f>IFERROR(IF(venture[[#This Row],[Company]]="","",_xlfn.XLOOKUP(venture[[#This Row],[Company]],Companies!A:A,Companies!B:B)),"")</f>
        <v/>
      </c>
      <c r="D73" s="15"/>
      <c r="E73" s="15"/>
      <c r="F73" s="15"/>
      <c r="G73" s="25"/>
      <c r="H73" s="15"/>
      <c r="I73" s="15"/>
      <c r="J73" s="19"/>
      <c r="K73" s="19"/>
      <c r="L73" s="48" t="str">
        <f>IFERROR(IF(venture[[#This Row],[Deal Name]]="","",venture[[#This Row],[Pre-Valuation Amount]]+venture[[#This Row],[Raising Amount]]),"")</f>
        <v/>
      </c>
      <c r="M73" s="20" t="str">
        <f>IFERROR(venture[[#This Row],[Raising Amount]]/venture[[#This Row],[Pre-Valuation Amount]],"")</f>
        <v/>
      </c>
      <c r="N73" s="20" t="str">
        <f>IFERROR(venture[[#This Row],[Raising Amount]]/venture[[#This Row],[Post-Valuation Amount]],"")</f>
        <v/>
      </c>
      <c r="O73" s="49"/>
      <c r="P73" s="51">
        <f>IF(venture[[#This Row],[Deal Name]]="",0,1)</f>
        <v>0</v>
      </c>
    </row>
    <row r="74" spans="1:16" ht="18.600000000000001" customHeight="1" x14ac:dyDescent="0.25">
      <c r="A74" s="13"/>
      <c r="B74" s="14"/>
      <c r="C74" s="26" t="str">
        <f>IFERROR(IF(venture[[#This Row],[Company]]="","",_xlfn.XLOOKUP(venture[[#This Row],[Company]],Companies!A:A,Companies!B:B)),"")</f>
        <v/>
      </c>
      <c r="D74" s="15"/>
      <c r="E74" s="15"/>
      <c r="F74" s="15"/>
      <c r="G74" s="25"/>
      <c r="H74" s="15"/>
      <c r="I74" s="15"/>
      <c r="J74" s="19"/>
      <c r="K74" s="19"/>
      <c r="L74" s="48" t="str">
        <f>IFERROR(IF(venture[[#This Row],[Deal Name]]="","",venture[[#This Row],[Pre-Valuation Amount]]+venture[[#This Row],[Raising Amount]]),"")</f>
        <v/>
      </c>
      <c r="M74" s="20" t="str">
        <f>IFERROR(venture[[#This Row],[Raising Amount]]/venture[[#This Row],[Pre-Valuation Amount]],"")</f>
        <v/>
      </c>
      <c r="N74" s="20" t="str">
        <f>IFERROR(venture[[#This Row],[Raising Amount]]/venture[[#This Row],[Post-Valuation Amount]],"")</f>
        <v/>
      </c>
      <c r="O74" s="49"/>
      <c r="P74" s="51">
        <f>IF(venture[[#This Row],[Deal Name]]="",0,1)</f>
        <v>0</v>
      </c>
    </row>
    <row r="75" spans="1:16" ht="18.600000000000001" customHeight="1" x14ac:dyDescent="0.25">
      <c r="A75" s="13"/>
      <c r="B75" s="14"/>
      <c r="C75" s="26" t="str">
        <f>IFERROR(IF(venture[[#This Row],[Company]]="","",_xlfn.XLOOKUP(venture[[#This Row],[Company]],Companies!A:A,Companies!B:B)),"")</f>
        <v/>
      </c>
      <c r="D75" s="15"/>
      <c r="E75" s="15"/>
      <c r="F75" s="15"/>
      <c r="G75" s="25"/>
      <c r="H75" s="15"/>
      <c r="I75" s="15"/>
      <c r="J75" s="19"/>
      <c r="K75" s="19"/>
      <c r="L75" s="48" t="str">
        <f>IFERROR(IF(venture[[#This Row],[Deal Name]]="","",venture[[#This Row],[Pre-Valuation Amount]]+venture[[#This Row],[Raising Amount]]),"")</f>
        <v/>
      </c>
      <c r="M75" s="20" t="str">
        <f>IFERROR(venture[[#This Row],[Raising Amount]]/venture[[#This Row],[Pre-Valuation Amount]],"")</f>
        <v/>
      </c>
      <c r="N75" s="20" t="str">
        <f>IFERROR(venture[[#This Row],[Raising Amount]]/venture[[#This Row],[Post-Valuation Amount]],"")</f>
        <v/>
      </c>
      <c r="O75" s="49"/>
      <c r="P75" s="51">
        <f>IF(venture[[#This Row],[Deal Name]]="",0,1)</f>
        <v>0</v>
      </c>
    </row>
    <row r="76" spans="1:16" ht="18.600000000000001" customHeight="1" x14ac:dyDescent="0.25">
      <c r="A76" s="13"/>
      <c r="B76" s="14"/>
      <c r="C76" s="26" t="str">
        <f>IFERROR(IF(venture[[#This Row],[Company]]="","",_xlfn.XLOOKUP(venture[[#This Row],[Company]],Companies!A:A,Companies!B:B)),"")</f>
        <v/>
      </c>
      <c r="D76" s="15"/>
      <c r="E76" s="15"/>
      <c r="F76" s="15"/>
      <c r="G76" s="25"/>
      <c r="H76" s="15"/>
      <c r="I76" s="15"/>
      <c r="J76" s="19"/>
      <c r="K76" s="19"/>
      <c r="L76" s="48" t="str">
        <f>IFERROR(IF(venture[[#This Row],[Deal Name]]="","",venture[[#This Row],[Pre-Valuation Amount]]+venture[[#This Row],[Raising Amount]]),"")</f>
        <v/>
      </c>
      <c r="M76" s="20" t="str">
        <f>IFERROR(venture[[#This Row],[Raising Amount]]/venture[[#This Row],[Pre-Valuation Amount]],"")</f>
        <v/>
      </c>
      <c r="N76" s="20" t="str">
        <f>IFERROR(venture[[#This Row],[Raising Amount]]/venture[[#This Row],[Post-Valuation Amount]],"")</f>
        <v/>
      </c>
      <c r="O76" s="49"/>
      <c r="P76" s="51">
        <f>IF(venture[[#This Row],[Deal Name]]="",0,1)</f>
        <v>0</v>
      </c>
    </row>
  </sheetData>
  <customSheetViews>
    <customSheetView guid="{5385D539-27A0-493D-B4AF-FE0D2A32C751}" filter="1" showAutoFilter="1">
      <pageMargins left="0.7" right="0.7" top="0.75" bottom="0.75" header="0.3" footer="0.3"/>
      <autoFilter ref="A2:S1000" xr:uid="{1D96530A-8C9C-434F-B382-A1BCFE9779B0}">
        <filterColumn colId="18">
          <filters>
            <filter val="2023"/>
          </filters>
        </filterColumn>
      </autoFilter>
    </customSheetView>
  </customSheetViews>
  <phoneticPr fontId="14" type="noConversion"/>
  <conditionalFormatting sqref="H4:H76">
    <cfRule type="containsText" dxfId="73" priority="9" operator="containsText" text="pending">
      <formula>NOT(ISERROR(SEARCH("pending",H4)))</formula>
    </cfRule>
    <cfRule type="containsText" dxfId="72" priority="10" operator="containsText" text="Closed">
      <formula>NOT(ISERROR(SEARCH("Closed",H4)))</formula>
    </cfRule>
    <cfRule type="containsText" dxfId="71" priority="12" operator="containsText" text="Active">
      <formula>NOT(ISERROR(SEARCH("Active",H4)))</formula>
    </cfRule>
  </conditionalFormatting>
  <conditionalFormatting sqref="O6:O76 O4">
    <cfRule type="dataBar" priority="8">
      <dataBar>
        <cfvo type="num" val="-1"/>
        <cfvo type="num" val="1"/>
        <color rgb="FF8FCFAD"/>
      </dataBar>
      <extLst>
        <ext xmlns:x14="http://schemas.microsoft.com/office/spreadsheetml/2009/9/main" uri="{B025F937-C7B1-47D3-B67F-A62EFF666E3E}">
          <x14:id>{48022515-F97B-4EB1-B7E8-111CA1F79646}</x14:id>
        </ext>
      </extLst>
    </cfRule>
  </conditionalFormatting>
  <conditionalFormatting sqref="O4:O76">
    <cfRule type="containsText" dxfId="70" priority="4" operator="containsText" text="in-progress">
      <formula>NOT(ISERROR(SEARCH("in-progress",O4)))</formula>
    </cfRule>
    <cfRule type="containsText" dxfId="69" priority="5" operator="containsText" text="closed won">
      <formula>NOT(ISERROR(SEARCH("closed won",O4)))</formula>
    </cfRule>
    <cfRule type="containsText" dxfId="68" priority="7" operator="containsText" text="closed lost">
      <formula>NOT(ISERROR(SEARCH("closed lost",O4)))</formula>
    </cfRule>
  </conditionalFormatting>
  <dataValidations count="5">
    <dataValidation type="list" allowBlank="1" showInputMessage="1" showErrorMessage="1" sqref="E4:E76" xr:uid="{66294E13-8A7E-43FF-B1DD-51C4CE6F9661}">
      <formula1>Round</formula1>
    </dataValidation>
    <dataValidation type="list" allowBlank="1" showInputMessage="1" showErrorMessage="1" sqref="F4:F76" xr:uid="{D68A779F-EF5B-421E-970F-191233D75DD1}">
      <formula1>Stage</formula1>
    </dataValidation>
    <dataValidation type="list" allowBlank="1" showInputMessage="1" showErrorMessage="1" sqref="H4:H76" xr:uid="{A9E053E7-C4C1-4C91-ABE7-8DCFEF0FCF89}">
      <formula1>Status</formula1>
    </dataValidation>
    <dataValidation type="list" allowBlank="1" showInputMessage="1" showErrorMessage="1" sqref="B4:B76" xr:uid="{6C035C30-6426-493C-B7E9-738C145A02E2}">
      <formula1>Companies</formula1>
    </dataValidation>
    <dataValidation type="list" allowBlank="1" showInputMessage="1" showErrorMessage="1" sqref="O4:O76" xr:uid="{B681A710-6EF1-4500-895D-928F37DAC652}">
      <formula1>"Closed Won, Closed Lost, In-Progress"</formula1>
    </dataValidation>
  </dataValidations>
  <pageMargins left="0.7" right="0.7" top="0.75" bottom="0.75" header="0.3" footer="0.3"/>
  <pageSetup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48022515-F97B-4EB1-B7E8-111CA1F79646}">
            <x14:dataBar minLength="0" maxLength="100" gradient="0" axisPosition="middle">
              <x14:cfvo type="num">
                <xm:f>-1</xm:f>
              </x14:cfvo>
              <x14:cfvo type="num">
                <xm:f>1</xm:f>
              </x14:cfvo>
              <x14:negativeFillColor rgb="FFFF0000"/>
              <x14:axisColor rgb="FF000000"/>
            </x14:dataBar>
          </x14:cfRule>
          <xm:sqref>O6:O76 O4</xm:sqref>
        </x14:conditionalFormatting>
        <x14:conditionalFormatting xmlns:xm="http://schemas.microsoft.com/office/excel/2006/main">
          <x14:cfRule type="iconSet" priority="2" id="{6B47E495-47DF-4FFA-8CEB-9C1E748DDDCA}">
            <x14:iconSet iconSet="3Triangles">
              <x14:cfvo type="percent">
                <xm:f>0</xm:f>
              </x14:cfvo>
              <x14:cfvo type="percent">
                <xm:f>33</xm:f>
              </x14:cfvo>
              <x14:cfvo type="percent">
                <xm:f>67</xm:f>
              </x14:cfvo>
            </x14:iconSet>
          </x14:cfRule>
          <xm:sqref>N4:N76</xm:sqref>
        </x14:conditionalFormatting>
        <x14:conditionalFormatting xmlns:xm="http://schemas.microsoft.com/office/excel/2006/main">
          <x14:cfRule type="iconSet" priority="1" id="{76B1B05B-E7FD-4E65-80B8-846495DBF299}">
            <x14:iconSet iconSet="3Triangles">
              <x14:cfvo type="percent">
                <xm:f>0</xm:f>
              </x14:cfvo>
              <x14:cfvo type="percent">
                <xm:f>33</xm:f>
              </x14:cfvo>
              <x14:cfvo type="percent">
                <xm:f>67</xm:f>
              </x14:cfvo>
            </x14:iconSet>
          </x14:cfRule>
          <xm:sqref>M4:M76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7C2FC-5DD7-4CD2-9495-F0F96112A282}">
  <sheetPr codeName="Sheet4">
    <tabColor rgb="FF28B78D"/>
  </sheetPr>
  <dimension ref="A3:V72"/>
  <sheetViews>
    <sheetView showGridLines="0" zoomScale="90" zoomScaleNormal="90" workbookViewId="0">
      <pane ySplit="3" topLeftCell="A4" activePane="bottomLeft" state="frozen"/>
      <selection pane="bottomLeft" activeCell="H8" sqref="H8"/>
    </sheetView>
  </sheetViews>
  <sheetFormatPr defaultColWidth="16.5546875" defaultRowHeight="13.2" x14ac:dyDescent="0.25"/>
  <cols>
    <col min="1" max="1" width="33.44140625" customWidth="1"/>
    <col min="2" max="2" width="18.6640625" customWidth="1"/>
    <col min="3" max="3" width="38.44140625" customWidth="1"/>
    <col min="4" max="4" width="18.6640625" customWidth="1"/>
    <col min="5" max="5" width="48.109375" customWidth="1"/>
    <col min="7" max="7" width="13.109375" customWidth="1"/>
    <col min="8" max="9" width="18.21875" customWidth="1"/>
    <col min="12" max="12" width="12.77734375" bestFit="1" customWidth="1"/>
    <col min="13" max="13" width="18.21875" customWidth="1"/>
  </cols>
  <sheetData>
    <row r="3" spans="1:22" s="3" customFormat="1" ht="34.950000000000003" customHeight="1" x14ac:dyDescent="0.25">
      <c r="A3" s="72" t="s">
        <v>36</v>
      </c>
      <c r="B3" s="72" t="s">
        <v>33</v>
      </c>
      <c r="C3" s="72" t="s">
        <v>291</v>
      </c>
      <c r="D3" s="72" t="s">
        <v>276</v>
      </c>
      <c r="E3" s="72" t="s">
        <v>37</v>
      </c>
      <c r="F3" s="72" t="s">
        <v>39</v>
      </c>
      <c r="G3" s="75" t="s">
        <v>38</v>
      </c>
      <c r="H3" s="75" t="s">
        <v>268</v>
      </c>
      <c r="I3" s="75" t="s">
        <v>284</v>
      </c>
      <c r="J3" s="75" t="s">
        <v>269</v>
      </c>
      <c r="K3" s="75" t="s">
        <v>285</v>
      </c>
      <c r="L3" s="75" t="s">
        <v>270</v>
      </c>
      <c r="M3" s="2"/>
      <c r="N3" s="2"/>
      <c r="O3" s="2"/>
      <c r="P3" s="2"/>
      <c r="Q3" s="2"/>
      <c r="R3" s="2"/>
      <c r="S3" s="2"/>
      <c r="T3" s="2"/>
      <c r="U3" s="2"/>
      <c r="V3" s="2"/>
    </row>
    <row r="4" spans="1:22" ht="30.6" customHeight="1" x14ac:dyDescent="0.25">
      <c r="A4" s="12" t="s">
        <v>124</v>
      </c>
      <c r="B4" s="13" t="s">
        <v>125</v>
      </c>
      <c r="C4" s="13"/>
      <c r="D4" s="13"/>
      <c r="E4" s="14" t="s">
        <v>54</v>
      </c>
      <c r="F4" s="15" t="s">
        <v>55</v>
      </c>
      <c r="G4" s="26">
        <f>IFERROR(IF(company[[#This Row],[Company Name]]="","",COUNTIF(Deals!B:B,company[[#This Row],[Company Name]])),"")</f>
        <v>1</v>
      </c>
      <c r="H4" s="28">
        <f>IF(company[[#This Row],[Company Name]]="","",SUMIF(Deals!B:B,company[[#This Row],[Company Name]],Deals!J:J))</f>
        <v>6000000</v>
      </c>
      <c r="I4" s="28">
        <f>IF(company[[#This Row],[Company Name]]="","",SUMIF(Deals!B:B,company[[#This Row],[Company Name]],Deals!K:K))</f>
        <v>2975741</v>
      </c>
      <c r="J4" s="28">
        <f>IF(company[[#This Row],[Company Name]]="","",SUMIF(Deals!B:B,company[[#This Row],[Company Name]],Deals!L:L))</f>
        <v>8975741</v>
      </c>
      <c r="K4" s="29">
        <f>IFERROR(company[[#This Row],[Total Raising Amount]]/company[[#This Row],[Pre-Valuation Amount]],"")</f>
        <v>0.49595683333333335</v>
      </c>
      <c r="L4" s="29">
        <f>IFERROR(company[[#This Row],[Total Raising Amount]]/company[[#This Row],[Post-Valuation Amount]],"")</f>
        <v>0.331531513665557</v>
      </c>
      <c r="M4" s="1"/>
      <c r="N4" s="1"/>
      <c r="O4" s="1"/>
      <c r="P4" s="1"/>
      <c r="Q4" s="1"/>
      <c r="R4" s="1"/>
      <c r="S4" s="1"/>
      <c r="T4" s="1"/>
      <c r="U4" s="1"/>
      <c r="V4" s="1"/>
    </row>
    <row r="5" spans="1:22" ht="30.6" customHeight="1" x14ac:dyDescent="0.25">
      <c r="A5" s="12" t="s">
        <v>128</v>
      </c>
      <c r="B5" s="13" t="s">
        <v>129</v>
      </c>
      <c r="C5" s="13"/>
      <c r="D5" s="13"/>
      <c r="E5" s="14" t="s">
        <v>56</v>
      </c>
      <c r="F5" s="15" t="s">
        <v>57</v>
      </c>
      <c r="G5" s="26">
        <f>IFERROR(IF(company[[#This Row],[Company Name]]="","",COUNTIF(Deals!B:B,company[[#This Row],[Company Name]])),"")</f>
        <v>1</v>
      </c>
      <c r="H5" s="28">
        <f>IF(company[[#This Row],[Company Name]]="","",SUMIF(Deals!B:B,company[[#This Row],[Company Name]],Deals!J:J))</f>
        <v>13000000</v>
      </c>
      <c r="I5" s="28">
        <f>IF(company[[#This Row],[Company Name]]="","",SUMIF(Deals!B:B,company[[#This Row],[Company Name]],Deals!K:K))</f>
        <v>3499579</v>
      </c>
      <c r="J5" s="28">
        <f>IF(company[[#This Row],[Company Name]]="","",SUMIF(Deals!B:B,company[[#This Row],[Company Name]],Deals!L:L))</f>
        <v>16499579</v>
      </c>
      <c r="K5" s="29">
        <f>IFERROR(company[[#This Row],[Total Raising Amount]]/company[[#This Row],[Pre-Valuation Amount]],"")</f>
        <v>0.26919838461538459</v>
      </c>
      <c r="L5" s="29">
        <f>IFERROR(company[[#This Row],[Total Raising Amount]]/company[[#This Row],[Post-Valuation Amount]],"")</f>
        <v>0.21210110876162355</v>
      </c>
      <c r="N5" s="1"/>
      <c r="O5" s="1"/>
      <c r="P5" s="1"/>
      <c r="Q5" s="1"/>
    </row>
    <row r="6" spans="1:22" ht="30.6" customHeight="1" x14ac:dyDescent="0.25">
      <c r="A6" s="12" t="s">
        <v>132</v>
      </c>
      <c r="B6" s="13" t="s">
        <v>133</v>
      </c>
      <c r="C6" s="13"/>
      <c r="D6" s="13"/>
      <c r="E6" s="14" t="s">
        <v>58</v>
      </c>
      <c r="F6" s="15" t="s">
        <v>59</v>
      </c>
      <c r="G6" s="26">
        <f>IFERROR(IF(company[[#This Row],[Company Name]]="","",COUNTIF(Deals!B:B,company[[#This Row],[Company Name]])),"")</f>
        <v>1</v>
      </c>
      <c r="H6" s="28">
        <f>IF(company[[#This Row],[Company Name]]="","",SUMIF(Deals!B:B,company[[#This Row],[Company Name]],Deals!J:J))</f>
        <v>7000000</v>
      </c>
      <c r="I6" s="28">
        <f>IF(company[[#This Row],[Company Name]]="","",SUMIF(Deals!B:B,company[[#This Row],[Company Name]],Deals!K:K))</f>
        <v>3195041</v>
      </c>
      <c r="J6" s="28">
        <f>IF(company[[#This Row],[Company Name]]="","",SUMIF(Deals!B:B,company[[#This Row],[Company Name]],Deals!L:L))</f>
        <v>10195041</v>
      </c>
      <c r="K6" s="29">
        <f>IFERROR(company[[#This Row],[Total Raising Amount]]/company[[#This Row],[Pre-Valuation Amount]],"")</f>
        <v>0.45643442857142857</v>
      </c>
      <c r="L6" s="29">
        <f>IFERROR(company[[#This Row],[Total Raising Amount]]/company[[#This Row],[Post-Valuation Amount]],"")</f>
        <v>0.31339167738511303</v>
      </c>
      <c r="N6" s="1"/>
      <c r="O6" s="1"/>
      <c r="P6" s="1"/>
      <c r="Q6" s="1"/>
    </row>
    <row r="7" spans="1:22" ht="30.6" customHeight="1" x14ac:dyDescent="0.25">
      <c r="A7" s="12" t="s">
        <v>134</v>
      </c>
      <c r="B7" s="13" t="s">
        <v>135</v>
      </c>
      <c r="C7" s="13"/>
      <c r="D7" s="13"/>
      <c r="E7" s="14" t="s">
        <v>60</v>
      </c>
      <c r="F7" s="15" t="s">
        <v>61</v>
      </c>
      <c r="G7" s="26">
        <f>IFERROR(IF(company[[#This Row],[Company Name]]="","",COUNTIF(Deals!B:B,company[[#This Row],[Company Name]])),"")</f>
        <v>1</v>
      </c>
      <c r="H7" s="28">
        <f>IF(company[[#This Row],[Company Name]]="","",SUMIF(Deals!B:B,company[[#This Row],[Company Name]],Deals!J:J))</f>
        <v>12000000</v>
      </c>
      <c r="I7" s="28">
        <f>IF(company[[#This Row],[Company Name]]="","",SUMIF(Deals!B:B,company[[#This Row],[Company Name]],Deals!K:K))</f>
        <v>1806976</v>
      </c>
      <c r="J7" s="28">
        <f>IF(company[[#This Row],[Company Name]]="","",SUMIF(Deals!B:B,company[[#This Row],[Company Name]],Deals!L:L))</f>
        <v>13806976</v>
      </c>
      <c r="K7" s="29">
        <f>IFERROR(company[[#This Row],[Total Raising Amount]]/company[[#This Row],[Pre-Valuation Amount]],"")</f>
        <v>0.15058133333333334</v>
      </c>
      <c r="L7" s="29">
        <f>IFERROR(company[[#This Row],[Total Raising Amount]]/company[[#This Row],[Post-Valuation Amount]],"")</f>
        <v>0.13087413203296652</v>
      </c>
      <c r="N7" s="1"/>
      <c r="O7" s="1"/>
      <c r="P7" s="1"/>
      <c r="Q7" s="1"/>
    </row>
    <row r="8" spans="1:22" ht="30.6" customHeight="1" x14ac:dyDescent="0.25">
      <c r="A8" s="12" t="s">
        <v>136</v>
      </c>
      <c r="B8" s="13" t="s">
        <v>129</v>
      </c>
      <c r="C8" s="13"/>
      <c r="D8" s="13"/>
      <c r="E8" s="14" t="s">
        <v>62</v>
      </c>
      <c r="F8" s="15" t="s">
        <v>63</v>
      </c>
      <c r="G8" s="26">
        <f>IFERROR(IF(company[[#This Row],[Company Name]]="","",COUNTIF(Deals!B:B,company[[#This Row],[Company Name]])),"")</f>
        <v>1</v>
      </c>
      <c r="H8" s="28">
        <f>IF(company[[#This Row],[Company Name]]="","",SUMIF(Deals!B:B,company[[#This Row],[Company Name]],Deals!J:J))</f>
        <v>17000000</v>
      </c>
      <c r="I8" s="28">
        <f>IF(company[[#This Row],[Company Name]]="","",SUMIF(Deals!B:B,company[[#This Row],[Company Name]],Deals!K:K))</f>
        <v>4370425</v>
      </c>
      <c r="J8" s="28">
        <f>IF(company[[#This Row],[Company Name]]="","",SUMIF(Deals!B:B,company[[#This Row],[Company Name]],Deals!L:L))</f>
        <v>21370425</v>
      </c>
      <c r="K8" s="29">
        <f>IFERROR(company[[#This Row],[Total Raising Amount]]/company[[#This Row],[Pre-Valuation Amount]],"")</f>
        <v>0.25708382352941178</v>
      </c>
      <c r="L8" s="29">
        <f>IFERROR(company[[#This Row],[Total Raising Amount]]/company[[#This Row],[Post-Valuation Amount]],"")</f>
        <v>0.20450809939437331</v>
      </c>
      <c r="N8" s="1"/>
      <c r="O8" s="1"/>
      <c r="P8" s="1"/>
      <c r="Q8" s="1"/>
    </row>
    <row r="9" spans="1:22" ht="30.6" customHeight="1" x14ac:dyDescent="0.25">
      <c r="A9" s="12" t="s">
        <v>137</v>
      </c>
      <c r="B9" s="13" t="s">
        <v>133</v>
      </c>
      <c r="C9" s="13"/>
      <c r="D9" s="13"/>
      <c r="E9" s="14" t="s">
        <v>64</v>
      </c>
      <c r="F9" s="15" t="s">
        <v>65</v>
      </c>
      <c r="G9" s="26">
        <f>IFERROR(IF(company[[#This Row],[Company Name]]="","",COUNTIF(Deals!B:B,company[[#This Row],[Company Name]])),"")</f>
        <v>4</v>
      </c>
      <c r="H9" s="28">
        <f>IF(company[[#This Row],[Company Name]]="","",SUMIF(Deals!B:B,company[[#This Row],[Company Name]],Deals!J:J))</f>
        <v>36500000</v>
      </c>
      <c r="I9" s="28">
        <f>IF(company[[#This Row],[Company Name]]="","",SUMIF(Deals!B:B,company[[#This Row],[Company Name]],Deals!K:K))</f>
        <v>11082772</v>
      </c>
      <c r="J9" s="28">
        <f>IF(company[[#This Row],[Company Name]]="","",SUMIF(Deals!B:B,company[[#This Row],[Company Name]],Deals!L:L))</f>
        <v>47582772</v>
      </c>
      <c r="K9" s="29">
        <f>IFERROR(company[[#This Row],[Total Raising Amount]]/company[[#This Row],[Pre-Valuation Amount]],"")</f>
        <v>0.30363758904109589</v>
      </c>
      <c r="L9" s="29">
        <f>IFERROR(company[[#This Row],[Total Raising Amount]]/company[[#This Row],[Post-Valuation Amount]],"")</f>
        <v>0.23291564434287268</v>
      </c>
      <c r="N9" s="1"/>
      <c r="O9" s="1"/>
      <c r="P9" s="1"/>
      <c r="Q9" s="1"/>
    </row>
    <row r="10" spans="1:22" ht="30.6" customHeight="1" x14ac:dyDescent="0.25">
      <c r="A10" s="12" t="s">
        <v>138</v>
      </c>
      <c r="B10" s="13" t="s">
        <v>139</v>
      </c>
      <c r="C10" s="13"/>
      <c r="D10" s="13"/>
      <c r="E10" s="14" t="s">
        <v>66</v>
      </c>
      <c r="F10" s="15" t="s">
        <v>67</v>
      </c>
      <c r="G10" s="26">
        <f>IFERROR(IF(company[[#This Row],[Company Name]]="","",COUNTIF(Deals!B:B,company[[#This Row],[Company Name]])),"")</f>
        <v>2</v>
      </c>
      <c r="H10" s="28">
        <f>IF(company[[#This Row],[Company Name]]="","",SUMIF(Deals!B:B,company[[#This Row],[Company Name]],Deals!J:J))</f>
        <v>70000000</v>
      </c>
      <c r="I10" s="28">
        <f>IF(company[[#This Row],[Company Name]]="","",SUMIF(Deals!B:B,company[[#This Row],[Company Name]],Deals!K:K))</f>
        <v>9414835</v>
      </c>
      <c r="J10" s="28">
        <f>IF(company[[#This Row],[Company Name]]="","",SUMIF(Deals!B:B,company[[#This Row],[Company Name]],Deals!L:L))</f>
        <v>79414835</v>
      </c>
      <c r="K10" s="29">
        <f>IFERROR(company[[#This Row],[Total Raising Amount]]/company[[#This Row],[Pre-Valuation Amount]],"")</f>
        <v>0.13449764285714286</v>
      </c>
      <c r="L10" s="29">
        <f>IFERROR(company[[#This Row],[Total Raising Amount]]/company[[#This Row],[Post-Valuation Amount]],"")</f>
        <v>0.11855259788678023</v>
      </c>
      <c r="N10" s="1"/>
      <c r="O10" s="1"/>
      <c r="P10" s="1"/>
      <c r="Q10" s="1"/>
    </row>
    <row r="11" spans="1:22" ht="30.6" customHeight="1" x14ac:dyDescent="0.25">
      <c r="A11" s="12" t="s">
        <v>142</v>
      </c>
      <c r="B11" s="13" t="s">
        <v>143</v>
      </c>
      <c r="C11" s="13"/>
      <c r="D11" s="13"/>
      <c r="E11" s="14" t="s">
        <v>68</v>
      </c>
      <c r="F11" s="15" t="s">
        <v>69</v>
      </c>
      <c r="G11" s="26">
        <f>IFERROR(IF(company[[#This Row],[Company Name]]="","",COUNTIF(Deals!B:B,company[[#This Row],[Company Name]])),"")</f>
        <v>1</v>
      </c>
      <c r="H11" s="28">
        <f>IF(company[[#This Row],[Company Name]]="","",SUMIF(Deals!B:B,company[[#This Row],[Company Name]],Deals!J:J))</f>
        <v>18000000</v>
      </c>
      <c r="I11" s="28">
        <f>IF(company[[#This Row],[Company Name]]="","",SUMIF(Deals!B:B,company[[#This Row],[Company Name]],Deals!K:K))</f>
        <v>2783400</v>
      </c>
      <c r="J11" s="28">
        <f>IF(company[[#This Row],[Company Name]]="","",SUMIF(Deals!B:B,company[[#This Row],[Company Name]],Deals!L:L))</f>
        <v>20783400</v>
      </c>
      <c r="K11" s="29">
        <f>IFERROR(company[[#This Row],[Total Raising Amount]]/company[[#This Row],[Pre-Valuation Amount]],"")</f>
        <v>0.15463333333333334</v>
      </c>
      <c r="L11" s="29">
        <f>IFERROR(company[[#This Row],[Total Raising Amount]]/company[[#This Row],[Post-Valuation Amount]],"")</f>
        <v>0.13392418949738732</v>
      </c>
      <c r="N11" s="1"/>
      <c r="O11" s="1"/>
      <c r="P11" s="1"/>
      <c r="Q11" s="1"/>
    </row>
    <row r="12" spans="1:22" ht="30.6" customHeight="1" x14ac:dyDescent="0.25">
      <c r="A12" s="12" t="s">
        <v>144</v>
      </c>
      <c r="B12" s="13" t="s">
        <v>139</v>
      </c>
      <c r="C12" s="13"/>
      <c r="D12" s="13"/>
      <c r="E12" s="14" t="s">
        <v>70</v>
      </c>
      <c r="F12" s="15" t="s">
        <v>71</v>
      </c>
      <c r="G12" s="26">
        <f>IFERROR(IF(company[[#This Row],[Company Name]]="","",COUNTIF(Deals!B:B,company[[#This Row],[Company Name]])),"")</f>
        <v>3</v>
      </c>
      <c r="H12" s="28">
        <f>IF(company[[#This Row],[Company Name]]="","",SUMIF(Deals!B:B,company[[#This Row],[Company Name]],Deals!J:J))</f>
        <v>29500000</v>
      </c>
      <c r="I12" s="28">
        <f>IF(company[[#This Row],[Company Name]]="","",SUMIF(Deals!B:B,company[[#This Row],[Company Name]],Deals!K:K))</f>
        <v>11348874</v>
      </c>
      <c r="J12" s="28">
        <f>IF(company[[#This Row],[Company Name]]="","",SUMIF(Deals!B:B,company[[#This Row],[Company Name]],Deals!L:L))</f>
        <v>40848874</v>
      </c>
      <c r="K12" s="29">
        <f>IFERROR(company[[#This Row],[Total Raising Amount]]/company[[#This Row],[Pre-Valuation Amount]],"")</f>
        <v>0.38470759322033898</v>
      </c>
      <c r="L12" s="29">
        <f>IFERROR(company[[#This Row],[Total Raising Amount]]/company[[#This Row],[Post-Valuation Amount]],"")</f>
        <v>0.27782587103869744</v>
      </c>
      <c r="N12" s="1"/>
      <c r="O12" s="1"/>
      <c r="P12" s="1"/>
      <c r="Q12" s="1"/>
    </row>
    <row r="13" spans="1:22" ht="30.6" customHeight="1" x14ac:dyDescent="0.25">
      <c r="A13" s="12" t="s">
        <v>145</v>
      </c>
      <c r="B13" s="13" t="s">
        <v>143</v>
      </c>
      <c r="C13" s="13"/>
      <c r="D13" s="13"/>
      <c r="E13" s="14" t="s">
        <v>72</v>
      </c>
      <c r="F13" s="15" t="s">
        <v>73</v>
      </c>
      <c r="G13" s="26">
        <f>IFERROR(IF(company[[#This Row],[Company Name]]="","",COUNTIF(Deals!B:B,company[[#This Row],[Company Name]])),"")</f>
        <v>2</v>
      </c>
      <c r="H13" s="28">
        <f>IF(company[[#This Row],[Company Name]]="","",SUMIF(Deals!B:B,company[[#This Row],[Company Name]],Deals!J:J))</f>
        <v>40000000</v>
      </c>
      <c r="I13" s="28">
        <f>IF(company[[#This Row],[Company Name]]="","",SUMIF(Deals!B:B,company[[#This Row],[Company Name]],Deals!K:K))</f>
        <v>7178040</v>
      </c>
      <c r="J13" s="28">
        <f>IF(company[[#This Row],[Company Name]]="","",SUMIF(Deals!B:B,company[[#This Row],[Company Name]],Deals!L:L))</f>
        <v>47178040</v>
      </c>
      <c r="K13" s="29">
        <f>IFERROR(company[[#This Row],[Total Raising Amount]]/company[[#This Row],[Pre-Valuation Amount]],"")</f>
        <v>0.179451</v>
      </c>
      <c r="L13" s="29">
        <f>IFERROR(company[[#This Row],[Total Raising Amount]]/company[[#This Row],[Post-Valuation Amount]],"")</f>
        <v>0.15214790610207629</v>
      </c>
      <c r="N13" s="1"/>
      <c r="O13" s="1"/>
      <c r="P13" s="1"/>
      <c r="Q13" s="1"/>
    </row>
    <row r="14" spans="1:22" ht="30.6" customHeight="1" x14ac:dyDescent="0.25">
      <c r="A14" s="12" t="s">
        <v>146</v>
      </c>
      <c r="B14" s="13" t="s">
        <v>143</v>
      </c>
      <c r="C14" s="13"/>
      <c r="D14" s="13"/>
      <c r="E14" s="14" t="s">
        <v>74</v>
      </c>
      <c r="F14" s="15" t="s">
        <v>75</v>
      </c>
      <c r="G14" s="26">
        <f>IFERROR(IF(company[[#This Row],[Company Name]]="","",COUNTIF(Deals!B:B,company[[#This Row],[Company Name]])),"")</f>
        <v>1</v>
      </c>
      <c r="H14" s="28">
        <f>IF(company[[#This Row],[Company Name]]="","",SUMIF(Deals!B:B,company[[#This Row],[Company Name]],Deals!J:J))</f>
        <v>7000000</v>
      </c>
      <c r="I14" s="28">
        <f>IF(company[[#This Row],[Company Name]]="","",SUMIF(Deals!B:B,company[[#This Row],[Company Name]],Deals!K:K))</f>
        <v>2265929</v>
      </c>
      <c r="J14" s="28">
        <f>IF(company[[#This Row],[Company Name]]="","",SUMIF(Deals!B:B,company[[#This Row],[Company Name]],Deals!L:L))</f>
        <v>9265929</v>
      </c>
      <c r="K14" s="29">
        <f>IFERROR(company[[#This Row],[Total Raising Amount]]/company[[#This Row],[Pre-Valuation Amount]],"")</f>
        <v>0.32370414285714288</v>
      </c>
      <c r="L14" s="29">
        <f>IFERROR(company[[#This Row],[Total Raising Amount]]/company[[#This Row],[Post-Valuation Amount]],"")</f>
        <v>0.24454417900245082</v>
      </c>
      <c r="N14" s="1"/>
      <c r="O14" s="1"/>
      <c r="P14" s="1"/>
      <c r="Q14" s="1"/>
    </row>
    <row r="15" spans="1:22" ht="30.6" customHeight="1" x14ac:dyDescent="0.25">
      <c r="A15" s="12" t="s">
        <v>147</v>
      </c>
      <c r="B15" s="13" t="s">
        <v>135</v>
      </c>
      <c r="C15" s="13"/>
      <c r="D15" s="13"/>
      <c r="E15" s="14" t="s">
        <v>76</v>
      </c>
      <c r="F15" s="15" t="s">
        <v>77</v>
      </c>
      <c r="G15" s="26">
        <f>IFERROR(IF(company[[#This Row],[Company Name]]="","",COUNTIF(Deals!B:B,company[[#This Row],[Company Name]])),"")</f>
        <v>1</v>
      </c>
      <c r="H15" s="28">
        <f>IF(company[[#This Row],[Company Name]]="","",SUMIF(Deals!B:B,company[[#This Row],[Company Name]],Deals!J:J))</f>
        <v>10000000</v>
      </c>
      <c r="I15" s="28">
        <f>IF(company[[#This Row],[Company Name]]="","",SUMIF(Deals!B:B,company[[#This Row],[Company Name]],Deals!K:K))</f>
        <v>4543544</v>
      </c>
      <c r="J15" s="28">
        <f>IF(company[[#This Row],[Company Name]]="","",SUMIF(Deals!B:B,company[[#This Row],[Company Name]],Deals!L:L))</f>
        <v>14543544</v>
      </c>
      <c r="K15" s="29">
        <f>IFERROR(company[[#This Row],[Total Raising Amount]]/company[[#This Row],[Pre-Valuation Amount]],"")</f>
        <v>0.45435439999999999</v>
      </c>
      <c r="L15" s="29">
        <f>IFERROR(company[[#This Row],[Total Raising Amount]]/company[[#This Row],[Post-Valuation Amount]],"")</f>
        <v>0.31240968501212635</v>
      </c>
      <c r="N15" s="1"/>
      <c r="O15" s="1"/>
      <c r="P15" s="1"/>
      <c r="Q15" s="1"/>
    </row>
    <row r="16" spans="1:22" ht="30.6" customHeight="1" x14ac:dyDescent="0.25">
      <c r="A16" s="12" t="s">
        <v>149</v>
      </c>
      <c r="B16" s="13" t="s">
        <v>133</v>
      </c>
      <c r="C16" s="13"/>
      <c r="D16" s="13"/>
      <c r="E16" s="14" t="s">
        <v>78</v>
      </c>
      <c r="F16" s="15" t="s">
        <v>79</v>
      </c>
      <c r="G16" s="26">
        <f>IFERROR(IF(company[[#This Row],[Company Name]]="","",COUNTIF(Deals!B:B,company[[#This Row],[Company Name]])),"")</f>
        <v>1</v>
      </c>
      <c r="H16" s="28">
        <f>IF(company[[#This Row],[Company Name]]="","",SUMIF(Deals!B:B,company[[#This Row],[Company Name]],Deals!J:J))</f>
        <v>15000000</v>
      </c>
      <c r="I16" s="28">
        <f>IF(company[[#This Row],[Company Name]]="","",SUMIF(Deals!B:B,company[[#This Row],[Company Name]],Deals!K:K))</f>
        <v>3704775</v>
      </c>
      <c r="J16" s="28">
        <f>IF(company[[#This Row],[Company Name]]="","",SUMIF(Deals!B:B,company[[#This Row],[Company Name]],Deals!L:L))</f>
        <v>18704775</v>
      </c>
      <c r="K16" s="29">
        <f>IFERROR(company[[#This Row],[Total Raising Amount]]/company[[#This Row],[Pre-Valuation Amount]],"")</f>
        <v>0.24698500000000001</v>
      </c>
      <c r="L16" s="29">
        <f>IFERROR(company[[#This Row],[Total Raising Amount]]/company[[#This Row],[Post-Valuation Amount]],"")</f>
        <v>0.19806573455173879</v>
      </c>
      <c r="N16" s="1"/>
      <c r="O16" s="1"/>
      <c r="P16" s="1"/>
      <c r="Q16" s="1"/>
    </row>
    <row r="17" spans="1:17" ht="30.6" customHeight="1" x14ac:dyDescent="0.25">
      <c r="A17" s="12" t="s">
        <v>150</v>
      </c>
      <c r="B17" s="13" t="s">
        <v>135</v>
      </c>
      <c r="C17" s="13"/>
      <c r="D17" s="13"/>
      <c r="E17" s="14" t="s">
        <v>80</v>
      </c>
      <c r="F17" s="15" t="s">
        <v>81</v>
      </c>
      <c r="G17" s="26">
        <f>IFERROR(IF(company[[#This Row],[Company Name]]="","",COUNTIF(Deals!B:B,company[[#This Row],[Company Name]])),"")</f>
        <v>1</v>
      </c>
      <c r="H17" s="28">
        <f>IF(company[[#This Row],[Company Name]]="","",SUMIF(Deals!B:B,company[[#This Row],[Company Name]],Deals!J:J))</f>
        <v>22000000</v>
      </c>
      <c r="I17" s="28">
        <f>IF(company[[#This Row],[Company Name]]="","",SUMIF(Deals!B:B,company[[#This Row],[Company Name]],Deals!K:K))</f>
        <v>4417350</v>
      </c>
      <c r="J17" s="28">
        <f>IF(company[[#This Row],[Company Name]]="","",SUMIF(Deals!B:B,company[[#This Row],[Company Name]],Deals!L:L))</f>
        <v>26417350</v>
      </c>
      <c r="K17" s="29">
        <f>IFERROR(company[[#This Row],[Total Raising Amount]]/company[[#This Row],[Pre-Valuation Amount]],"")</f>
        <v>0.20078863636363636</v>
      </c>
      <c r="L17" s="29">
        <f>IFERROR(company[[#This Row],[Total Raising Amount]]/company[[#This Row],[Post-Valuation Amount]],"")</f>
        <v>0.16721397112125175</v>
      </c>
      <c r="N17" s="1"/>
      <c r="O17" s="1"/>
      <c r="P17" s="1"/>
      <c r="Q17" s="1"/>
    </row>
    <row r="18" spans="1:17" ht="30.6" customHeight="1" x14ac:dyDescent="0.25">
      <c r="A18" s="12" t="s">
        <v>151</v>
      </c>
      <c r="B18" s="13" t="s">
        <v>139</v>
      </c>
      <c r="C18" s="13"/>
      <c r="D18" s="13"/>
      <c r="E18" s="14" t="s">
        <v>82</v>
      </c>
      <c r="F18" s="15" t="s">
        <v>83</v>
      </c>
      <c r="G18" s="26">
        <f>IFERROR(IF(company[[#This Row],[Company Name]]="","",COUNTIF(Deals!B:B,company[[#This Row],[Company Name]])),"")</f>
        <v>2</v>
      </c>
      <c r="H18" s="28">
        <f>IF(company[[#This Row],[Company Name]]="","",SUMIF(Deals!B:B,company[[#This Row],[Company Name]],Deals!J:J))</f>
        <v>12000000</v>
      </c>
      <c r="I18" s="28">
        <f>IF(company[[#This Row],[Company Name]]="","",SUMIF(Deals!B:B,company[[#This Row],[Company Name]],Deals!K:K))</f>
        <v>9435140</v>
      </c>
      <c r="J18" s="28">
        <f>IF(company[[#This Row],[Company Name]]="","",SUMIF(Deals!B:B,company[[#This Row],[Company Name]],Deals!L:L))</f>
        <v>21435140</v>
      </c>
      <c r="K18" s="29">
        <f>IFERROR(company[[#This Row],[Total Raising Amount]]/company[[#This Row],[Pre-Valuation Amount]],"")</f>
        <v>0.78626166666666664</v>
      </c>
      <c r="L18" s="29">
        <f>IFERROR(company[[#This Row],[Total Raising Amount]]/company[[#This Row],[Post-Valuation Amount]],"")</f>
        <v>0.44017160606368794</v>
      </c>
      <c r="N18" s="1"/>
      <c r="O18" s="1"/>
      <c r="P18" s="1"/>
      <c r="Q18" s="1"/>
    </row>
    <row r="19" spans="1:17" ht="30.6" customHeight="1" x14ac:dyDescent="0.25">
      <c r="A19" s="12" t="s">
        <v>152</v>
      </c>
      <c r="B19" s="13" t="s">
        <v>133</v>
      </c>
      <c r="C19" s="13"/>
      <c r="D19" s="13"/>
      <c r="E19" s="14" t="s">
        <v>84</v>
      </c>
      <c r="F19" s="15" t="s">
        <v>85</v>
      </c>
      <c r="G19" s="26">
        <f>IFERROR(IF(company[[#This Row],[Company Name]]="","",COUNTIF(Deals!B:B,company[[#This Row],[Company Name]])),"")</f>
        <v>2</v>
      </c>
      <c r="H19" s="28">
        <f>IF(company[[#This Row],[Company Name]]="","",SUMIF(Deals!B:B,company[[#This Row],[Company Name]],Deals!J:J))</f>
        <v>18000000</v>
      </c>
      <c r="I19" s="28">
        <f>IF(company[[#This Row],[Company Name]]="","",SUMIF(Deals!B:B,company[[#This Row],[Company Name]],Deals!K:K))</f>
        <v>7424886</v>
      </c>
      <c r="J19" s="28">
        <f>IF(company[[#This Row],[Company Name]]="","",SUMIF(Deals!B:B,company[[#This Row],[Company Name]],Deals!L:L))</f>
        <v>25424886</v>
      </c>
      <c r="K19" s="29">
        <f>IFERROR(company[[#This Row],[Total Raising Amount]]/company[[#This Row],[Pre-Valuation Amount]],"")</f>
        <v>0.41249366666666665</v>
      </c>
      <c r="L19" s="29">
        <f>IFERROR(company[[#This Row],[Total Raising Amount]]/company[[#This Row],[Post-Valuation Amount]],"")</f>
        <v>0.29203222386129873</v>
      </c>
      <c r="N19" s="1"/>
      <c r="O19" s="1"/>
      <c r="P19" s="1"/>
      <c r="Q19" s="1"/>
    </row>
    <row r="20" spans="1:17" ht="30.6" customHeight="1" x14ac:dyDescent="0.25">
      <c r="A20" s="12" t="s">
        <v>153</v>
      </c>
      <c r="B20" s="13" t="s">
        <v>139</v>
      </c>
      <c r="C20" s="13"/>
      <c r="D20" s="13"/>
      <c r="E20" s="14" t="s">
        <v>86</v>
      </c>
      <c r="F20" s="15" t="s">
        <v>87</v>
      </c>
      <c r="G20" s="26">
        <f>IFERROR(IF(company[[#This Row],[Company Name]]="","",COUNTIF(Deals!B:B,company[[#This Row],[Company Name]])),"")</f>
        <v>1</v>
      </c>
      <c r="H20" s="28">
        <f>IF(company[[#This Row],[Company Name]]="","",SUMIF(Deals!B:B,company[[#This Row],[Company Name]],Deals!J:J))</f>
        <v>5000000</v>
      </c>
      <c r="I20" s="28">
        <f>IF(company[[#This Row],[Company Name]]="","",SUMIF(Deals!B:B,company[[#This Row],[Company Name]],Deals!K:K))</f>
        <v>4543797</v>
      </c>
      <c r="J20" s="28">
        <f>IF(company[[#This Row],[Company Name]]="","",SUMIF(Deals!B:B,company[[#This Row],[Company Name]],Deals!L:L))</f>
        <v>9543797</v>
      </c>
      <c r="K20" s="29">
        <f>IFERROR(company[[#This Row],[Total Raising Amount]]/company[[#This Row],[Pre-Valuation Amount]],"")</f>
        <v>0.90875939999999999</v>
      </c>
      <c r="L20" s="29">
        <f>IFERROR(company[[#This Row],[Total Raising Amount]]/company[[#This Row],[Post-Valuation Amount]],"")</f>
        <v>0.47609950211640084</v>
      </c>
      <c r="N20" s="1"/>
      <c r="O20" s="1"/>
      <c r="P20" s="1"/>
      <c r="Q20" s="1"/>
    </row>
    <row r="21" spans="1:17" ht="30.6" customHeight="1" x14ac:dyDescent="0.25">
      <c r="A21" s="12" t="s">
        <v>154</v>
      </c>
      <c r="B21" s="13" t="s">
        <v>129</v>
      </c>
      <c r="C21" s="13"/>
      <c r="D21" s="13"/>
      <c r="E21" s="14" t="s">
        <v>88</v>
      </c>
      <c r="F21" s="15" t="s">
        <v>89</v>
      </c>
      <c r="G21" s="26">
        <f>IFERROR(IF(company[[#This Row],[Company Name]]="","",COUNTIF(Deals!B:B,company[[#This Row],[Company Name]])),"")</f>
        <v>1</v>
      </c>
      <c r="H21" s="28">
        <f>IF(company[[#This Row],[Company Name]]="","",SUMIF(Deals!B:B,company[[#This Row],[Company Name]],Deals!J:J))</f>
        <v>14000000</v>
      </c>
      <c r="I21" s="28">
        <f>IF(company[[#This Row],[Company Name]]="","",SUMIF(Deals!B:B,company[[#This Row],[Company Name]],Deals!K:K))</f>
        <v>2015659</v>
      </c>
      <c r="J21" s="28">
        <f>IF(company[[#This Row],[Company Name]]="","",SUMIF(Deals!B:B,company[[#This Row],[Company Name]],Deals!L:L))</f>
        <v>16015659</v>
      </c>
      <c r="K21" s="29">
        <f>IFERROR(company[[#This Row],[Total Raising Amount]]/company[[#This Row],[Pre-Valuation Amount]],"")</f>
        <v>0.14397564285714284</v>
      </c>
      <c r="L21" s="29">
        <f>IFERROR(company[[#This Row],[Total Raising Amount]]/company[[#This Row],[Post-Valuation Amount]],"")</f>
        <v>0.12585551428136676</v>
      </c>
      <c r="N21" s="1"/>
      <c r="O21" s="1"/>
      <c r="P21" s="1"/>
      <c r="Q21" s="1"/>
    </row>
    <row r="22" spans="1:17" ht="30.6" customHeight="1" x14ac:dyDescent="0.25">
      <c r="A22" s="12" t="s">
        <v>148</v>
      </c>
      <c r="B22" s="13" t="s">
        <v>125</v>
      </c>
      <c r="C22" s="13"/>
      <c r="D22" s="13"/>
      <c r="E22" s="14" t="s">
        <v>90</v>
      </c>
      <c r="F22" s="15" t="s">
        <v>91</v>
      </c>
      <c r="G22" s="26">
        <f>IFERROR(IF(company[[#This Row],[Company Name]]="","",COUNTIF(Deals!B:B,company[[#This Row],[Company Name]])),"")</f>
        <v>2</v>
      </c>
      <c r="H22" s="28">
        <f>IF(company[[#This Row],[Company Name]]="","",SUMIF(Deals!B:B,company[[#This Row],[Company Name]],Deals!J:J))</f>
        <v>8000000</v>
      </c>
      <c r="I22" s="28">
        <f>IF(company[[#This Row],[Company Name]]="","",SUMIF(Deals!B:B,company[[#This Row],[Company Name]],Deals!K:K))</f>
        <v>5618306</v>
      </c>
      <c r="J22" s="28">
        <f>IF(company[[#This Row],[Company Name]]="","",SUMIF(Deals!B:B,company[[#This Row],[Company Name]],Deals!L:L))</f>
        <v>13618306</v>
      </c>
      <c r="K22" s="29">
        <f>IFERROR(company[[#This Row],[Total Raising Amount]]/company[[#This Row],[Pre-Valuation Amount]],"")</f>
        <v>0.70228824999999995</v>
      </c>
      <c r="L22" s="29">
        <f>IFERROR(company[[#This Row],[Total Raising Amount]]/company[[#This Row],[Post-Valuation Amount]],"")</f>
        <v>0.41255542356002284</v>
      </c>
      <c r="N22" s="1"/>
      <c r="O22" s="1"/>
      <c r="P22" s="1"/>
      <c r="Q22" s="1"/>
    </row>
    <row r="23" spans="1:17" ht="30.6" customHeight="1" x14ac:dyDescent="0.25">
      <c r="A23" s="12" t="s">
        <v>155</v>
      </c>
      <c r="B23" s="13" t="s">
        <v>156</v>
      </c>
      <c r="C23" s="13"/>
      <c r="D23" s="13"/>
      <c r="E23" s="14" t="s">
        <v>92</v>
      </c>
      <c r="F23" s="15" t="s">
        <v>93</v>
      </c>
      <c r="G23" s="26">
        <f>IFERROR(IF(company[[#This Row],[Company Name]]="","",COUNTIF(Deals!B:B,company[[#This Row],[Company Name]])),"")</f>
        <v>1</v>
      </c>
      <c r="H23" s="28">
        <f>IF(company[[#This Row],[Company Name]]="","",SUMIF(Deals!B:B,company[[#This Row],[Company Name]],Deals!J:J))</f>
        <v>30000000</v>
      </c>
      <c r="I23" s="28">
        <f>IF(company[[#This Row],[Company Name]]="","",SUMIF(Deals!B:B,company[[#This Row],[Company Name]],Deals!K:K))</f>
        <v>4378224</v>
      </c>
      <c r="J23" s="28">
        <f>IF(company[[#This Row],[Company Name]]="","",SUMIF(Deals!B:B,company[[#This Row],[Company Name]],Deals!L:L))</f>
        <v>34378224</v>
      </c>
      <c r="K23" s="29">
        <f>IFERROR(company[[#This Row],[Total Raising Amount]]/company[[#This Row],[Pre-Valuation Amount]],"")</f>
        <v>0.14594080000000001</v>
      </c>
      <c r="L23" s="29">
        <f>IFERROR(company[[#This Row],[Total Raising Amount]]/company[[#This Row],[Post-Valuation Amount]],"")</f>
        <v>0.12735457189411531</v>
      </c>
      <c r="N23" s="1"/>
      <c r="O23" s="1"/>
      <c r="P23" s="1"/>
      <c r="Q23" s="1"/>
    </row>
    <row r="24" spans="1:17" ht="30.6" customHeight="1" x14ac:dyDescent="0.25">
      <c r="A24" s="12"/>
      <c r="B24" s="13"/>
      <c r="C24" s="13"/>
      <c r="D24" s="13"/>
      <c r="E24" s="14"/>
      <c r="F24" s="15"/>
      <c r="G24" s="26" t="str">
        <f>IFERROR(IF(company[[#This Row],[Company Name]]="","",COUNTIF(Deals!B:B,company[[#This Row],[Company Name]])),"")</f>
        <v/>
      </c>
      <c r="H24" s="28" t="str">
        <f>IF(company[[#This Row],[Company Name]]="","",SUMIF(Deals!B:B,company[[#This Row],[Company Name]],Deals!J:J))</f>
        <v/>
      </c>
      <c r="I24" s="28" t="str">
        <f>IF(company[[#This Row],[Company Name]]="","",SUMIF(Deals!B:B,company[[#This Row],[Company Name]],Deals!K:K))</f>
        <v/>
      </c>
      <c r="J24" s="28" t="str">
        <f>IF(company[[#This Row],[Company Name]]="","",SUMIF(Deals!B:B,company[[#This Row],[Company Name]],Deals!L:L))</f>
        <v/>
      </c>
      <c r="K24" s="29" t="str">
        <f>IFERROR(company[[#This Row],[Total Raising Amount]]/company[[#This Row],[Pre-Valuation Amount]],"")</f>
        <v/>
      </c>
      <c r="L24" s="29" t="str">
        <f>IFERROR(company[[#This Row],[Total Raising Amount]]/company[[#This Row],[Post-Valuation Amount]],"")</f>
        <v/>
      </c>
    </row>
    <row r="25" spans="1:17" ht="30.6" customHeight="1" x14ac:dyDescent="0.25">
      <c r="A25" s="12"/>
      <c r="B25" s="13"/>
      <c r="C25" s="13"/>
      <c r="D25" s="13"/>
      <c r="E25" s="14"/>
      <c r="F25" s="15"/>
      <c r="G25" s="26" t="str">
        <f>IFERROR(IF(company[[#This Row],[Company Name]]="","",COUNTIF(Deals!B:B,company[[#This Row],[Company Name]])),"")</f>
        <v/>
      </c>
      <c r="H25" s="28" t="str">
        <f>IF(company[[#This Row],[Company Name]]="","",SUMIF(Deals!B:B,company[[#This Row],[Company Name]],Deals!J:J))</f>
        <v/>
      </c>
      <c r="I25" s="28" t="str">
        <f>IF(company[[#This Row],[Company Name]]="","",SUMIF(Deals!B:B,company[[#This Row],[Company Name]],Deals!K:K))</f>
        <v/>
      </c>
      <c r="J25" s="28" t="str">
        <f>IF(company[[#This Row],[Company Name]]="","",SUMIF(Deals!B:B,company[[#This Row],[Company Name]],Deals!L:L))</f>
        <v/>
      </c>
      <c r="K25" s="29" t="str">
        <f>IFERROR(company[[#This Row],[Total Raising Amount]]/company[[#This Row],[Pre-Valuation Amount]],"")</f>
        <v/>
      </c>
      <c r="L25" s="29" t="str">
        <f>IFERROR(company[[#This Row],[Total Raising Amount]]/company[[#This Row],[Post-Valuation Amount]],"")</f>
        <v/>
      </c>
    </row>
    <row r="26" spans="1:17" ht="30.6" customHeight="1" x14ac:dyDescent="0.25">
      <c r="A26" s="12"/>
      <c r="B26" s="13"/>
      <c r="C26" s="13"/>
      <c r="D26" s="13"/>
      <c r="E26" s="14"/>
      <c r="F26" s="15"/>
      <c r="G26" s="26" t="str">
        <f>IFERROR(IF(company[[#This Row],[Company Name]]="","",COUNTIF(Deals!B:B,company[[#This Row],[Company Name]])),"")</f>
        <v/>
      </c>
      <c r="H26" s="28" t="str">
        <f>IF(company[[#This Row],[Company Name]]="","",SUMIF(Deals!B:B,company[[#This Row],[Company Name]],Deals!J:J))</f>
        <v/>
      </c>
      <c r="I26" s="28" t="str">
        <f>IF(company[[#This Row],[Company Name]]="","",SUMIF(Deals!B:B,company[[#This Row],[Company Name]],Deals!K:K))</f>
        <v/>
      </c>
      <c r="J26" s="28" t="str">
        <f>IF(company[[#This Row],[Company Name]]="","",SUMIF(Deals!B:B,company[[#This Row],[Company Name]],Deals!L:L))</f>
        <v/>
      </c>
      <c r="K26" s="29" t="str">
        <f>IFERROR(company[[#This Row],[Total Raising Amount]]/company[[#This Row],[Pre-Valuation Amount]],"")</f>
        <v/>
      </c>
      <c r="L26" s="29" t="str">
        <f>IFERROR(company[[#This Row],[Total Raising Amount]]/company[[#This Row],[Post-Valuation Amount]],"")</f>
        <v/>
      </c>
    </row>
    <row r="27" spans="1:17" ht="30.6" customHeight="1" x14ac:dyDescent="0.25">
      <c r="A27" s="12"/>
      <c r="B27" s="13"/>
      <c r="C27" s="13"/>
      <c r="D27" s="13"/>
      <c r="E27" s="14"/>
      <c r="F27" s="15"/>
      <c r="G27" s="26" t="str">
        <f>IFERROR(IF(company[[#This Row],[Company Name]]="","",COUNTIF(Deals!B:B,company[[#This Row],[Company Name]])),"")</f>
        <v/>
      </c>
      <c r="H27" s="28" t="str">
        <f>IF(company[[#This Row],[Company Name]]="","",SUMIF(Deals!B:B,company[[#This Row],[Company Name]],Deals!J:J))</f>
        <v/>
      </c>
      <c r="I27" s="28" t="str">
        <f>IF(company[[#This Row],[Company Name]]="","",SUMIF(Deals!B:B,company[[#This Row],[Company Name]],Deals!K:K))</f>
        <v/>
      </c>
      <c r="J27" s="28" t="str">
        <f>IF(company[[#This Row],[Company Name]]="","",SUMIF(Deals!B:B,company[[#This Row],[Company Name]],Deals!L:L))</f>
        <v/>
      </c>
      <c r="K27" s="29" t="str">
        <f>IFERROR(company[[#This Row],[Total Raising Amount]]/company[[#This Row],[Pre-Valuation Amount]],"")</f>
        <v/>
      </c>
      <c r="L27" s="29" t="str">
        <f>IFERROR(company[[#This Row],[Total Raising Amount]]/company[[#This Row],[Post-Valuation Amount]],"")</f>
        <v/>
      </c>
    </row>
    <row r="28" spans="1:17" ht="30.6" customHeight="1" x14ac:dyDescent="0.25">
      <c r="A28" s="12"/>
      <c r="B28" s="13"/>
      <c r="C28" s="13"/>
      <c r="D28" s="13"/>
      <c r="E28" s="14"/>
      <c r="F28" s="15"/>
      <c r="G28" s="26" t="str">
        <f>IFERROR(IF(company[[#This Row],[Company Name]]="","",COUNTIF(Deals!B:B,company[[#This Row],[Company Name]])),"")</f>
        <v/>
      </c>
      <c r="H28" s="28" t="str">
        <f>IF(company[[#This Row],[Company Name]]="","",SUMIF(Deals!B:B,company[[#This Row],[Company Name]],Deals!J:J))</f>
        <v/>
      </c>
      <c r="I28" s="28" t="str">
        <f>IF(company[[#This Row],[Company Name]]="","",SUMIF(Deals!B:B,company[[#This Row],[Company Name]],Deals!K:K))</f>
        <v/>
      </c>
      <c r="J28" s="28" t="str">
        <f>IF(company[[#This Row],[Company Name]]="","",SUMIF(Deals!B:B,company[[#This Row],[Company Name]],Deals!L:L))</f>
        <v/>
      </c>
      <c r="K28" s="29" t="str">
        <f>IFERROR(company[[#This Row],[Total Raising Amount]]/company[[#This Row],[Pre-Valuation Amount]],"")</f>
        <v/>
      </c>
      <c r="L28" s="29" t="str">
        <f>IFERROR(company[[#This Row],[Total Raising Amount]]/company[[#This Row],[Post-Valuation Amount]],"")</f>
        <v/>
      </c>
    </row>
    <row r="29" spans="1:17" ht="30.6" customHeight="1" x14ac:dyDescent="0.25">
      <c r="A29" s="12"/>
      <c r="B29" s="13"/>
      <c r="C29" s="13"/>
      <c r="D29" s="13"/>
      <c r="E29" s="14"/>
      <c r="F29" s="15"/>
      <c r="G29" s="26" t="str">
        <f>IFERROR(IF(company[[#This Row],[Company Name]]="","",COUNTIF(Deals!B:B,company[[#This Row],[Company Name]])),"")</f>
        <v/>
      </c>
      <c r="H29" s="28" t="str">
        <f>IF(company[[#This Row],[Company Name]]="","",SUMIF(Deals!B:B,company[[#This Row],[Company Name]],Deals!J:J))</f>
        <v/>
      </c>
      <c r="I29" s="28" t="str">
        <f>IF(company[[#This Row],[Company Name]]="","",SUMIF(Deals!B:B,company[[#This Row],[Company Name]],Deals!K:K))</f>
        <v/>
      </c>
      <c r="J29" s="28" t="str">
        <f>IF(company[[#This Row],[Company Name]]="","",SUMIF(Deals!B:B,company[[#This Row],[Company Name]],Deals!L:L))</f>
        <v/>
      </c>
      <c r="K29" s="29" t="str">
        <f>IFERROR(company[[#This Row],[Total Raising Amount]]/company[[#This Row],[Pre-Valuation Amount]],"")</f>
        <v/>
      </c>
      <c r="L29" s="29" t="str">
        <f>IFERROR(company[[#This Row],[Total Raising Amount]]/company[[#This Row],[Post-Valuation Amount]],"")</f>
        <v/>
      </c>
    </row>
    <row r="30" spans="1:17" ht="30.6" customHeight="1" x14ac:dyDescent="0.25">
      <c r="A30" s="12"/>
      <c r="B30" s="13"/>
      <c r="C30" s="13"/>
      <c r="D30" s="13"/>
      <c r="E30" s="14"/>
      <c r="F30" s="15"/>
      <c r="G30" s="26" t="str">
        <f>IFERROR(IF(company[[#This Row],[Company Name]]="","",COUNTIF(Deals!B:B,company[[#This Row],[Company Name]])),"")</f>
        <v/>
      </c>
      <c r="H30" s="28" t="str">
        <f>IF(company[[#This Row],[Company Name]]="","",SUMIF(Deals!B:B,company[[#This Row],[Company Name]],Deals!J:J))</f>
        <v/>
      </c>
      <c r="I30" s="28" t="str">
        <f>IF(company[[#This Row],[Company Name]]="","",SUMIF(Deals!B:B,company[[#This Row],[Company Name]],Deals!K:K))</f>
        <v/>
      </c>
      <c r="J30" s="28" t="str">
        <f>IF(company[[#This Row],[Company Name]]="","",SUMIF(Deals!B:B,company[[#This Row],[Company Name]],Deals!L:L))</f>
        <v/>
      </c>
      <c r="K30" s="29" t="str">
        <f>IFERROR(company[[#This Row],[Total Raising Amount]]/company[[#This Row],[Pre-Valuation Amount]],"")</f>
        <v/>
      </c>
      <c r="L30" s="29" t="str">
        <f>IFERROR(company[[#This Row],[Total Raising Amount]]/company[[#This Row],[Post-Valuation Amount]],"")</f>
        <v/>
      </c>
    </row>
    <row r="31" spans="1:17" ht="30.6" customHeight="1" x14ac:dyDescent="0.25">
      <c r="A31" s="12"/>
      <c r="B31" s="13"/>
      <c r="C31" s="13"/>
      <c r="D31" s="13"/>
      <c r="E31" s="14"/>
      <c r="F31" s="15"/>
      <c r="G31" s="26" t="str">
        <f>IFERROR(IF(company[[#This Row],[Company Name]]="","",COUNTIF(Deals!B:B,company[[#This Row],[Company Name]])),"")</f>
        <v/>
      </c>
      <c r="H31" s="28" t="str">
        <f>IF(company[[#This Row],[Company Name]]="","",SUMIF(Deals!B:B,company[[#This Row],[Company Name]],Deals!J:J))</f>
        <v/>
      </c>
      <c r="I31" s="28" t="str">
        <f>IF(company[[#This Row],[Company Name]]="","",SUMIF(Deals!B:B,company[[#This Row],[Company Name]],Deals!K:K))</f>
        <v/>
      </c>
      <c r="J31" s="28" t="str">
        <f>IF(company[[#This Row],[Company Name]]="","",SUMIF(Deals!B:B,company[[#This Row],[Company Name]],Deals!L:L))</f>
        <v/>
      </c>
      <c r="K31" s="29" t="str">
        <f>IFERROR(company[[#This Row],[Total Raising Amount]]/company[[#This Row],[Pre-Valuation Amount]],"")</f>
        <v/>
      </c>
      <c r="L31" s="29" t="str">
        <f>IFERROR(company[[#This Row],[Total Raising Amount]]/company[[#This Row],[Post-Valuation Amount]],"")</f>
        <v/>
      </c>
    </row>
    <row r="32" spans="1:17" ht="30.6" customHeight="1" x14ac:dyDescent="0.25">
      <c r="A32" s="12"/>
      <c r="B32" s="13"/>
      <c r="C32" s="13"/>
      <c r="D32" s="13"/>
      <c r="E32" s="14"/>
      <c r="F32" s="15"/>
      <c r="G32" s="26" t="str">
        <f>IFERROR(IF(company[[#This Row],[Company Name]]="","",COUNTIF(Deals!B:B,company[[#This Row],[Company Name]])),"")</f>
        <v/>
      </c>
      <c r="H32" s="28" t="str">
        <f>IF(company[[#This Row],[Company Name]]="","",SUMIF(Deals!B:B,company[[#This Row],[Company Name]],Deals!J:J))</f>
        <v/>
      </c>
      <c r="I32" s="28" t="str">
        <f>IF(company[[#This Row],[Company Name]]="","",SUMIF(Deals!B:B,company[[#This Row],[Company Name]],Deals!K:K))</f>
        <v/>
      </c>
      <c r="J32" s="28" t="str">
        <f>IF(company[[#This Row],[Company Name]]="","",SUMIF(Deals!B:B,company[[#This Row],[Company Name]],Deals!L:L))</f>
        <v/>
      </c>
      <c r="K32" s="29" t="str">
        <f>IFERROR(company[[#This Row],[Total Raising Amount]]/company[[#This Row],[Pre-Valuation Amount]],"")</f>
        <v/>
      </c>
      <c r="L32" s="29" t="str">
        <f>IFERROR(company[[#This Row],[Total Raising Amount]]/company[[#This Row],[Post-Valuation Amount]],"")</f>
        <v/>
      </c>
    </row>
    <row r="33" spans="1:12" ht="30.6" customHeight="1" x14ac:dyDescent="0.25">
      <c r="A33" s="12"/>
      <c r="B33" s="13"/>
      <c r="C33" s="13"/>
      <c r="D33" s="13"/>
      <c r="E33" s="14"/>
      <c r="F33" s="15"/>
      <c r="G33" s="26" t="str">
        <f>IFERROR(IF(company[[#This Row],[Company Name]]="","",COUNTIF(Deals!B:B,company[[#This Row],[Company Name]])),"")</f>
        <v/>
      </c>
      <c r="H33" s="28" t="str">
        <f>IF(company[[#This Row],[Company Name]]="","",SUMIF(Deals!B:B,company[[#This Row],[Company Name]],Deals!J:J))</f>
        <v/>
      </c>
      <c r="I33" s="28" t="str">
        <f>IF(company[[#This Row],[Company Name]]="","",SUMIF(Deals!B:B,company[[#This Row],[Company Name]],Deals!K:K))</f>
        <v/>
      </c>
      <c r="J33" s="28" t="str">
        <f>IF(company[[#This Row],[Company Name]]="","",SUMIF(Deals!B:B,company[[#This Row],[Company Name]],Deals!L:L))</f>
        <v/>
      </c>
      <c r="K33" s="29" t="str">
        <f>IFERROR(company[[#This Row],[Total Raising Amount]]/company[[#This Row],[Pre-Valuation Amount]],"")</f>
        <v/>
      </c>
      <c r="L33" s="29" t="str">
        <f>IFERROR(company[[#This Row],[Total Raising Amount]]/company[[#This Row],[Post-Valuation Amount]],"")</f>
        <v/>
      </c>
    </row>
    <row r="34" spans="1:12" ht="30.6" customHeight="1" x14ac:dyDescent="0.25">
      <c r="A34" s="12"/>
      <c r="B34" s="13"/>
      <c r="C34" s="13"/>
      <c r="D34" s="13"/>
      <c r="E34" s="14"/>
      <c r="F34" s="15"/>
      <c r="G34" s="26" t="str">
        <f>IFERROR(IF(company[[#This Row],[Company Name]]="","",COUNTIF(Deals!B:B,company[[#This Row],[Company Name]])),"")</f>
        <v/>
      </c>
      <c r="H34" s="28" t="str">
        <f>IF(company[[#This Row],[Company Name]]="","",SUMIF(Deals!B:B,company[[#This Row],[Company Name]],Deals!J:J))</f>
        <v/>
      </c>
      <c r="I34" s="28" t="str">
        <f>IF(company[[#This Row],[Company Name]]="","",SUMIF(Deals!B:B,company[[#This Row],[Company Name]],Deals!K:K))</f>
        <v/>
      </c>
      <c r="J34" s="28" t="str">
        <f>IF(company[[#This Row],[Company Name]]="","",SUMIF(Deals!B:B,company[[#This Row],[Company Name]],Deals!L:L))</f>
        <v/>
      </c>
      <c r="K34" s="29" t="str">
        <f>IFERROR(company[[#This Row],[Total Raising Amount]]/company[[#This Row],[Pre-Valuation Amount]],"")</f>
        <v/>
      </c>
      <c r="L34" s="29" t="str">
        <f>IFERROR(company[[#This Row],[Total Raising Amount]]/company[[#This Row],[Post-Valuation Amount]],"")</f>
        <v/>
      </c>
    </row>
    <row r="35" spans="1:12" ht="30.6" customHeight="1" x14ac:dyDescent="0.25">
      <c r="A35" s="12"/>
      <c r="B35" s="13"/>
      <c r="C35" s="13"/>
      <c r="D35" s="13"/>
      <c r="E35" s="14"/>
      <c r="F35" s="15"/>
      <c r="G35" s="26" t="str">
        <f>IFERROR(IF(company[[#This Row],[Company Name]]="","",COUNTIF(Deals!B:B,company[[#This Row],[Company Name]])),"")</f>
        <v/>
      </c>
      <c r="H35" s="28" t="str">
        <f>IF(company[[#This Row],[Company Name]]="","",SUMIF(Deals!B:B,company[[#This Row],[Company Name]],Deals!J:J))</f>
        <v/>
      </c>
      <c r="I35" s="28" t="str">
        <f>IF(company[[#This Row],[Company Name]]="","",SUMIF(Deals!B:B,company[[#This Row],[Company Name]],Deals!K:K))</f>
        <v/>
      </c>
      <c r="J35" s="28" t="str">
        <f>IF(company[[#This Row],[Company Name]]="","",SUMIF(Deals!B:B,company[[#This Row],[Company Name]],Deals!L:L))</f>
        <v/>
      </c>
      <c r="K35" s="29" t="str">
        <f>IFERROR(company[[#This Row],[Total Raising Amount]]/company[[#This Row],[Pre-Valuation Amount]],"")</f>
        <v/>
      </c>
      <c r="L35" s="29" t="str">
        <f>IFERROR(company[[#This Row],[Total Raising Amount]]/company[[#This Row],[Post-Valuation Amount]],"")</f>
        <v/>
      </c>
    </row>
    <row r="36" spans="1:12" ht="30.6" customHeight="1" x14ac:dyDescent="0.25">
      <c r="A36" s="12"/>
      <c r="B36" s="13"/>
      <c r="C36" s="13"/>
      <c r="D36" s="13"/>
      <c r="E36" s="14"/>
      <c r="F36" s="15"/>
      <c r="G36" s="26" t="str">
        <f>IFERROR(IF(company[[#This Row],[Company Name]]="","",COUNTIF(Deals!B:B,company[[#This Row],[Company Name]])),"")</f>
        <v/>
      </c>
      <c r="H36" s="28" t="str">
        <f>IF(company[[#This Row],[Company Name]]="","",SUMIF(Deals!B:B,company[[#This Row],[Company Name]],Deals!J:J))</f>
        <v/>
      </c>
      <c r="I36" s="28" t="str">
        <f>IF(company[[#This Row],[Company Name]]="","",SUMIF(Deals!B:B,company[[#This Row],[Company Name]],Deals!K:K))</f>
        <v/>
      </c>
      <c r="J36" s="28" t="str">
        <f>IF(company[[#This Row],[Company Name]]="","",SUMIF(Deals!B:B,company[[#This Row],[Company Name]],Deals!L:L))</f>
        <v/>
      </c>
      <c r="K36" s="29" t="str">
        <f>IFERROR(company[[#This Row],[Total Raising Amount]]/company[[#This Row],[Pre-Valuation Amount]],"")</f>
        <v/>
      </c>
      <c r="L36" s="29" t="str">
        <f>IFERROR(company[[#This Row],[Total Raising Amount]]/company[[#This Row],[Post-Valuation Amount]],"")</f>
        <v/>
      </c>
    </row>
    <row r="37" spans="1:12" ht="30.6" customHeight="1" x14ac:dyDescent="0.25">
      <c r="A37" s="12"/>
      <c r="B37" s="13"/>
      <c r="C37" s="13"/>
      <c r="D37" s="13"/>
      <c r="E37" s="14"/>
      <c r="F37" s="15"/>
      <c r="G37" s="26" t="str">
        <f>IFERROR(IF(company[[#This Row],[Company Name]]="","",COUNTIF(Deals!B:B,company[[#This Row],[Company Name]])),"")</f>
        <v/>
      </c>
      <c r="H37" s="28" t="str">
        <f>IF(company[[#This Row],[Company Name]]="","",SUMIF(Deals!B:B,company[[#This Row],[Company Name]],Deals!J:J))</f>
        <v/>
      </c>
      <c r="I37" s="28" t="str">
        <f>IF(company[[#This Row],[Company Name]]="","",SUMIF(Deals!B:B,company[[#This Row],[Company Name]],Deals!K:K))</f>
        <v/>
      </c>
      <c r="J37" s="28" t="str">
        <f>IF(company[[#This Row],[Company Name]]="","",SUMIF(Deals!B:B,company[[#This Row],[Company Name]],Deals!L:L))</f>
        <v/>
      </c>
      <c r="K37" s="29" t="str">
        <f>IFERROR(company[[#This Row],[Total Raising Amount]]/company[[#This Row],[Pre-Valuation Amount]],"")</f>
        <v/>
      </c>
      <c r="L37" s="29" t="str">
        <f>IFERROR(company[[#This Row],[Total Raising Amount]]/company[[#This Row],[Post-Valuation Amount]],"")</f>
        <v/>
      </c>
    </row>
    <row r="38" spans="1:12" ht="30.6" customHeight="1" x14ac:dyDescent="0.25">
      <c r="A38" s="12"/>
      <c r="B38" s="13"/>
      <c r="C38" s="13"/>
      <c r="D38" s="13"/>
      <c r="E38" s="14"/>
      <c r="F38" s="15"/>
      <c r="G38" s="26" t="str">
        <f>IFERROR(IF(company[[#This Row],[Company Name]]="","",COUNTIF(Deals!B:B,company[[#This Row],[Company Name]])),"")</f>
        <v/>
      </c>
      <c r="H38" s="28" t="str">
        <f>IF(company[[#This Row],[Company Name]]="","",SUMIF(Deals!B:B,company[[#This Row],[Company Name]],Deals!J:J))</f>
        <v/>
      </c>
      <c r="I38" s="28" t="str">
        <f>IF(company[[#This Row],[Company Name]]="","",SUMIF(Deals!B:B,company[[#This Row],[Company Name]],Deals!K:K))</f>
        <v/>
      </c>
      <c r="J38" s="28" t="str">
        <f>IF(company[[#This Row],[Company Name]]="","",SUMIF(Deals!B:B,company[[#This Row],[Company Name]],Deals!L:L))</f>
        <v/>
      </c>
      <c r="K38" s="29" t="str">
        <f>IFERROR(company[[#This Row],[Total Raising Amount]]/company[[#This Row],[Pre-Valuation Amount]],"")</f>
        <v/>
      </c>
      <c r="L38" s="29" t="str">
        <f>IFERROR(company[[#This Row],[Total Raising Amount]]/company[[#This Row],[Post-Valuation Amount]],"")</f>
        <v/>
      </c>
    </row>
    <row r="39" spans="1:12" ht="30.6" customHeight="1" x14ac:dyDescent="0.25">
      <c r="A39" s="12"/>
      <c r="B39" s="13"/>
      <c r="C39" s="13"/>
      <c r="D39" s="13"/>
      <c r="E39" s="14"/>
      <c r="F39" s="15"/>
      <c r="G39" s="26" t="str">
        <f>IFERROR(IF(company[[#This Row],[Company Name]]="","",COUNTIF(Deals!B:B,company[[#This Row],[Company Name]])),"")</f>
        <v/>
      </c>
      <c r="H39" s="28" t="str">
        <f>IF(company[[#This Row],[Company Name]]="","",SUMIF(Deals!B:B,company[[#This Row],[Company Name]],Deals!J:J))</f>
        <v/>
      </c>
      <c r="I39" s="28" t="str">
        <f>IF(company[[#This Row],[Company Name]]="","",SUMIF(Deals!B:B,company[[#This Row],[Company Name]],Deals!K:K))</f>
        <v/>
      </c>
      <c r="J39" s="28" t="str">
        <f>IF(company[[#This Row],[Company Name]]="","",SUMIF(Deals!B:B,company[[#This Row],[Company Name]],Deals!L:L))</f>
        <v/>
      </c>
      <c r="K39" s="29" t="str">
        <f>IFERROR(company[[#This Row],[Total Raising Amount]]/company[[#This Row],[Pre-Valuation Amount]],"")</f>
        <v/>
      </c>
      <c r="L39" s="29" t="str">
        <f>IFERROR(company[[#This Row],[Total Raising Amount]]/company[[#This Row],[Post-Valuation Amount]],"")</f>
        <v/>
      </c>
    </row>
    <row r="40" spans="1:12" ht="30.6" customHeight="1" x14ac:dyDescent="0.25">
      <c r="A40" s="12"/>
      <c r="B40" s="13"/>
      <c r="C40" s="13"/>
      <c r="D40" s="13"/>
      <c r="E40" s="14"/>
      <c r="F40" s="15"/>
      <c r="G40" s="26" t="str">
        <f>IFERROR(IF(company[[#This Row],[Company Name]]="","",COUNTIF(Deals!B:B,company[[#This Row],[Company Name]])),"")</f>
        <v/>
      </c>
      <c r="H40" s="28" t="str">
        <f>IF(company[[#This Row],[Company Name]]="","",SUMIF(Deals!B:B,company[[#This Row],[Company Name]],Deals!J:J))</f>
        <v/>
      </c>
      <c r="I40" s="28" t="str">
        <f>IF(company[[#This Row],[Company Name]]="","",SUMIF(Deals!B:B,company[[#This Row],[Company Name]],Deals!K:K))</f>
        <v/>
      </c>
      <c r="J40" s="28" t="str">
        <f>IF(company[[#This Row],[Company Name]]="","",SUMIF(Deals!B:B,company[[#This Row],[Company Name]],Deals!L:L))</f>
        <v/>
      </c>
      <c r="K40" s="29" t="str">
        <f>IFERROR(company[[#This Row],[Total Raising Amount]]/company[[#This Row],[Pre-Valuation Amount]],"")</f>
        <v/>
      </c>
      <c r="L40" s="29" t="str">
        <f>IFERROR(company[[#This Row],[Total Raising Amount]]/company[[#This Row],[Post-Valuation Amount]],"")</f>
        <v/>
      </c>
    </row>
    <row r="41" spans="1:12" ht="30.6" customHeight="1" x14ac:dyDescent="0.25">
      <c r="A41" s="12"/>
      <c r="B41" s="13"/>
      <c r="C41" s="13"/>
      <c r="D41" s="13"/>
      <c r="E41" s="14"/>
      <c r="F41" s="15"/>
      <c r="G41" s="26" t="str">
        <f>IFERROR(IF(company[[#This Row],[Company Name]]="","",COUNTIF(Deals!B:B,company[[#This Row],[Company Name]])),"")</f>
        <v/>
      </c>
      <c r="H41" s="28" t="str">
        <f>IF(company[[#This Row],[Company Name]]="","",SUMIF(Deals!B:B,company[[#This Row],[Company Name]],Deals!J:J))</f>
        <v/>
      </c>
      <c r="I41" s="28" t="str">
        <f>IF(company[[#This Row],[Company Name]]="","",SUMIF(Deals!B:B,company[[#This Row],[Company Name]],Deals!K:K))</f>
        <v/>
      </c>
      <c r="J41" s="28" t="str">
        <f>IF(company[[#This Row],[Company Name]]="","",SUMIF(Deals!B:B,company[[#This Row],[Company Name]],Deals!L:L))</f>
        <v/>
      </c>
      <c r="K41" s="29" t="str">
        <f>IFERROR(company[[#This Row],[Total Raising Amount]]/company[[#This Row],[Pre-Valuation Amount]],"")</f>
        <v/>
      </c>
      <c r="L41" s="29" t="str">
        <f>IFERROR(company[[#This Row],[Total Raising Amount]]/company[[#This Row],[Post-Valuation Amount]],"")</f>
        <v/>
      </c>
    </row>
    <row r="42" spans="1:12" ht="30.6" customHeight="1" x14ac:dyDescent="0.25">
      <c r="A42" s="12"/>
      <c r="B42" s="13"/>
      <c r="C42" s="13"/>
      <c r="D42" s="13"/>
      <c r="E42" s="14"/>
      <c r="F42" s="15"/>
      <c r="G42" s="26" t="str">
        <f>IFERROR(IF(company[[#This Row],[Company Name]]="","",COUNTIF(Deals!B:B,company[[#This Row],[Company Name]])),"")</f>
        <v/>
      </c>
      <c r="H42" s="28" t="str">
        <f>IF(company[[#This Row],[Company Name]]="","",SUMIF(Deals!B:B,company[[#This Row],[Company Name]],Deals!J:J))</f>
        <v/>
      </c>
      <c r="I42" s="28" t="str">
        <f>IF(company[[#This Row],[Company Name]]="","",SUMIF(Deals!B:B,company[[#This Row],[Company Name]],Deals!K:K))</f>
        <v/>
      </c>
      <c r="J42" s="28" t="str">
        <f>IF(company[[#This Row],[Company Name]]="","",SUMIF(Deals!B:B,company[[#This Row],[Company Name]],Deals!L:L))</f>
        <v/>
      </c>
      <c r="K42" s="29" t="str">
        <f>IFERROR(company[[#This Row],[Total Raising Amount]]/company[[#This Row],[Pre-Valuation Amount]],"")</f>
        <v/>
      </c>
      <c r="L42" s="29" t="str">
        <f>IFERROR(company[[#This Row],[Total Raising Amount]]/company[[#This Row],[Post-Valuation Amount]],"")</f>
        <v/>
      </c>
    </row>
    <row r="43" spans="1:12" ht="30.6" customHeight="1" x14ac:dyDescent="0.25">
      <c r="A43" s="12"/>
      <c r="B43" s="13"/>
      <c r="C43" s="13"/>
      <c r="D43" s="13"/>
      <c r="E43" s="14"/>
      <c r="F43" s="15"/>
      <c r="G43" s="26" t="str">
        <f>IFERROR(IF(company[[#This Row],[Company Name]]="","",COUNTIF(Deals!B:B,company[[#This Row],[Company Name]])),"")</f>
        <v/>
      </c>
      <c r="H43" s="28" t="str">
        <f>IF(company[[#This Row],[Company Name]]="","",SUMIF(Deals!B:B,company[[#This Row],[Company Name]],Deals!J:J))</f>
        <v/>
      </c>
      <c r="I43" s="28" t="str">
        <f>IF(company[[#This Row],[Company Name]]="","",SUMIF(Deals!B:B,company[[#This Row],[Company Name]],Deals!K:K))</f>
        <v/>
      </c>
      <c r="J43" s="28" t="str">
        <f>IF(company[[#This Row],[Company Name]]="","",SUMIF(Deals!B:B,company[[#This Row],[Company Name]],Deals!L:L))</f>
        <v/>
      </c>
      <c r="K43" s="29" t="str">
        <f>IFERROR(company[[#This Row],[Total Raising Amount]]/company[[#This Row],[Pre-Valuation Amount]],"")</f>
        <v/>
      </c>
      <c r="L43" s="29" t="str">
        <f>IFERROR(company[[#This Row],[Total Raising Amount]]/company[[#This Row],[Post-Valuation Amount]],"")</f>
        <v/>
      </c>
    </row>
    <row r="44" spans="1:12" ht="30.6" customHeight="1" x14ac:dyDescent="0.25">
      <c r="A44" s="12"/>
      <c r="B44" s="13"/>
      <c r="C44" s="13"/>
      <c r="D44" s="13"/>
      <c r="E44" s="14"/>
      <c r="F44" s="15"/>
      <c r="G44" s="26" t="str">
        <f>IFERROR(IF(company[[#This Row],[Company Name]]="","",COUNTIF(Deals!B:B,company[[#This Row],[Company Name]])),"")</f>
        <v/>
      </c>
      <c r="H44" s="28" t="str">
        <f>IF(company[[#This Row],[Company Name]]="","",SUMIF(Deals!B:B,company[[#This Row],[Company Name]],Deals!J:J))</f>
        <v/>
      </c>
      <c r="I44" s="28" t="str">
        <f>IF(company[[#This Row],[Company Name]]="","",SUMIF(Deals!B:B,company[[#This Row],[Company Name]],Deals!K:K))</f>
        <v/>
      </c>
      <c r="J44" s="28" t="str">
        <f>IF(company[[#This Row],[Company Name]]="","",SUMIF(Deals!B:B,company[[#This Row],[Company Name]],Deals!L:L))</f>
        <v/>
      </c>
      <c r="K44" s="29" t="str">
        <f>IFERROR(company[[#This Row],[Total Raising Amount]]/company[[#This Row],[Pre-Valuation Amount]],"")</f>
        <v/>
      </c>
      <c r="L44" s="29" t="str">
        <f>IFERROR(company[[#This Row],[Total Raising Amount]]/company[[#This Row],[Post-Valuation Amount]],"")</f>
        <v/>
      </c>
    </row>
    <row r="45" spans="1:12" ht="30.6" customHeight="1" x14ac:dyDescent="0.25">
      <c r="A45" s="12"/>
      <c r="B45" s="13"/>
      <c r="C45" s="13"/>
      <c r="D45" s="13"/>
      <c r="E45" s="14"/>
      <c r="F45" s="15"/>
      <c r="G45" s="26" t="str">
        <f>IFERROR(IF(company[[#This Row],[Company Name]]="","",COUNTIF(Deals!B:B,company[[#This Row],[Company Name]])),"")</f>
        <v/>
      </c>
      <c r="H45" s="28" t="str">
        <f>IF(company[[#This Row],[Company Name]]="","",SUMIF(Deals!B:B,company[[#This Row],[Company Name]],Deals!J:J))</f>
        <v/>
      </c>
      <c r="I45" s="28" t="str">
        <f>IF(company[[#This Row],[Company Name]]="","",SUMIF(Deals!B:B,company[[#This Row],[Company Name]],Deals!K:K))</f>
        <v/>
      </c>
      <c r="J45" s="28" t="str">
        <f>IF(company[[#This Row],[Company Name]]="","",SUMIF(Deals!B:B,company[[#This Row],[Company Name]],Deals!L:L))</f>
        <v/>
      </c>
      <c r="K45" s="29" t="str">
        <f>IFERROR(company[[#This Row],[Total Raising Amount]]/company[[#This Row],[Pre-Valuation Amount]],"")</f>
        <v/>
      </c>
      <c r="L45" s="29" t="str">
        <f>IFERROR(company[[#This Row],[Total Raising Amount]]/company[[#This Row],[Post-Valuation Amount]],"")</f>
        <v/>
      </c>
    </row>
    <row r="46" spans="1:12" ht="30.6" customHeight="1" x14ac:dyDescent="0.25">
      <c r="A46" s="12"/>
      <c r="B46" s="13"/>
      <c r="C46" s="13"/>
      <c r="D46" s="13"/>
      <c r="E46" s="14"/>
      <c r="F46" s="15"/>
      <c r="G46" s="26" t="str">
        <f>IFERROR(IF(company[[#This Row],[Company Name]]="","",COUNTIF(Deals!B:B,company[[#This Row],[Company Name]])),"")</f>
        <v/>
      </c>
      <c r="H46" s="28" t="str">
        <f>IF(company[[#This Row],[Company Name]]="","",SUMIF(Deals!B:B,company[[#This Row],[Company Name]],Deals!J:J))</f>
        <v/>
      </c>
      <c r="I46" s="28" t="str">
        <f>IF(company[[#This Row],[Company Name]]="","",SUMIF(Deals!B:B,company[[#This Row],[Company Name]],Deals!K:K))</f>
        <v/>
      </c>
      <c r="J46" s="28" t="str">
        <f>IF(company[[#This Row],[Company Name]]="","",SUMIF(Deals!B:B,company[[#This Row],[Company Name]],Deals!L:L))</f>
        <v/>
      </c>
      <c r="K46" s="29" t="str">
        <f>IFERROR(company[[#This Row],[Total Raising Amount]]/company[[#This Row],[Pre-Valuation Amount]],"")</f>
        <v/>
      </c>
      <c r="L46" s="29" t="str">
        <f>IFERROR(company[[#This Row],[Total Raising Amount]]/company[[#This Row],[Post-Valuation Amount]],"")</f>
        <v/>
      </c>
    </row>
    <row r="47" spans="1:12" ht="30.6" customHeight="1" x14ac:dyDescent="0.25">
      <c r="A47" s="12"/>
      <c r="B47" s="13"/>
      <c r="C47" s="13"/>
      <c r="D47" s="13"/>
      <c r="E47" s="14"/>
      <c r="F47" s="15"/>
      <c r="G47" s="26" t="str">
        <f>IFERROR(IF(company[[#This Row],[Company Name]]="","",COUNTIF(Deals!B:B,company[[#This Row],[Company Name]])),"")</f>
        <v/>
      </c>
      <c r="H47" s="28" t="str">
        <f>IF(company[[#This Row],[Company Name]]="","",SUMIF(Deals!B:B,company[[#This Row],[Company Name]],Deals!J:J))</f>
        <v/>
      </c>
      <c r="I47" s="28" t="str">
        <f>IF(company[[#This Row],[Company Name]]="","",SUMIF(Deals!B:B,company[[#This Row],[Company Name]],Deals!K:K))</f>
        <v/>
      </c>
      <c r="J47" s="28" t="str">
        <f>IF(company[[#This Row],[Company Name]]="","",SUMIF(Deals!B:B,company[[#This Row],[Company Name]],Deals!L:L))</f>
        <v/>
      </c>
      <c r="K47" s="29" t="str">
        <f>IFERROR(company[[#This Row],[Total Raising Amount]]/company[[#This Row],[Pre-Valuation Amount]],"")</f>
        <v/>
      </c>
      <c r="L47" s="29" t="str">
        <f>IFERROR(company[[#This Row],[Total Raising Amount]]/company[[#This Row],[Post-Valuation Amount]],"")</f>
        <v/>
      </c>
    </row>
    <row r="48" spans="1:12" ht="30.6" customHeight="1" x14ac:dyDescent="0.25">
      <c r="A48" s="12"/>
      <c r="B48" s="13"/>
      <c r="C48" s="13"/>
      <c r="D48" s="13"/>
      <c r="E48" s="14"/>
      <c r="F48" s="15"/>
      <c r="G48" s="26" t="str">
        <f>IFERROR(IF(company[[#This Row],[Company Name]]="","",COUNTIF(Deals!B:B,company[[#This Row],[Company Name]])),"")</f>
        <v/>
      </c>
      <c r="H48" s="28" t="str">
        <f>IF(company[[#This Row],[Company Name]]="","",SUMIF(Deals!B:B,company[[#This Row],[Company Name]],Deals!J:J))</f>
        <v/>
      </c>
      <c r="I48" s="28" t="str">
        <f>IF(company[[#This Row],[Company Name]]="","",SUMIF(Deals!B:B,company[[#This Row],[Company Name]],Deals!K:K))</f>
        <v/>
      </c>
      <c r="J48" s="28" t="str">
        <f>IF(company[[#This Row],[Company Name]]="","",SUMIF(Deals!B:B,company[[#This Row],[Company Name]],Deals!L:L))</f>
        <v/>
      </c>
      <c r="K48" s="29" t="str">
        <f>IFERROR(company[[#This Row],[Total Raising Amount]]/company[[#This Row],[Pre-Valuation Amount]],"")</f>
        <v/>
      </c>
      <c r="L48" s="29" t="str">
        <f>IFERROR(company[[#This Row],[Total Raising Amount]]/company[[#This Row],[Post-Valuation Amount]],"")</f>
        <v/>
      </c>
    </row>
    <row r="49" spans="1:12" ht="30.6" customHeight="1" x14ac:dyDescent="0.25">
      <c r="A49" s="12"/>
      <c r="B49" s="13"/>
      <c r="C49" s="13"/>
      <c r="D49" s="13"/>
      <c r="E49" s="14"/>
      <c r="F49" s="15"/>
      <c r="G49" s="26" t="str">
        <f>IFERROR(IF(company[[#This Row],[Company Name]]="","",COUNTIF(Deals!B:B,company[[#This Row],[Company Name]])),"")</f>
        <v/>
      </c>
      <c r="H49" s="28" t="str">
        <f>IF(company[[#This Row],[Company Name]]="","",SUMIF(Deals!B:B,company[[#This Row],[Company Name]],Deals!J:J))</f>
        <v/>
      </c>
      <c r="I49" s="28" t="str">
        <f>IF(company[[#This Row],[Company Name]]="","",SUMIF(Deals!B:B,company[[#This Row],[Company Name]],Deals!K:K))</f>
        <v/>
      </c>
      <c r="J49" s="28" t="str">
        <f>IF(company[[#This Row],[Company Name]]="","",SUMIF(Deals!B:B,company[[#This Row],[Company Name]],Deals!L:L))</f>
        <v/>
      </c>
      <c r="K49" s="29" t="str">
        <f>IFERROR(company[[#This Row],[Total Raising Amount]]/company[[#This Row],[Pre-Valuation Amount]],"")</f>
        <v/>
      </c>
      <c r="L49" s="29" t="str">
        <f>IFERROR(company[[#This Row],[Total Raising Amount]]/company[[#This Row],[Post-Valuation Amount]],"")</f>
        <v/>
      </c>
    </row>
    <row r="50" spans="1:12" ht="30.6" customHeight="1" x14ac:dyDescent="0.25">
      <c r="A50" s="12"/>
      <c r="B50" s="13"/>
      <c r="C50" s="13"/>
      <c r="D50" s="13"/>
      <c r="E50" s="14"/>
      <c r="F50" s="15"/>
      <c r="G50" s="26" t="str">
        <f>IFERROR(IF(company[[#This Row],[Company Name]]="","",COUNTIF(Deals!B:B,company[[#This Row],[Company Name]])),"")</f>
        <v/>
      </c>
      <c r="H50" s="28" t="str">
        <f>IF(company[[#This Row],[Company Name]]="","",SUMIF(Deals!B:B,company[[#This Row],[Company Name]],Deals!J:J))</f>
        <v/>
      </c>
      <c r="I50" s="28" t="str">
        <f>IF(company[[#This Row],[Company Name]]="","",SUMIF(Deals!B:B,company[[#This Row],[Company Name]],Deals!K:K))</f>
        <v/>
      </c>
      <c r="J50" s="28" t="str">
        <f>IF(company[[#This Row],[Company Name]]="","",SUMIF(Deals!B:B,company[[#This Row],[Company Name]],Deals!L:L))</f>
        <v/>
      </c>
      <c r="K50" s="29" t="str">
        <f>IFERROR(company[[#This Row],[Total Raising Amount]]/company[[#This Row],[Pre-Valuation Amount]],"")</f>
        <v/>
      </c>
      <c r="L50" s="29" t="str">
        <f>IFERROR(company[[#This Row],[Total Raising Amount]]/company[[#This Row],[Post-Valuation Amount]],"")</f>
        <v/>
      </c>
    </row>
    <row r="51" spans="1:12" ht="30.6" customHeight="1" x14ac:dyDescent="0.25">
      <c r="A51" s="12"/>
      <c r="B51" s="13"/>
      <c r="C51" s="13"/>
      <c r="D51" s="13"/>
      <c r="E51" s="14"/>
      <c r="F51" s="15"/>
      <c r="G51" s="26" t="str">
        <f>IFERROR(IF(company[[#This Row],[Company Name]]="","",COUNTIF(Deals!B:B,company[[#This Row],[Company Name]])),"")</f>
        <v/>
      </c>
      <c r="H51" s="28" t="str">
        <f>IF(company[[#This Row],[Company Name]]="","",SUMIF(Deals!B:B,company[[#This Row],[Company Name]],Deals!J:J))</f>
        <v/>
      </c>
      <c r="I51" s="28" t="str">
        <f>IF(company[[#This Row],[Company Name]]="","",SUMIF(Deals!B:B,company[[#This Row],[Company Name]],Deals!K:K))</f>
        <v/>
      </c>
      <c r="J51" s="28" t="str">
        <f>IF(company[[#This Row],[Company Name]]="","",SUMIF(Deals!B:B,company[[#This Row],[Company Name]],Deals!L:L))</f>
        <v/>
      </c>
      <c r="K51" s="29" t="str">
        <f>IFERROR(company[[#This Row],[Total Raising Amount]]/company[[#This Row],[Pre-Valuation Amount]],"")</f>
        <v/>
      </c>
      <c r="L51" s="29" t="str">
        <f>IFERROR(company[[#This Row],[Total Raising Amount]]/company[[#This Row],[Post-Valuation Amount]],"")</f>
        <v/>
      </c>
    </row>
    <row r="52" spans="1:12" ht="30.6" customHeight="1" x14ac:dyDescent="0.25">
      <c r="A52" s="12"/>
      <c r="B52" s="13"/>
      <c r="C52" s="13"/>
      <c r="D52" s="13"/>
      <c r="E52" s="14"/>
      <c r="F52" s="15"/>
      <c r="G52" s="26" t="str">
        <f>IFERROR(IF(company[[#This Row],[Company Name]]="","",COUNTIF(Deals!B:B,company[[#This Row],[Company Name]])),"")</f>
        <v/>
      </c>
      <c r="H52" s="28" t="str">
        <f>IF(company[[#This Row],[Company Name]]="","",SUMIF(Deals!B:B,company[[#This Row],[Company Name]],Deals!J:J))</f>
        <v/>
      </c>
      <c r="I52" s="28" t="str">
        <f>IF(company[[#This Row],[Company Name]]="","",SUMIF(Deals!B:B,company[[#This Row],[Company Name]],Deals!K:K))</f>
        <v/>
      </c>
      <c r="J52" s="28" t="str">
        <f>IF(company[[#This Row],[Company Name]]="","",SUMIF(Deals!B:B,company[[#This Row],[Company Name]],Deals!L:L))</f>
        <v/>
      </c>
      <c r="K52" s="29" t="str">
        <f>IFERROR(company[[#This Row],[Total Raising Amount]]/company[[#This Row],[Pre-Valuation Amount]],"")</f>
        <v/>
      </c>
      <c r="L52" s="29" t="str">
        <f>IFERROR(company[[#This Row],[Total Raising Amount]]/company[[#This Row],[Post-Valuation Amount]],"")</f>
        <v/>
      </c>
    </row>
    <row r="53" spans="1:12" ht="30.6" customHeight="1" x14ac:dyDescent="0.25">
      <c r="A53" s="12"/>
      <c r="B53" s="13"/>
      <c r="C53" s="13"/>
      <c r="D53" s="13"/>
      <c r="E53" s="14"/>
      <c r="F53" s="15"/>
      <c r="G53" s="26" t="str">
        <f>IFERROR(IF(company[[#This Row],[Company Name]]="","",COUNTIF(Deals!B:B,company[[#This Row],[Company Name]])),"")</f>
        <v/>
      </c>
      <c r="H53" s="28" t="str">
        <f>IF(company[[#This Row],[Company Name]]="","",SUMIF(Deals!B:B,company[[#This Row],[Company Name]],Deals!J:J))</f>
        <v/>
      </c>
      <c r="I53" s="28" t="str">
        <f>IF(company[[#This Row],[Company Name]]="","",SUMIF(Deals!B:B,company[[#This Row],[Company Name]],Deals!K:K))</f>
        <v/>
      </c>
      <c r="J53" s="28" t="str">
        <f>IF(company[[#This Row],[Company Name]]="","",SUMIF(Deals!B:B,company[[#This Row],[Company Name]],Deals!L:L))</f>
        <v/>
      </c>
      <c r="K53" s="29" t="str">
        <f>IFERROR(company[[#This Row],[Total Raising Amount]]/company[[#This Row],[Pre-Valuation Amount]],"")</f>
        <v/>
      </c>
      <c r="L53" s="29" t="str">
        <f>IFERROR(company[[#This Row],[Total Raising Amount]]/company[[#This Row],[Post-Valuation Amount]],"")</f>
        <v/>
      </c>
    </row>
    <row r="54" spans="1:12" ht="30.6" customHeight="1" x14ac:dyDescent="0.25">
      <c r="A54" s="12"/>
      <c r="B54" s="13"/>
      <c r="C54" s="13"/>
      <c r="D54" s="13"/>
      <c r="E54" s="14"/>
      <c r="F54" s="15"/>
      <c r="G54" s="26" t="str">
        <f>IFERROR(IF(company[[#This Row],[Company Name]]="","",COUNTIF(Deals!B:B,company[[#This Row],[Company Name]])),"")</f>
        <v/>
      </c>
      <c r="H54" s="28" t="str">
        <f>IF(company[[#This Row],[Company Name]]="","",SUMIF(Deals!B:B,company[[#This Row],[Company Name]],Deals!J:J))</f>
        <v/>
      </c>
      <c r="I54" s="28" t="str">
        <f>IF(company[[#This Row],[Company Name]]="","",SUMIF(Deals!B:B,company[[#This Row],[Company Name]],Deals!K:K))</f>
        <v/>
      </c>
      <c r="J54" s="28" t="str">
        <f>IF(company[[#This Row],[Company Name]]="","",SUMIF(Deals!B:B,company[[#This Row],[Company Name]],Deals!L:L))</f>
        <v/>
      </c>
      <c r="K54" s="29" t="str">
        <f>IFERROR(company[[#This Row],[Total Raising Amount]]/company[[#This Row],[Pre-Valuation Amount]],"")</f>
        <v/>
      </c>
      <c r="L54" s="29" t="str">
        <f>IFERROR(company[[#This Row],[Total Raising Amount]]/company[[#This Row],[Post-Valuation Amount]],"")</f>
        <v/>
      </c>
    </row>
    <row r="55" spans="1:12" ht="30.6" customHeight="1" x14ac:dyDescent="0.25">
      <c r="A55" s="12"/>
      <c r="B55" s="13"/>
      <c r="C55" s="13"/>
      <c r="D55" s="13"/>
      <c r="E55" s="14"/>
      <c r="F55" s="15"/>
      <c r="G55" s="26" t="str">
        <f>IFERROR(IF(company[[#This Row],[Company Name]]="","",COUNTIF(Deals!B:B,company[[#This Row],[Company Name]])),"")</f>
        <v/>
      </c>
      <c r="H55" s="28" t="str">
        <f>IF(company[[#This Row],[Company Name]]="","",SUMIF(Deals!B:B,company[[#This Row],[Company Name]],Deals!J:J))</f>
        <v/>
      </c>
      <c r="I55" s="28" t="str">
        <f>IF(company[[#This Row],[Company Name]]="","",SUMIF(Deals!B:B,company[[#This Row],[Company Name]],Deals!K:K))</f>
        <v/>
      </c>
      <c r="J55" s="28" t="str">
        <f>IF(company[[#This Row],[Company Name]]="","",SUMIF(Deals!B:B,company[[#This Row],[Company Name]],Deals!L:L))</f>
        <v/>
      </c>
      <c r="K55" s="29" t="str">
        <f>IFERROR(company[[#This Row],[Total Raising Amount]]/company[[#This Row],[Pre-Valuation Amount]],"")</f>
        <v/>
      </c>
      <c r="L55" s="29" t="str">
        <f>IFERROR(company[[#This Row],[Total Raising Amount]]/company[[#This Row],[Post-Valuation Amount]],"")</f>
        <v/>
      </c>
    </row>
    <row r="56" spans="1:12" ht="30.6" customHeight="1" x14ac:dyDescent="0.25">
      <c r="A56" s="12"/>
      <c r="B56" s="13"/>
      <c r="C56" s="13"/>
      <c r="D56" s="13"/>
      <c r="E56" s="14"/>
      <c r="F56" s="15"/>
      <c r="G56" s="26" t="str">
        <f>IFERROR(IF(company[[#This Row],[Company Name]]="","",COUNTIF(Deals!B:B,company[[#This Row],[Company Name]])),"")</f>
        <v/>
      </c>
      <c r="H56" s="28" t="str">
        <f>IF(company[[#This Row],[Company Name]]="","",SUMIF(Deals!B:B,company[[#This Row],[Company Name]],Deals!J:J))</f>
        <v/>
      </c>
      <c r="I56" s="28" t="str">
        <f>IF(company[[#This Row],[Company Name]]="","",SUMIF(Deals!B:B,company[[#This Row],[Company Name]],Deals!K:K))</f>
        <v/>
      </c>
      <c r="J56" s="28" t="str">
        <f>IF(company[[#This Row],[Company Name]]="","",SUMIF(Deals!B:B,company[[#This Row],[Company Name]],Deals!L:L))</f>
        <v/>
      </c>
      <c r="K56" s="29" t="str">
        <f>IFERROR(company[[#This Row],[Total Raising Amount]]/company[[#This Row],[Pre-Valuation Amount]],"")</f>
        <v/>
      </c>
      <c r="L56" s="29" t="str">
        <f>IFERROR(company[[#This Row],[Total Raising Amount]]/company[[#This Row],[Post-Valuation Amount]],"")</f>
        <v/>
      </c>
    </row>
    <row r="57" spans="1:12" ht="30.6" customHeight="1" x14ac:dyDescent="0.25">
      <c r="A57" s="12"/>
      <c r="B57" s="13"/>
      <c r="C57" s="13"/>
      <c r="D57" s="13"/>
      <c r="E57" s="14"/>
      <c r="F57" s="15"/>
      <c r="G57" s="26" t="str">
        <f>IFERROR(IF(company[[#This Row],[Company Name]]="","",COUNTIF(Deals!B:B,company[[#This Row],[Company Name]])),"")</f>
        <v/>
      </c>
      <c r="H57" s="28" t="str">
        <f>IF(company[[#This Row],[Company Name]]="","",SUMIF(Deals!B:B,company[[#This Row],[Company Name]],Deals!J:J))</f>
        <v/>
      </c>
      <c r="I57" s="28" t="str">
        <f>IF(company[[#This Row],[Company Name]]="","",SUMIF(Deals!B:B,company[[#This Row],[Company Name]],Deals!K:K))</f>
        <v/>
      </c>
      <c r="J57" s="28" t="str">
        <f>IF(company[[#This Row],[Company Name]]="","",SUMIF(Deals!B:B,company[[#This Row],[Company Name]],Deals!L:L))</f>
        <v/>
      </c>
      <c r="K57" s="29" t="str">
        <f>IFERROR(company[[#This Row],[Total Raising Amount]]/company[[#This Row],[Pre-Valuation Amount]],"")</f>
        <v/>
      </c>
      <c r="L57" s="29" t="str">
        <f>IFERROR(company[[#This Row],[Total Raising Amount]]/company[[#This Row],[Post-Valuation Amount]],"")</f>
        <v/>
      </c>
    </row>
    <row r="58" spans="1:12" ht="30.6" customHeight="1" x14ac:dyDescent="0.25">
      <c r="A58" s="12"/>
      <c r="B58" s="13"/>
      <c r="C58" s="13"/>
      <c r="D58" s="13"/>
      <c r="E58" s="14"/>
      <c r="F58" s="15"/>
      <c r="G58" s="26" t="str">
        <f>IFERROR(IF(company[[#This Row],[Company Name]]="","",COUNTIF(Deals!B:B,company[[#This Row],[Company Name]])),"")</f>
        <v/>
      </c>
      <c r="H58" s="28" t="str">
        <f>IF(company[[#This Row],[Company Name]]="","",SUMIF(Deals!B:B,company[[#This Row],[Company Name]],Deals!J:J))</f>
        <v/>
      </c>
      <c r="I58" s="28" t="str">
        <f>IF(company[[#This Row],[Company Name]]="","",SUMIF(Deals!B:B,company[[#This Row],[Company Name]],Deals!K:K))</f>
        <v/>
      </c>
      <c r="J58" s="28" t="str">
        <f>IF(company[[#This Row],[Company Name]]="","",SUMIF(Deals!B:B,company[[#This Row],[Company Name]],Deals!L:L))</f>
        <v/>
      </c>
      <c r="K58" s="29" t="str">
        <f>IFERROR(company[[#This Row],[Total Raising Amount]]/company[[#This Row],[Pre-Valuation Amount]],"")</f>
        <v/>
      </c>
      <c r="L58" s="29" t="str">
        <f>IFERROR(company[[#This Row],[Total Raising Amount]]/company[[#This Row],[Post-Valuation Amount]],"")</f>
        <v/>
      </c>
    </row>
    <row r="59" spans="1:12" ht="30.6" customHeight="1" x14ac:dyDescent="0.25">
      <c r="A59" s="12"/>
      <c r="B59" s="13"/>
      <c r="C59" s="13"/>
      <c r="D59" s="13"/>
      <c r="E59" s="14"/>
      <c r="F59" s="15"/>
      <c r="G59" s="26" t="str">
        <f>IFERROR(IF(company[[#This Row],[Company Name]]="","",COUNTIF(Deals!B:B,company[[#This Row],[Company Name]])),"")</f>
        <v/>
      </c>
      <c r="H59" s="28" t="str">
        <f>IF(company[[#This Row],[Company Name]]="","",SUMIF(Deals!B:B,company[[#This Row],[Company Name]],Deals!J:J))</f>
        <v/>
      </c>
      <c r="I59" s="28" t="str">
        <f>IF(company[[#This Row],[Company Name]]="","",SUMIF(Deals!B:B,company[[#This Row],[Company Name]],Deals!K:K))</f>
        <v/>
      </c>
      <c r="J59" s="28" t="str">
        <f>IF(company[[#This Row],[Company Name]]="","",SUMIF(Deals!B:B,company[[#This Row],[Company Name]],Deals!L:L))</f>
        <v/>
      </c>
      <c r="K59" s="29" t="str">
        <f>IFERROR(company[[#This Row],[Total Raising Amount]]/company[[#This Row],[Pre-Valuation Amount]],"")</f>
        <v/>
      </c>
      <c r="L59" s="29" t="str">
        <f>IFERROR(company[[#This Row],[Total Raising Amount]]/company[[#This Row],[Post-Valuation Amount]],"")</f>
        <v/>
      </c>
    </row>
    <row r="60" spans="1:12" ht="30.6" customHeight="1" x14ac:dyDescent="0.25">
      <c r="A60" s="12"/>
      <c r="B60" s="13"/>
      <c r="C60" s="13"/>
      <c r="D60" s="13"/>
      <c r="E60" s="14"/>
      <c r="F60" s="15"/>
      <c r="G60" s="26" t="str">
        <f>IFERROR(IF(company[[#This Row],[Company Name]]="","",COUNTIF(Deals!B:B,company[[#This Row],[Company Name]])),"")</f>
        <v/>
      </c>
      <c r="H60" s="28" t="str">
        <f>IF(company[[#This Row],[Company Name]]="","",SUMIF(Deals!B:B,company[[#This Row],[Company Name]],Deals!J:J))</f>
        <v/>
      </c>
      <c r="I60" s="28" t="str">
        <f>IF(company[[#This Row],[Company Name]]="","",SUMIF(Deals!B:B,company[[#This Row],[Company Name]],Deals!K:K))</f>
        <v/>
      </c>
      <c r="J60" s="28" t="str">
        <f>IF(company[[#This Row],[Company Name]]="","",SUMIF(Deals!B:B,company[[#This Row],[Company Name]],Deals!L:L))</f>
        <v/>
      </c>
      <c r="K60" s="29" t="str">
        <f>IFERROR(company[[#This Row],[Total Raising Amount]]/company[[#This Row],[Pre-Valuation Amount]],"")</f>
        <v/>
      </c>
      <c r="L60" s="29" t="str">
        <f>IFERROR(company[[#This Row],[Total Raising Amount]]/company[[#This Row],[Post-Valuation Amount]],"")</f>
        <v/>
      </c>
    </row>
    <row r="61" spans="1:12" ht="30.6" customHeight="1" x14ac:dyDescent="0.25">
      <c r="A61" s="12"/>
      <c r="B61" s="13"/>
      <c r="C61" s="13"/>
      <c r="D61" s="13"/>
      <c r="E61" s="14"/>
      <c r="F61" s="15"/>
      <c r="G61" s="26" t="str">
        <f>IFERROR(IF(company[[#This Row],[Company Name]]="","",COUNTIF(Deals!B:B,company[[#This Row],[Company Name]])),"")</f>
        <v/>
      </c>
      <c r="H61" s="28" t="str">
        <f>IF(company[[#This Row],[Company Name]]="","",SUMIF(Deals!B:B,company[[#This Row],[Company Name]],Deals!J:J))</f>
        <v/>
      </c>
      <c r="I61" s="28" t="str">
        <f>IF(company[[#This Row],[Company Name]]="","",SUMIF(Deals!B:B,company[[#This Row],[Company Name]],Deals!K:K))</f>
        <v/>
      </c>
      <c r="J61" s="28" t="str">
        <f>IF(company[[#This Row],[Company Name]]="","",SUMIF(Deals!B:B,company[[#This Row],[Company Name]],Deals!L:L))</f>
        <v/>
      </c>
      <c r="K61" s="29" t="str">
        <f>IFERROR(company[[#This Row],[Total Raising Amount]]/company[[#This Row],[Pre-Valuation Amount]],"")</f>
        <v/>
      </c>
      <c r="L61" s="29" t="str">
        <f>IFERROR(company[[#This Row],[Total Raising Amount]]/company[[#This Row],[Post-Valuation Amount]],"")</f>
        <v/>
      </c>
    </row>
    <row r="62" spans="1:12" ht="30.6" customHeight="1" x14ac:dyDescent="0.25">
      <c r="A62" s="12"/>
      <c r="B62" s="13"/>
      <c r="C62" s="13"/>
      <c r="D62" s="13"/>
      <c r="E62" s="14"/>
      <c r="F62" s="15"/>
      <c r="G62" s="26" t="str">
        <f>IFERROR(IF(company[[#This Row],[Company Name]]="","",COUNTIF(Deals!B:B,company[[#This Row],[Company Name]])),"")</f>
        <v/>
      </c>
      <c r="H62" s="28" t="str">
        <f>IF(company[[#This Row],[Company Name]]="","",SUMIF(Deals!B:B,company[[#This Row],[Company Name]],Deals!J:J))</f>
        <v/>
      </c>
      <c r="I62" s="28" t="str">
        <f>IF(company[[#This Row],[Company Name]]="","",SUMIF(Deals!B:B,company[[#This Row],[Company Name]],Deals!K:K))</f>
        <v/>
      </c>
      <c r="J62" s="28" t="str">
        <f>IF(company[[#This Row],[Company Name]]="","",SUMIF(Deals!B:B,company[[#This Row],[Company Name]],Deals!L:L))</f>
        <v/>
      </c>
      <c r="K62" s="29" t="str">
        <f>IFERROR(company[[#This Row],[Total Raising Amount]]/company[[#This Row],[Pre-Valuation Amount]],"")</f>
        <v/>
      </c>
      <c r="L62" s="29" t="str">
        <f>IFERROR(company[[#This Row],[Total Raising Amount]]/company[[#This Row],[Post-Valuation Amount]],"")</f>
        <v/>
      </c>
    </row>
    <row r="63" spans="1:12" ht="30.6" customHeight="1" x14ac:dyDescent="0.25">
      <c r="A63" s="12"/>
      <c r="B63" s="13"/>
      <c r="C63" s="13"/>
      <c r="D63" s="13"/>
      <c r="E63" s="14"/>
      <c r="F63" s="15"/>
      <c r="G63" s="26" t="str">
        <f>IFERROR(IF(company[[#This Row],[Company Name]]="","",COUNTIF(Deals!B:B,company[[#This Row],[Company Name]])),"")</f>
        <v/>
      </c>
      <c r="H63" s="28" t="str">
        <f>IF(company[[#This Row],[Company Name]]="","",SUMIF(Deals!B:B,company[[#This Row],[Company Name]],Deals!J:J))</f>
        <v/>
      </c>
      <c r="I63" s="28" t="str">
        <f>IF(company[[#This Row],[Company Name]]="","",SUMIF(Deals!B:B,company[[#This Row],[Company Name]],Deals!K:K))</f>
        <v/>
      </c>
      <c r="J63" s="28" t="str">
        <f>IF(company[[#This Row],[Company Name]]="","",SUMIF(Deals!B:B,company[[#This Row],[Company Name]],Deals!L:L))</f>
        <v/>
      </c>
      <c r="K63" s="29" t="str">
        <f>IFERROR(company[[#This Row],[Total Raising Amount]]/company[[#This Row],[Pre-Valuation Amount]],"")</f>
        <v/>
      </c>
      <c r="L63" s="29" t="str">
        <f>IFERROR(company[[#This Row],[Total Raising Amount]]/company[[#This Row],[Post-Valuation Amount]],"")</f>
        <v/>
      </c>
    </row>
    <row r="64" spans="1:12" ht="30.6" customHeight="1" x14ac:dyDescent="0.25">
      <c r="A64" s="12"/>
      <c r="B64" s="13"/>
      <c r="C64" s="13"/>
      <c r="D64" s="13"/>
      <c r="E64" s="14"/>
      <c r="F64" s="15"/>
      <c r="G64" s="26" t="str">
        <f>IFERROR(IF(company[[#This Row],[Company Name]]="","",COUNTIF(Deals!B:B,company[[#This Row],[Company Name]])),"")</f>
        <v/>
      </c>
      <c r="H64" s="28" t="str">
        <f>IF(company[[#This Row],[Company Name]]="","",SUMIF(Deals!B:B,company[[#This Row],[Company Name]],Deals!J:J))</f>
        <v/>
      </c>
      <c r="I64" s="28" t="str">
        <f>IF(company[[#This Row],[Company Name]]="","",SUMIF(Deals!B:B,company[[#This Row],[Company Name]],Deals!K:K))</f>
        <v/>
      </c>
      <c r="J64" s="28" t="str">
        <f>IF(company[[#This Row],[Company Name]]="","",SUMIF(Deals!B:B,company[[#This Row],[Company Name]],Deals!L:L))</f>
        <v/>
      </c>
      <c r="K64" s="29" t="str">
        <f>IFERROR(company[[#This Row],[Total Raising Amount]]/company[[#This Row],[Pre-Valuation Amount]],"")</f>
        <v/>
      </c>
      <c r="L64" s="29" t="str">
        <f>IFERROR(company[[#This Row],[Total Raising Amount]]/company[[#This Row],[Post-Valuation Amount]],"")</f>
        <v/>
      </c>
    </row>
    <row r="65" spans="1:12" ht="30.6" customHeight="1" x14ac:dyDescent="0.25">
      <c r="A65" s="12"/>
      <c r="B65" s="13"/>
      <c r="C65" s="13"/>
      <c r="D65" s="13"/>
      <c r="E65" s="14"/>
      <c r="F65" s="15"/>
      <c r="G65" s="26" t="str">
        <f>IFERROR(IF(company[[#This Row],[Company Name]]="","",COUNTIF(Deals!B:B,company[[#This Row],[Company Name]])),"")</f>
        <v/>
      </c>
      <c r="H65" s="28" t="str">
        <f>IF(company[[#This Row],[Company Name]]="","",SUMIF(Deals!B:B,company[[#This Row],[Company Name]],Deals!J:J))</f>
        <v/>
      </c>
      <c r="I65" s="28" t="str">
        <f>IF(company[[#This Row],[Company Name]]="","",SUMIF(Deals!B:B,company[[#This Row],[Company Name]],Deals!K:K))</f>
        <v/>
      </c>
      <c r="J65" s="28" t="str">
        <f>IF(company[[#This Row],[Company Name]]="","",SUMIF(Deals!B:B,company[[#This Row],[Company Name]],Deals!L:L))</f>
        <v/>
      </c>
      <c r="K65" s="29" t="str">
        <f>IFERROR(company[[#This Row],[Total Raising Amount]]/company[[#This Row],[Pre-Valuation Amount]],"")</f>
        <v/>
      </c>
      <c r="L65" s="29" t="str">
        <f>IFERROR(company[[#This Row],[Total Raising Amount]]/company[[#This Row],[Post-Valuation Amount]],"")</f>
        <v/>
      </c>
    </row>
    <row r="66" spans="1:12" ht="30.6" customHeight="1" x14ac:dyDescent="0.25">
      <c r="A66" s="12"/>
      <c r="B66" s="13"/>
      <c r="C66" s="13"/>
      <c r="D66" s="13"/>
      <c r="E66" s="14"/>
      <c r="F66" s="15"/>
      <c r="G66" s="26" t="str">
        <f>IFERROR(IF(company[[#This Row],[Company Name]]="","",COUNTIF(Deals!B:B,company[[#This Row],[Company Name]])),"")</f>
        <v/>
      </c>
      <c r="H66" s="28" t="str">
        <f>IF(company[[#This Row],[Company Name]]="","",SUMIF(Deals!B:B,company[[#This Row],[Company Name]],Deals!J:J))</f>
        <v/>
      </c>
      <c r="I66" s="28" t="str">
        <f>IF(company[[#This Row],[Company Name]]="","",SUMIF(Deals!B:B,company[[#This Row],[Company Name]],Deals!K:K))</f>
        <v/>
      </c>
      <c r="J66" s="28" t="str">
        <f>IF(company[[#This Row],[Company Name]]="","",SUMIF(Deals!B:B,company[[#This Row],[Company Name]],Deals!L:L))</f>
        <v/>
      </c>
      <c r="K66" s="29" t="str">
        <f>IFERROR(company[[#This Row],[Total Raising Amount]]/company[[#This Row],[Pre-Valuation Amount]],"")</f>
        <v/>
      </c>
      <c r="L66" s="29" t="str">
        <f>IFERROR(company[[#This Row],[Total Raising Amount]]/company[[#This Row],[Post-Valuation Amount]],"")</f>
        <v/>
      </c>
    </row>
    <row r="67" spans="1:12" ht="30.6" customHeight="1" x14ac:dyDescent="0.25">
      <c r="A67" s="12"/>
      <c r="B67" s="13"/>
      <c r="C67" s="13"/>
      <c r="D67" s="13"/>
      <c r="E67" s="14"/>
      <c r="F67" s="15"/>
      <c r="G67" s="26" t="str">
        <f>IFERROR(IF(company[[#This Row],[Company Name]]="","",COUNTIF(Deals!B:B,company[[#This Row],[Company Name]])),"")</f>
        <v/>
      </c>
      <c r="H67" s="28" t="str">
        <f>IF(company[[#This Row],[Company Name]]="","",SUMIF(Deals!B:B,company[[#This Row],[Company Name]],Deals!J:J))</f>
        <v/>
      </c>
      <c r="I67" s="28" t="str">
        <f>IF(company[[#This Row],[Company Name]]="","",SUMIF(Deals!B:B,company[[#This Row],[Company Name]],Deals!K:K))</f>
        <v/>
      </c>
      <c r="J67" s="28" t="str">
        <f>IF(company[[#This Row],[Company Name]]="","",SUMIF(Deals!B:B,company[[#This Row],[Company Name]],Deals!L:L))</f>
        <v/>
      </c>
      <c r="K67" s="29" t="str">
        <f>IFERROR(company[[#This Row],[Total Raising Amount]]/company[[#This Row],[Pre-Valuation Amount]],"")</f>
        <v/>
      </c>
      <c r="L67" s="29" t="str">
        <f>IFERROR(company[[#This Row],[Total Raising Amount]]/company[[#This Row],[Post-Valuation Amount]],"")</f>
        <v/>
      </c>
    </row>
    <row r="68" spans="1:12" ht="30.6" customHeight="1" x14ac:dyDescent="0.25">
      <c r="A68" s="12"/>
      <c r="B68" s="13"/>
      <c r="C68" s="13"/>
      <c r="D68" s="13"/>
      <c r="E68" s="14"/>
      <c r="F68" s="15"/>
      <c r="G68" s="26" t="str">
        <f>IFERROR(IF(company[[#This Row],[Company Name]]="","",COUNTIF(Deals!B:B,company[[#This Row],[Company Name]])),"")</f>
        <v/>
      </c>
      <c r="H68" s="28" t="str">
        <f>IF(company[[#This Row],[Company Name]]="","",SUMIF(Deals!B:B,company[[#This Row],[Company Name]],Deals!J:J))</f>
        <v/>
      </c>
      <c r="I68" s="28" t="str">
        <f>IF(company[[#This Row],[Company Name]]="","",SUMIF(Deals!B:B,company[[#This Row],[Company Name]],Deals!K:K))</f>
        <v/>
      </c>
      <c r="J68" s="28" t="str">
        <f>IF(company[[#This Row],[Company Name]]="","",SUMIF(Deals!B:B,company[[#This Row],[Company Name]],Deals!L:L))</f>
        <v/>
      </c>
      <c r="K68" s="29" t="str">
        <f>IFERROR(company[[#This Row],[Total Raising Amount]]/company[[#This Row],[Pre-Valuation Amount]],"")</f>
        <v/>
      </c>
      <c r="L68" s="29" t="str">
        <f>IFERROR(company[[#This Row],[Total Raising Amount]]/company[[#This Row],[Post-Valuation Amount]],"")</f>
        <v/>
      </c>
    </row>
    <row r="69" spans="1:12" ht="30.6" customHeight="1" x14ac:dyDescent="0.25">
      <c r="A69" s="12"/>
      <c r="B69" s="13"/>
      <c r="C69" s="13"/>
      <c r="D69" s="13"/>
      <c r="E69" s="14"/>
      <c r="F69" s="15"/>
      <c r="G69" s="26" t="str">
        <f>IFERROR(IF(company[[#This Row],[Company Name]]="","",COUNTIF(Deals!B:B,company[[#This Row],[Company Name]])),"")</f>
        <v/>
      </c>
      <c r="H69" s="28" t="str">
        <f>IF(company[[#This Row],[Company Name]]="","",SUMIF(Deals!B:B,company[[#This Row],[Company Name]],Deals!J:J))</f>
        <v/>
      </c>
      <c r="I69" s="28" t="str">
        <f>IF(company[[#This Row],[Company Name]]="","",SUMIF(Deals!B:B,company[[#This Row],[Company Name]],Deals!K:K))</f>
        <v/>
      </c>
      <c r="J69" s="28" t="str">
        <f>IF(company[[#This Row],[Company Name]]="","",SUMIF(Deals!B:B,company[[#This Row],[Company Name]],Deals!L:L))</f>
        <v/>
      </c>
      <c r="K69" s="29" t="str">
        <f>IFERROR(company[[#This Row],[Total Raising Amount]]/company[[#This Row],[Pre-Valuation Amount]],"")</f>
        <v/>
      </c>
      <c r="L69" s="29" t="str">
        <f>IFERROR(company[[#This Row],[Total Raising Amount]]/company[[#This Row],[Post-Valuation Amount]],"")</f>
        <v/>
      </c>
    </row>
    <row r="70" spans="1:12" ht="30.6" customHeight="1" x14ac:dyDescent="0.25">
      <c r="A70" s="12"/>
      <c r="B70" s="13"/>
      <c r="C70" s="13"/>
      <c r="D70" s="13"/>
      <c r="E70" s="14"/>
      <c r="F70" s="15"/>
      <c r="G70" s="26" t="str">
        <f>IFERROR(IF(company[[#This Row],[Company Name]]="","",COUNTIF(Deals!B:B,company[[#This Row],[Company Name]])),"")</f>
        <v/>
      </c>
      <c r="H70" s="28" t="str">
        <f>IF(company[[#This Row],[Company Name]]="","",SUMIF(Deals!B:B,company[[#This Row],[Company Name]],Deals!J:J))</f>
        <v/>
      </c>
      <c r="I70" s="28" t="str">
        <f>IF(company[[#This Row],[Company Name]]="","",SUMIF(Deals!B:B,company[[#This Row],[Company Name]],Deals!K:K))</f>
        <v/>
      </c>
      <c r="J70" s="28" t="str">
        <f>IF(company[[#This Row],[Company Name]]="","",SUMIF(Deals!B:B,company[[#This Row],[Company Name]],Deals!L:L))</f>
        <v/>
      </c>
      <c r="K70" s="29" t="str">
        <f>IFERROR(company[[#This Row],[Total Raising Amount]]/company[[#This Row],[Pre-Valuation Amount]],"")</f>
        <v/>
      </c>
      <c r="L70" s="29" t="str">
        <f>IFERROR(company[[#This Row],[Total Raising Amount]]/company[[#This Row],[Post-Valuation Amount]],"")</f>
        <v/>
      </c>
    </row>
    <row r="71" spans="1:12" ht="30.6" customHeight="1" x14ac:dyDescent="0.25">
      <c r="A71" s="12"/>
      <c r="B71" s="13"/>
      <c r="C71" s="13"/>
      <c r="D71" s="13"/>
      <c r="E71" s="14"/>
      <c r="F71" s="15"/>
      <c r="G71" s="26" t="str">
        <f>IFERROR(IF(company[[#This Row],[Company Name]]="","",COUNTIF(Deals!B:B,company[[#This Row],[Company Name]])),"")</f>
        <v/>
      </c>
      <c r="H71" s="28" t="str">
        <f>IF(company[[#This Row],[Company Name]]="","",SUMIF(Deals!B:B,company[[#This Row],[Company Name]],Deals!J:J))</f>
        <v/>
      </c>
      <c r="I71" s="28" t="str">
        <f>IF(company[[#This Row],[Company Name]]="","",SUMIF(Deals!B:B,company[[#This Row],[Company Name]],Deals!K:K))</f>
        <v/>
      </c>
      <c r="J71" s="28" t="str">
        <f>IF(company[[#This Row],[Company Name]]="","",SUMIF(Deals!B:B,company[[#This Row],[Company Name]],Deals!L:L))</f>
        <v/>
      </c>
      <c r="K71" s="29" t="str">
        <f>IFERROR(company[[#This Row],[Total Raising Amount]]/company[[#This Row],[Pre-Valuation Amount]],"")</f>
        <v/>
      </c>
      <c r="L71" s="29" t="str">
        <f>IFERROR(company[[#This Row],[Total Raising Amount]]/company[[#This Row],[Post-Valuation Amount]],"")</f>
        <v/>
      </c>
    </row>
    <row r="72" spans="1:12" ht="30.6" customHeight="1" x14ac:dyDescent="0.25">
      <c r="A72" s="12"/>
      <c r="B72" s="13"/>
      <c r="C72" s="13"/>
      <c r="D72" s="13"/>
      <c r="E72" s="14"/>
      <c r="F72" s="15"/>
      <c r="G72" s="26" t="str">
        <f>IFERROR(IF(company[[#This Row],[Company Name]]="","",COUNTIF(Deals!B:B,company[[#This Row],[Company Name]])),"")</f>
        <v/>
      </c>
      <c r="H72" s="28" t="str">
        <f>IF(company[[#This Row],[Company Name]]="","",SUMIF(Deals!B:B,company[[#This Row],[Company Name]],Deals!J:J))</f>
        <v/>
      </c>
      <c r="I72" s="28" t="str">
        <f>IF(company[[#This Row],[Company Name]]="","",SUMIF(Deals!B:B,company[[#This Row],[Company Name]],Deals!K:K))</f>
        <v/>
      </c>
      <c r="J72" s="28" t="str">
        <f>IF(company[[#This Row],[Company Name]]="","",SUMIF(Deals!B:B,company[[#This Row],[Company Name]],Deals!L:L))</f>
        <v/>
      </c>
      <c r="K72" s="29" t="str">
        <f>IFERROR(company[[#This Row],[Total Raising Amount]]/company[[#This Row],[Pre-Valuation Amount]],"")</f>
        <v/>
      </c>
      <c r="L72" s="29" t="str">
        <f>IFERROR(company[[#This Row],[Total Raising Amount]]/company[[#This Row],[Post-Valuation Amount]],"")</f>
        <v/>
      </c>
    </row>
  </sheetData>
  <dataValidations disablePrompts="1" count="1">
    <dataValidation allowBlank="1" showInputMessage="1" showErrorMessage="1" promptTitle="Attach Logo" prompt="You can simply attach Company Logo using this feature (Insert photo --&gt; Place to cell)" sqref="D3" xr:uid="{ABAD6187-ECEE-40F9-A856-C1AD033033AF}"/>
  </dataValidations>
  <pageMargins left="0.7" right="0.7" top="0.75" bottom="0.75" header="0.3" footer="0.3"/>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2" id="{FFF1F85D-160D-48A4-A8DA-FBF0507FCBCC}">
            <x14:iconSet iconSet="3Triangles">
              <x14:cfvo type="percent">
                <xm:f>0</xm:f>
              </x14:cfvo>
              <x14:cfvo type="percent">
                <xm:f>33</xm:f>
              </x14:cfvo>
              <x14:cfvo type="percent">
                <xm:f>67</xm:f>
              </x14:cfvo>
            </x14:iconSet>
          </x14:cfRule>
          <xm:sqref>L4:L72</xm:sqref>
        </x14:conditionalFormatting>
        <x14:conditionalFormatting xmlns:xm="http://schemas.microsoft.com/office/excel/2006/main">
          <x14:cfRule type="iconSet" priority="1" id="{566B98D1-E08A-4824-9D40-13A36EADB730}">
            <x14:iconSet iconSet="3Triangles">
              <x14:cfvo type="percent">
                <xm:f>0</xm:f>
              </x14:cfvo>
              <x14:cfvo type="percent">
                <xm:f>33</xm:f>
              </x14:cfvo>
              <x14:cfvo type="percent">
                <xm:f>67</xm:f>
              </x14:cfvo>
            </x14:iconSet>
          </x14:cfRule>
          <xm:sqref>K4:K72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143D-56A0-4A71-90D1-FCBA1451FFB1}">
  <sheetPr codeName="Sheet6">
    <tabColor rgb="FF28B78D"/>
  </sheetPr>
  <dimension ref="A3:V77"/>
  <sheetViews>
    <sheetView showGridLines="0" zoomScale="90" zoomScaleNormal="90" workbookViewId="0">
      <pane ySplit="4" topLeftCell="A5" activePane="bottomLeft" state="frozen"/>
      <selection pane="bottomLeft" activeCell="D11" sqref="D11"/>
    </sheetView>
  </sheetViews>
  <sheetFormatPr defaultColWidth="16.5546875" defaultRowHeight="13.2" x14ac:dyDescent="0.25"/>
  <cols>
    <col min="1" max="1" width="13.33203125" customWidth="1"/>
    <col min="3" max="3" width="25.5546875" customWidth="1"/>
    <col min="4" max="4" width="49.21875" customWidth="1"/>
    <col min="5" max="5" width="32.44140625" bestFit="1" customWidth="1"/>
    <col min="6" max="6" width="18.109375" customWidth="1"/>
    <col min="7" max="7" width="69.44140625" customWidth="1"/>
    <col min="8" max="10" width="21.6640625" customWidth="1"/>
    <col min="11" max="15" width="20.33203125" style="55" customWidth="1"/>
  </cols>
  <sheetData>
    <row r="3" spans="1:22" ht="120" customHeight="1" x14ac:dyDescent="0.25"/>
    <row r="4" spans="1:22" s="3" customFormat="1" ht="34.950000000000003" customHeight="1" x14ac:dyDescent="0.25">
      <c r="A4" s="76" t="s">
        <v>43</v>
      </c>
      <c r="B4" s="76" t="s">
        <v>44</v>
      </c>
      <c r="C4" s="76" t="s">
        <v>53</v>
      </c>
      <c r="D4" s="76" t="s">
        <v>45</v>
      </c>
      <c r="E4" s="76" t="s">
        <v>46</v>
      </c>
      <c r="F4" s="76" t="s">
        <v>47</v>
      </c>
      <c r="G4" s="76" t="s">
        <v>48</v>
      </c>
      <c r="H4" s="76" t="s">
        <v>277</v>
      </c>
      <c r="I4" s="76" t="s">
        <v>278</v>
      </c>
      <c r="J4" s="76" t="s">
        <v>279</v>
      </c>
      <c r="K4" s="83" t="s">
        <v>294</v>
      </c>
      <c r="L4" s="83" t="s">
        <v>295</v>
      </c>
      <c r="M4" s="83" t="s">
        <v>296</v>
      </c>
      <c r="N4" s="83" t="s">
        <v>297</v>
      </c>
      <c r="O4" s="83" t="s">
        <v>298</v>
      </c>
      <c r="P4" s="2"/>
      <c r="Q4" s="2"/>
      <c r="R4" s="2"/>
      <c r="S4" s="2"/>
      <c r="T4" s="2"/>
      <c r="U4" s="2"/>
      <c r="V4" s="2"/>
    </row>
    <row r="5" spans="1:22" ht="18.600000000000001" customHeight="1" x14ac:dyDescent="0.25">
      <c r="A5" s="21">
        <v>1</v>
      </c>
      <c r="B5" s="22" t="s">
        <v>165</v>
      </c>
      <c r="C5" s="23" t="s">
        <v>117</v>
      </c>
      <c r="D5" s="24" t="s">
        <v>166</v>
      </c>
      <c r="E5" s="24" t="s">
        <v>167</v>
      </c>
      <c r="F5" s="24" t="s">
        <v>168</v>
      </c>
      <c r="G5" s="24" t="s">
        <v>169</v>
      </c>
      <c r="H5" s="24"/>
      <c r="I5" s="24"/>
      <c r="J5" s="24"/>
      <c r="K5" s="56" t="str">
        <f>IFERROR(IF(cs_34[[#This Row],[Select Deal Name]]="","",_xlfn.XLOOKUP(cs_34[[#This Row],[Select Deal Name]],venture[Deal Name],venture[Company])),"")</f>
        <v>SoftSolutions</v>
      </c>
      <c r="L5" s="56" t="str">
        <f>IFERROR(IF(cs_34[[#This Row],[Select Deal Name]]="","",_xlfn.XLOOKUP(cs_34[[#This Row],[Select Deal Name]],venture[Deal Name],venture[Industry])),"")</f>
        <v>Software</v>
      </c>
      <c r="M5" s="56" t="str">
        <f>IFERROR(IF(cs_34[[#This Row],[Select Deal Name]]="","",_xlfn.XLOOKUP(cs_34[[#This Row],[Select Deal Name]],venture[Deal Name],venture[Status])),"")</f>
        <v>Active</v>
      </c>
      <c r="N5" s="59">
        <f>IFERROR(IF(cs_34[[#This Row],[Select Deal Name]]="","",_xlfn.XLOOKUP(cs_34[[#This Row],[Select Deal Name]],venture[Deal Name],venture[Target Date])),"")</f>
        <v>45002</v>
      </c>
      <c r="O5" s="56">
        <f ca="1">IF(cs_34[[#This Row],[Deal Target Date]]="","",IF((cs_34[[#This Row],[Deal Target Date]]-TODAY())&lt;=0,0,cs_34[[#This Row],[Deal Target Date]]-TODAY()))</f>
        <v>0</v>
      </c>
      <c r="P5" s="1"/>
      <c r="Q5" s="1"/>
      <c r="R5" s="1"/>
      <c r="S5" s="1"/>
      <c r="T5" s="1"/>
      <c r="U5" s="1"/>
      <c r="V5" s="1"/>
    </row>
    <row r="6" spans="1:22" ht="18.600000000000001" customHeight="1" x14ac:dyDescent="0.25">
      <c r="A6" s="12">
        <v>2</v>
      </c>
      <c r="B6" s="13" t="s">
        <v>0</v>
      </c>
      <c r="C6" s="14" t="s">
        <v>108</v>
      </c>
      <c r="D6" s="15" t="s">
        <v>170</v>
      </c>
      <c r="E6" s="15" t="s">
        <v>171</v>
      </c>
      <c r="F6" s="15" t="s">
        <v>158</v>
      </c>
      <c r="G6" s="15" t="s">
        <v>172</v>
      </c>
      <c r="H6" s="15"/>
      <c r="I6" s="15"/>
      <c r="J6" s="15"/>
      <c r="K6" s="57" t="str">
        <f>IFERROR(IF(cs_34[[#This Row],[Select Deal Name]]="","",_xlfn.XLOOKUP(cs_34[[#This Row],[Select Deal Name]],venture[Deal Name],venture[Company])),"")</f>
        <v>IntelliByte</v>
      </c>
      <c r="L6" s="57" t="str">
        <f>IFERROR(IF(cs_34[[#This Row],[Select Deal Name]]="","",_xlfn.XLOOKUP(cs_34[[#This Row],[Select Deal Name]],venture[Deal Name],venture[Industry])),"")</f>
        <v>AI</v>
      </c>
      <c r="M6" s="57" t="str">
        <f>IFERROR(IF(cs_34[[#This Row],[Select Deal Name]]="","",_xlfn.XLOOKUP(cs_34[[#This Row],[Select Deal Name]],venture[Deal Name],venture[Status])),"")</f>
        <v>Active</v>
      </c>
      <c r="N6" s="60">
        <f>IFERROR(IF(cs_34[[#This Row],[Select Deal Name]]="","",_xlfn.XLOOKUP(cs_34[[#This Row],[Select Deal Name]],venture[Deal Name],venture[Target Date])),"")</f>
        <v>45010</v>
      </c>
      <c r="O6" s="57">
        <f ca="1">IF(cs_34[[#This Row],[Deal Target Date]]="","",IF((cs_34[[#This Row],[Deal Target Date]]-TODAY())&lt;=0,0,cs_34[[#This Row],[Deal Target Date]]-TODAY()))</f>
        <v>0</v>
      </c>
    </row>
    <row r="7" spans="1:22" ht="18.600000000000001" customHeight="1" x14ac:dyDescent="0.25">
      <c r="A7" s="12">
        <v>3</v>
      </c>
      <c r="B7" s="13" t="s">
        <v>173</v>
      </c>
      <c r="C7" s="14" t="s">
        <v>116</v>
      </c>
      <c r="D7" s="15" t="s">
        <v>174</v>
      </c>
      <c r="E7" s="15" t="s">
        <v>175</v>
      </c>
      <c r="F7" s="15" t="s">
        <v>176</v>
      </c>
      <c r="G7" s="15" t="s">
        <v>177</v>
      </c>
      <c r="H7" s="15"/>
      <c r="I7" s="15"/>
      <c r="J7" s="15"/>
      <c r="K7" s="57" t="str">
        <f>IFERROR(IF(cs_34[[#This Row],[Select Deal Name]]="","",_xlfn.XLOOKUP(cs_34[[#This Row],[Select Deal Name]],venture[Deal Name],venture[Company])),"")</f>
        <v>FutureSoft</v>
      </c>
      <c r="L7" s="57" t="str">
        <f>IFERROR(IF(cs_34[[#This Row],[Select Deal Name]]="","",_xlfn.XLOOKUP(cs_34[[#This Row],[Select Deal Name]],venture[Deal Name],venture[Industry])),"")</f>
        <v>Technology</v>
      </c>
      <c r="M7" s="57" t="str">
        <f>IFERROR(IF(cs_34[[#This Row],[Select Deal Name]]="","",_xlfn.XLOOKUP(cs_34[[#This Row],[Select Deal Name]],venture[Deal Name],venture[Status])),"")</f>
        <v>Active</v>
      </c>
      <c r="N7" s="60">
        <f>IFERROR(IF(cs_34[[#This Row],[Select Deal Name]]="","",_xlfn.XLOOKUP(cs_34[[#This Row],[Select Deal Name]],venture[Deal Name],venture[Target Date])),"")</f>
        <v>45013</v>
      </c>
      <c r="O7" s="57">
        <f ca="1">IF(cs_34[[#This Row],[Deal Target Date]]="","",IF((cs_34[[#This Row],[Deal Target Date]]-TODAY())&lt;=0,0,cs_34[[#This Row],[Deal Target Date]]-TODAY()))</f>
        <v>0</v>
      </c>
    </row>
    <row r="8" spans="1:22" ht="18.600000000000001" customHeight="1" x14ac:dyDescent="0.25">
      <c r="A8" s="12">
        <v>4</v>
      </c>
      <c r="B8" s="13" t="s">
        <v>165</v>
      </c>
      <c r="C8" s="14" t="s">
        <v>115</v>
      </c>
      <c r="D8" s="15" t="s">
        <v>178</v>
      </c>
      <c r="E8" s="15" t="s">
        <v>179</v>
      </c>
      <c r="F8" s="15" t="s">
        <v>168</v>
      </c>
      <c r="G8" s="15" t="s">
        <v>180</v>
      </c>
      <c r="H8" s="15"/>
      <c r="I8" s="15"/>
      <c r="J8" s="15"/>
      <c r="K8" s="57" t="str">
        <f>IFERROR(IF(cs_34[[#This Row],[Select Deal Name]]="","",_xlfn.XLOOKUP(cs_34[[#This Row],[Select Deal Name]],venture[Deal Name],venture[Company])),"")</f>
        <v>BioSolutions</v>
      </c>
      <c r="L8" s="57" t="str">
        <f>IFERROR(IF(cs_34[[#This Row],[Select Deal Name]]="","",_xlfn.XLOOKUP(cs_34[[#This Row],[Select Deal Name]],venture[Deal Name],venture[Industry])),"")</f>
        <v>Biotech</v>
      </c>
      <c r="M8" s="57" t="str">
        <f>IFERROR(IF(cs_34[[#This Row],[Select Deal Name]]="","",_xlfn.XLOOKUP(cs_34[[#This Row],[Select Deal Name]],venture[Deal Name],venture[Status])),"")</f>
        <v>Active</v>
      </c>
      <c r="N8" s="60">
        <f>IFERROR(IF(cs_34[[#This Row],[Select Deal Name]]="","",_xlfn.XLOOKUP(cs_34[[#This Row],[Select Deal Name]],venture[Deal Name],venture[Target Date])),"")</f>
        <v>45023</v>
      </c>
      <c r="O8" s="57">
        <f ca="1">IF(cs_34[[#This Row],[Deal Target Date]]="","",IF((cs_34[[#This Row],[Deal Target Date]]-TODAY())&lt;=0,0,cs_34[[#This Row],[Deal Target Date]]-TODAY()))</f>
        <v>0</v>
      </c>
    </row>
    <row r="9" spans="1:22" ht="18.600000000000001" customHeight="1" x14ac:dyDescent="0.25">
      <c r="A9" s="12">
        <v>5</v>
      </c>
      <c r="B9" s="13" t="s">
        <v>0</v>
      </c>
      <c r="C9" s="14" t="s">
        <v>97</v>
      </c>
      <c r="D9" s="15" t="s">
        <v>181</v>
      </c>
      <c r="E9" s="15" t="s">
        <v>182</v>
      </c>
      <c r="F9" s="15" t="s">
        <v>168</v>
      </c>
      <c r="G9" s="15" t="s">
        <v>183</v>
      </c>
      <c r="H9" s="15"/>
      <c r="I9" s="15"/>
      <c r="J9" s="15"/>
      <c r="K9" s="57" t="str">
        <f>IFERROR(IF(cs_34[[#This Row],[Select Deal Name]]="","",_xlfn.XLOOKUP(cs_34[[#This Row],[Select Deal Name]],venture[Deal Name],venture[Company])),"")</f>
        <v>ShopifyNow</v>
      </c>
      <c r="L9" s="57" t="str">
        <f>IFERROR(IF(cs_34[[#This Row],[Select Deal Name]]="","",_xlfn.XLOOKUP(cs_34[[#This Row],[Select Deal Name]],venture[Deal Name],venture[Industry])),"")</f>
        <v>E-commerce</v>
      </c>
      <c r="M9" s="57" t="str">
        <f>IFERROR(IF(cs_34[[#This Row],[Select Deal Name]]="","",_xlfn.XLOOKUP(cs_34[[#This Row],[Select Deal Name]],venture[Deal Name],venture[Status])),"")</f>
        <v>Closed</v>
      </c>
      <c r="N9" s="60">
        <f>IFERROR(IF(cs_34[[#This Row],[Select Deal Name]]="","",_xlfn.XLOOKUP(cs_34[[#This Row],[Select Deal Name]],venture[Deal Name],venture[Target Date])),"")</f>
        <v>45041</v>
      </c>
      <c r="O9" s="57">
        <f ca="1">IF(cs_34[[#This Row],[Deal Target Date]]="","",IF((cs_34[[#This Row],[Deal Target Date]]-TODAY())&lt;=0,0,cs_34[[#This Row],[Deal Target Date]]-TODAY()))</f>
        <v>0</v>
      </c>
    </row>
    <row r="10" spans="1:22" ht="18.600000000000001" customHeight="1" x14ac:dyDescent="0.25">
      <c r="A10" s="12">
        <v>6</v>
      </c>
      <c r="B10" s="13" t="s">
        <v>165</v>
      </c>
      <c r="C10" s="14" t="s">
        <v>94</v>
      </c>
      <c r="D10" s="15" t="s">
        <v>184</v>
      </c>
      <c r="E10" s="15" t="s">
        <v>185</v>
      </c>
      <c r="F10" s="15" t="s">
        <v>168</v>
      </c>
      <c r="G10" s="15" t="s">
        <v>186</v>
      </c>
      <c r="H10" s="15"/>
      <c r="I10" s="15"/>
      <c r="J10" s="15"/>
      <c r="K10" s="57" t="str">
        <f>IFERROR(IF(cs_34[[#This Row],[Select Deal Name]]="","",_xlfn.XLOOKUP(cs_34[[#This Row],[Select Deal Name]],venture[Deal Name],venture[Company])),"")</f>
        <v>BiomedX</v>
      </c>
      <c r="L10" s="57" t="str">
        <f>IFERROR(IF(cs_34[[#This Row],[Select Deal Name]]="","",_xlfn.XLOOKUP(cs_34[[#This Row],[Select Deal Name]],venture[Deal Name],venture[Industry])),"")</f>
        <v>Biotech</v>
      </c>
      <c r="M10" s="57" t="str">
        <f>IFERROR(IF(cs_34[[#This Row],[Select Deal Name]]="","",_xlfn.XLOOKUP(cs_34[[#This Row],[Select Deal Name]],venture[Deal Name],venture[Status])),"")</f>
        <v>Closed</v>
      </c>
      <c r="N10" s="60">
        <f>IFERROR(IF(cs_34[[#This Row],[Select Deal Name]]="","",_xlfn.XLOOKUP(cs_34[[#This Row],[Select Deal Name]],venture[Deal Name],venture[Target Date])),"")</f>
        <v>45046</v>
      </c>
      <c r="O10" s="57">
        <f ca="1">IF(cs_34[[#This Row],[Deal Target Date]]="","",IF((cs_34[[#This Row],[Deal Target Date]]-TODAY())&lt;=0,0,cs_34[[#This Row],[Deal Target Date]]-TODAY()))</f>
        <v>0</v>
      </c>
    </row>
    <row r="11" spans="1:22" ht="18.600000000000001" customHeight="1" x14ac:dyDescent="0.25">
      <c r="A11" s="12">
        <v>7</v>
      </c>
      <c r="B11" s="13" t="s">
        <v>173</v>
      </c>
      <c r="C11" s="14" t="s">
        <v>101</v>
      </c>
      <c r="D11" s="15" t="s">
        <v>187</v>
      </c>
      <c r="E11" s="15" t="s">
        <v>188</v>
      </c>
      <c r="F11" s="15" t="s">
        <v>176</v>
      </c>
      <c r="G11" s="15" t="s">
        <v>189</v>
      </c>
      <c r="H11" s="15"/>
      <c r="I11" s="15"/>
      <c r="J11" s="15"/>
      <c r="K11" s="57" t="str">
        <f>IFERROR(IF(cs_34[[#This Row],[Select Deal Name]]="","",_xlfn.XLOOKUP(cs_34[[#This Row],[Select Deal Name]],venture[Deal Name],venture[Company])),"")</f>
        <v>HealthIQ</v>
      </c>
      <c r="L11" s="57" t="str">
        <f>IFERROR(IF(cs_34[[#This Row],[Select Deal Name]]="","",_xlfn.XLOOKUP(cs_34[[#This Row],[Select Deal Name]],venture[Deal Name],venture[Industry])),"")</f>
        <v>Healthtech</v>
      </c>
      <c r="M11" s="57" t="str">
        <f>IFERROR(IF(cs_34[[#This Row],[Select Deal Name]]="","",_xlfn.XLOOKUP(cs_34[[#This Row],[Select Deal Name]],venture[Deal Name],venture[Status])),"")</f>
        <v>Active</v>
      </c>
      <c r="N11" s="60">
        <f>IFERROR(IF(cs_34[[#This Row],[Select Deal Name]]="","",_xlfn.XLOOKUP(cs_34[[#This Row],[Select Deal Name]],venture[Deal Name],venture[Target Date])),"")</f>
        <v>45071</v>
      </c>
      <c r="O11" s="57">
        <f ca="1">IF(cs_34[[#This Row],[Deal Target Date]]="","",IF((cs_34[[#This Row],[Deal Target Date]]-TODAY())&lt;=0,0,cs_34[[#This Row],[Deal Target Date]]-TODAY()))</f>
        <v>0</v>
      </c>
    </row>
    <row r="12" spans="1:22" ht="18.600000000000001" customHeight="1" x14ac:dyDescent="0.25">
      <c r="A12" s="12">
        <v>8</v>
      </c>
      <c r="B12" s="13" t="s">
        <v>165</v>
      </c>
      <c r="C12" s="14" t="s">
        <v>96</v>
      </c>
      <c r="D12" s="15" t="s">
        <v>190</v>
      </c>
      <c r="E12" s="15" t="s">
        <v>182</v>
      </c>
      <c r="F12" s="15" t="s">
        <v>168</v>
      </c>
      <c r="G12" s="15" t="s">
        <v>191</v>
      </c>
      <c r="H12" s="15"/>
      <c r="I12" s="15"/>
      <c r="J12" s="15"/>
      <c r="K12" s="57" t="str">
        <f>IFERROR(IF(cs_34[[#This Row],[Select Deal Name]]="","",_xlfn.XLOOKUP(cs_34[[#This Row],[Select Deal Name]],venture[Deal Name],venture[Company])),"")</f>
        <v>DataTech</v>
      </c>
      <c r="L12" s="57" t="str">
        <f>IFERROR(IF(cs_34[[#This Row],[Select Deal Name]]="","",_xlfn.XLOOKUP(cs_34[[#This Row],[Select Deal Name]],venture[Deal Name],venture[Industry])),"")</f>
        <v>AI</v>
      </c>
      <c r="M12" s="57" t="str">
        <f>IFERROR(IF(cs_34[[#This Row],[Select Deal Name]]="","",_xlfn.XLOOKUP(cs_34[[#This Row],[Select Deal Name]],venture[Deal Name],venture[Status])),"")</f>
        <v>Pending</v>
      </c>
      <c r="N12" s="60">
        <f>IFERROR(IF(cs_34[[#This Row],[Select Deal Name]]="","",_xlfn.XLOOKUP(cs_34[[#This Row],[Select Deal Name]],venture[Deal Name],venture[Target Date])),"")</f>
        <v>45072</v>
      </c>
      <c r="O12" s="57">
        <f ca="1">IF(cs_34[[#This Row],[Deal Target Date]]="","",IF((cs_34[[#This Row],[Deal Target Date]]-TODAY())&lt;=0,0,cs_34[[#This Row],[Deal Target Date]]-TODAY()))</f>
        <v>0</v>
      </c>
    </row>
    <row r="13" spans="1:22" ht="18.600000000000001" customHeight="1" x14ac:dyDescent="0.25">
      <c r="A13" s="12">
        <v>9</v>
      </c>
      <c r="B13" s="13" t="s">
        <v>0</v>
      </c>
      <c r="C13" s="14" t="s">
        <v>120</v>
      </c>
      <c r="D13" s="15" t="s">
        <v>192</v>
      </c>
      <c r="E13" s="15" t="s">
        <v>193</v>
      </c>
      <c r="F13" s="15" t="s">
        <v>158</v>
      </c>
      <c r="G13" s="15" t="s">
        <v>194</v>
      </c>
      <c r="H13" s="15"/>
      <c r="I13" s="15"/>
      <c r="J13" s="15"/>
      <c r="K13" s="57" t="str">
        <f>IFERROR(IF(cs_34[[#This Row],[Select Deal Name]]="","",_xlfn.XLOOKUP(cs_34[[#This Row],[Select Deal Name]],venture[Deal Name],venture[Company])),"")</f>
        <v>SoftTech</v>
      </c>
      <c r="L13" s="57" t="str">
        <f>IFERROR(IF(cs_34[[#This Row],[Select Deal Name]]="","",_xlfn.XLOOKUP(cs_34[[#This Row],[Select Deal Name]],venture[Deal Name],venture[Industry])),"")</f>
        <v>Software</v>
      </c>
      <c r="M13" s="57" t="str">
        <f>IFERROR(IF(cs_34[[#This Row],[Select Deal Name]]="","",_xlfn.XLOOKUP(cs_34[[#This Row],[Select Deal Name]],venture[Deal Name],venture[Status])),"")</f>
        <v>Pending</v>
      </c>
      <c r="N13" s="60">
        <f>IFERROR(IF(cs_34[[#This Row],[Select Deal Name]]="","",_xlfn.XLOOKUP(cs_34[[#This Row],[Select Deal Name]],venture[Deal Name],venture[Target Date])),"")</f>
        <v>45066</v>
      </c>
      <c r="O13" s="57">
        <f ca="1">IF(cs_34[[#This Row],[Deal Target Date]]="","",IF((cs_34[[#This Row],[Deal Target Date]]-TODAY())&lt;=0,0,cs_34[[#This Row],[Deal Target Date]]-TODAY()))</f>
        <v>0</v>
      </c>
    </row>
    <row r="14" spans="1:22" ht="18.600000000000001" customHeight="1" x14ac:dyDescent="0.25">
      <c r="A14" s="12">
        <v>10</v>
      </c>
      <c r="B14" s="13" t="s">
        <v>173</v>
      </c>
      <c r="C14" s="14" t="s">
        <v>105</v>
      </c>
      <c r="D14" s="15" t="s">
        <v>195</v>
      </c>
      <c r="E14" s="15" t="s">
        <v>179</v>
      </c>
      <c r="F14" s="15" t="s">
        <v>168</v>
      </c>
      <c r="G14" s="15" t="s">
        <v>196</v>
      </c>
      <c r="H14" s="15"/>
      <c r="I14" s="15"/>
      <c r="J14" s="15"/>
      <c r="K14" s="57" t="str">
        <f>IFERROR(IF(cs_34[[#This Row],[Select Deal Name]]="","",_xlfn.XLOOKUP(cs_34[[#This Row],[Select Deal Name]],venture[Deal Name],venture[Company])),"")</f>
        <v>TechHive</v>
      </c>
      <c r="L14" s="57" t="str">
        <f>IFERROR(IF(cs_34[[#This Row],[Select Deal Name]]="","",_xlfn.XLOOKUP(cs_34[[#This Row],[Select Deal Name]],venture[Deal Name],venture[Industry])),"")</f>
        <v>Technology</v>
      </c>
      <c r="M14" s="57" t="str">
        <f>IFERROR(IF(cs_34[[#This Row],[Select Deal Name]]="","",_xlfn.XLOOKUP(cs_34[[#This Row],[Select Deal Name]],venture[Deal Name],venture[Status])),"")</f>
        <v>Pending</v>
      </c>
      <c r="N14" s="60">
        <f>IFERROR(IF(cs_34[[#This Row],[Select Deal Name]]="","",_xlfn.XLOOKUP(cs_34[[#This Row],[Select Deal Name]],venture[Deal Name],venture[Target Date])),"")</f>
        <v>45086</v>
      </c>
      <c r="O14" s="57">
        <f ca="1">IF(cs_34[[#This Row],[Deal Target Date]]="","",IF((cs_34[[#This Row],[Deal Target Date]]-TODAY())&lt;=0,0,cs_34[[#This Row],[Deal Target Date]]-TODAY()))</f>
        <v>0</v>
      </c>
    </row>
    <row r="15" spans="1:22" ht="18.600000000000001" customHeight="1" x14ac:dyDescent="0.25">
      <c r="A15" s="12">
        <v>11</v>
      </c>
      <c r="B15" s="13" t="s">
        <v>165</v>
      </c>
      <c r="C15" s="14" t="s">
        <v>123</v>
      </c>
      <c r="D15" s="15" t="s">
        <v>197</v>
      </c>
      <c r="E15" s="15" t="s">
        <v>182</v>
      </c>
      <c r="F15" s="15" t="s">
        <v>168</v>
      </c>
      <c r="G15" s="15" t="s">
        <v>198</v>
      </c>
      <c r="H15" s="15"/>
      <c r="I15" s="15"/>
      <c r="J15" s="15"/>
      <c r="K15" s="57" t="str">
        <f>IFERROR(IF(cs_34[[#This Row],[Select Deal Name]]="","",_xlfn.XLOOKUP(cs_34[[#This Row],[Select Deal Name]],venture[Deal Name],venture[Company])),"")</f>
        <v>SoftSolutions</v>
      </c>
      <c r="L15" s="57" t="str">
        <f>IFERROR(IF(cs_34[[#This Row],[Select Deal Name]]="","",_xlfn.XLOOKUP(cs_34[[#This Row],[Select Deal Name]],venture[Deal Name],venture[Industry])),"")</f>
        <v>Software</v>
      </c>
      <c r="M15" s="57" t="str">
        <f>IFERROR(IF(cs_34[[#This Row],[Select Deal Name]]="","",_xlfn.XLOOKUP(cs_34[[#This Row],[Select Deal Name]],venture[Deal Name],venture[Status])),"")</f>
        <v>Closed</v>
      </c>
      <c r="N15" s="60">
        <f>IFERROR(IF(cs_34[[#This Row],[Select Deal Name]]="","",_xlfn.XLOOKUP(cs_34[[#This Row],[Select Deal Name]],venture[Deal Name],venture[Target Date])),"")</f>
        <v>45095</v>
      </c>
      <c r="O15" s="57">
        <f ca="1">IF(cs_34[[#This Row],[Deal Target Date]]="","",IF((cs_34[[#This Row],[Deal Target Date]]-TODAY())&lt;=0,0,cs_34[[#This Row],[Deal Target Date]]-TODAY()))</f>
        <v>0</v>
      </c>
    </row>
    <row r="16" spans="1:22" ht="18.600000000000001" customHeight="1" x14ac:dyDescent="0.25">
      <c r="A16" s="12">
        <v>12</v>
      </c>
      <c r="B16" s="13" t="s">
        <v>0</v>
      </c>
      <c r="C16" s="14" t="s">
        <v>118</v>
      </c>
      <c r="D16" s="15" t="s">
        <v>199</v>
      </c>
      <c r="E16" s="15" t="s">
        <v>175</v>
      </c>
      <c r="F16" s="15" t="s">
        <v>158</v>
      </c>
      <c r="G16" s="15" t="s">
        <v>200</v>
      </c>
      <c r="H16" s="15"/>
      <c r="I16" s="15"/>
      <c r="J16" s="15"/>
      <c r="K16" s="57" t="str">
        <f>IFERROR(IF(cs_34[[#This Row],[Select Deal Name]]="","",_xlfn.XLOOKUP(cs_34[[#This Row],[Select Deal Name]],venture[Deal Name],venture[Company])),"")</f>
        <v>CloudSystems</v>
      </c>
      <c r="L16" s="57" t="str">
        <f>IFERROR(IF(cs_34[[#This Row],[Select Deal Name]]="","",_xlfn.XLOOKUP(cs_34[[#This Row],[Select Deal Name]],venture[Deal Name],venture[Industry])),"")</f>
        <v>Technology</v>
      </c>
      <c r="M16" s="57" t="str">
        <f>IFERROR(IF(cs_34[[#This Row],[Select Deal Name]]="","",_xlfn.XLOOKUP(cs_34[[#This Row],[Select Deal Name]],venture[Deal Name],venture[Status])),"")</f>
        <v>Pending</v>
      </c>
      <c r="N16" s="60">
        <f>IFERROR(IF(cs_34[[#This Row],[Select Deal Name]]="","",_xlfn.XLOOKUP(cs_34[[#This Row],[Select Deal Name]],venture[Deal Name],venture[Target Date])),"")</f>
        <v>45097</v>
      </c>
      <c r="O16" s="57">
        <f ca="1">IF(cs_34[[#This Row],[Deal Target Date]]="","",IF((cs_34[[#This Row],[Deal Target Date]]-TODAY())&lt;=0,0,cs_34[[#This Row],[Deal Target Date]]-TODAY()))</f>
        <v>0</v>
      </c>
    </row>
    <row r="17" spans="1:15" ht="18.600000000000001" customHeight="1" x14ac:dyDescent="0.25">
      <c r="A17" s="12">
        <v>13</v>
      </c>
      <c r="B17" s="13" t="s">
        <v>165</v>
      </c>
      <c r="C17" s="14" t="s">
        <v>106</v>
      </c>
      <c r="D17" s="15" t="s">
        <v>201</v>
      </c>
      <c r="E17" s="15" t="s">
        <v>202</v>
      </c>
      <c r="F17" s="15" t="s">
        <v>168</v>
      </c>
      <c r="G17" s="15" t="s">
        <v>203</v>
      </c>
      <c r="H17" s="15"/>
      <c r="I17" s="15"/>
      <c r="J17" s="15"/>
      <c r="K17" s="57" t="str">
        <f>IFERROR(IF(cs_34[[#This Row],[Select Deal Name]]="","",_xlfn.XLOOKUP(cs_34[[#This Row],[Select Deal Name]],venture[Deal Name],venture[Company])),"")</f>
        <v>MediSolutions</v>
      </c>
      <c r="L17" s="57" t="str">
        <f>IFERROR(IF(cs_34[[#This Row],[Select Deal Name]]="","",_xlfn.XLOOKUP(cs_34[[#This Row],[Select Deal Name]],venture[Deal Name],venture[Industry])),"")</f>
        <v>Healthtech</v>
      </c>
      <c r="M17" s="57" t="str">
        <f>IFERROR(IF(cs_34[[#This Row],[Select Deal Name]]="","",_xlfn.XLOOKUP(cs_34[[#This Row],[Select Deal Name]],venture[Deal Name],venture[Status])),"")</f>
        <v>Pending</v>
      </c>
      <c r="N17" s="60">
        <f>IFERROR(IF(cs_34[[#This Row],[Select Deal Name]]="","",_xlfn.XLOOKUP(cs_34[[#This Row],[Select Deal Name]],venture[Deal Name],venture[Target Date])),"")</f>
        <v>45097</v>
      </c>
      <c r="O17" s="57">
        <f ca="1">IF(cs_34[[#This Row],[Deal Target Date]]="","",IF((cs_34[[#This Row],[Deal Target Date]]-TODAY())&lt;=0,0,cs_34[[#This Row],[Deal Target Date]]-TODAY()))</f>
        <v>0</v>
      </c>
    </row>
    <row r="18" spans="1:15" ht="18.600000000000001" customHeight="1" x14ac:dyDescent="0.25">
      <c r="A18" s="12">
        <v>14</v>
      </c>
      <c r="B18" s="13" t="s">
        <v>173</v>
      </c>
      <c r="C18" s="14" t="s">
        <v>121</v>
      </c>
      <c r="D18" s="15" t="s">
        <v>204</v>
      </c>
      <c r="E18" s="15" t="s">
        <v>182</v>
      </c>
      <c r="F18" s="15" t="s">
        <v>176</v>
      </c>
      <c r="G18" s="15" t="s">
        <v>205</v>
      </c>
      <c r="H18" s="15"/>
      <c r="I18" s="15"/>
      <c r="J18" s="15"/>
      <c r="K18" s="57" t="str">
        <f>IFERROR(IF(cs_34[[#This Row],[Select Deal Name]]="","",_xlfn.XLOOKUP(cs_34[[#This Row],[Select Deal Name]],venture[Deal Name],venture[Company])),"")</f>
        <v>BioSolutions</v>
      </c>
      <c r="L18" s="57" t="str">
        <f>IFERROR(IF(cs_34[[#This Row],[Select Deal Name]]="","",_xlfn.XLOOKUP(cs_34[[#This Row],[Select Deal Name]],venture[Deal Name],venture[Industry])),"")</f>
        <v>Biotech</v>
      </c>
      <c r="M18" s="57" t="str">
        <f>IFERROR(IF(cs_34[[#This Row],[Select Deal Name]]="","",_xlfn.XLOOKUP(cs_34[[#This Row],[Select Deal Name]],venture[Deal Name],venture[Status])),"")</f>
        <v>Active</v>
      </c>
      <c r="N18" s="60">
        <f>IFERROR(IF(cs_34[[#This Row],[Select Deal Name]]="","",_xlfn.XLOOKUP(cs_34[[#This Row],[Select Deal Name]],venture[Deal Name],venture[Target Date])),"")</f>
        <v>45129</v>
      </c>
      <c r="O18" s="57">
        <f ca="1">IF(cs_34[[#This Row],[Deal Target Date]]="","",IF((cs_34[[#This Row],[Deal Target Date]]-TODAY())&lt;=0,0,cs_34[[#This Row],[Deal Target Date]]-TODAY()))</f>
        <v>0</v>
      </c>
    </row>
    <row r="19" spans="1:15" ht="18.600000000000001" customHeight="1" x14ac:dyDescent="0.25">
      <c r="A19" s="12">
        <v>15</v>
      </c>
      <c r="B19" s="13" t="s">
        <v>165</v>
      </c>
      <c r="C19" s="14" t="s">
        <v>114</v>
      </c>
      <c r="D19" s="15" t="s">
        <v>206</v>
      </c>
      <c r="E19" s="15" t="s">
        <v>193</v>
      </c>
      <c r="F19" s="15" t="s">
        <v>168</v>
      </c>
      <c r="G19" s="15" t="s">
        <v>207</v>
      </c>
      <c r="H19" s="15"/>
      <c r="I19" s="15"/>
      <c r="J19" s="15"/>
      <c r="K19" s="57" t="str">
        <f>IFERROR(IF(cs_34[[#This Row],[Select Deal Name]]="","",_xlfn.XLOOKUP(cs_34[[#This Row],[Select Deal Name]],venture[Deal Name],venture[Company])),"")</f>
        <v>TechGlobe</v>
      </c>
      <c r="L19" s="57" t="str">
        <f>IFERROR(IF(cs_34[[#This Row],[Select Deal Name]]="","",_xlfn.XLOOKUP(cs_34[[#This Row],[Select Deal Name]],venture[Deal Name],venture[Industry])),"")</f>
        <v>Technology</v>
      </c>
      <c r="M19" s="57" t="str">
        <f>IFERROR(IF(cs_34[[#This Row],[Select Deal Name]]="","",_xlfn.XLOOKUP(cs_34[[#This Row],[Select Deal Name]],venture[Deal Name],venture[Status])),"")</f>
        <v>Active</v>
      </c>
      <c r="N19" s="60">
        <f>IFERROR(IF(cs_34[[#This Row],[Select Deal Name]]="","",_xlfn.XLOOKUP(cs_34[[#This Row],[Select Deal Name]],venture[Deal Name],venture[Target Date])),"")</f>
        <v>45138</v>
      </c>
      <c r="O19" s="57">
        <f ca="1">IF(cs_34[[#This Row],[Deal Target Date]]="","",IF((cs_34[[#This Row],[Deal Target Date]]-TODAY())&lt;=0,0,cs_34[[#This Row],[Deal Target Date]]-TODAY()))</f>
        <v>0</v>
      </c>
    </row>
    <row r="20" spans="1:15" ht="18.600000000000001" customHeight="1" x14ac:dyDescent="0.25">
      <c r="A20" s="12">
        <v>16</v>
      </c>
      <c r="B20" s="13" t="s">
        <v>0</v>
      </c>
      <c r="C20" s="14" t="s">
        <v>107</v>
      </c>
      <c r="D20" s="15" t="s">
        <v>208</v>
      </c>
      <c r="E20" s="15" t="s">
        <v>209</v>
      </c>
      <c r="F20" s="15" t="s">
        <v>158</v>
      </c>
      <c r="G20" s="15" t="s">
        <v>210</v>
      </c>
      <c r="H20" s="15"/>
      <c r="I20" s="15"/>
      <c r="J20" s="15"/>
      <c r="K20" s="57" t="str">
        <f>IFERROR(IF(cs_34[[#This Row],[Select Deal Name]]="","",_xlfn.XLOOKUP(cs_34[[#This Row],[Select Deal Name]],venture[Deal Name],venture[Company])),"")</f>
        <v>TechHive</v>
      </c>
      <c r="L20" s="57" t="str">
        <f>IFERROR(IF(cs_34[[#This Row],[Select Deal Name]]="","",_xlfn.XLOOKUP(cs_34[[#This Row],[Select Deal Name]],venture[Deal Name],venture[Industry])),"")</f>
        <v>Technology</v>
      </c>
      <c r="M20" s="57" t="str">
        <f>IFERROR(IF(cs_34[[#This Row],[Select Deal Name]]="","",_xlfn.XLOOKUP(cs_34[[#This Row],[Select Deal Name]],venture[Deal Name],venture[Status])),"")</f>
        <v>Closed</v>
      </c>
      <c r="N20" s="60">
        <f>IFERROR(IF(cs_34[[#This Row],[Select Deal Name]]="","",_xlfn.XLOOKUP(cs_34[[#This Row],[Select Deal Name]],venture[Deal Name],venture[Target Date])),"")</f>
        <v>45148</v>
      </c>
      <c r="O20" s="57">
        <f ca="1">IF(cs_34[[#This Row],[Deal Target Date]]="","",IF((cs_34[[#This Row],[Deal Target Date]]-TODAY())&lt;=0,0,cs_34[[#This Row],[Deal Target Date]]-TODAY()))</f>
        <v>0</v>
      </c>
    </row>
    <row r="21" spans="1:15" ht="18.600000000000001" customHeight="1" x14ac:dyDescent="0.25">
      <c r="A21" s="12">
        <v>17</v>
      </c>
      <c r="B21" s="13" t="s">
        <v>173</v>
      </c>
      <c r="C21" s="14" t="s">
        <v>109</v>
      </c>
      <c r="D21" s="15" t="s">
        <v>211</v>
      </c>
      <c r="E21" s="15" t="s">
        <v>182</v>
      </c>
      <c r="F21" s="15" t="s">
        <v>176</v>
      </c>
      <c r="G21" s="15" t="s">
        <v>212</v>
      </c>
      <c r="H21" s="15"/>
      <c r="I21" s="15"/>
      <c r="J21" s="15"/>
      <c r="K21" s="57" t="str">
        <f>IFERROR(IF(cs_34[[#This Row],[Select Deal Name]]="","",_xlfn.XLOOKUP(cs_34[[#This Row],[Select Deal Name]],venture[Deal Name],venture[Company])),"")</f>
        <v>BioPharm</v>
      </c>
      <c r="L21" s="57" t="str">
        <f>IFERROR(IF(cs_34[[#This Row],[Select Deal Name]]="","",_xlfn.XLOOKUP(cs_34[[#This Row],[Select Deal Name]],venture[Deal Name],venture[Industry])),"")</f>
        <v>Biotech</v>
      </c>
      <c r="M21" s="57" t="str">
        <f>IFERROR(IF(cs_34[[#This Row],[Select Deal Name]]="","",_xlfn.XLOOKUP(cs_34[[#This Row],[Select Deal Name]],venture[Deal Name],venture[Status])),"")</f>
        <v>Pending</v>
      </c>
      <c r="N21" s="60">
        <f>IFERROR(IF(cs_34[[#This Row],[Select Deal Name]]="","",_xlfn.XLOOKUP(cs_34[[#This Row],[Select Deal Name]],venture[Deal Name],venture[Target Date])),"")</f>
        <v>45189</v>
      </c>
      <c r="O21" s="57">
        <f ca="1">IF(cs_34[[#This Row],[Deal Target Date]]="","",IF((cs_34[[#This Row],[Deal Target Date]]-TODAY())&lt;=0,0,cs_34[[#This Row],[Deal Target Date]]-TODAY()))</f>
        <v>0</v>
      </c>
    </row>
    <row r="22" spans="1:15" ht="18.600000000000001" customHeight="1" x14ac:dyDescent="0.25">
      <c r="A22" s="12">
        <v>18</v>
      </c>
      <c r="B22" s="13" t="s">
        <v>165</v>
      </c>
      <c r="C22" s="14" t="s">
        <v>112</v>
      </c>
      <c r="D22" s="15" t="s">
        <v>213</v>
      </c>
      <c r="E22" s="15" t="s">
        <v>214</v>
      </c>
      <c r="F22" s="15" t="s">
        <v>168</v>
      </c>
      <c r="G22" s="15" t="s">
        <v>215</v>
      </c>
      <c r="H22" s="15"/>
      <c r="I22" s="15"/>
      <c r="J22" s="15"/>
      <c r="K22" s="57" t="str">
        <f>IFERROR(IF(cs_34[[#This Row],[Select Deal Name]]="","",_xlfn.XLOOKUP(cs_34[[#This Row],[Select Deal Name]],venture[Deal Name],venture[Company])),"")</f>
        <v>MedTech</v>
      </c>
      <c r="L22" s="57" t="str">
        <f>IFERROR(IF(cs_34[[#This Row],[Select Deal Name]]="","",_xlfn.XLOOKUP(cs_34[[#This Row],[Select Deal Name]],venture[Deal Name],venture[Industry])),"")</f>
        <v>Biotech</v>
      </c>
      <c r="M22" s="57" t="str">
        <f>IFERROR(IF(cs_34[[#This Row],[Select Deal Name]]="","",_xlfn.XLOOKUP(cs_34[[#This Row],[Select Deal Name]],venture[Deal Name],venture[Status])),"")</f>
        <v>Active</v>
      </c>
      <c r="N22" s="60">
        <f>IFERROR(IF(cs_34[[#This Row],[Select Deal Name]]="","",_xlfn.XLOOKUP(cs_34[[#This Row],[Select Deal Name]],venture[Deal Name],venture[Target Date])),"")</f>
        <v>45198</v>
      </c>
      <c r="O22" s="57">
        <f ca="1">IF(cs_34[[#This Row],[Deal Target Date]]="","",IF((cs_34[[#This Row],[Deal Target Date]]-TODAY())&lt;=0,0,cs_34[[#This Row],[Deal Target Date]]-TODAY()))</f>
        <v>0</v>
      </c>
    </row>
    <row r="23" spans="1:15" ht="18.600000000000001" customHeight="1" x14ac:dyDescent="0.25">
      <c r="A23" s="12">
        <v>19</v>
      </c>
      <c r="B23" s="13" t="s">
        <v>0</v>
      </c>
      <c r="C23" s="14" t="s">
        <v>98</v>
      </c>
      <c r="D23" s="15" t="s">
        <v>216</v>
      </c>
      <c r="E23" s="15" t="s">
        <v>188</v>
      </c>
      <c r="F23" s="15" t="s">
        <v>168</v>
      </c>
      <c r="G23" s="15" t="s">
        <v>217</v>
      </c>
      <c r="H23" s="15"/>
      <c r="I23" s="15"/>
      <c r="J23" s="15"/>
      <c r="K23" s="57" t="str">
        <f>IFERROR(IF(cs_34[[#This Row],[Select Deal Name]]="","",_xlfn.XLOOKUP(cs_34[[#This Row],[Select Deal Name]],venture[Deal Name],venture[Company])),"")</f>
        <v>HealthCore</v>
      </c>
      <c r="L23" s="57" t="str">
        <f>IFERROR(IF(cs_34[[#This Row],[Select Deal Name]]="","",_xlfn.XLOOKUP(cs_34[[#This Row],[Select Deal Name]],venture[Deal Name],venture[Industry])),"")</f>
        <v>Healthtech</v>
      </c>
      <c r="M23" s="57" t="str">
        <f>IFERROR(IF(cs_34[[#This Row],[Select Deal Name]]="","",_xlfn.XLOOKUP(cs_34[[#This Row],[Select Deal Name]],venture[Deal Name],venture[Status])),"")</f>
        <v>Active</v>
      </c>
      <c r="N23" s="60">
        <f>IFERROR(IF(cs_34[[#This Row],[Select Deal Name]]="","",_xlfn.XLOOKUP(cs_34[[#This Row],[Select Deal Name]],venture[Deal Name],venture[Target Date])),"")</f>
        <v>45203</v>
      </c>
      <c r="O23" s="57">
        <f ca="1">IF(cs_34[[#This Row],[Deal Target Date]]="","",IF((cs_34[[#This Row],[Deal Target Date]]-TODAY())&lt;=0,0,cs_34[[#This Row],[Deal Target Date]]-TODAY()))</f>
        <v>0</v>
      </c>
    </row>
    <row r="24" spans="1:15" ht="18.600000000000001" customHeight="1" x14ac:dyDescent="0.25">
      <c r="A24" s="12">
        <v>20</v>
      </c>
      <c r="B24" s="13" t="s">
        <v>173</v>
      </c>
      <c r="C24" s="14" t="s">
        <v>110</v>
      </c>
      <c r="D24" s="15" t="s">
        <v>218</v>
      </c>
      <c r="E24" s="15" t="s">
        <v>219</v>
      </c>
      <c r="F24" s="15" t="s">
        <v>168</v>
      </c>
      <c r="G24" s="15" t="s">
        <v>220</v>
      </c>
      <c r="H24" s="15"/>
      <c r="I24" s="15"/>
      <c r="J24" s="15"/>
      <c r="K24" s="57" t="str">
        <f>IFERROR(IF(cs_34[[#This Row],[Select Deal Name]]="","",_xlfn.XLOOKUP(cs_34[[#This Row],[Select Deal Name]],venture[Deal Name],venture[Company])),"")</f>
        <v>Finova</v>
      </c>
      <c r="L24" s="57" t="str">
        <f>IFERROR(IF(cs_34[[#This Row],[Select Deal Name]]="","",_xlfn.XLOOKUP(cs_34[[#This Row],[Select Deal Name]],venture[Deal Name],venture[Industry])),"")</f>
        <v>Fintech</v>
      </c>
      <c r="M24" s="57" t="str">
        <f>IFERROR(IF(cs_34[[#This Row],[Select Deal Name]]="","",_xlfn.XLOOKUP(cs_34[[#This Row],[Select Deal Name]],venture[Deal Name],venture[Status])),"")</f>
        <v>Active</v>
      </c>
      <c r="N24" s="60">
        <f>IFERROR(IF(cs_34[[#This Row],[Select Deal Name]]="","",_xlfn.XLOOKUP(cs_34[[#This Row],[Select Deal Name]],venture[Deal Name],venture[Target Date])),"")</f>
        <v>45214</v>
      </c>
      <c r="O24" s="57">
        <f ca="1">IF(cs_34[[#This Row],[Deal Target Date]]="","",IF((cs_34[[#This Row],[Deal Target Date]]-TODAY())&lt;=0,0,cs_34[[#This Row],[Deal Target Date]]-TODAY()))</f>
        <v>0</v>
      </c>
    </row>
    <row r="25" spans="1:15" ht="18.600000000000001" customHeight="1" x14ac:dyDescent="0.25">
      <c r="A25" s="12">
        <v>21</v>
      </c>
      <c r="B25" s="13" t="s">
        <v>165</v>
      </c>
      <c r="C25" s="14" t="s">
        <v>102</v>
      </c>
      <c r="D25" s="15" t="s">
        <v>221</v>
      </c>
      <c r="E25" s="15" t="s">
        <v>175</v>
      </c>
      <c r="F25" s="15" t="s">
        <v>176</v>
      </c>
      <c r="G25" s="15" t="s">
        <v>189</v>
      </c>
      <c r="H25" s="15"/>
      <c r="I25" s="15"/>
      <c r="J25" s="15"/>
      <c r="K25" s="57" t="str">
        <f>IFERROR(IF(cs_34[[#This Row],[Select Deal Name]]="","",_xlfn.XLOOKUP(cs_34[[#This Row],[Select Deal Name]],venture[Deal Name],venture[Company])),"")</f>
        <v>FutureSoft</v>
      </c>
      <c r="L25" s="57" t="str">
        <f>IFERROR(IF(cs_34[[#This Row],[Select Deal Name]]="","",_xlfn.XLOOKUP(cs_34[[#This Row],[Select Deal Name]],venture[Deal Name],venture[Industry])),"")</f>
        <v>Technology</v>
      </c>
      <c r="M25" s="57" t="str">
        <f>IFERROR(IF(cs_34[[#This Row],[Select Deal Name]]="","",_xlfn.XLOOKUP(cs_34[[#This Row],[Select Deal Name]],venture[Deal Name],venture[Status])),"")</f>
        <v>Active</v>
      </c>
      <c r="N25" s="60">
        <f>IFERROR(IF(cs_34[[#This Row],[Select Deal Name]]="","",_xlfn.XLOOKUP(cs_34[[#This Row],[Select Deal Name]],venture[Deal Name],venture[Target Date])),"")</f>
        <v>45223</v>
      </c>
      <c r="O25" s="57">
        <f ca="1">IF(cs_34[[#This Row],[Deal Target Date]]="","",IF((cs_34[[#This Row],[Deal Target Date]]-TODAY())&lt;=0,0,cs_34[[#This Row],[Deal Target Date]]-TODAY()))</f>
        <v>0</v>
      </c>
    </row>
    <row r="26" spans="1:15" ht="18.600000000000001" customHeight="1" x14ac:dyDescent="0.25">
      <c r="A26" s="12">
        <v>22</v>
      </c>
      <c r="B26" s="13" t="s">
        <v>0</v>
      </c>
      <c r="C26" s="14" t="s">
        <v>111</v>
      </c>
      <c r="D26" s="15" t="s">
        <v>192</v>
      </c>
      <c r="E26" s="15" t="s">
        <v>222</v>
      </c>
      <c r="F26" s="15" t="s">
        <v>158</v>
      </c>
      <c r="G26" s="15" t="s">
        <v>223</v>
      </c>
      <c r="H26" s="15"/>
      <c r="I26" s="15"/>
      <c r="J26" s="15"/>
      <c r="K26" s="57" t="str">
        <f>IFERROR(IF(cs_34[[#This Row],[Select Deal Name]]="","",_xlfn.XLOOKUP(cs_34[[#This Row],[Select Deal Name]],venture[Deal Name],venture[Company])),"")</f>
        <v>MedTech</v>
      </c>
      <c r="L26" s="57" t="str">
        <f>IFERROR(IF(cs_34[[#This Row],[Select Deal Name]]="","",_xlfn.XLOOKUP(cs_34[[#This Row],[Select Deal Name]],venture[Deal Name],venture[Industry])),"")</f>
        <v>Biotech</v>
      </c>
      <c r="M26" s="57" t="str">
        <f>IFERROR(IF(cs_34[[#This Row],[Select Deal Name]]="","",_xlfn.XLOOKUP(cs_34[[#This Row],[Select Deal Name]],venture[Deal Name],venture[Status])),"")</f>
        <v>Closed</v>
      </c>
      <c r="N26" s="60">
        <f>IFERROR(IF(cs_34[[#This Row],[Select Deal Name]]="","",_xlfn.XLOOKUP(cs_34[[#This Row],[Select Deal Name]],venture[Deal Name],venture[Target Date])),"")</f>
        <v>45244</v>
      </c>
      <c r="O26" s="57">
        <f ca="1">IF(cs_34[[#This Row],[Deal Target Date]]="","",IF((cs_34[[#This Row],[Deal Target Date]]-TODAY())&lt;=0,0,cs_34[[#This Row],[Deal Target Date]]-TODAY()))</f>
        <v>0</v>
      </c>
    </row>
    <row r="27" spans="1:15" ht="18.600000000000001" customHeight="1" x14ac:dyDescent="0.25">
      <c r="A27" s="12">
        <v>23</v>
      </c>
      <c r="B27" s="13" t="s">
        <v>173</v>
      </c>
      <c r="C27" s="14" t="s">
        <v>104</v>
      </c>
      <c r="D27" s="15" t="s">
        <v>195</v>
      </c>
      <c r="E27" s="15" t="s">
        <v>219</v>
      </c>
      <c r="F27" s="15" t="s">
        <v>168</v>
      </c>
      <c r="G27" s="15" t="s">
        <v>196</v>
      </c>
      <c r="H27" s="15"/>
      <c r="I27" s="15"/>
      <c r="J27" s="15"/>
      <c r="K27" s="57" t="str">
        <f>IFERROR(IF(cs_34[[#This Row],[Select Deal Name]]="","",_xlfn.XLOOKUP(cs_34[[#This Row],[Select Deal Name]],venture[Deal Name],venture[Company])),"")</f>
        <v>CloudSystems</v>
      </c>
      <c r="L27" s="57" t="str">
        <f>IFERROR(IF(cs_34[[#This Row],[Select Deal Name]]="","",_xlfn.XLOOKUP(cs_34[[#This Row],[Select Deal Name]],venture[Deal Name],venture[Industry])),"")</f>
        <v>Technology</v>
      </c>
      <c r="M27" s="57" t="str">
        <f>IFERROR(IF(cs_34[[#This Row],[Select Deal Name]]="","",_xlfn.XLOOKUP(cs_34[[#This Row],[Select Deal Name]],venture[Deal Name],venture[Status])),"")</f>
        <v>Pending</v>
      </c>
      <c r="N27" s="60">
        <f>IFERROR(IF(cs_34[[#This Row],[Select Deal Name]]="","",_xlfn.XLOOKUP(cs_34[[#This Row],[Select Deal Name]],venture[Deal Name],venture[Target Date])),"")</f>
        <v>45292</v>
      </c>
      <c r="O27" s="57">
        <f ca="1">IF(cs_34[[#This Row],[Deal Target Date]]="","",IF((cs_34[[#This Row],[Deal Target Date]]-TODAY())&lt;=0,0,cs_34[[#This Row],[Deal Target Date]]-TODAY()))</f>
        <v>0</v>
      </c>
    </row>
    <row r="28" spans="1:15" ht="18.600000000000001" customHeight="1" x14ac:dyDescent="0.25">
      <c r="A28" s="12">
        <v>24</v>
      </c>
      <c r="B28" s="13" t="s">
        <v>165</v>
      </c>
      <c r="C28" s="14" t="s">
        <v>95</v>
      </c>
      <c r="D28" s="15" t="s">
        <v>197</v>
      </c>
      <c r="E28" s="15" t="s">
        <v>214</v>
      </c>
      <c r="F28" s="15" t="s">
        <v>168</v>
      </c>
      <c r="G28" s="15" t="s">
        <v>198</v>
      </c>
      <c r="H28" s="15"/>
      <c r="I28" s="15"/>
      <c r="J28" s="15"/>
      <c r="K28" s="57" t="str">
        <f>IFERROR(IF(cs_34[[#This Row],[Select Deal Name]]="","",_xlfn.XLOOKUP(cs_34[[#This Row],[Select Deal Name]],venture[Deal Name],venture[Company])),"")</f>
        <v>BioSolutions</v>
      </c>
      <c r="L28" s="57" t="str">
        <f>IFERROR(IF(cs_34[[#This Row],[Select Deal Name]]="","",_xlfn.XLOOKUP(cs_34[[#This Row],[Select Deal Name]],venture[Deal Name],venture[Industry])),"")</f>
        <v>Biotech</v>
      </c>
      <c r="M28" s="57" t="str">
        <f>IFERROR(IF(cs_34[[#This Row],[Select Deal Name]]="","",_xlfn.XLOOKUP(cs_34[[#This Row],[Select Deal Name]],venture[Deal Name],venture[Status])),"")</f>
        <v>Active</v>
      </c>
      <c r="N28" s="60">
        <f>IFERROR(IF(cs_34[[#This Row],[Select Deal Name]]="","",_xlfn.XLOOKUP(cs_34[[#This Row],[Select Deal Name]],venture[Deal Name],venture[Target Date])),"")</f>
        <v>45300</v>
      </c>
      <c r="O28" s="57">
        <f ca="1">IF(cs_34[[#This Row],[Deal Target Date]]="","",IF((cs_34[[#This Row],[Deal Target Date]]-TODAY())&lt;=0,0,cs_34[[#This Row],[Deal Target Date]]-TODAY()))</f>
        <v>0</v>
      </c>
    </row>
    <row r="29" spans="1:15" ht="18.600000000000001" customHeight="1" x14ac:dyDescent="0.25">
      <c r="A29" s="12">
        <v>25</v>
      </c>
      <c r="B29" s="13" t="s">
        <v>0</v>
      </c>
      <c r="C29" s="14" t="s">
        <v>119</v>
      </c>
      <c r="D29" s="15" t="s">
        <v>199</v>
      </c>
      <c r="E29" s="15" t="s">
        <v>188</v>
      </c>
      <c r="F29" s="15" t="s">
        <v>158</v>
      </c>
      <c r="G29" s="15" t="s">
        <v>200</v>
      </c>
      <c r="H29" s="15"/>
      <c r="I29" s="15"/>
      <c r="J29" s="15"/>
      <c r="K29" s="57" t="str">
        <f>IFERROR(IF(cs_34[[#This Row],[Select Deal Name]]="","",_xlfn.XLOOKUP(cs_34[[#This Row],[Select Deal Name]],venture[Deal Name],venture[Company])),"")</f>
        <v>DataTech</v>
      </c>
      <c r="L29" s="57" t="str">
        <f>IFERROR(IF(cs_34[[#This Row],[Select Deal Name]]="","",_xlfn.XLOOKUP(cs_34[[#This Row],[Select Deal Name]],venture[Deal Name],venture[Industry])),"")</f>
        <v>AI</v>
      </c>
      <c r="M29" s="57" t="str">
        <f>IFERROR(IF(cs_34[[#This Row],[Select Deal Name]]="","",_xlfn.XLOOKUP(cs_34[[#This Row],[Select Deal Name]],venture[Deal Name],venture[Status])),"")</f>
        <v>Pending</v>
      </c>
      <c r="N29" s="60">
        <f>IFERROR(IF(cs_34[[#This Row],[Select Deal Name]]="","",_xlfn.XLOOKUP(cs_34[[#This Row],[Select Deal Name]],venture[Deal Name],venture[Target Date])),"")</f>
        <v>45310</v>
      </c>
      <c r="O29" s="57">
        <f ca="1">IF(cs_34[[#This Row],[Deal Target Date]]="","",IF((cs_34[[#This Row],[Deal Target Date]]-TODAY())&lt;=0,0,cs_34[[#This Row],[Deal Target Date]]-TODAY()))</f>
        <v>0</v>
      </c>
    </row>
    <row r="30" spans="1:15" ht="18.600000000000001" customHeight="1" x14ac:dyDescent="0.25">
      <c r="A30" s="12">
        <v>26</v>
      </c>
      <c r="B30" s="13" t="s">
        <v>165</v>
      </c>
      <c r="C30" s="14" t="s">
        <v>103</v>
      </c>
      <c r="D30" s="15" t="s">
        <v>201</v>
      </c>
      <c r="E30" s="15" t="s">
        <v>224</v>
      </c>
      <c r="F30" s="15" t="s">
        <v>168</v>
      </c>
      <c r="G30" s="15" t="s">
        <v>203</v>
      </c>
      <c r="H30" s="15"/>
      <c r="I30" s="15"/>
      <c r="J30" s="15"/>
      <c r="K30" s="57" t="str">
        <f>IFERROR(IF(cs_34[[#This Row],[Select Deal Name]]="","",_xlfn.XLOOKUP(cs_34[[#This Row],[Select Deal Name]],venture[Deal Name],venture[Company])),"")</f>
        <v>EcomSphere</v>
      </c>
      <c r="L30" s="57" t="str">
        <f>IFERROR(IF(cs_34[[#This Row],[Select Deal Name]]="","",_xlfn.XLOOKUP(cs_34[[#This Row],[Select Deal Name]],venture[Deal Name],venture[Industry])),"")</f>
        <v>E-commerce</v>
      </c>
      <c r="M30" s="57" t="str">
        <f>IFERROR(IF(cs_34[[#This Row],[Select Deal Name]]="","",_xlfn.XLOOKUP(cs_34[[#This Row],[Select Deal Name]],venture[Deal Name],venture[Status])),"")</f>
        <v>Active</v>
      </c>
      <c r="N30" s="60">
        <f>IFERROR(IF(cs_34[[#This Row],[Select Deal Name]]="","",_xlfn.XLOOKUP(cs_34[[#This Row],[Select Deal Name]],venture[Deal Name],venture[Target Date])),"")</f>
        <v>45340</v>
      </c>
      <c r="O30" s="57">
        <f ca="1">IF(cs_34[[#This Row],[Deal Target Date]]="","",IF((cs_34[[#This Row],[Deal Target Date]]-TODAY())&lt;=0,0,cs_34[[#This Row],[Deal Target Date]]-TODAY()))</f>
        <v>0</v>
      </c>
    </row>
    <row r="31" spans="1:15" ht="18.600000000000001" customHeight="1" x14ac:dyDescent="0.25">
      <c r="A31" s="12">
        <v>27</v>
      </c>
      <c r="B31" s="13" t="s">
        <v>173</v>
      </c>
      <c r="C31" s="14" t="s">
        <v>113</v>
      </c>
      <c r="D31" s="15" t="s">
        <v>204</v>
      </c>
      <c r="E31" s="15" t="s">
        <v>214</v>
      </c>
      <c r="F31" s="15" t="s">
        <v>176</v>
      </c>
      <c r="G31" s="15" t="s">
        <v>205</v>
      </c>
      <c r="H31" s="15"/>
      <c r="I31" s="15"/>
      <c r="J31" s="15"/>
      <c r="K31" s="57" t="str">
        <f>IFERROR(IF(cs_34[[#This Row],[Select Deal Name]]="","",_xlfn.XLOOKUP(cs_34[[#This Row],[Select Deal Name]],venture[Deal Name],venture[Company])),"")</f>
        <v>TechHive</v>
      </c>
      <c r="L31" s="57" t="str">
        <f>IFERROR(IF(cs_34[[#This Row],[Select Deal Name]]="","",_xlfn.XLOOKUP(cs_34[[#This Row],[Select Deal Name]],venture[Deal Name],venture[Industry])),"")</f>
        <v>Technology</v>
      </c>
      <c r="M31" s="57" t="str">
        <f>IFERROR(IF(cs_34[[#This Row],[Select Deal Name]]="","",_xlfn.XLOOKUP(cs_34[[#This Row],[Select Deal Name]],venture[Deal Name],venture[Status])),"")</f>
        <v>Active</v>
      </c>
      <c r="N31" s="60">
        <f>IFERROR(IF(cs_34[[#This Row],[Select Deal Name]]="","",_xlfn.XLOOKUP(cs_34[[#This Row],[Select Deal Name]],venture[Deal Name],venture[Target Date])),"")</f>
        <v>45357</v>
      </c>
      <c r="O31" s="57">
        <f ca="1">IF(cs_34[[#This Row],[Deal Target Date]]="","",IF((cs_34[[#This Row],[Deal Target Date]]-TODAY())&lt;=0,0,cs_34[[#This Row],[Deal Target Date]]-TODAY()))</f>
        <v>0</v>
      </c>
    </row>
    <row r="32" spans="1:15" ht="18.600000000000001" customHeight="1" x14ac:dyDescent="0.25">
      <c r="A32" s="12">
        <v>28</v>
      </c>
      <c r="B32" s="13" t="s">
        <v>165</v>
      </c>
      <c r="C32" s="14" t="s">
        <v>100</v>
      </c>
      <c r="D32" s="15" t="s">
        <v>206</v>
      </c>
      <c r="E32" s="15" t="s">
        <v>222</v>
      </c>
      <c r="F32" s="15" t="s">
        <v>168</v>
      </c>
      <c r="G32" s="15" t="s">
        <v>207</v>
      </c>
      <c r="H32" s="15"/>
      <c r="I32" s="15"/>
      <c r="J32" s="15"/>
      <c r="K32" s="57" t="str">
        <f>IFERROR(IF(cs_34[[#This Row],[Select Deal Name]]="","",_xlfn.XLOOKUP(cs_34[[#This Row],[Select Deal Name]],venture[Deal Name],venture[Company])),"")</f>
        <v>BioSolutions</v>
      </c>
      <c r="L32" s="57" t="str">
        <f>IFERROR(IF(cs_34[[#This Row],[Select Deal Name]]="","",_xlfn.XLOOKUP(cs_34[[#This Row],[Select Deal Name]],venture[Deal Name],venture[Industry])),"")</f>
        <v>Biotech</v>
      </c>
      <c r="M32" s="57" t="str">
        <f>IFERROR(IF(cs_34[[#This Row],[Select Deal Name]]="","",_xlfn.XLOOKUP(cs_34[[#This Row],[Select Deal Name]],venture[Deal Name],venture[Status])),"")</f>
        <v>Closed</v>
      </c>
      <c r="N32" s="60">
        <f>IFERROR(IF(cs_34[[#This Row],[Select Deal Name]]="","",_xlfn.XLOOKUP(cs_34[[#This Row],[Select Deal Name]],venture[Deal Name],venture[Target Date])),"")</f>
        <v>45377</v>
      </c>
      <c r="O32" s="57">
        <f ca="1">IF(cs_34[[#This Row],[Deal Target Date]]="","",IF((cs_34[[#This Row],[Deal Target Date]]-TODAY())&lt;=0,0,cs_34[[#This Row],[Deal Target Date]]-TODAY()))</f>
        <v>0</v>
      </c>
    </row>
    <row r="33" spans="1:15" ht="18.600000000000001" customHeight="1" x14ac:dyDescent="0.25">
      <c r="A33" s="12">
        <v>29</v>
      </c>
      <c r="B33" s="13" t="s">
        <v>0</v>
      </c>
      <c r="C33" s="14" t="s">
        <v>99</v>
      </c>
      <c r="D33" s="15" t="s">
        <v>208</v>
      </c>
      <c r="E33" s="15" t="s">
        <v>171</v>
      </c>
      <c r="F33" s="15" t="s">
        <v>158</v>
      </c>
      <c r="G33" s="15" t="s">
        <v>210</v>
      </c>
      <c r="H33" s="15"/>
      <c r="I33" s="15"/>
      <c r="J33" s="15"/>
      <c r="K33" s="57" t="str">
        <f>IFERROR(IF(cs_34[[#This Row],[Select Deal Name]]="","",_xlfn.XLOOKUP(cs_34[[#This Row],[Select Deal Name]],venture[Deal Name],venture[Company])),"")</f>
        <v>RetailEdge</v>
      </c>
      <c r="L33" s="57" t="str">
        <f>IFERROR(IF(cs_34[[#This Row],[Select Deal Name]]="","",_xlfn.XLOOKUP(cs_34[[#This Row],[Select Deal Name]],venture[Deal Name],venture[Industry])),"")</f>
        <v>E-commerce</v>
      </c>
      <c r="M33" s="57" t="str">
        <f>IFERROR(IF(cs_34[[#This Row],[Select Deal Name]]="","",_xlfn.XLOOKUP(cs_34[[#This Row],[Select Deal Name]],venture[Deal Name],venture[Status])),"")</f>
        <v>Active</v>
      </c>
      <c r="N33" s="60">
        <f>IFERROR(IF(cs_34[[#This Row],[Select Deal Name]]="","",_xlfn.XLOOKUP(cs_34[[#This Row],[Select Deal Name]],venture[Deal Name],venture[Target Date])),"")</f>
        <v>45371</v>
      </c>
      <c r="O33" s="57">
        <f ca="1">IF(cs_34[[#This Row],[Deal Target Date]]="","",IF((cs_34[[#This Row],[Deal Target Date]]-TODAY())&lt;=0,0,cs_34[[#This Row],[Deal Target Date]]-TODAY()))</f>
        <v>0</v>
      </c>
    </row>
    <row r="34" spans="1:15" ht="18.600000000000001" customHeight="1" x14ac:dyDescent="0.25">
      <c r="A34" s="12">
        <v>30</v>
      </c>
      <c r="B34" s="13" t="s">
        <v>173</v>
      </c>
      <c r="C34" s="14" t="s">
        <v>122</v>
      </c>
      <c r="D34" s="15" t="s">
        <v>211</v>
      </c>
      <c r="E34" s="15" t="s">
        <v>214</v>
      </c>
      <c r="F34" s="15" t="s">
        <v>176</v>
      </c>
      <c r="G34" s="15" t="s">
        <v>212</v>
      </c>
      <c r="H34" s="15"/>
      <c r="I34" s="15"/>
      <c r="J34" s="15"/>
      <c r="K34" s="57" t="str">
        <f>IFERROR(IF(cs_34[[#This Row],[Select Deal Name]]="","",_xlfn.XLOOKUP(cs_34[[#This Row],[Select Deal Name]],venture[Deal Name],venture[Company])),"")</f>
        <v>CloudWorks</v>
      </c>
      <c r="L34" s="57" t="str">
        <f>IFERROR(IF(cs_34[[#This Row],[Select Deal Name]]="","",_xlfn.XLOOKUP(cs_34[[#This Row],[Select Deal Name]],venture[Deal Name],venture[Industry])),"")</f>
        <v>Software</v>
      </c>
      <c r="M34" s="57" t="str">
        <f>IFERROR(IF(cs_34[[#This Row],[Select Deal Name]]="","",_xlfn.XLOOKUP(cs_34[[#This Row],[Select Deal Name]],venture[Deal Name],venture[Status])),"")</f>
        <v>Closed</v>
      </c>
      <c r="N34" s="60">
        <f>IFERROR(IF(cs_34[[#This Row],[Select Deal Name]]="","",_xlfn.XLOOKUP(cs_34[[#This Row],[Select Deal Name]],venture[Deal Name],venture[Target Date])),"")</f>
        <v>45395</v>
      </c>
      <c r="O34" s="57">
        <f ca="1">IF(cs_34[[#This Row],[Deal Target Date]]="","",IF((cs_34[[#This Row],[Deal Target Date]]-TODAY())&lt;=0,0,cs_34[[#This Row],[Deal Target Date]]-TODAY()))</f>
        <v>0</v>
      </c>
    </row>
    <row r="35" spans="1:15" ht="18.600000000000001" customHeight="1" x14ac:dyDescent="0.25">
      <c r="A35" s="12">
        <v>31</v>
      </c>
      <c r="B35" s="13" t="s">
        <v>165</v>
      </c>
      <c r="C35" s="14" t="s">
        <v>113</v>
      </c>
      <c r="D35" s="15" t="s">
        <v>225</v>
      </c>
      <c r="E35" s="15" t="s">
        <v>226</v>
      </c>
      <c r="F35" s="15" t="s">
        <v>168</v>
      </c>
      <c r="G35" s="15" t="s">
        <v>227</v>
      </c>
      <c r="H35" s="15"/>
      <c r="I35" s="15"/>
      <c r="J35" s="15"/>
      <c r="K35" s="57" t="str">
        <f>IFERROR(IF(cs_34[[#This Row],[Select Deal Name]]="","",_xlfn.XLOOKUP(cs_34[[#This Row],[Select Deal Name]],venture[Deal Name],venture[Company])),"")</f>
        <v>TechHive</v>
      </c>
      <c r="L35" s="57" t="str">
        <f>IFERROR(IF(cs_34[[#This Row],[Select Deal Name]]="","",_xlfn.XLOOKUP(cs_34[[#This Row],[Select Deal Name]],venture[Deal Name],venture[Industry])),"")</f>
        <v>Technology</v>
      </c>
      <c r="M35" s="57" t="str">
        <f>IFERROR(IF(cs_34[[#This Row],[Select Deal Name]]="","",_xlfn.XLOOKUP(cs_34[[#This Row],[Select Deal Name]],venture[Deal Name],venture[Status])),"")</f>
        <v>Active</v>
      </c>
      <c r="N35" s="60">
        <f>IFERROR(IF(cs_34[[#This Row],[Select Deal Name]]="","",_xlfn.XLOOKUP(cs_34[[#This Row],[Select Deal Name]],venture[Deal Name],venture[Target Date])),"")</f>
        <v>45357</v>
      </c>
      <c r="O35" s="57">
        <f ca="1">IF(cs_34[[#This Row],[Deal Target Date]]="","",IF((cs_34[[#This Row],[Deal Target Date]]-TODAY())&lt;=0,0,cs_34[[#This Row],[Deal Target Date]]-TODAY()))</f>
        <v>0</v>
      </c>
    </row>
    <row r="36" spans="1:15" ht="18.600000000000001" customHeight="1" x14ac:dyDescent="0.25">
      <c r="A36" s="12">
        <v>32</v>
      </c>
      <c r="B36" s="13" t="s">
        <v>0</v>
      </c>
      <c r="C36" s="14" t="s">
        <v>112</v>
      </c>
      <c r="D36" s="15" t="s">
        <v>170</v>
      </c>
      <c r="E36" s="15" t="s">
        <v>182</v>
      </c>
      <c r="F36" s="15" t="s">
        <v>158</v>
      </c>
      <c r="G36" s="15" t="s">
        <v>172</v>
      </c>
      <c r="H36" s="15"/>
      <c r="I36" s="15"/>
      <c r="J36" s="15"/>
      <c r="K36" s="57" t="str">
        <f>IFERROR(IF(cs_34[[#This Row],[Select Deal Name]]="","",_xlfn.XLOOKUP(cs_34[[#This Row],[Select Deal Name]],venture[Deal Name],venture[Company])),"")</f>
        <v>MedTech</v>
      </c>
      <c r="L36" s="57" t="str">
        <f>IFERROR(IF(cs_34[[#This Row],[Select Deal Name]]="","",_xlfn.XLOOKUP(cs_34[[#This Row],[Select Deal Name]],venture[Deal Name],venture[Industry])),"")</f>
        <v>Biotech</v>
      </c>
      <c r="M36" s="57" t="str">
        <f>IFERROR(IF(cs_34[[#This Row],[Select Deal Name]]="","",_xlfn.XLOOKUP(cs_34[[#This Row],[Select Deal Name]],venture[Deal Name],venture[Status])),"")</f>
        <v>Active</v>
      </c>
      <c r="N36" s="60">
        <f>IFERROR(IF(cs_34[[#This Row],[Select Deal Name]]="","",_xlfn.XLOOKUP(cs_34[[#This Row],[Select Deal Name]],venture[Deal Name],venture[Target Date])),"")</f>
        <v>45198</v>
      </c>
      <c r="O36" s="57">
        <f ca="1">IF(cs_34[[#This Row],[Deal Target Date]]="","",IF((cs_34[[#This Row],[Deal Target Date]]-TODAY())&lt;=0,0,cs_34[[#This Row],[Deal Target Date]]-TODAY()))</f>
        <v>0</v>
      </c>
    </row>
    <row r="37" spans="1:15" ht="18.600000000000001" customHeight="1" x14ac:dyDescent="0.25">
      <c r="A37" s="12">
        <v>33</v>
      </c>
      <c r="B37" s="13" t="s">
        <v>173</v>
      </c>
      <c r="C37" s="14" t="s">
        <v>101</v>
      </c>
      <c r="D37" s="15" t="s">
        <v>228</v>
      </c>
      <c r="E37" s="15" t="s">
        <v>175</v>
      </c>
      <c r="F37" s="15" t="s">
        <v>176</v>
      </c>
      <c r="G37" s="15" t="s">
        <v>177</v>
      </c>
      <c r="H37" s="15"/>
      <c r="I37" s="15"/>
      <c r="J37" s="15"/>
      <c r="K37" s="57" t="str">
        <f>IFERROR(IF(cs_34[[#This Row],[Select Deal Name]]="","",_xlfn.XLOOKUP(cs_34[[#This Row],[Select Deal Name]],venture[Deal Name],venture[Company])),"")</f>
        <v>HealthIQ</v>
      </c>
      <c r="L37" s="57" t="str">
        <f>IFERROR(IF(cs_34[[#This Row],[Select Deal Name]]="","",_xlfn.XLOOKUP(cs_34[[#This Row],[Select Deal Name]],venture[Deal Name],venture[Industry])),"")</f>
        <v>Healthtech</v>
      </c>
      <c r="M37" s="57" t="str">
        <f>IFERROR(IF(cs_34[[#This Row],[Select Deal Name]]="","",_xlfn.XLOOKUP(cs_34[[#This Row],[Select Deal Name]],venture[Deal Name],venture[Status])),"")</f>
        <v>Active</v>
      </c>
      <c r="N37" s="60">
        <f>IFERROR(IF(cs_34[[#This Row],[Select Deal Name]]="","",_xlfn.XLOOKUP(cs_34[[#This Row],[Select Deal Name]],venture[Deal Name],venture[Target Date])),"")</f>
        <v>45071</v>
      </c>
      <c r="O37" s="57">
        <f ca="1">IF(cs_34[[#This Row],[Deal Target Date]]="","",IF((cs_34[[#This Row],[Deal Target Date]]-TODAY())&lt;=0,0,cs_34[[#This Row],[Deal Target Date]]-TODAY()))</f>
        <v>0</v>
      </c>
    </row>
    <row r="38" spans="1:15" ht="18.600000000000001" customHeight="1" x14ac:dyDescent="0.25">
      <c r="A38" s="12">
        <v>34</v>
      </c>
      <c r="B38" s="13" t="s">
        <v>165</v>
      </c>
      <c r="C38" s="14" t="s">
        <v>115</v>
      </c>
      <c r="D38" s="15" t="s">
        <v>229</v>
      </c>
      <c r="E38" s="15" t="s">
        <v>230</v>
      </c>
      <c r="F38" s="15" t="s">
        <v>168</v>
      </c>
      <c r="G38" s="15" t="s">
        <v>231</v>
      </c>
      <c r="H38" s="15"/>
      <c r="I38" s="15"/>
      <c r="J38" s="15"/>
      <c r="K38" s="57" t="str">
        <f>IFERROR(IF(cs_34[[#This Row],[Select Deal Name]]="","",_xlfn.XLOOKUP(cs_34[[#This Row],[Select Deal Name]],venture[Deal Name],venture[Company])),"")</f>
        <v>BioSolutions</v>
      </c>
      <c r="L38" s="57" t="str">
        <f>IFERROR(IF(cs_34[[#This Row],[Select Deal Name]]="","",_xlfn.XLOOKUP(cs_34[[#This Row],[Select Deal Name]],venture[Deal Name],venture[Industry])),"")</f>
        <v>Biotech</v>
      </c>
      <c r="M38" s="57" t="str">
        <f>IFERROR(IF(cs_34[[#This Row],[Select Deal Name]]="","",_xlfn.XLOOKUP(cs_34[[#This Row],[Select Deal Name]],venture[Deal Name],venture[Status])),"")</f>
        <v>Active</v>
      </c>
      <c r="N38" s="60">
        <f>IFERROR(IF(cs_34[[#This Row],[Select Deal Name]]="","",_xlfn.XLOOKUP(cs_34[[#This Row],[Select Deal Name]],venture[Deal Name],venture[Target Date])),"")</f>
        <v>45023</v>
      </c>
      <c r="O38" s="57">
        <f ca="1">IF(cs_34[[#This Row],[Deal Target Date]]="","",IF((cs_34[[#This Row],[Deal Target Date]]-TODAY())&lt;=0,0,cs_34[[#This Row],[Deal Target Date]]-TODAY()))</f>
        <v>0</v>
      </c>
    </row>
    <row r="39" spans="1:15" ht="18.600000000000001" customHeight="1" x14ac:dyDescent="0.25">
      <c r="A39" s="12">
        <v>35</v>
      </c>
      <c r="B39" s="13" t="s">
        <v>0</v>
      </c>
      <c r="C39" s="14" t="s">
        <v>97</v>
      </c>
      <c r="D39" s="15" t="s">
        <v>232</v>
      </c>
      <c r="E39" s="15" t="s">
        <v>182</v>
      </c>
      <c r="F39" s="15" t="s">
        <v>168</v>
      </c>
      <c r="G39" s="15" t="s">
        <v>233</v>
      </c>
      <c r="H39" s="15"/>
      <c r="I39" s="15"/>
      <c r="J39" s="15"/>
      <c r="K39" s="57" t="str">
        <f>IFERROR(IF(cs_34[[#This Row],[Select Deal Name]]="","",_xlfn.XLOOKUP(cs_34[[#This Row],[Select Deal Name]],venture[Deal Name],venture[Company])),"")</f>
        <v>ShopifyNow</v>
      </c>
      <c r="L39" s="57" t="str">
        <f>IFERROR(IF(cs_34[[#This Row],[Select Deal Name]]="","",_xlfn.XLOOKUP(cs_34[[#This Row],[Select Deal Name]],venture[Deal Name],venture[Industry])),"")</f>
        <v>E-commerce</v>
      </c>
      <c r="M39" s="57" t="str">
        <f>IFERROR(IF(cs_34[[#This Row],[Select Deal Name]]="","",_xlfn.XLOOKUP(cs_34[[#This Row],[Select Deal Name]],venture[Deal Name],venture[Status])),"")</f>
        <v>Closed</v>
      </c>
      <c r="N39" s="60">
        <f>IFERROR(IF(cs_34[[#This Row],[Select Deal Name]]="","",_xlfn.XLOOKUP(cs_34[[#This Row],[Select Deal Name]],venture[Deal Name],venture[Target Date])),"")</f>
        <v>45041</v>
      </c>
      <c r="O39" s="57">
        <f ca="1">IF(cs_34[[#This Row],[Deal Target Date]]="","",IF((cs_34[[#This Row],[Deal Target Date]]-TODAY())&lt;=0,0,cs_34[[#This Row],[Deal Target Date]]-TODAY()))</f>
        <v>0</v>
      </c>
    </row>
    <row r="40" spans="1:15" ht="18.600000000000001" customHeight="1" x14ac:dyDescent="0.25">
      <c r="A40" s="12">
        <v>36</v>
      </c>
      <c r="B40" s="13" t="s">
        <v>165</v>
      </c>
      <c r="C40" s="14" t="s">
        <v>120</v>
      </c>
      <c r="D40" s="15" t="s">
        <v>234</v>
      </c>
      <c r="E40" s="15" t="s">
        <v>235</v>
      </c>
      <c r="F40" s="15" t="s">
        <v>168</v>
      </c>
      <c r="G40" s="15" t="s">
        <v>236</v>
      </c>
      <c r="H40" s="15"/>
      <c r="I40" s="15"/>
      <c r="J40" s="15"/>
      <c r="K40" s="57" t="str">
        <f>IFERROR(IF(cs_34[[#This Row],[Select Deal Name]]="","",_xlfn.XLOOKUP(cs_34[[#This Row],[Select Deal Name]],venture[Deal Name],venture[Company])),"")</f>
        <v>SoftTech</v>
      </c>
      <c r="L40" s="57" t="str">
        <f>IFERROR(IF(cs_34[[#This Row],[Select Deal Name]]="","",_xlfn.XLOOKUP(cs_34[[#This Row],[Select Deal Name]],venture[Deal Name],venture[Industry])),"")</f>
        <v>Software</v>
      </c>
      <c r="M40" s="57" t="str">
        <f>IFERROR(IF(cs_34[[#This Row],[Select Deal Name]]="","",_xlfn.XLOOKUP(cs_34[[#This Row],[Select Deal Name]],venture[Deal Name],venture[Status])),"")</f>
        <v>Pending</v>
      </c>
      <c r="N40" s="60">
        <f>IFERROR(IF(cs_34[[#This Row],[Select Deal Name]]="","",_xlfn.XLOOKUP(cs_34[[#This Row],[Select Deal Name]],venture[Deal Name],venture[Target Date])),"")</f>
        <v>45066</v>
      </c>
      <c r="O40" s="57">
        <f ca="1">IF(cs_34[[#This Row],[Deal Target Date]]="","",IF((cs_34[[#This Row],[Deal Target Date]]-TODAY())&lt;=0,0,cs_34[[#This Row],[Deal Target Date]]-TODAY()))</f>
        <v>0</v>
      </c>
    </row>
    <row r="41" spans="1:15" ht="18.600000000000001" customHeight="1" x14ac:dyDescent="0.25">
      <c r="A41" s="12">
        <v>37</v>
      </c>
      <c r="B41" s="13" t="s">
        <v>173</v>
      </c>
      <c r="C41" s="14" t="s">
        <v>117</v>
      </c>
      <c r="D41" s="15" t="s">
        <v>211</v>
      </c>
      <c r="E41" s="15" t="s">
        <v>167</v>
      </c>
      <c r="F41" s="15" t="s">
        <v>176</v>
      </c>
      <c r="G41" s="15" t="s">
        <v>212</v>
      </c>
      <c r="H41" s="15"/>
      <c r="I41" s="15"/>
      <c r="J41" s="15"/>
      <c r="K41" s="57" t="str">
        <f>IFERROR(IF(cs_34[[#This Row],[Select Deal Name]]="","",_xlfn.XLOOKUP(cs_34[[#This Row],[Select Deal Name]],venture[Deal Name],venture[Company])),"")</f>
        <v>SoftSolutions</v>
      </c>
      <c r="L41" s="57" t="str">
        <f>IFERROR(IF(cs_34[[#This Row],[Select Deal Name]]="","",_xlfn.XLOOKUP(cs_34[[#This Row],[Select Deal Name]],venture[Deal Name],venture[Industry])),"")</f>
        <v>Software</v>
      </c>
      <c r="M41" s="57" t="str">
        <f>IFERROR(IF(cs_34[[#This Row],[Select Deal Name]]="","",_xlfn.XLOOKUP(cs_34[[#This Row],[Select Deal Name]],venture[Deal Name],venture[Status])),"")</f>
        <v>Active</v>
      </c>
      <c r="N41" s="60">
        <f>IFERROR(IF(cs_34[[#This Row],[Select Deal Name]]="","",_xlfn.XLOOKUP(cs_34[[#This Row],[Select Deal Name]],venture[Deal Name],venture[Target Date])),"")</f>
        <v>45002</v>
      </c>
      <c r="O41" s="57">
        <f ca="1">IF(cs_34[[#This Row],[Deal Target Date]]="","",IF((cs_34[[#This Row],[Deal Target Date]]-TODAY())&lt;=0,0,cs_34[[#This Row],[Deal Target Date]]-TODAY()))</f>
        <v>0</v>
      </c>
    </row>
    <row r="42" spans="1:15" ht="18.600000000000001" customHeight="1" x14ac:dyDescent="0.25">
      <c r="A42" s="12">
        <v>38</v>
      </c>
      <c r="B42" s="13" t="s">
        <v>165</v>
      </c>
      <c r="C42" s="14" t="s">
        <v>120</v>
      </c>
      <c r="D42" s="15" t="s">
        <v>237</v>
      </c>
      <c r="E42" s="15" t="s">
        <v>238</v>
      </c>
      <c r="F42" s="15" t="s">
        <v>168</v>
      </c>
      <c r="G42" s="15" t="s">
        <v>239</v>
      </c>
      <c r="H42" s="15"/>
      <c r="I42" s="15"/>
      <c r="J42" s="15"/>
      <c r="K42" s="57" t="str">
        <f>IFERROR(IF(cs_34[[#This Row],[Select Deal Name]]="","",_xlfn.XLOOKUP(cs_34[[#This Row],[Select Deal Name]],venture[Deal Name],venture[Company])),"")</f>
        <v>SoftTech</v>
      </c>
      <c r="L42" s="57" t="str">
        <f>IFERROR(IF(cs_34[[#This Row],[Select Deal Name]]="","",_xlfn.XLOOKUP(cs_34[[#This Row],[Select Deal Name]],venture[Deal Name],venture[Industry])),"")</f>
        <v>Software</v>
      </c>
      <c r="M42" s="57" t="str">
        <f>IFERROR(IF(cs_34[[#This Row],[Select Deal Name]]="","",_xlfn.XLOOKUP(cs_34[[#This Row],[Select Deal Name]],venture[Deal Name],venture[Status])),"")</f>
        <v>Pending</v>
      </c>
      <c r="N42" s="60">
        <f>IFERROR(IF(cs_34[[#This Row],[Select Deal Name]]="","",_xlfn.XLOOKUP(cs_34[[#This Row],[Select Deal Name]],venture[Deal Name],venture[Target Date])),"")</f>
        <v>45066</v>
      </c>
      <c r="O42" s="57">
        <f ca="1">IF(cs_34[[#This Row],[Deal Target Date]]="","",IF((cs_34[[#This Row],[Deal Target Date]]-TODAY())&lt;=0,0,cs_34[[#This Row],[Deal Target Date]]-TODAY()))</f>
        <v>0</v>
      </c>
    </row>
    <row r="43" spans="1:15" ht="18.600000000000001" customHeight="1" x14ac:dyDescent="0.25">
      <c r="A43" s="12">
        <v>39</v>
      </c>
      <c r="B43" s="13" t="s">
        <v>0</v>
      </c>
      <c r="C43" s="14" t="s">
        <v>94</v>
      </c>
      <c r="D43" s="15" t="s">
        <v>216</v>
      </c>
      <c r="E43" s="15" t="s">
        <v>175</v>
      </c>
      <c r="F43" s="15" t="s">
        <v>168</v>
      </c>
      <c r="G43" s="15" t="s">
        <v>217</v>
      </c>
      <c r="H43" s="15"/>
      <c r="I43" s="15"/>
      <c r="J43" s="15"/>
      <c r="K43" s="57" t="str">
        <f>IFERROR(IF(cs_34[[#This Row],[Select Deal Name]]="","",_xlfn.XLOOKUP(cs_34[[#This Row],[Select Deal Name]],venture[Deal Name],venture[Company])),"")</f>
        <v>BiomedX</v>
      </c>
      <c r="L43" s="57" t="str">
        <f>IFERROR(IF(cs_34[[#This Row],[Select Deal Name]]="","",_xlfn.XLOOKUP(cs_34[[#This Row],[Select Deal Name]],venture[Deal Name],venture[Industry])),"")</f>
        <v>Biotech</v>
      </c>
      <c r="M43" s="57" t="str">
        <f>IFERROR(IF(cs_34[[#This Row],[Select Deal Name]]="","",_xlfn.XLOOKUP(cs_34[[#This Row],[Select Deal Name]],venture[Deal Name],venture[Status])),"")</f>
        <v>Closed</v>
      </c>
      <c r="N43" s="60">
        <f>IFERROR(IF(cs_34[[#This Row],[Select Deal Name]]="","",_xlfn.XLOOKUP(cs_34[[#This Row],[Select Deal Name]],venture[Deal Name],venture[Target Date])),"")</f>
        <v>45046</v>
      </c>
      <c r="O43" s="57">
        <f ca="1">IF(cs_34[[#This Row],[Deal Target Date]]="","",IF((cs_34[[#This Row],[Deal Target Date]]-TODAY())&lt;=0,0,cs_34[[#This Row],[Deal Target Date]]-TODAY()))</f>
        <v>0</v>
      </c>
    </row>
    <row r="44" spans="1:15" ht="18.600000000000001" customHeight="1" x14ac:dyDescent="0.25">
      <c r="A44" s="12"/>
      <c r="B44" s="13"/>
      <c r="C44" s="14"/>
      <c r="D44" s="15"/>
      <c r="E44" s="15"/>
      <c r="F44" s="15"/>
      <c r="G44" s="15"/>
      <c r="H44" s="15"/>
      <c r="I44" s="15"/>
      <c r="J44" s="15"/>
      <c r="K44" s="57" t="str">
        <f>IFERROR(IF(cs_34[[#This Row],[Select Deal Name]]="","",_xlfn.XLOOKUP(cs_34[[#This Row],[Select Deal Name]],venture[Deal Name],venture[Company])),"")</f>
        <v/>
      </c>
      <c r="L44" s="57" t="str">
        <f>IFERROR(IF(cs_34[[#This Row],[Select Deal Name]]="","",_xlfn.XLOOKUP(cs_34[[#This Row],[Select Deal Name]],venture[Deal Name],venture[Industry])),"")</f>
        <v/>
      </c>
      <c r="M44" s="57" t="str">
        <f>IFERROR(IF(cs_34[[#This Row],[Select Deal Name]]="","",_xlfn.XLOOKUP(cs_34[[#This Row],[Select Deal Name]],venture[Deal Name],venture[Status])),"")</f>
        <v/>
      </c>
      <c r="N44" s="60" t="str">
        <f>IFERROR(IF(cs_34[[#This Row],[Select Deal Name]]="","",_xlfn.XLOOKUP(cs_34[[#This Row],[Select Deal Name]],venture[Deal Name],venture[Target Date])),"")</f>
        <v/>
      </c>
      <c r="O44" s="57" t="str">
        <f ca="1">IF(cs_34[[#This Row],[Deal Target Date]]="","",IF((cs_34[[#This Row],[Deal Target Date]]-TODAY())&lt;=0,0,cs_34[[#This Row],[Deal Target Date]]-TODAY()))</f>
        <v/>
      </c>
    </row>
    <row r="45" spans="1:15" ht="18.600000000000001" customHeight="1" x14ac:dyDescent="0.25">
      <c r="A45" s="12"/>
      <c r="B45" s="13"/>
      <c r="C45" s="14"/>
      <c r="D45" s="15"/>
      <c r="E45" s="15"/>
      <c r="F45" s="15"/>
      <c r="G45" s="15"/>
      <c r="H45" s="15"/>
      <c r="I45" s="15"/>
      <c r="J45" s="15"/>
      <c r="K45" s="57" t="str">
        <f>IFERROR(IF(cs_34[[#This Row],[Select Deal Name]]="","",_xlfn.XLOOKUP(cs_34[[#This Row],[Select Deal Name]],venture[Deal Name],venture[Company])),"")</f>
        <v/>
      </c>
      <c r="L45" s="57" t="str">
        <f>IFERROR(IF(cs_34[[#This Row],[Select Deal Name]]="","",_xlfn.XLOOKUP(cs_34[[#This Row],[Select Deal Name]],venture[Deal Name],venture[Industry])),"")</f>
        <v/>
      </c>
      <c r="M45" s="57" t="str">
        <f>IFERROR(IF(cs_34[[#This Row],[Select Deal Name]]="","",_xlfn.XLOOKUP(cs_34[[#This Row],[Select Deal Name]],venture[Deal Name],venture[Status])),"")</f>
        <v/>
      </c>
      <c r="N45" s="60" t="str">
        <f>IFERROR(IF(cs_34[[#This Row],[Select Deal Name]]="","",_xlfn.XLOOKUP(cs_34[[#This Row],[Select Deal Name]],venture[Deal Name],venture[Target Date])),"")</f>
        <v/>
      </c>
      <c r="O45" s="57" t="str">
        <f ca="1">IF(cs_34[[#This Row],[Deal Target Date]]="","",IF((cs_34[[#This Row],[Deal Target Date]]-TODAY())&lt;=0,0,cs_34[[#This Row],[Deal Target Date]]-TODAY()))</f>
        <v/>
      </c>
    </row>
    <row r="46" spans="1:15" ht="18.600000000000001" customHeight="1" x14ac:dyDescent="0.25">
      <c r="A46" s="12"/>
      <c r="B46" s="13"/>
      <c r="C46" s="14"/>
      <c r="D46" s="15"/>
      <c r="E46" s="15"/>
      <c r="F46" s="15"/>
      <c r="G46" s="15"/>
      <c r="H46" s="15"/>
      <c r="I46" s="15"/>
      <c r="J46" s="15"/>
      <c r="K46" s="57" t="str">
        <f>IFERROR(IF(cs_34[[#This Row],[Select Deal Name]]="","",_xlfn.XLOOKUP(cs_34[[#This Row],[Select Deal Name]],venture[Deal Name],venture[Company])),"")</f>
        <v/>
      </c>
      <c r="L46" s="57" t="str">
        <f>IFERROR(IF(cs_34[[#This Row],[Select Deal Name]]="","",_xlfn.XLOOKUP(cs_34[[#This Row],[Select Deal Name]],venture[Deal Name],venture[Industry])),"")</f>
        <v/>
      </c>
      <c r="M46" s="57" t="str">
        <f>IFERROR(IF(cs_34[[#This Row],[Select Deal Name]]="","",_xlfn.XLOOKUP(cs_34[[#This Row],[Select Deal Name]],venture[Deal Name],venture[Status])),"")</f>
        <v/>
      </c>
      <c r="N46" s="60" t="str">
        <f>IFERROR(IF(cs_34[[#This Row],[Select Deal Name]]="","",_xlfn.XLOOKUP(cs_34[[#This Row],[Select Deal Name]],venture[Deal Name],venture[Target Date])),"")</f>
        <v/>
      </c>
      <c r="O46" s="57" t="str">
        <f ca="1">IF(cs_34[[#This Row],[Deal Target Date]]="","",IF((cs_34[[#This Row],[Deal Target Date]]-TODAY())&lt;=0,0,cs_34[[#This Row],[Deal Target Date]]-TODAY()))</f>
        <v/>
      </c>
    </row>
    <row r="47" spans="1:15" ht="18.600000000000001" customHeight="1" x14ac:dyDescent="0.25">
      <c r="A47" s="12"/>
      <c r="B47" s="13"/>
      <c r="C47" s="14"/>
      <c r="D47" s="15"/>
      <c r="E47" s="15"/>
      <c r="F47" s="15"/>
      <c r="G47" s="15"/>
      <c r="H47" s="15"/>
      <c r="I47" s="15"/>
      <c r="J47" s="15"/>
      <c r="K47" s="57" t="str">
        <f>IFERROR(IF(cs_34[[#This Row],[Select Deal Name]]="","",_xlfn.XLOOKUP(cs_34[[#This Row],[Select Deal Name]],venture[Deal Name],venture[Company])),"")</f>
        <v/>
      </c>
      <c r="L47" s="57" t="str">
        <f>IFERROR(IF(cs_34[[#This Row],[Select Deal Name]]="","",_xlfn.XLOOKUP(cs_34[[#This Row],[Select Deal Name]],venture[Deal Name],venture[Industry])),"")</f>
        <v/>
      </c>
      <c r="M47" s="57" t="str">
        <f>IFERROR(IF(cs_34[[#This Row],[Select Deal Name]]="","",_xlfn.XLOOKUP(cs_34[[#This Row],[Select Deal Name]],venture[Deal Name],venture[Status])),"")</f>
        <v/>
      </c>
      <c r="N47" s="60" t="str">
        <f>IFERROR(IF(cs_34[[#This Row],[Select Deal Name]]="","",_xlfn.XLOOKUP(cs_34[[#This Row],[Select Deal Name]],venture[Deal Name],venture[Target Date])),"")</f>
        <v/>
      </c>
      <c r="O47" s="57" t="str">
        <f ca="1">IF(cs_34[[#This Row],[Deal Target Date]]="","",IF((cs_34[[#This Row],[Deal Target Date]]-TODAY())&lt;=0,0,cs_34[[#This Row],[Deal Target Date]]-TODAY()))</f>
        <v/>
      </c>
    </row>
    <row r="48" spans="1:15" ht="18.600000000000001" customHeight="1" x14ac:dyDescent="0.25">
      <c r="A48" s="12"/>
      <c r="B48" s="13"/>
      <c r="C48" s="14"/>
      <c r="D48" s="15"/>
      <c r="E48" s="15"/>
      <c r="F48" s="15"/>
      <c r="G48" s="15"/>
      <c r="H48" s="15"/>
      <c r="I48" s="15"/>
      <c r="J48" s="15"/>
      <c r="K48" s="57" t="str">
        <f>IFERROR(IF(cs_34[[#This Row],[Select Deal Name]]="","",_xlfn.XLOOKUP(cs_34[[#This Row],[Select Deal Name]],venture[Deal Name],venture[Company])),"")</f>
        <v/>
      </c>
      <c r="L48" s="57" t="str">
        <f>IFERROR(IF(cs_34[[#This Row],[Select Deal Name]]="","",_xlfn.XLOOKUP(cs_34[[#This Row],[Select Deal Name]],venture[Deal Name],venture[Industry])),"")</f>
        <v/>
      </c>
      <c r="M48" s="57" t="str">
        <f>IFERROR(IF(cs_34[[#This Row],[Select Deal Name]]="","",_xlfn.XLOOKUP(cs_34[[#This Row],[Select Deal Name]],venture[Deal Name],venture[Status])),"")</f>
        <v/>
      </c>
      <c r="N48" s="60" t="str">
        <f>IFERROR(IF(cs_34[[#This Row],[Select Deal Name]]="","",_xlfn.XLOOKUP(cs_34[[#This Row],[Select Deal Name]],venture[Deal Name],venture[Target Date])),"")</f>
        <v/>
      </c>
      <c r="O48" s="57" t="str">
        <f ca="1">IF(cs_34[[#This Row],[Deal Target Date]]="","",IF((cs_34[[#This Row],[Deal Target Date]]-TODAY())&lt;=0,0,cs_34[[#This Row],[Deal Target Date]]-TODAY()))</f>
        <v/>
      </c>
    </row>
    <row r="49" spans="1:15" ht="18.600000000000001" customHeight="1" x14ac:dyDescent="0.25">
      <c r="A49" s="12"/>
      <c r="B49" s="13"/>
      <c r="C49" s="14"/>
      <c r="D49" s="15"/>
      <c r="E49" s="15"/>
      <c r="F49" s="15"/>
      <c r="G49" s="15"/>
      <c r="H49" s="15"/>
      <c r="I49" s="15"/>
      <c r="J49" s="15"/>
      <c r="K49" s="57" t="str">
        <f>IFERROR(IF(cs_34[[#This Row],[Select Deal Name]]="","",_xlfn.XLOOKUP(cs_34[[#This Row],[Select Deal Name]],venture[Deal Name],venture[Company])),"")</f>
        <v/>
      </c>
      <c r="L49" s="57" t="str">
        <f>IFERROR(IF(cs_34[[#This Row],[Select Deal Name]]="","",_xlfn.XLOOKUP(cs_34[[#This Row],[Select Deal Name]],venture[Deal Name],venture[Industry])),"")</f>
        <v/>
      </c>
      <c r="M49" s="57" t="str">
        <f>IFERROR(IF(cs_34[[#This Row],[Select Deal Name]]="","",_xlfn.XLOOKUP(cs_34[[#This Row],[Select Deal Name]],venture[Deal Name],venture[Status])),"")</f>
        <v/>
      </c>
      <c r="N49" s="60" t="str">
        <f>IFERROR(IF(cs_34[[#This Row],[Select Deal Name]]="","",_xlfn.XLOOKUP(cs_34[[#This Row],[Select Deal Name]],venture[Deal Name],venture[Target Date])),"")</f>
        <v/>
      </c>
      <c r="O49" s="57" t="str">
        <f ca="1">IF(cs_34[[#This Row],[Deal Target Date]]="","",IF((cs_34[[#This Row],[Deal Target Date]]-TODAY())&lt;=0,0,cs_34[[#This Row],[Deal Target Date]]-TODAY()))</f>
        <v/>
      </c>
    </row>
    <row r="50" spans="1:15" ht="18.600000000000001" customHeight="1" x14ac:dyDescent="0.25">
      <c r="A50" s="12"/>
      <c r="B50" s="13"/>
      <c r="C50" s="14"/>
      <c r="D50" s="15"/>
      <c r="E50" s="15"/>
      <c r="F50" s="15"/>
      <c r="G50" s="15"/>
      <c r="H50" s="15"/>
      <c r="I50" s="15"/>
      <c r="J50" s="15"/>
      <c r="K50" s="57" t="str">
        <f>IFERROR(IF(cs_34[[#This Row],[Select Deal Name]]="","",_xlfn.XLOOKUP(cs_34[[#This Row],[Select Deal Name]],venture[Deal Name],venture[Company])),"")</f>
        <v/>
      </c>
      <c r="L50" s="57" t="str">
        <f>IFERROR(IF(cs_34[[#This Row],[Select Deal Name]]="","",_xlfn.XLOOKUP(cs_34[[#This Row],[Select Deal Name]],venture[Deal Name],venture[Industry])),"")</f>
        <v/>
      </c>
      <c r="M50" s="57" t="str">
        <f>IFERROR(IF(cs_34[[#This Row],[Select Deal Name]]="","",_xlfn.XLOOKUP(cs_34[[#This Row],[Select Deal Name]],venture[Deal Name],venture[Status])),"")</f>
        <v/>
      </c>
      <c r="N50" s="60" t="str">
        <f>IFERROR(IF(cs_34[[#This Row],[Select Deal Name]]="","",_xlfn.XLOOKUP(cs_34[[#This Row],[Select Deal Name]],venture[Deal Name],venture[Target Date])),"")</f>
        <v/>
      </c>
      <c r="O50" s="57" t="str">
        <f ca="1">IF(cs_34[[#This Row],[Deal Target Date]]="","",IF((cs_34[[#This Row],[Deal Target Date]]-TODAY())&lt;=0,0,cs_34[[#This Row],[Deal Target Date]]-TODAY()))</f>
        <v/>
      </c>
    </row>
    <row r="51" spans="1:15" ht="18.600000000000001" customHeight="1" x14ac:dyDescent="0.25">
      <c r="A51" s="12"/>
      <c r="B51" s="13"/>
      <c r="C51" s="14"/>
      <c r="D51" s="15"/>
      <c r="E51" s="15"/>
      <c r="F51" s="15"/>
      <c r="G51" s="15"/>
      <c r="H51" s="15"/>
      <c r="I51" s="15"/>
      <c r="J51" s="15"/>
      <c r="K51" s="57" t="str">
        <f>IFERROR(IF(cs_34[[#This Row],[Select Deal Name]]="","",_xlfn.XLOOKUP(cs_34[[#This Row],[Select Deal Name]],venture[Deal Name],venture[Company])),"")</f>
        <v/>
      </c>
      <c r="L51" s="57" t="str">
        <f>IFERROR(IF(cs_34[[#This Row],[Select Deal Name]]="","",_xlfn.XLOOKUP(cs_34[[#This Row],[Select Deal Name]],venture[Deal Name],venture[Industry])),"")</f>
        <v/>
      </c>
      <c r="M51" s="57" t="str">
        <f>IFERROR(IF(cs_34[[#This Row],[Select Deal Name]]="","",_xlfn.XLOOKUP(cs_34[[#This Row],[Select Deal Name]],venture[Deal Name],venture[Status])),"")</f>
        <v/>
      </c>
      <c r="N51" s="60" t="str">
        <f>IFERROR(IF(cs_34[[#This Row],[Select Deal Name]]="","",_xlfn.XLOOKUP(cs_34[[#This Row],[Select Deal Name]],venture[Deal Name],venture[Target Date])),"")</f>
        <v/>
      </c>
      <c r="O51" s="57" t="str">
        <f ca="1">IF(cs_34[[#This Row],[Deal Target Date]]="","",IF((cs_34[[#This Row],[Deal Target Date]]-TODAY())&lt;=0,0,cs_34[[#This Row],[Deal Target Date]]-TODAY()))</f>
        <v/>
      </c>
    </row>
    <row r="52" spans="1:15" ht="18.600000000000001" customHeight="1" x14ac:dyDescent="0.25">
      <c r="A52" s="12"/>
      <c r="B52" s="13"/>
      <c r="C52" s="14"/>
      <c r="D52" s="15"/>
      <c r="E52" s="15"/>
      <c r="F52" s="15"/>
      <c r="G52" s="15"/>
      <c r="H52" s="15"/>
      <c r="I52" s="15"/>
      <c r="J52" s="15"/>
      <c r="K52" s="57" t="str">
        <f>IFERROR(IF(cs_34[[#This Row],[Select Deal Name]]="","",_xlfn.XLOOKUP(cs_34[[#This Row],[Select Deal Name]],venture[Deal Name],venture[Company])),"")</f>
        <v/>
      </c>
      <c r="L52" s="57" t="str">
        <f>IFERROR(IF(cs_34[[#This Row],[Select Deal Name]]="","",_xlfn.XLOOKUP(cs_34[[#This Row],[Select Deal Name]],venture[Deal Name],venture[Industry])),"")</f>
        <v/>
      </c>
      <c r="M52" s="57" t="str">
        <f>IFERROR(IF(cs_34[[#This Row],[Select Deal Name]]="","",_xlfn.XLOOKUP(cs_34[[#This Row],[Select Deal Name]],venture[Deal Name],venture[Status])),"")</f>
        <v/>
      </c>
      <c r="N52" s="60" t="str">
        <f>IFERROR(IF(cs_34[[#This Row],[Select Deal Name]]="","",_xlfn.XLOOKUP(cs_34[[#This Row],[Select Deal Name]],venture[Deal Name],venture[Target Date])),"")</f>
        <v/>
      </c>
      <c r="O52" s="57" t="str">
        <f ca="1">IF(cs_34[[#This Row],[Deal Target Date]]="","",IF((cs_34[[#This Row],[Deal Target Date]]-TODAY())&lt;=0,0,cs_34[[#This Row],[Deal Target Date]]-TODAY()))</f>
        <v/>
      </c>
    </row>
    <row r="53" spans="1:15" ht="18.600000000000001" customHeight="1" x14ac:dyDescent="0.25">
      <c r="A53" s="12"/>
      <c r="B53" s="13"/>
      <c r="C53" s="14"/>
      <c r="D53" s="15"/>
      <c r="E53" s="15"/>
      <c r="F53" s="15"/>
      <c r="G53" s="15"/>
      <c r="H53" s="15"/>
      <c r="I53" s="15"/>
      <c r="J53" s="15"/>
      <c r="K53" s="57" t="str">
        <f>IFERROR(IF(cs_34[[#This Row],[Select Deal Name]]="","",_xlfn.XLOOKUP(cs_34[[#This Row],[Select Deal Name]],venture[Deal Name],venture[Company])),"")</f>
        <v/>
      </c>
      <c r="L53" s="57" t="str">
        <f>IFERROR(IF(cs_34[[#This Row],[Select Deal Name]]="","",_xlfn.XLOOKUP(cs_34[[#This Row],[Select Deal Name]],venture[Deal Name],venture[Industry])),"")</f>
        <v/>
      </c>
      <c r="M53" s="57" t="str">
        <f>IFERROR(IF(cs_34[[#This Row],[Select Deal Name]]="","",_xlfn.XLOOKUP(cs_34[[#This Row],[Select Deal Name]],venture[Deal Name],venture[Status])),"")</f>
        <v/>
      </c>
      <c r="N53" s="60" t="str">
        <f>IFERROR(IF(cs_34[[#This Row],[Select Deal Name]]="","",_xlfn.XLOOKUP(cs_34[[#This Row],[Select Deal Name]],venture[Deal Name],venture[Target Date])),"")</f>
        <v/>
      </c>
      <c r="O53" s="57" t="str">
        <f ca="1">IF(cs_34[[#This Row],[Deal Target Date]]="","",IF((cs_34[[#This Row],[Deal Target Date]]-TODAY())&lt;=0,0,cs_34[[#This Row],[Deal Target Date]]-TODAY()))</f>
        <v/>
      </c>
    </row>
    <row r="54" spans="1:15" ht="18.600000000000001" customHeight="1" x14ac:dyDescent="0.25">
      <c r="A54" s="12"/>
      <c r="B54" s="13"/>
      <c r="C54" s="14"/>
      <c r="D54" s="15"/>
      <c r="E54" s="15"/>
      <c r="F54" s="15"/>
      <c r="G54" s="15"/>
      <c r="H54" s="15"/>
      <c r="I54" s="15"/>
      <c r="J54" s="15"/>
      <c r="K54" s="57" t="str">
        <f>IFERROR(IF(cs_34[[#This Row],[Select Deal Name]]="","",_xlfn.XLOOKUP(cs_34[[#This Row],[Select Deal Name]],venture[Deal Name],venture[Company])),"")</f>
        <v/>
      </c>
      <c r="L54" s="57" t="str">
        <f>IFERROR(IF(cs_34[[#This Row],[Select Deal Name]]="","",_xlfn.XLOOKUP(cs_34[[#This Row],[Select Deal Name]],venture[Deal Name],venture[Industry])),"")</f>
        <v/>
      </c>
      <c r="M54" s="57" t="str">
        <f>IFERROR(IF(cs_34[[#This Row],[Select Deal Name]]="","",_xlfn.XLOOKUP(cs_34[[#This Row],[Select Deal Name]],venture[Deal Name],venture[Status])),"")</f>
        <v/>
      </c>
      <c r="N54" s="60" t="str">
        <f>IFERROR(IF(cs_34[[#This Row],[Select Deal Name]]="","",_xlfn.XLOOKUP(cs_34[[#This Row],[Select Deal Name]],venture[Deal Name],venture[Target Date])),"")</f>
        <v/>
      </c>
      <c r="O54" s="57" t="str">
        <f ca="1">IF(cs_34[[#This Row],[Deal Target Date]]="","",IF((cs_34[[#This Row],[Deal Target Date]]-TODAY())&lt;=0,0,cs_34[[#This Row],[Deal Target Date]]-TODAY()))</f>
        <v/>
      </c>
    </row>
    <row r="55" spans="1:15" ht="18.600000000000001" customHeight="1" x14ac:dyDescent="0.25">
      <c r="A55" s="12"/>
      <c r="B55" s="13"/>
      <c r="C55" s="14"/>
      <c r="D55" s="15"/>
      <c r="E55" s="15"/>
      <c r="F55" s="15"/>
      <c r="G55" s="15"/>
      <c r="H55" s="15"/>
      <c r="I55" s="15"/>
      <c r="J55" s="15"/>
      <c r="K55" s="57" t="str">
        <f>IFERROR(IF(cs_34[[#This Row],[Select Deal Name]]="","",_xlfn.XLOOKUP(cs_34[[#This Row],[Select Deal Name]],venture[Deal Name],venture[Company])),"")</f>
        <v/>
      </c>
      <c r="L55" s="57" t="str">
        <f>IFERROR(IF(cs_34[[#This Row],[Select Deal Name]]="","",_xlfn.XLOOKUP(cs_34[[#This Row],[Select Deal Name]],venture[Deal Name],venture[Industry])),"")</f>
        <v/>
      </c>
      <c r="M55" s="57" t="str">
        <f>IFERROR(IF(cs_34[[#This Row],[Select Deal Name]]="","",_xlfn.XLOOKUP(cs_34[[#This Row],[Select Deal Name]],venture[Deal Name],venture[Status])),"")</f>
        <v/>
      </c>
      <c r="N55" s="60" t="str">
        <f>IFERROR(IF(cs_34[[#This Row],[Select Deal Name]]="","",_xlfn.XLOOKUP(cs_34[[#This Row],[Select Deal Name]],venture[Deal Name],venture[Target Date])),"")</f>
        <v/>
      </c>
      <c r="O55" s="57" t="str">
        <f ca="1">IF(cs_34[[#This Row],[Deal Target Date]]="","",IF((cs_34[[#This Row],[Deal Target Date]]-TODAY())&lt;=0,0,cs_34[[#This Row],[Deal Target Date]]-TODAY()))</f>
        <v/>
      </c>
    </row>
    <row r="56" spans="1:15" ht="18.600000000000001" customHeight="1" x14ac:dyDescent="0.25">
      <c r="A56" s="12"/>
      <c r="B56" s="13"/>
      <c r="C56" s="14"/>
      <c r="D56" s="15"/>
      <c r="E56" s="15"/>
      <c r="F56" s="15"/>
      <c r="G56" s="15"/>
      <c r="H56" s="15"/>
      <c r="I56" s="15"/>
      <c r="J56" s="15"/>
      <c r="K56" s="57" t="str">
        <f>IFERROR(IF(cs_34[[#This Row],[Select Deal Name]]="","",_xlfn.XLOOKUP(cs_34[[#This Row],[Select Deal Name]],venture[Deal Name],venture[Company])),"")</f>
        <v/>
      </c>
      <c r="L56" s="57" t="str">
        <f>IFERROR(IF(cs_34[[#This Row],[Select Deal Name]]="","",_xlfn.XLOOKUP(cs_34[[#This Row],[Select Deal Name]],venture[Deal Name],venture[Industry])),"")</f>
        <v/>
      </c>
      <c r="M56" s="57" t="str">
        <f>IFERROR(IF(cs_34[[#This Row],[Select Deal Name]]="","",_xlfn.XLOOKUP(cs_34[[#This Row],[Select Deal Name]],venture[Deal Name],venture[Status])),"")</f>
        <v/>
      </c>
      <c r="N56" s="60" t="str">
        <f>IFERROR(IF(cs_34[[#This Row],[Select Deal Name]]="","",_xlfn.XLOOKUP(cs_34[[#This Row],[Select Deal Name]],venture[Deal Name],venture[Target Date])),"")</f>
        <v/>
      </c>
      <c r="O56" s="57" t="str">
        <f ca="1">IF(cs_34[[#This Row],[Deal Target Date]]="","",IF((cs_34[[#This Row],[Deal Target Date]]-TODAY())&lt;=0,0,cs_34[[#This Row],[Deal Target Date]]-TODAY()))</f>
        <v/>
      </c>
    </row>
    <row r="57" spans="1:15" ht="18.600000000000001" customHeight="1" x14ac:dyDescent="0.25">
      <c r="A57" s="12"/>
      <c r="B57" s="13"/>
      <c r="C57" s="14"/>
      <c r="D57" s="15"/>
      <c r="E57" s="15"/>
      <c r="F57" s="15"/>
      <c r="G57" s="15"/>
      <c r="H57" s="15"/>
      <c r="I57" s="15"/>
      <c r="J57" s="15"/>
      <c r="K57" s="57" t="str">
        <f>IFERROR(IF(cs_34[[#This Row],[Select Deal Name]]="","",_xlfn.XLOOKUP(cs_34[[#This Row],[Select Deal Name]],venture[Deal Name],venture[Company])),"")</f>
        <v/>
      </c>
      <c r="L57" s="57" t="str">
        <f>IFERROR(IF(cs_34[[#This Row],[Select Deal Name]]="","",_xlfn.XLOOKUP(cs_34[[#This Row],[Select Deal Name]],venture[Deal Name],venture[Industry])),"")</f>
        <v/>
      </c>
      <c r="M57" s="57" t="str">
        <f>IFERROR(IF(cs_34[[#This Row],[Select Deal Name]]="","",_xlfn.XLOOKUP(cs_34[[#This Row],[Select Deal Name]],venture[Deal Name],venture[Status])),"")</f>
        <v/>
      </c>
      <c r="N57" s="60" t="str">
        <f>IFERROR(IF(cs_34[[#This Row],[Select Deal Name]]="","",_xlfn.XLOOKUP(cs_34[[#This Row],[Select Deal Name]],venture[Deal Name],venture[Target Date])),"")</f>
        <v/>
      </c>
      <c r="O57" s="57" t="str">
        <f ca="1">IF(cs_34[[#This Row],[Deal Target Date]]="","",IF((cs_34[[#This Row],[Deal Target Date]]-TODAY())&lt;=0,0,cs_34[[#This Row],[Deal Target Date]]-TODAY()))</f>
        <v/>
      </c>
    </row>
    <row r="58" spans="1:15" ht="18.600000000000001" customHeight="1" x14ac:dyDescent="0.25">
      <c r="A58" s="12"/>
      <c r="B58" s="13"/>
      <c r="C58" s="14"/>
      <c r="D58" s="15"/>
      <c r="E58" s="15"/>
      <c r="F58" s="15"/>
      <c r="G58" s="15"/>
      <c r="H58" s="15"/>
      <c r="I58" s="15"/>
      <c r="J58" s="15"/>
      <c r="K58" s="57" t="str">
        <f>IFERROR(IF(cs_34[[#This Row],[Select Deal Name]]="","",_xlfn.XLOOKUP(cs_34[[#This Row],[Select Deal Name]],venture[Deal Name],venture[Company])),"")</f>
        <v/>
      </c>
      <c r="L58" s="57" t="str">
        <f>IFERROR(IF(cs_34[[#This Row],[Select Deal Name]]="","",_xlfn.XLOOKUP(cs_34[[#This Row],[Select Deal Name]],venture[Deal Name],venture[Industry])),"")</f>
        <v/>
      </c>
      <c r="M58" s="57" t="str">
        <f>IFERROR(IF(cs_34[[#This Row],[Select Deal Name]]="","",_xlfn.XLOOKUP(cs_34[[#This Row],[Select Deal Name]],venture[Deal Name],venture[Status])),"")</f>
        <v/>
      </c>
      <c r="N58" s="60" t="str">
        <f>IFERROR(IF(cs_34[[#This Row],[Select Deal Name]]="","",_xlfn.XLOOKUP(cs_34[[#This Row],[Select Deal Name]],venture[Deal Name],venture[Target Date])),"")</f>
        <v/>
      </c>
      <c r="O58" s="57" t="str">
        <f ca="1">IF(cs_34[[#This Row],[Deal Target Date]]="","",IF((cs_34[[#This Row],[Deal Target Date]]-TODAY())&lt;=0,0,cs_34[[#This Row],[Deal Target Date]]-TODAY()))</f>
        <v/>
      </c>
    </row>
    <row r="59" spans="1:15" ht="18.600000000000001" customHeight="1" x14ac:dyDescent="0.25">
      <c r="A59" s="12"/>
      <c r="B59" s="13"/>
      <c r="C59" s="14"/>
      <c r="D59" s="15"/>
      <c r="E59" s="15"/>
      <c r="F59" s="15"/>
      <c r="G59" s="15"/>
      <c r="H59" s="15"/>
      <c r="I59" s="15"/>
      <c r="J59" s="15"/>
      <c r="K59" s="57" t="str">
        <f>IFERROR(IF(cs_34[[#This Row],[Select Deal Name]]="","",_xlfn.XLOOKUP(cs_34[[#This Row],[Select Deal Name]],venture[Deal Name],venture[Company])),"")</f>
        <v/>
      </c>
      <c r="L59" s="57" t="str">
        <f>IFERROR(IF(cs_34[[#This Row],[Select Deal Name]]="","",_xlfn.XLOOKUP(cs_34[[#This Row],[Select Deal Name]],venture[Deal Name],venture[Industry])),"")</f>
        <v/>
      </c>
      <c r="M59" s="57" t="str">
        <f>IFERROR(IF(cs_34[[#This Row],[Select Deal Name]]="","",_xlfn.XLOOKUP(cs_34[[#This Row],[Select Deal Name]],venture[Deal Name],venture[Status])),"")</f>
        <v/>
      </c>
      <c r="N59" s="60" t="str">
        <f>IFERROR(IF(cs_34[[#This Row],[Select Deal Name]]="","",_xlfn.XLOOKUP(cs_34[[#This Row],[Select Deal Name]],venture[Deal Name],venture[Target Date])),"")</f>
        <v/>
      </c>
      <c r="O59" s="57" t="str">
        <f ca="1">IF(cs_34[[#This Row],[Deal Target Date]]="","",IF((cs_34[[#This Row],[Deal Target Date]]-TODAY())&lt;=0,0,cs_34[[#This Row],[Deal Target Date]]-TODAY()))</f>
        <v/>
      </c>
    </row>
    <row r="60" spans="1:15" ht="18.600000000000001" customHeight="1" x14ac:dyDescent="0.25">
      <c r="A60" s="12"/>
      <c r="B60" s="13"/>
      <c r="C60" s="14"/>
      <c r="D60" s="15"/>
      <c r="E60" s="15"/>
      <c r="F60" s="15"/>
      <c r="G60" s="15"/>
      <c r="H60" s="15"/>
      <c r="I60" s="15"/>
      <c r="J60" s="15"/>
      <c r="K60" s="57" t="str">
        <f>IFERROR(IF(cs_34[[#This Row],[Select Deal Name]]="","",_xlfn.XLOOKUP(cs_34[[#This Row],[Select Deal Name]],venture[Deal Name],venture[Company])),"")</f>
        <v/>
      </c>
      <c r="L60" s="57" t="str">
        <f>IFERROR(IF(cs_34[[#This Row],[Select Deal Name]]="","",_xlfn.XLOOKUP(cs_34[[#This Row],[Select Deal Name]],venture[Deal Name],venture[Industry])),"")</f>
        <v/>
      </c>
      <c r="M60" s="57" t="str">
        <f>IFERROR(IF(cs_34[[#This Row],[Select Deal Name]]="","",_xlfn.XLOOKUP(cs_34[[#This Row],[Select Deal Name]],venture[Deal Name],venture[Status])),"")</f>
        <v/>
      </c>
      <c r="N60" s="60" t="str">
        <f>IFERROR(IF(cs_34[[#This Row],[Select Deal Name]]="","",_xlfn.XLOOKUP(cs_34[[#This Row],[Select Deal Name]],venture[Deal Name],venture[Target Date])),"")</f>
        <v/>
      </c>
      <c r="O60" s="57" t="str">
        <f ca="1">IF(cs_34[[#This Row],[Deal Target Date]]="","",IF((cs_34[[#This Row],[Deal Target Date]]-TODAY())&lt;=0,0,cs_34[[#This Row],[Deal Target Date]]-TODAY()))</f>
        <v/>
      </c>
    </row>
    <row r="61" spans="1:15" ht="18.600000000000001" customHeight="1" x14ac:dyDescent="0.25">
      <c r="A61" s="12"/>
      <c r="B61" s="13"/>
      <c r="C61" s="14"/>
      <c r="D61" s="15"/>
      <c r="E61" s="15"/>
      <c r="F61" s="15"/>
      <c r="G61" s="15"/>
      <c r="H61" s="15"/>
      <c r="I61" s="15"/>
      <c r="J61" s="15"/>
      <c r="K61" s="57" t="str">
        <f>IFERROR(IF(cs_34[[#This Row],[Select Deal Name]]="","",_xlfn.XLOOKUP(cs_34[[#This Row],[Select Deal Name]],venture[Deal Name],venture[Company])),"")</f>
        <v/>
      </c>
      <c r="L61" s="57" t="str">
        <f>IFERROR(IF(cs_34[[#This Row],[Select Deal Name]]="","",_xlfn.XLOOKUP(cs_34[[#This Row],[Select Deal Name]],venture[Deal Name],venture[Industry])),"")</f>
        <v/>
      </c>
      <c r="M61" s="57" t="str">
        <f>IFERROR(IF(cs_34[[#This Row],[Select Deal Name]]="","",_xlfn.XLOOKUP(cs_34[[#This Row],[Select Deal Name]],venture[Deal Name],venture[Status])),"")</f>
        <v/>
      </c>
      <c r="N61" s="60" t="str">
        <f>IFERROR(IF(cs_34[[#This Row],[Select Deal Name]]="","",_xlfn.XLOOKUP(cs_34[[#This Row],[Select Deal Name]],venture[Deal Name],venture[Target Date])),"")</f>
        <v/>
      </c>
      <c r="O61" s="57" t="str">
        <f ca="1">IF(cs_34[[#This Row],[Deal Target Date]]="","",IF((cs_34[[#This Row],[Deal Target Date]]-TODAY())&lt;=0,0,cs_34[[#This Row],[Deal Target Date]]-TODAY()))</f>
        <v/>
      </c>
    </row>
    <row r="62" spans="1:15" ht="18.600000000000001" customHeight="1" x14ac:dyDescent="0.25">
      <c r="A62" s="12"/>
      <c r="B62" s="13"/>
      <c r="C62" s="14"/>
      <c r="D62" s="15"/>
      <c r="E62" s="15"/>
      <c r="F62" s="15"/>
      <c r="G62" s="15"/>
      <c r="H62" s="15"/>
      <c r="I62" s="15"/>
      <c r="J62" s="15"/>
      <c r="K62" s="57" t="str">
        <f>IFERROR(IF(cs_34[[#This Row],[Select Deal Name]]="","",_xlfn.XLOOKUP(cs_34[[#This Row],[Select Deal Name]],venture[Deal Name],venture[Company])),"")</f>
        <v/>
      </c>
      <c r="L62" s="57" t="str">
        <f>IFERROR(IF(cs_34[[#This Row],[Select Deal Name]]="","",_xlfn.XLOOKUP(cs_34[[#This Row],[Select Deal Name]],venture[Deal Name],venture[Industry])),"")</f>
        <v/>
      </c>
      <c r="M62" s="57" t="str">
        <f>IFERROR(IF(cs_34[[#This Row],[Select Deal Name]]="","",_xlfn.XLOOKUP(cs_34[[#This Row],[Select Deal Name]],venture[Deal Name],venture[Status])),"")</f>
        <v/>
      </c>
      <c r="N62" s="60" t="str">
        <f>IFERROR(IF(cs_34[[#This Row],[Select Deal Name]]="","",_xlfn.XLOOKUP(cs_34[[#This Row],[Select Deal Name]],venture[Deal Name],venture[Target Date])),"")</f>
        <v/>
      </c>
      <c r="O62" s="57" t="str">
        <f ca="1">IF(cs_34[[#This Row],[Deal Target Date]]="","",IF((cs_34[[#This Row],[Deal Target Date]]-TODAY())&lt;=0,0,cs_34[[#This Row],[Deal Target Date]]-TODAY()))</f>
        <v/>
      </c>
    </row>
    <row r="63" spans="1:15" ht="18.600000000000001" customHeight="1" x14ac:dyDescent="0.25">
      <c r="A63" s="12"/>
      <c r="B63" s="13"/>
      <c r="C63" s="14"/>
      <c r="D63" s="15"/>
      <c r="E63" s="15"/>
      <c r="F63" s="15"/>
      <c r="G63" s="15"/>
      <c r="H63" s="15"/>
      <c r="I63" s="15"/>
      <c r="J63" s="15"/>
      <c r="K63" s="57" t="str">
        <f>IFERROR(IF(cs_34[[#This Row],[Select Deal Name]]="","",_xlfn.XLOOKUP(cs_34[[#This Row],[Select Deal Name]],venture[Deal Name],venture[Company])),"")</f>
        <v/>
      </c>
      <c r="L63" s="57" t="str">
        <f>IFERROR(IF(cs_34[[#This Row],[Select Deal Name]]="","",_xlfn.XLOOKUP(cs_34[[#This Row],[Select Deal Name]],venture[Deal Name],venture[Industry])),"")</f>
        <v/>
      </c>
      <c r="M63" s="57" t="str">
        <f>IFERROR(IF(cs_34[[#This Row],[Select Deal Name]]="","",_xlfn.XLOOKUP(cs_34[[#This Row],[Select Deal Name]],venture[Deal Name],venture[Status])),"")</f>
        <v/>
      </c>
      <c r="N63" s="60" t="str">
        <f>IFERROR(IF(cs_34[[#This Row],[Select Deal Name]]="","",_xlfn.XLOOKUP(cs_34[[#This Row],[Select Deal Name]],venture[Deal Name],venture[Target Date])),"")</f>
        <v/>
      </c>
      <c r="O63" s="57" t="str">
        <f ca="1">IF(cs_34[[#This Row],[Deal Target Date]]="","",IF((cs_34[[#This Row],[Deal Target Date]]-TODAY())&lt;=0,0,cs_34[[#This Row],[Deal Target Date]]-TODAY()))</f>
        <v/>
      </c>
    </row>
    <row r="64" spans="1:15" ht="18.600000000000001" customHeight="1" x14ac:dyDescent="0.25">
      <c r="A64" s="12"/>
      <c r="B64" s="13"/>
      <c r="C64" s="14"/>
      <c r="D64" s="15"/>
      <c r="E64" s="15"/>
      <c r="F64" s="15"/>
      <c r="G64" s="15"/>
      <c r="H64" s="15"/>
      <c r="I64" s="15"/>
      <c r="J64" s="15"/>
      <c r="K64" s="57" t="str">
        <f>IFERROR(IF(cs_34[[#This Row],[Select Deal Name]]="","",_xlfn.XLOOKUP(cs_34[[#This Row],[Select Deal Name]],venture[Deal Name],venture[Company])),"")</f>
        <v/>
      </c>
      <c r="L64" s="57" t="str">
        <f>IFERROR(IF(cs_34[[#This Row],[Select Deal Name]]="","",_xlfn.XLOOKUP(cs_34[[#This Row],[Select Deal Name]],venture[Deal Name],venture[Industry])),"")</f>
        <v/>
      </c>
      <c r="M64" s="57" t="str">
        <f>IFERROR(IF(cs_34[[#This Row],[Select Deal Name]]="","",_xlfn.XLOOKUP(cs_34[[#This Row],[Select Deal Name]],venture[Deal Name],venture[Status])),"")</f>
        <v/>
      </c>
      <c r="N64" s="60" t="str">
        <f>IFERROR(IF(cs_34[[#This Row],[Select Deal Name]]="","",_xlfn.XLOOKUP(cs_34[[#This Row],[Select Deal Name]],venture[Deal Name],venture[Target Date])),"")</f>
        <v/>
      </c>
      <c r="O64" s="57" t="str">
        <f ca="1">IF(cs_34[[#This Row],[Deal Target Date]]="","",IF((cs_34[[#This Row],[Deal Target Date]]-TODAY())&lt;=0,0,cs_34[[#This Row],[Deal Target Date]]-TODAY()))</f>
        <v/>
      </c>
    </row>
    <row r="65" spans="1:15" ht="18.600000000000001" customHeight="1" x14ac:dyDescent="0.25">
      <c r="A65" s="12"/>
      <c r="B65" s="13"/>
      <c r="C65" s="14"/>
      <c r="D65" s="15"/>
      <c r="E65" s="15"/>
      <c r="F65" s="15"/>
      <c r="G65" s="15"/>
      <c r="H65" s="15"/>
      <c r="I65" s="15"/>
      <c r="J65" s="15"/>
      <c r="K65" s="57" t="str">
        <f>IFERROR(IF(cs_34[[#This Row],[Select Deal Name]]="","",_xlfn.XLOOKUP(cs_34[[#This Row],[Select Deal Name]],venture[Deal Name],venture[Company])),"")</f>
        <v/>
      </c>
      <c r="L65" s="57" t="str">
        <f>IFERROR(IF(cs_34[[#This Row],[Select Deal Name]]="","",_xlfn.XLOOKUP(cs_34[[#This Row],[Select Deal Name]],venture[Deal Name],venture[Industry])),"")</f>
        <v/>
      </c>
      <c r="M65" s="57" t="str">
        <f>IFERROR(IF(cs_34[[#This Row],[Select Deal Name]]="","",_xlfn.XLOOKUP(cs_34[[#This Row],[Select Deal Name]],venture[Deal Name],venture[Status])),"")</f>
        <v/>
      </c>
      <c r="N65" s="60" t="str">
        <f>IFERROR(IF(cs_34[[#This Row],[Select Deal Name]]="","",_xlfn.XLOOKUP(cs_34[[#This Row],[Select Deal Name]],venture[Deal Name],venture[Target Date])),"")</f>
        <v/>
      </c>
      <c r="O65" s="57" t="str">
        <f ca="1">IF(cs_34[[#This Row],[Deal Target Date]]="","",IF((cs_34[[#This Row],[Deal Target Date]]-TODAY())&lt;=0,0,cs_34[[#This Row],[Deal Target Date]]-TODAY()))</f>
        <v/>
      </c>
    </row>
    <row r="66" spans="1:15" ht="18.600000000000001" customHeight="1" x14ac:dyDescent="0.25">
      <c r="A66" s="12"/>
      <c r="B66" s="13"/>
      <c r="C66" s="14"/>
      <c r="D66" s="15"/>
      <c r="E66" s="15"/>
      <c r="F66" s="15"/>
      <c r="G66" s="15"/>
      <c r="H66" s="15"/>
      <c r="I66" s="15"/>
      <c r="J66" s="15"/>
      <c r="K66" s="57" t="str">
        <f>IFERROR(IF(cs_34[[#This Row],[Select Deal Name]]="","",_xlfn.XLOOKUP(cs_34[[#This Row],[Select Deal Name]],venture[Deal Name],venture[Company])),"")</f>
        <v/>
      </c>
      <c r="L66" s="57" t="str">
        <f>IFERROR(IF(cs_34[[#This Row],[Select Deal Name]]="","",_xlfn.XLOOKUP(cs_34[[#This Row],[Select Deal Name]],venture[Deal Name],venture[Industry])),"")</f>
        <v/>
      </c>
      <c r="M66" s="57" t="str">
        <f>IFERROR(IF(cs_34[[#This Row],[Select Deal Name]]="","",_xlfn.XLOOKUP(cs_34[[#This Row],[Select Deal Name]],venture[Deal Name],venture[Status])),"")</f>
        <v/>
      </c>
      <c r="N66" s="60" t="str">
        <f>IFERROR(IF(cs_34[[#This Row],[Select Deal Name]]="","",_xlfn.XLOOKUP(cs_34[[#This Row],[Select Deal Name]],venture[Deal Name],venture[Target Date])),"")</f>
        <v/>
      </c>
      <c r="O66" s="57" t="str">
        <f ca="1">IF(cs_34[[#This Row],[Deal Target Date]]="","",IF((cs_34[[#This Row],[Deal Target Date]]-TODAY())&lt;=0,0,cs_34[[#This Row],[Deal Target Date]]-TODAY()))</f>
        <v/>
      </c>
    </row>
    <row r="67" spans="1:15" ht="18.600000000000001" customHeight="1" x14ac:dyDescent="0.25">
      <c r="A67" s="12"/>
      <c r="B67" s="13"/>
      <c r="C67" s="14"/>
      <c r="D67" s="15"/>
      <c r="E67" s="15"/>
      <c r="F67" s="15"/>
      <c r="G67" s="15"/>
      <c r="H67" s="15"/>
      <c r="I67" s="15"/>
      <c r="J67" s="15"/>
      <c r="K67" s="57" t="str">
        <f>IFERROR(IF(cs_34[[#This Row],[Select Deal Name]]="","",_xlfn.XLOOKUP(cs_34[[#This Row],[Select Deal Name]],venture[Deal Name],venture[Company])),"")</f>
        <v/>
      </c>
      <c r="L67" s="57" t="str">
        <f>IFERROR(IF(cs_34[[#This Row],[Select Deal Name]]="","",_xlfn.XLOOKUP(cs_34[[#This Row],[Select Deal Name]],venture[Deal Name],venture[Industry])),"")</f>
        <v/>
      </c>
      <c r="M67" s="57" t="str">
        <f>IFERROR(IF(cs_34[[#This Row],[Select Deal Name]]="","",_xlfn.XLOOKUP(cs_34[[#This Row],[Select Deal Name]],venture[Deal Name],venture[Status])),"")</f>
        <v/>
      </c>
      <c r="N67" s="60" t="str">
        <f>IFERROR(IF(cs_34[[#This Row],[Select Deal Name]]="","",_xlfn.XLOOKUP(cs_34[[#This Row],[Select Deal Name]],venture[Deal Name],venture[Target Date])),"")</f>
        <v/>
      </c>
      <c r="O67" s="57" t="str">
        <f ca="1">IF(cs_34[[#This Row],[Deal Target Date]]="","",IF((cs_34[[#This Row],[Deal Target Date]]-TODAY())&lt;=0,0,cs_34[[#This Row],[Deal Target Date]]-TODAY()))</f>
        <v/>
      </c>
    </row>
    <row r="68" spans="1:15" ht="18.600000000000001" customHeight="1" x14ac:dyDescent="0.25">
      <c r="A68" s="12"/>
      <c r="B68" s="13"/>
      <c r="C68" s="14"/>
      <c r="D68" s="15"/>
      <c r="E68" s="15"/>
      <c r="F68" s="15"/>
      <c r="G68" s="15"/>
      <c r="H68" s="15"/>
      <c r="I68" s="15"/>
      <c r="J68" s="15"/>
      <c r="K68" s="57" t="str">
        <f>IFERROR(IF(cs_34[[#This Row],[Select Deal Name]]="","",_xlfn.XLOOKUP(cs_34[[#This Row],[Select Deal Name]],venture[Deal Name],venture[Company])),"")</f>
        <v/>
      </c>
      <c r="L68" s="57" t="str">
        <f>IFERROR(IF(cs_34[[#This Row],[Select Deal Name]]="","",_xlfn.XLOOKUP(cs_34[[#This Row],[Select Deal Name]],venture[Deal Name],venture[Industry])),"")</f>
        <v/>
      </c>
      <c r="M68" s="57" t="str">
        <f>IFERROR(IF(cs_34[[#This Row],[Select Deal Name]]="","",_xlfn.XLOOKUP(cs_34[[#This Row],[Select Deal Name]],venture[Deal Name],venture[Status])),"")</f>
        <v/>
      </c>
      <c r="N68" s="60" t="str">
        <f>IFERROR(IF(cs_34[[#This Row],[Select Deal Name]]="","",_xlfn.XLOOKUP(cs_34[[#This Row],[Select Deal Name]],venture[Deal Name],venture[Target Date])),"")</f>
        <v/>
      </c>
      <c r="O68" s="57" t="str">
        <f ca="1">IF(cs_34[[#This Row],[Deal Target Date]]="","",IF((cs_34[[#This Row],[Deal Target Date]]-TODAY())&lt;=0,0,cs_34[[#This Row],[Deal Target Date]]-TODAY()))</f>
        <v/>
      </c>
    </row>
    <row r="69" spans="1:15" ht="18.600000000000001" customHeight="1" x14ac:dyDescent="0.25">
      <c r="A69" s="12"/>
      <c r="B69" s="13"/>
      <c r="C69" s="14"/>
      <c r="D69" s="15"/>
      <c r="E69" s="15"/>
      <c r="F69" s="15"/>
      <c r="G69" s="15"/>
      <c r="H69" s="15"/>
      <c r="I69" s="15"/>
      <c r="J69" s="15"/>
      <c r="K69" s="57" t="str">
        <f>IFERROR(IF(cs_34[[#This Row],[Select Deal Name]]="","",_xlfn.XLOOKUP(cs_34[[#This Row],[Select Deal Name]],venture[Deal Name],venture[Company])),"")</f>
        <v/>
      </c>
      <c r="L69" s="57" t="str">
        <f>IFERROR(IF(cs_34[[#This Row],[Select Deal Name]]="","",_xlfn.XLOOKUP(cs_34[[#This Row],[Select Deal Name]],venture[Deal Name],venture[Industry])),"")</f>
        <v/>
      </c>
      <c r="M69" s="57" t="str">
        <f>IFERROR(IF(cs_34[[#This Row],[Select Deal Name]]="","",_xlfn.XLOOKUP(cs_34[[#This Row],[Select Deal Name]],venture[Deal Name],venture[Status])),"")</f>
        <v/>
      </c>
      <c r="N69" s="60" t="str">
        <f>IFERROR(IF(cs_34[[#This Row],[Select Deal Name]]="","",_xlfn.XLOOKUP(cs_34[[#This Row],[Select Deal Name]],venture[Deal Name],venture[Target Date])),"")</f>
        <v/>
      </c>
      <c r="O69" s="57" t="str">
        <f ca="1">IF(cs_34[[#This Row],[Deal Target Date]]="","",IF((cs_34[[#This Row],[Deal Target Date]]-TODAY())&lt;=0,0,cs_34[[#This Row],[Deal Target Date]]-TODAY()))</f>
        <v/>
      </c>
    </row>
    <row r="70" spans="1:15" ht="18.600000000000001" customHeight="1" x14ac:dyDescent="0.25">
      <c r="A70" s="12"/>
      <c r="B70" s="13"/>
      <c r="C70" s="14"/>
      <c r="D70" s="15"/>
      <c r="E70" s="15"/>
      <c r="F70" s="15"/>
      <c r="G70" s="15"/>
      <c r="H70" s="15"/>
      <c r="I70" s="15"/>
      <c r="J70" s="15"/>
      <c r="K70" s="57" t="str">
        <f>IFERROR(IF(cs_34[[#This Row],[Select Deal Name]]="","",_xlfn.XLOOKUP(cs_34[[#This Row],[Select Deal Name]],venture[Deal Name],venture[Company])),"")</f>
        <v/>
      </c>
      <c r="L70" s="57" t="str">
        <f>IFERROR(IF(cs_34[[#This Row],[Select Deal Name]]="","",_xlfn.XLOOKUP(cs_34[[#This Row],[Select Deal Name]],venture[Deal Name],venture[Industry])),"")</f>
        <v/>
      </c>
      <c r="M70" s="57" t="str">
        <f>IFERROR(IF(cs_34[[#This Row],[Select Deal Name]]="","",_xlfn.XLOOKUP(cs_34[[#This Row],[Select Deal Name]],venture[Deal Name],venture[Status])),"")</f>
        <v/>
      </c>
      <c r="N70" s="60" t="str">
        <f>IFERROR(IF(cs_34[[#This Row],[Select Deal Name]]="","",_xlfn.XLOOKUP(cs_34[[#This Row],[Select Deal Name]],venture[Deal Name],venture[Target Date])),"")</f>
        <v/>
      </c>
      <c r="O70" s="57" t="str">
        <f ca="1">IF(cs_34[[#This Row],[Deal Target Date]]="","",IF((cs_34[[#This Row],[Deal Target Date]]-TODAY())&lt;=0,0,cs_34[[#This Row],[Deal Target Date]]-TODAY()))</f>
        <v/>
      </c>
    </row>
    <row r="71" spans="1:15" ht="18.600000000000001" customHeight="1" x14ac:dyDescent="0.25">
      <c r="A71" s="12"/>
      <c r="B71" s="13"/>
      <c r="C71" s="14"/>
      <c r="D71" s="15"/>
      <c r="E71" s="15"/>
      <c r="F71" s="15"/>
      <c r="G71" s="15"/>
      <c r="H71" s="15"/>
      <c r="I71" s="15"/>
      <c r="J71" s="15"/>
      <c r="K71" s="57" t="str">
        <f>IFERROR(IF(cs_34[[#This Row],[Select Deal Name]]="","",_xlfn.XLOOKUP(cs_34[[#This Row],[Select Deal Name]],venture[Deal Name],venture[Company])),"")</f>
        <v/>
      </c>
      <c r="L71" s="57" t="str">
        <f>IFERROR(IF(cs_34[[#This Row],[Select Deal Name]]="","",_xlfn.XLOOKUP(cs_34[[#This Row],[Select Deal Name]],venture[Deal Name],venture[Industry])),"")</f>
        <v/>
      </c>
      <c r="M71" s="57" t="str">
        <f>IFERROR(IF(cs_34[[#This Row],[Select Deal Name]]="","",_xlfn.XLOOKUP(cs_34[[#This Row],[Select Deal Name]],venture[Deal Name],venture[Status])),"")</f>
        <v/>
      </c>
      <c r="N71" s="60" t="str">
        <f>IFERROR(IF(cs_34[[#This Row],[Select Deal Name]]="","",_xlfn.XLOOKUP(cs_34[[#This Row],[Select Deal Name]],venture[Deal Name],venture[Target Date])),"")</f>
        <v/>
      </c>
      <c r="O71" s="57" t="str">
        <f ca="1">IF(cs_34[[#This Row],[Deal Target Date]]="","",IF((cs_34[[#This Row],[Deal Target Date]]-TODAY())&lt;=0,0,cs_34[[#This Row],[Deal Target Date]]-TODAY()))</f>
        <v/>
      </c>
    </row>
    <row r="72" spans="1:15" ht="18.600000000000001" customHeight="1" x14ac:dyDescent="0.25">
      <c r="A72" s="12"/>
      <c r="B72" s="13"/>
      <c r="C72" s="14"/>
      <c r="D72" s="15"/>
      <c r="E72" s="15"/>
      <c r="F72" s="15"/>
      <c r="G72" s="15"/>
      <c r="H72" s="15"/>
      <c r="I72" s="15"/>
      <c r="J72" s="15"/>
      <c r="K72" s="57" t="str">
        <f>IFERROR(IF(cs_34[[#This Row],[Select Deal Name]]="","",_xlfn.XLOOKUP(cs_34[[#This Row],[Select Deal Name]],venture[Deal Name],venture[Company])),"")</f>
        <v/>
      </c>
      <c r="L72" s="57" t="str">
        <f>IFERROR(IF(cs_34[[#This Row],[Select Deal Name]]="","",_xlfn.XLOOKUP(cs_34[[#This Row],[Select Deal Name]],venture[Deal Name],venture[Industry])),"")</f>
        <v/>
      </c>
      <c r="M72" s="57" t="str">
        <f>IFERROR(IF(cs_34[[#This Row],[Select Deal Name]]="","",_xlfn.XLOOKUP(cs_34[[#This Row],[Select Deal Name]],venture[Deal Name],venture[Status])),"")</f>
        <v/>
      </c>
      <c r="N72" s="60" t="str">
        <f>IFERROR(IF(cs_34[[#This Row],[Select Deal Name]]="","",_xlfn.XLOOKUP(cs_34[[#This Row],[Select Deal Name]],venture[Deal Name],venture[Target Date])),"")</f>
        <v/>
      </c>
      <c r="O72" s="57" t="str">
        <f ca="1">IF(cs_34[[#This Row],[Deal Target Date]]="","",IF((cs_34[[#This Row],[Deal Target Date]]-TODAY())&lt;=0,0,cs_34[[#This Row],[Deal Target Date]]-TODAY()))</f>
        <v/>
      </c>
    </row>
    <row r="73" spans="1:15" ht="18.600000000000001" customHeight="1" x14ac:dyDescent="0.25">
      <c r="A73" s="12"/>
      <c r="B73" s="13"/>
      <c r="C73" s="14"/>
      <c r="D73" s="15"/>
      <c r="E73" s="15"/>
      <c r="F73" s="15"/>
      <c r="G73" s="15"/>
      <c r="H73" s="15"/>
      <c r="I73" s="15"/>
      <c r="J73" s="15"/>
      <c r="K73" s="57" t="str">
        <f>IFERROR(IF(cs_34[[#This Row],[Select Deal Name]]="","",_xlfn.XLOOKUP(cs_34[[#This Row],[Select Deal Name]],venture[Deal Name],venture[Company])),"")</f>
        <v/>
      </c>
      <c r="L73" s="57" t="str">
        <f>IFERROR(IF(cs_34[[#This Row],[Select Deal Name]]="","",_xlfn.XLOOKUP(cs_34[[#This Row],[Select Deal Name]],venture[Deal Name],venture[Industry])),"")</f>
        <v/>
      </c>
      <c r="M73" s="57" t="str">
        <f>IFERROR(IF(cs_34[[#This Row],[Select Deal Name]]="","",_xlfn.XLOOKUP(cs_34[[#This Row],[Select Deal Name]],venture[Deal Name],venture[Status])),"")</f>
        <v/>
      </c>
      <c r="N73" s="60" t="str">
        <f>IFERROR(IF(cs_34[[#This Row],[Select Deal Name]]="","",_xlfn.XLOOKUP(cs_34[[#This Row],[Select Deal Name]],venture[Deal Name],venture[Target Date])),"")</f>
        <v/>
      </c>
      <c r="O73" s="57" t="str">
        <f ca="1">IF(cs_34[[#This Row],[Deal Target Date]]="","",IF((cs_34[[#This Row],[Deal Target Date]]-TODAY())&lt;=0,0,cs_34[[#This Row],[Deal Target Date]]-TODAY()))</f>
        <v/>
      </c>
    </row>
    <row r="74" spans="1:15" ht="18.600000000000001" customHeight="1" x14ac:dyDescent="0.25">
      <c r="A74" s="12"/>
      <c r="B74" s="13"/>
      <c r="C74" s="14"/>
      <c r="D74" s="15"/>
      <c r="E74" s="15"/>
      <c r="F74" s="15"/>
      <c r="G74" s="15"/>
      <c r="H74" s="15"/>
      <c r="I74" s="15"/>
      <c r="J74" s="15"/>
      <c r="K74" s="57" t="str">
        <f>IFERROR(IF(cs_34[[#This Row],[Select Deal Name]]="","",_xlfn.XLOOKUP(cs_34[[#This Row],[Select Deal Name]],venture[Deal Name],venture[Company])),"")</f>
        <v/>
      </c>
      <c r="L74" s="57" t="str">
        <f>IFERROR(IF(cs_34[[#This Row],[Select Deal Name]]="","",_xlfn.XLOOKUP(cs_34[[#This Row],[Select Deal Name]],venture[Deal Name],venture[Industry])),"")</f>
        <v/>
      </c>
      <c r="M74" s="57" t="str">
        <f>IFERROR(IF(cs_34[[#This Row],[Select Deal Name]]="","",_xlfn.XLOOKUP(cs_34[[#This Row],[Select Deal Name]],venture[Deal Name],venture[Status])),"")</f>
        <v/>
      </c>
      <c r="N74" s="60" t="str">
        <f>IFERROR(IF(cs_34[[#This Row],[Select Deal Name]]="","",_xlfn.XLOOKUP(cs_34[[#This Row],[Select Deal Name]],venture[Deal Name],venture[Target Date])),"")</f>
        <v/>
      </c>
      <c r="O74" s="57" t="str">
        <f ca="1">IF(cs_34[[#This Row],[Deal Target Date]]="","",IF((cs_34[[#This Row],[Deal Target Date]]-TODAY())&lt;=0,0,cs_34[[#This Row],[Deal Target Date]]-TODAY()))</f>
        <v/>
      </c>
    </row>
    <row r="75" spans="1:15" ht="18.600000000000001" customHeight="1" x14ac:dyDescent="0.25">
      <c r="A75" s="12"/>
      <c r="B75" s="13"/>
      <c r="C75" s="14"/>
      <c r="D75" s="15"/>
      <c r="E75" s="15"/>
      <c r="F75" s="15"/>
      <c r="G75" s="15"/>
      <c r="H75" s="15"/>
      <c r="I75" s="15"/>
      <c r="J75" s="15"/>
      <c r="K75" s="57" t="str">
        <f>IFERROR(IF(cs_34[[#This Row],[Select Deal Name]]="","",_xlfn.XLOOKUP(cs_34[[#This Row],[Select Deal Name]],venture[Deal Name],venture[Company])),"")</f>
        <v/>
      </c>
      <c r="L75" s="57" t="str">
        <f>IFERROR(IF(cs_34[[#This Row],[Select Deal Name]]="","",_xlfn.XLOOKUP(cs_34[[#This Row],[Select Deal Name]],venture[Deal Name],venture[Industry])),"")</f>
        <v/>
      </c>
      <c r="M75" s="57" t="str">
        <f>IFERROR(IF(cs_34[[#This Row],[Select Deal Name]]="","",_xlfn.XLOOKUP(cs_34[[#This Row],[Select Deal Name]],venture[Deal Name],venture[Status])),"")</f>
        <v/>
      </c>
      <c r="N75" s="60" t="str">
        <f>IFERROR(IF(cs_34[[#This Row],[Select Deal Name]]="","",_xlfn.XLOOKUP(cs_34[[#This Row],[Select Deal Name]],venture[Deal Name],venture[Target Date])),"")</f>
        <v/>
      </c>
      <c r="O75" s="57" t="str">
        <f ca="1">IF(cs_34[[#This Row],[Deal Target Date]]="","",IF((cs_34[[#This Row],[Deal Target Date]]-TODAY())&lt;=0,0,cs_34[[#This Row],[Deal Target Date]]-TODAY()))</f>
        <v/>
      </c>
    </row>
    <row r="76" spans="1:15" ht="18.600000000000001" customHeight="1" x14ac:dyDescent="0.25">
      <c r="A76" s="12"/>
      <c r="B76" s="13"/>
      <c r="C76" s="14"/>
      <c r="D76" s="15"/>
      <c r="E76" s="15"/>
      <c r="F76" s="15"/>
      <c r="G76" s="15"/>
      <c r="H76" s="15"/>
      <c r="I76" s="15"/>
      <c r="J76" s="15"/>
      <c r="K76" s="57" t="str">
        <f>IFERROR(IF(cs_34[[#This Row],[Select Deal Name]]="","",_xlfn.XLOOKUP(cs_34[[#This Row],[Select Deal Name]],venture[Deal Name],venture[Company])),"")</f>
        <v/>
      </c>
      <c r="L76" s="57" t="str">
        <f>IFERROR(IF(cs_34[[#This Row],[Select Deal Name]]="","",_xlfn.XLOOKUP(cs_34[[#This Row],[Select Deal Name]],venture[Deal Name],venture[Industry])),"")</f>
        <v/>
      </c>
      <c r="M76" s="57" t="str">
        <f>IFERROR(IF(cs_34[[#This Row],[Select Deal Name]]="","",_xlfn.XLOOKUP(cs_34[[#This Row],[Select Deal Name]],venture[Deal Name],venture[Status])),"")</f>
        <v/>
      </c>
      <c r="N76" s="60" t="str">
        <f>IFERROR(IF(cs_34[[#This Row],[Select Deal Name]]="","",_xlfn.XLOOKUP(cs_34[[#This Row],[Select Deal Name]],venture[Deal Name],venture[Target Date])),"")</f>
        <v/>
      </c>
      <c r="O76" s="57" t="str">
        <f ca="1">IF(cs_34[[#This Row],[Deal Target Date]]="","",IF((cs_34[[#This Row],[Deal Target Date]]-TODAY())&lt;=0,0,cs_34[[#This Row],[Deal Target Date]]-TODAY()))</f>
        <v/>
      </c>
    </row>
    <row r="77" spans="1:15" ht="18.600000000000001" customHeight="1" x14ac:dyDescent="0.25">
      <c r="A77" s="12"/>
      <c r="B77" s="13"/>
      <c r="C77" s="14"/>
      <c r="D77" s="15"/>
      <c r="E77" s="15"/>
      <c r="F77" s="15"/>
      <c r="G77" s="15"/>
      <c r="H77" s="15"/>
      <c r="I77" s="15"/>
      <c r="J77" s="15"/>
      <c r="K77" s="58" t="str">
        <f>IFERROR(IF(cs_34[[#This Row],[Select Deal Name]]="","",_xlfn.XLOOKUP(cs_34[[#This Row],[Select Deal Name]],venture[Deal Name],venture[Company])),"")</f>
        <v/>
      </c>
      <c r="L77" s="58" t="str">
        <f>IFERROR(IF(cs_34[[#This Row],[Select Deal Name]]="","",_xlfn.XLOOKUP(cs_34[[#This Row],[Select Deal Name]],venture[Deal Name],venture[Industry])),"")</f>
        <v/>
      </c>
      <c r="M77" s="58" t="str">
        <f>IFERROR(IF(cs_34[[#This Row],[Select Deal Name]]="","",_xlfn.XLOOKUP(cs_34[[#This Row],[Select Deal Name]],venture[Deal Name],venture[Status])),"")</f>
        <v/>
      </c>
      <c r="N77" s="61" t="str">
        <f>IFERROR(IF(cs_34[[#This Row],[Select Deal Name]]="","",_xlfn.XLOOKUP(cs_34[[#This Row],[Select Deal Name]],venture[Deal Name],venture[Target Date])),"")</f>
        <v/>
      </c>
      <c r="O77" s="58" t="str">
        <f ca="1">IF(cs_34[[#This Row],[Deal Target Date]]="","",IF((cs_34[[#This Row],[Deal Target Date]]-TODAY())&lt;=0,0,cs_34[[#This Row],[Deal Target Date]]-TODAY()))</f>
        <v/>
      </c>
    </row>
  </sheetData>
  <phoneticPr fontId="14" type="noConversion"/>
  <dataValidations count="2">
    <dataValidation type="list" allowBlank="1" showInputMessage="1" showErrorMessage="1" sqref="B5:B77" xr:uid="{8BF6ED7E-13E6-4EB8-BE29-E79165714F3F}">
      <formula1>Interaction</formula1>
    </dataValidation>
    <dataValidation type="list" allowBlank="1" showInputMessage="1" showErrorMessage="1" sqref="C5:C77" xr:uid="{B1EAA7FD-325B-4D74-8CFF-3E6EE6B8B951}">
      <formula1>Deal</formula1>
    </dataValidation>
  </dataValidation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94E3C-5630-4C56-9D49-DC45ECBE97DD}">
  <sheetPr codeName="Sheet5">
    <tabColor rgb="FF114E69"/>
  </sheetPr>
  <dimension ref="A1:N120"/>
  <sheetViews>
    <sheetView showGridLines="0" showRowColHeaders="0" zoomScale="79" zoomScaleNormal="79" workbookViewId="0">
      <selection activeCell="A6" sqref="A6:A8"/>
    </sheetView>
  </sheetViews>
  <sheetFormatPr defaultColWidth="25.6640625" defaultRowHeight="15" customHeight="1" x14ac:dyDescent="0.25"/>
  <cols>
    <col min="1" max="4" width="26.6640625" style="37" customWidth="1"/>
    <col min="5" max="5" width="26.6640625" style="39" customWidth="1"/>
    <col min="6" max="6" width="26.6640625" style="37" customWidth="1"/>
    <col min="7" max="8" width="26.77734375" style="37" customWidth="1"/>
    <col min="9" max="9" width="26.6640625" style="36" customWidth="1"/>
    <col min="10" max="10" width="26.6640625" style="37" customWidth="1"/>
    <col min="11" max="11" width="1.33203125" style="36" customWidth="1"/>
    <col min="12" max="14" width="25.6640625" style="36"/>
    <col min="15" max="16384" width="25.6640625" style="37"/>
  </cols>
  <sheetData>
    <row r="1" spans="1:14" ht="15" customHeight="1" x14ac:dyDescent="0.25">
      <c r="E1" s="37"/>
    </row>
    <row r="2" spans="1:14" ht="15" customHeight="1" x14ac:dyDescent="0.25">
      <c r="E2" s="37"/>
    </row>
    <row r="3" spans="1:14" s="32" customFormat="1" ht="72" customHeight="1" thickBot="1" x14ac:dyDescent="0.3">
      <c r="A3" s="91" t="s">
        <v>241</v>
      </c>
      <c r="B3" s="91"/>
      <c r="C3" s="91"/>
      <c r="D3" s="91"/>
      <c r="E3" s="91"/>
      <c r="F3" s="91"/>
      <c r="G3" s="91"/>
      <c r="H3" s="91"/>
      <c r="I3" s="91"/>
      <c r="J3" s="91"/>
      <c r="K3" s="31"/>
      <c r="L3" s="31"/>
      <c r="M3" s="31"/>
      <c r="N3" s="31"/>
    </row>
    <row r="4" spans="1:14" ht="5.4" customHeight="1" thickTop="1" thickBot="1" x14ac:dyDescent="0.3">
      <c r="A4" s="33"/>
      <c r="B4" s="33"/>
      <c r="C4" s="33"/>
      <c r="D4" s="33"/>
      <c r="E4" s="34"/>
      <c r="F4" s="33"/>
      <c r="G4" s="33"/>
      <c r="H4" s="33"/>
      <c r="I4" s="35"/>
      <c r="J4" s="33"/>
    </row>
    <row r="5" spans="1:14" ht="19.5" customHeight="1" thickTop="1" thickBot="1" x14ac:dyDescent="0.3">
      <c r="A5" s="77" t="s">
        <v>243</v>
      </c>
      <c r="B5" s="77" t="s">
        <v>242</v>
      </c>
      <c r="C5" s="77" t="s">
        <v>244</v>
      </c>
      <c r="D5" s="77" t="s">
        <v>245</v>
      </c>
      <c r="E5" s="77" t="s">
        <v>246</v>
      </c>
      <c r="F5" s="78" t="s">
        <v>268</v>
      </c>
      <c r="G5" s="77" t="s">
        <v>283</v>
      </c>
      <c r="H5" s="77" t="s">
        <v>269</v>
      </c>
      <c r="I5" s="77" t="s">
        <v>285</v>
      </c>
      <c r="J5" s="77" t="s">
        <v>282</v>
      </c>
      <c r="M5" s="52"/>
    </row>
    <row r="6" spans="1:14" ht="15" customHeight="1" thickTop="1" thickBot="1" x14ac:dyDescent="0.3">
      <c r="A6" s="92">
        <f>IFERROR(SUM(Sheet5!B:B),0)</f>
        <v>20</v>
      </c>
      <c r="B6" s="92">
        <f>IFERROR(GETPIVOTDATA("Count of Deal Name",Sheet5!$C$3),0)</f>
        <v>30</v>
      </c>
      <c r="C6" s="94">
        <f>IFERROR(GETPIVOTDATA("Deal Name",Sheet5!$R$3,"Status","Active"),0)</f>
        <v>15</v>
      </c>
      <c r="D6" s="96">
        <f>IFERROR(GETPIVOTDATA("Deal Name",Sheet5!$R$3,"Status","Pending"),0)</f>
        <v>8</v>
      </c>
      <c r="E6" s="98">
        <f>IFERROR(GETPIVOTDATA("Deal Name",Sheet5!$R$3,"Status","Closed"),0)</f>
        <v>7</v>
      </c>
      <c r="F6" s="100">
        <f>IFERROR(GETPIVOTDATA("Sum of Pre-Valuation Amount",Sheet5!$C$3),0)</f>
        <v>390000000</v>
      </c>
      <c r="G6" s="100">
        <f>IFERROR(GETPIVOTDATA("Sum of raising Amount",Sheet5!$C$3),0)</f>
        <v>106003293</v>
      </c>
      <c r="H6" s="88">
        <f>IFERROR(GETPIVOTDATA("Sum of Post-Valuation Amount",Sheet5!$C$3),0)</f>
        <v>496003293</v>
      </c>
      <c r="I6" s="102">
        <f>IFERROR(G6/F6,"")</f>
        <v>0.27180331538461538</v>
      </c>
      <c r="J6" s="102">
        <f>IFERROR(G6/H6,"")</f>
        <v>0.21371489765492344</v>
      </c>
    </row>
    <row r="7" spans="1:14" ht="15" customHeight="1" thickTop="1" thickBot="1" x14ac:dyDescent="0.3">
      <c r="A7" s="92"/>
      <c r="B7" s="92"/>
      <c r="C7" s="94"/>
      <c r="D7" s="96"/>
      <c r="E7" s="98"/>
      <c r="F7" s="100"/>
      <c r="G7" s="100"/>
      <c r="H7" s="89"/>
      <c r="I7" s="102"/>
      <c r="J7" s="102"/>
    </row>
    <row r="8" spans="1:14" ht="15" customHeight="1" thickTop="1" x14ac:dyDescent="0.25">
      <c r="A8" s="93"/>
      <c r="B8" s="93"/>
      <c r="C8" s="95"/>
      <c r="D8" s="97"/>
      <c r="E8" s="99"/>
      <c r="F8" s="101"/>
      <c r="G8" s="101"/>
      <c r="H8" s="90"/>
      <c r="I8" s="103"/>
      <c r="J8" s="103"/>
    </row>
    <row r="9" spans="1:14" ht="15" customHeight="1" x14ac:dyDescent="0.25">
      <c r="D9" s="38"/>
    </row>
    <row r="10" spans="1:14" ht="15" customHeight="1" x14ac:dyDescent="0.25">
      <c r="D10" s="38"/>
    </row>
    <row r="11" spans="1:14" ht="15" customHeight="1" x14ac:dyDescent="0.25">
      <c r="D11" s="38"/>
    </row>
    <row r="12" spans="1:14" ht="15" customHeight="1" x14ac:dyDescent="0.25">
      <c r="D12" s="38"/>
    </row>
    <row r="13" spans="1:14" ht="15" customHeight="1" x14ac:dyDescent="0.25">
      <c r="D13" s="38"/>
    </row>
    <row r="14" spans="1:14" ht="15" customHeight="1" x14ac:dyDescent="0.25">
      <c r="D14" s="38"/>
    </row>
    <row r="15" spans="1:14" ht="15" customHeight="1" x14ac:dyDescent="0.25">
      <c r="D15" s="38"/>
    </row>
    <row r="16" spans="1:14" ht="15" customHeight="1" x14ac:dyDescent="0.25">
      <c r="D16" s="38"/>
    </row>
    <row r="18" spans="1:10" ht="15" customHeight="1" x14ac:dyDescent="0.25">
      <c r="D18" s="38"/>
    </row>
    <row r="19" spans="1:10" ht="15" customHeight="1" x14ac:dyDescent="0.25">
      <c r="D19" s="38"/>
    </row>
    <row r="20" spans="1:10" ht="15" customHeight="1" x14ac:dyDescent="0.25">
      <c r="D20" s="38"/>
    </row>
    <row r="21" spans="1:10" ht="15" customHeight="1" x14ac:dyDescent="0.25">
      <c r="D21" s="38"/>
    </row>
    <row r="22" spans="1:10" ht="15" customHeight="1" x14ac:dyDescent="0.25">
      <c r="D22" s="38"/>
    </row>
    <row r="23" spans="1:10" ht="15" customHeight="1" x14ac:dyDescent="0.25">
      <c r="D23" s="38"/>
    </row>
    <row r="24" spans="1:10" ht="15" customHeight="1" x14ac:dyDescent="0.25">
      <c r="D24" s="38"/>
    </row>
    <row r="25" spans="1:10" ht="15" customHeight="1" x14ac:dyDescent="0.25">
      <c r="D25" s="38"/>
    </row>
    <row r="26" spans="1:10" ht="15" customHeight="1" x14ac:dyDescent="0.25">
      <c r="D26" s="38"/>
    </row>
    <row r="27" spans="1:10" ht="15" customHeight="1" x14ac:dyDescent="0.25">
      <c r="D27" s="38"/>
    </row>
    <row r="28" spans="1:10" ht="15" customHeight="1" x14ac:dyDescent="0.25">
      <c r="D28" s="38"/>
    </row>
    <row r="29" spans="1:10" ht="15" customHeight="1" x14ac:dyDescent="0.25">
      <c r="D29" s="38"/>
    </row>
    <row r="30" spans="1:10" ht="15" customHeight="1" x14ac:dyDescent="0.25">
      <c r="D30" s="38"/>
    </row>
    <row r="31" spans="1:10" ht="15" customHeight="1" x14ac:dyDescent="0.25">
      <c r="D31" s="38"/>
    </row>
    <row r="32" spans="1:10" s="36" customFormat="1" ht="13.2" x14ac:dyDescent="0.25">
      <c r="A32" s="37"/>
      <c r="B32" s="37"/>
      <c r="C32" s="37"/>
      <c r="D32" s="37"/>
      <c r="E32" s="39"/>
      <c r="F32" s="37"/>
      <c r="G32" s="37"/>
      <c r="H32" s="37"/>
      <c r="J32" s="37"/>
    </row>
    <row r="33" spans="1:10" s="36" customFormat="1" ht="13.2" x14ac:dyDescent="0.25">
      <c r="A33" s="37"/>
      <c r="B33" s="37"/>
      <c r="C33" s="37"/>
      <c r="D33" s="37"/>
      <c r="E33" s="39"/>
      <c r="F33" s="37"/>
      <c r="G33" s="37"/>
      <c r="H33" s="37"/>
      <c r="J33" s="37"/>
    </row>
    <row r="34" spans="1:10" s="36" customFormat="1" ht="13.2" x14ac:dyDescent="0.25">
      <c r="A34" s="37"/>
      <c r="B34" s="37"/>
      <c r="C34" s="37"/>
      <c r="D34" s="37"/>
      <c r="E34" s="39"/>
      <c r="F34" s="37"/>
      <c r="G34" s="37"/>
      <c r="H34" s="37"/>
      <c r="J34" s="37"/>
    </row>
    <row r="35" spans="1:10" s="36" customFormat="1" ht="13.2" x14ac:dyDescent="0.25">
      <c r="A35" s="37"/>
      <c r="B35" s="37"/>
      <c r="C35" s="37"/>
      <c r="D35" s="37"/>
      <c r="E35" s="39"/>
      <c r="F35" s="37"/>
      <c r="G35" s="37"/>
      <c r="H35" s="37"/>
      <c r="J35" s="37"/>
    </row>
    <row r="36" spans="1:10" s="36" customFormat="1" ht="13.2" x14ac:dyDescent="0.25">
      <c r="A36" s="37"/>
      <c r="B36" s="37"/>
      <c r="C36" s="37"/>
      <c r="D36" s="37"/>
      <c r="E36" s="39"/>
      <c r="F36" s="37"/>
      <c r="G36" s="37"/>
      <c r="H36" s="37"/>
      <c r="J36" s="37"/>
    </row>
    <row r="37" spans="1:10" s="36" customFormat="1" ht="13.2" x14ac:dyDescent="0.25">
      <c r="A37" s="37"/>
      <c r="B37" s="37"/>
      <c r="C37" s="37"/>
      <c r="D37" s="37"/>
      <c r="E37" s="39"/>
      <c r="F37" s="37"/>
      <c r="G37" s="37"/>
      <c r="J37" s="37"/>
    </row>
    <row r="38" spans="1:10" s="36" customFormat="1" ht="15" customHeight="1" x14ac:dyDescent="0.25">
      <c r="A38" s="40"/>
      <c r="B38" s="40"/>
      <c r="C38" s="40"/>
      <c r="D38" s="37"/>
      <c r="E38" s="39"/>
      <c r="F38" s="37"/>
      <c r="G38" s="37"/>
      <c r="H38" s="37"/>
      <c r="J38" s="37"/>
    </row>
    <row r="39" spans="1:10" s="36" customFormat="1" ht="15" customHeight="1" x14ac:dyDescent="0.25">
      <c r="A39" s="40"/>
      <c r="B39" s="40"/>
      <c r="C39" s="40"/>
      <c r="D39" s="37"/>
      <c r="E39" s="39"/>
      <c r="F39" s="37"/>
      <c r="G39" s="37"/>
      <c r="H39" s="37"/>
      <c r="J39" s="37"/>
    </row>
    <row r="40" spans="1:10" s="36" customFormat="1" ht="15" customHeight="1" x14ac:dyDescent="0.25">
      <c r="A40" s="40"/>
      <c r="B40" s="40"/>
      <c r="C40" s="40"/>
      <c r="D40" s="37"/>
      <c r="E40" s="39"/>
      <c r="F40" s="37"/>
      <c r="G40" s="37"/>
      <c r="H40" s="37"/>
      <c r="J40" s="37"/>
    </row>
    <row r="41" spans="1:10" s="36" customFormat="1" ht="15" customHeight="1" x14ac:dyDescent="0.25">
      <c r="A41" s="40"/>
      <c r="B41" s="40"/>
      <c r="C41" s="40"/>
      <c r="D41" s="37"/>
      <c r="E41" s="39"/>
      <c r="F41" s="37"/>
      <c r="G41" s="37"/>
      <c r="H41" s="37"/>
      <c r="J41" s="37"/>
    </row>
    <row r="42" spans="1:10" s="36" customFormat="1" ht="15" customHeight="1" x14ac:dyDescent="0.25">
      <c r="A42" s="40"/>
      <c r="B42" s="40"/>
      <c r="C42" s="40"/>
      <c r="D42" s="37"/>
      <c r="E42" s="39"/>
      <c r="F42" s="37"/>
      <c r="G42" s="37"/>
      <c r="H42" s="37"/>
      <c r="J42" s="37"/>
    </row>
    <row r="43" spans="1:10" s="36" customFormat="1" ht="15" customHeight="1" x14ac:dyDescent="0.25">
      <c r="A43" s="40"/>
      <c r="B43" s="40"/>
      <c r="C43" s="40"/>
      <c r="D43" s="37"/>
      <c r="E43" s="39"/>
      <c r="F43" s="37"/>
      <c r="G43" s="37"/>
      <c r="H43" s="37"/>
      <c r="J43" s="37"/>
    </row>
    <row r="44" spans="1:10" s="36" customFormat="1" ht="15" customHeight="1" x14ac:dyDescent="0.25">
      <c r="A44" s="40"/>
      <c r="B44" s="40"/>
      <c r="C44" s="40"/>
      <c r="D44" s="37"/>
      <c r="E44" s="39"/>
      <c r="F44" s="37"/>
      <c r="G44" s="37"/>
      <c r="H44" s="37"/>
      <c r="J44" s="37"/>
    </row>
    <row r="45" spans="1:10" s="36" customFormat="1" ht="15" customHeight="1" x14ac:dyDescent="0.25">
      <c r="A45" s="40"/>
      <c r="B45" s="40"/>
      <c r="C45" s="40"/>
      <c r="D45" s="37"/>
      <c r="E45" s="39"/>
      <c r="F45" s="37"/>
      <c r="G45" s="37"/>
      <c r="H45" s="37"/>
      <c r="J45" s="37"/>
    </row>
    <row r="46" spans="1:10" s="36" customFormat="1" ht="15" customHeight="1" x14ac:dyDescent="0.25">
      <c r="A46" s="40"/>
      <c r="B46" s="40"/>
      <c r="C46" s="40"/>
      <c r="D46" s="37"/>
      <c r="E46" s="39"/>
      <c r="F46" s="37"/>
      <c r="G46" s="37"/>
      <c r="H46" s="37"/>
      <c r="J46" s="37"/>
    </row>
    <row r="47" spans="1:10" s="36" customFormat="1" ht="15" customHeight="1" x14ac:dyDescent="0.25">
      <c r="A47" s="40"/>
      <c r="B47" s="40"/>
      <c r="C47" s="40"/>
      <c r="D47" s="37"/>
      <c r="E47" s="39"/>
      <c r="F47" s="37"/>
      <c r="G47" s="37"/>
      <c r="H47" s="37"/>
      <c r="J47" s="37"/>
    </row>
    <row r="48" spans="1:10" s="36" customFormat="1" ht="15" customHeight="1" x14ac:dyDescent="0.25">
      <c r="A48" s="40"/>
      <c r="B48" s="40"/>
      <c r="C48" s="40"/>
      <c r="D48" s="37"/>
      <c r="E48" s="39"/>
      <c r="F48" s="37"/>
      <c r="G48" s="37"/>
      <c r="H48" s="37"/>
      <c r="J48" s="37"/>
    </row>
    <row r="49" spans="1:10" s="36" customFormat="1" ht="15" customHeight="1" x14ac:dyDescent="0.25">
      <c r="A49" s="40"/>
      <c r="B49" s="40"/>
      <c r="C49" s="40"/>
      <c r="D49" s="37"/>
      <c r="E49" s="39"/>
      <c r="F49" s="37"/>
      <c r="G49" s="37"/>
      <c r="H49" s="37"/>
      <c r="J49" s="37"/>
    </row>
    <row r="50" spans="1:10" s="36" customFormat="1" ht="13.2" x14ac:dyDescent="0.25">
      <c r="A50" s="37"/>
      <c r="B50" s="37"/>
      <c r="C50" s="37"/>
      <c r="D50" s="37"/>
      <c r="E50" s="39"/>
      <c r="F50" s="37"/>
      <c r="G50" s="37"/>
      <c r="H50" s="37"/>
      <c r="J50" s="37"/>
    </row>
    <row r="51" spans="1:10" s="36" customFormat="1" ht="13.2" x14ac:dyDescent="0.25">
      <c r="A51" s="37"/>
      <c r="B51" s="37"/>
      <c r="C51" s="37"/>
      <c r="D51" s="37"/>
      <c r="E51" s="39"/>
      <c r="F51" s="37"/>
      <c r="G51" s="37"/>
      <c r="H51" s="37"/>
      <c r="J51" s="37"/>
    </row>
    <row r="52" spans="1:10" s="36" customFormat="1" ht="13.2" x14ac:dyDescent="0.25">
      <c r="A52" s="37"/>
      <c r="B52" s="37"/>
      <c r="C52" s="37"/>
      <c r="E52" s="39"/>
      <c r="F52" s="37"/>
      <c r="G52" s="37"/>
      <c r="H52" s="37"/>
      <c r="J52" s="37"/>
    </row>
    <row r="53" spans="1:10" s="36" customFormat="1" ht="13.2" x14ac:dyDescent="0.25">
      <c r="A53" s="37"/>
      <c r="B53" s="37"/>
      <c r="C53" s="37"/>
      <c r="D53" s="37"/>
      <c r="E53" s="39"/>
      <c r="F53" s="37"/>
      <c r="G53" s="37"/>
      <c r="H53" s="37"/>
      <c r="J53" s="37"/>
    </row>
    <row r="54" spans="1:10" s="36" customFormat="1" ht="13.2" x14ac:dyDescent="0.25">
      <c r="A54" s="37"/>
      <c r="B54" s="37"/>
      <c r="C54" s="37"/>
      <c r="D54" s="37"/>
      <c r="E54" s="39"/>
      <c r="F54" s="37"/>
      <c r="G54" s="37"/>
      <c r="H54" s="37"/>
      <c r="J54" s="37"/>
    </row>
    <row r="55" spans="1:10" s="36" customFormat="1" ht="13.2" x14ac:dyDescent="0.25">
      <c r="A55" s="37"/>
      <c r="B55" s="37"/>
      <c r="C55" s="37"/>
      <c r="D55" s="37"/>
      <c r="E55" s="39"/>
      <c r="F55" s="37"/>
      <c r="G55" s="37"/>
      <c r="H55" s="37"/>
      <c r="J55" s="37"/>
    </row>
    <row r="56" spans="1:10" s="36" customFormat="1" ht="13.2" x14ac:dyDescent="0.25">
      <c r="A56" s="37"/>
      <c r="B56" s="37"/>
      <c r="C56" s="37"/>
      <c r="D56" s="37"/>
      <c r="E56" s="39"/>
      <c r="F56" s="37"/>
      <c r="G56" s="37"/>
      <c r="H56" s="37"/>
      <c r="J56" s="37"/>
    </row>
    <row r="57" spans="1:10" s="36" customFormat="1" ht="13.2" x14ac:dyDescent="0.25">
      <c r="A57" s="37"/>
      <c r="B57" s="37"/>
      <c r="C57" s="37"/>
      <c r="D57" s="37"/>
      <c r="E57" s="39"/>
      <c r="F57" s="37"/>
      <c r="G57" s="37"/>
      <c r="H57" s="37"/>
      <c r="J57" s="37"/>
    </row>
    <row r="58" spans="1:10" s="36" customFormat="1" ht="13.2" x14ac:dyDescent="0.25">
      <c r="A58" s="37"/>
      <c r="B58" s="37"/>
      <c r="C58" s="37"/>
      <c r="D58" s="37"/>
      <c r="E58" s="39"/>
      <c r="F58" s="37"/>
      <c r="G58" s="37"/>
      <c r="H58" s="37"/>
      <c r="J58" s="37"/>
    </row>
    <row r="59" spans="1:10" s="36" customFormat="1" ht="13.2" x14ac:dyDescent="0.25">
      <c r="A59" s="37"/>
      <c r="B59" s="37"/>
      <c r="C59" s="37"/>
      <c r="D59" s="37"/>
      <c r="E59" s="39"/>
      <c r="F59" s="37"/>
      <c r="G59" s="37"/>
      <c r="H59" s="37"/>
      <c r="J59" s="37"/>
    </row>
    <row r="60" spans="1:10" s="36" customFormat="1" ht="13.2" x14ac:dyDescent="0.25">
      <c r="A60" s="37"/>
      <c r="B60" s="37"/>
      <c r="C60" s="37"/>
      <c r="D60" s="37"/>
      <c r="E60" s="39"/>
      <c r="F60" s="37"/>
      <c r="G60" s="37"/>
      <c r="H60" s="37"/>
      <c r="J60" s="37"/>
    </row>
    <row r="61" spans="1:10" s="36" customFormat="1" ht="13.2" x14ac:dyDescent="0.25">
      <c r="A61" s="37"/>
      <c r="B61" s="37"/>
      <c r="C61" s="37"/>
      <c r="D61" s="37"/>
      <c r="E61" s="39"/>
      <c r="F61" s="37"/>
      <c r="G61" s="37"/>
      <c r="H61" s="37"/>
      <c r="J61" s="37"/>
    </row>
    <row r="62" spans="1:10" s="36" customFormat="1" ht="13.8" x14ac:dyDescent="0.25">
      <c r="A62" s="37"/>
      <c r="B62" s="37"/>
      <c r="C62" s="37"/>
      <c r="D62" s="41"/>
      <c r="E62" s="42"/>
      <c r="F62" s="40"/>
      <c r="G62" s="40"/>
      <c r="H62" s="40"/>
      <c r="I62" s="40"/>
      <c r="J62" s="40"/>
    </row>
    <row r="63" spans="1:10" s="36" customFormat="1" ht="13.8" x14ac:dyDescent="0.25">
      <c r="A63" s="37"/>
      <c r="B63" s="37"/>
      <c r="C63" s="37"/>
      <c r="D63" s="41"/>
      <c r="E63" s="42"/>
      <c r="F63" s="40"/>
      <c r="G63" s="40"/>
      <c r="H63" s="40"/>
      <c r="I63" s="40"/>
      <c r="J63" s="40"/>
    </row>
    <row r="64" spans="1:10" s="36" customFormat="1" ht="13.8" x14ac:dyDescent="0.25">
      <c r="A64" s="37"/>
      <c r="B64" s="37"/>
      <c r="C64" s="37"/>
      <c r="D64" s="41"/>
      <c r="E64" s="42"/>
      <c r="F64" s="40"/>
      <c r="G64" s="40"/>
      <c r="H64" s="40"/>
      <c r="I64" s="40"/>
      <c r="J64" s="40"/>
    </row>
    <row r="65" spans="1:10" s="36" customFormat="1" ht="13.8" x14ac:dyDescent="0.25">
      <c r="A65" s="37"/>
      <c r="B65" s="37"/>
      <c r="C65" s="37"/>
      <c r="D65" s="41"/>
      <c r="E65" s="42"/>
      <c r="F65" s="40"/>
      <c r="G65" s="40"/>
      <c r="H65" s="40"/>
      <c r="I65" s="40"/>
      <c r="J65" s="40"/>
    </row>
    <row r="66" spans="1:10" s="36" customFormat="1" ht="13.8" x14ac:dyDescent="0.25">
      <c r="A66" s="37"/>
      <c r="B66" s="37"/>
      <c r="C66" s="37"/>
      <c r="D66" s="41"/>
      <c r="E66" s="42"/>
      <c r="F66" s="40"/>
      <c r="G66" s="40"/>
      <c r="H66" s="40"/>
      <c r="I66" s="40"/>
      <c r="J66" s="40"/>
    </row>
    <row r="67" spans="1:10" s="36" customFormat="1" ht="13.8" x14ac:dyDescent="0.25">
      <c r="A67" s="37"/>
      <c r="B67" s="37"/>
      <c r="C67" s="37"/>
      <c r="D67" s="41"/>
      <c r="E67" s="42"/>
      <c r="F67" s="40"/>
      <c r="G67" s="40"/>
      <c r="H67" s="40"/>
      <c r="I67" s="40"/>
      <c r="J67" s="40"/>
    </row>
    <row r="68" spans="1:10" s="36" customFormat="1" ht="13.8" x14ac:dyDescent="0.25">
      <c r="A68" s="37"/>
      <c r="B68" s="37"/>
      <c r="C68" s="37"/>
      <c r="D68" s="41"/>
      <c r="E68" s="42"/>
      <c r="F68" s="40"/>
      <c r="G68" s="40"/>
      <c r="H68" s="40"/>
      <c r="I68" s="40"/>
      <c r="J68" s="40"/>
    </row>
    <row r="69" spans="1:10" s="36" customFormat="1" ht="13.8" x14ac:dyDescent="0.25">
      <c r="A69" s="37"/>
      <c r="B69" s="37"/>
      <c r="C69" s="37"/>
      <c r="D69" s="41"/>
      <c r="E69" s="42"/>
      <c r="F69" s="40"/>
      <c r="G69" s="40"/>
      <c r="H69" s="40"/>
      <c r="I69" s="40"/>
      <c r="J69" s="40"/>
    </row>
    <row r="70" spans="1:10" s="36" customFormat="1" ht="13.8" x14ac:dyDescent="0.25">
      <c r="A70" s="37"/>
      <c r="B70" s="37"/>
      <c r="C70" s="37"/>
      <c r="D70" s="41"/>
      <c r="E70" s="42"/>
      <c r="F70" s="40"/>
      <c r="G70" s="40"/>
      <c r="H70" s="40"/>
      <c r="I70" s="40"/>
      <c r="J70" s="40"/>
    </row>
    <row r="71" spans="1:10" s="36" customFormat="1" ht="13.8" x14ac:dyDescent="0.25">
      <c r="A71" s="37"/>
      <c r="B71" s="37"/>
      <c r="C71" s="37"/>
      <c r="D71" s="41"/>
      <c r="E71" s="42"/>
      <c r="F71" s="40"/>
      <c r="G71" s="40"/>
      <c r="H71" s="40"/>
      <c r="I71" s="40"/>
      <c r="J71" s="40"/>
    </row>
    <row r="72" spans="1:10" s="36" customFormat="1" ht="13.8" x14ac:dyDescent="0.25">
      <c r="A72" s="37"/>
      <c r="B72" s="37"/>
      <c r="C72" s="37"/>
      <c r="D72" s="41"/>
      <c r="E72" s="42"/>
      <c r="F72" s="40"/>
      <c r="G72" s="40"/>
      <c r="H72" s="40"/>
      <c r="I72" s="40"/>
      <c r="J72" s="40"/>
    </row>
    <row r="73" spans="1:10" s="36" customFormat="1" ht="13.8" x14ac:dyDescent="0.25">
      <c r="A73" s="37"/>
      <c r="B73" s="37"/>
      <c r="C73" s="37"/>
      <c r="D73" s="41"/>
      <c r="E73" s="42"/>
      <c r="F73" s="40"/>
      <c r="G73" s="40"/>
      <c r="H73" s="40"/>
      <c r="I73" s="40"/>
      <c r="J73" s="40"/>
    </row>
    <row r="74" spans="1:10" s="36" customFormat="1" ht="13.8" x14ac:dyDescent="0.25">
      <c r="A74" s="37"/>
      <c r="B74" s="37"/>
      <c r="C74" s="37"/>
      <c r="D74" s="41"/>
      <c r="E74" s="42"/>
      <c r="F74" s="40"/>
      <c r="G74" s="40"/>
      <c r="H74" s="40"/>
      <c r="I74" s="40"/>
      <c r="J74" s="40"/>
    </row>
    <row r="75" spans="1:10" s="36" customFormat="1" ht="13.8" x14ac:dyDescent="0.25">
      <c r="A75" s="37"/>
      <c r="B75" s="37"/>
      <c r="C75" s="37"/>
      <c r="D75" s="41"/>
      <c r="E75" s="42"/>
      <c r="F75" s="40"/>
      <c r="G75" s="40"/>
      <c r="H75" s="40"/>
      <c r="I75" s="40"/>
      <c r="J75" s="40"/>
    </row>
    <row r="76" spans="1:10" s="36" customFormat="1" ht="13.8" x14ac:dyDescent="0.25">
      <c r="A76" s="37"/>
      <c r="B76" s="37"/>
      <c r="C76" s="37"/>
      <c r="D76" s="41"/>
      <c r="E76" s="42"/>
      <c r="F76" s="40"/>
      <c r="G76" s="40"/>
      <c r="H76" s="40"/>
      <c r="I76" s="40"/>
      <c r="J76" s="40"/>
    </row>
    <row r="77" spans="1:10" s="36" customFormat="1" ht="13.8" x14ac:dyDescent="0.25">
      <c r="A77" s="37"/>
      <c r="B77" s="37"/>
      <c r="C77" s="37"/>
      <c r="D77" s="41"/>
      <c r="E77" s="42"/>
      <c r="F77" s="40"/>
      <c r="G77" s="40"/>
      <c r="H77" s="40"/>
      <c r="I77" s="40"/>
      <c r="J77" s="40"/>
    </row>
    <row r="78" spans="1:10" s="36" customFormat="1" ht="13.8" x14ac:dyDescent="0.25">
      <c r="A78" s="37"/>
      <c r="B78" s="37"/>
      <c r="C78" s="37"/>
      <c r="D78" s="41"/>
      <c r="E78" s="42"/>
      <c r="F78" s="40"/>
      <c r="G78" s="40"/>
      <c r="H78" s="40"/>
      <c r="I78" s="40"/>
      <c r="J78" s="40"/>
    </row>
    <row r="79" spans="1:10" s="36" customFormat="1" ht="13.8" x14ac:dyDescent="0.25">
      <c r="A79" s="37"/>
      <c r="B79" s="37"/>
      <c r="C79" s="37"/>
      <c r="D79" s="41"/>
      <c r="E79" s="42"/>
      <c r="F79" s="40"/>
      <c r="G79" s="40"/>
      <c r="H79" s="40"/>
      <c r="I79" s="40"/>
      <c r="J79" s="40"/>
    </row>
    <row r="80" spans="1:10" s="36" customFormat="1" ht="13.8" x14ac:dyDescent="0.25">
      <c r="A80" s="37"/>
      <c r="B80" s="37"/>
      <c r="C80" s="37"/>
      <c r="D80" s="41"/>
      <c r="E80" s="42"/>
      <c r="F80" s="40"/>
      <c r="G80" s="40"/>
      <c r="H80" s="40"/>
      <c r="I80" s="40"/>
      <c r="J80" s="40"/>
    </row>
    <row r="81" spans="1:10" s="36" customFormat="1" ht="13.8" x14ac:dyDescent="0.25">
      <c r="A81" s="37"/>
      <c r="B81" s="37"/>
      <c r="C81" s="37"/>
      <c r="D81" s="41"/>
      <c r="E81" s="42"/>
      <c r="F81" s="40"/>
      <c r="G81" s="40"/>
      <c r="H81" s="40"/>
      <c r="I81" s="40"/>
      <c r="J81" s="40"/>
    </row>
    <row r="82" spans="1:10" s="36" customFormat="1" ht="13.8" x14ac:dyDescent="0.25">
      <c r="A82" s="37"/>
      <c r="B82" s="37"/>
      <c r="C82" s="37"/>
      <c r="D82" s="41"/>
      <c r="E82" s="42"/>
      <c r="F82" s="40"/>
      <c r="G82" s="40"/>
      <c r="H82" s="40"/>
      <c r="I82" s="40"/>
      <c r="J82" s="40"/>
    </row>
    <row r="83" spans="1:10" s="36" customFormat="1" ht="13.8" x14ac:dyDescent="0.25">
      <c r="A83" s="37"/>
      <c r="B83" s="37"/>
      <c r="C83" s="37"/>
      <c r="D83" s="41"/>
      <c r="E83" s="42"/>
      <c r="F83" s="40"/>
      <c r="G83" s="40"/>
      <c r="H83" s="40"/>
      <c r="I83" s="40"/>
      <c r="J83" s="40"/>
    </row>
    <row r="84" spans="1:10" s="36" customFormat="1" ht="13.8" x14ac:dyDescent="0.25">
      <c r="A84" s="37"/>
      <c r="B84" s="37"/>
      <c r="C84" s="37"/>
      <c r="D84" s="41"/>
      <c r="E84" s="42"/>
      <c r="F84" s="40"/>
      <c r="G84" s="40"/>
      <c r="H84" s="40"/>
      <c r="I84" s="40"/>
      <c r="J84" s="40"/>
    </row>
    <row r="85" spans="1:10" s="36" customFormat="1" ht="13.8" x14ac:dyDescent="0.25">
      <c r="A85" s="37"/>
      <c r="B85" s="37"/>
      <c r="C85" s="37"/>
      <c r="D85" s="41"/>
      <c r="E85" s="42"/>
      <c r="F85" s="40"/>
      <c r="G85" s="40"/>
      <c r="H85" s="40"/>
      <c r="I85" s="40"/>
      <c r="J85" s="40"/>
    </row>
    <row r="86" spans="1:10" s="36" customFormat="1" ht="13.8" x14ac:dyDescent="0.25">
      <c r="A86" s="37"/>
      <c r="B86" s="37"/>
      <c r="C86" s="37"/>
      <c r="D86" s="41"/>
      <c r="E86" s="42"/>
      <c r="F86" s="40"/>
      <c r="G86" s="40"/>
      <c r="H86" s="40"/>
      <c r="I86" s="40"/>
      <c r="J86" s="40"/>
    </row>
    <row r="87" spans="1:10" s="36" customFormat="1" ht="13.8" x14ac:dyDescent="0.25">
      <c r="A87" s="37"/>
      <c r="B87" s="37"/>
      <c r="C87" s="37"/>
      <c r="D87" s="41"/>
      <c r="E87" s="42"/>
      <c r="F87" s="40"/>
      <c r="G87" s="40"/>
      <c r="H87" s="40"/>
      <c r="I87" s="40"/>
      <c r="J87" s="40"/>
    </row>
    <row r="88" spans="1:10" s="36" customFormat="1" ht="13.8" x14ac:dyDescent="0.25">
      <c r="A88" s="37"/>
      <c r="B88" s="37"/>
      <c r="C88" s="37"/>
      <c r="D88" s="41"/>
      <c r="E88" s="42"/>
      <c r="F88" s="40"/>
      <c r="G88" s="40"/>
      <c r="H88" s="40"/>
      <c r="I88" s="40"/>
      <c r="J88" s="40"/>
    </row>
    <row r="89" spans="1:10" s="36" customFormat="1" ht="13.8" x14ac:dyDescent="0.25">
      <c r="A89" s="37"/>
      <c r="B89" s="37"/>
      <c r="C89" s="37"/>
      <c r="D89" s="41"/>
      <c r="E89" s="42"/>
      <c r="F89" s="40"/>
      <c r="G89" s="40"/>
      <c r="H89" s="40"/>
      <c r="I89" s="40"/>
      <c r="J89" s="40"/>
    </row>
    <row r="90" spans="1:10" s="36" customFormat="1" ht="13.8" x14ac:dyDescent="0.25">
      <c r="A90" s="37"/>
      <c r="B90" s="37"/>
      <c r="C90" s="37"/>
      <c r="D90" s="41"/>
      <c r="E90" s="42"/>
      <c r="F90" s="40"/>
      <c r="G90" s="40"/>
      <c r="H90" s="40"/>
      <c r="I90" s="40"/>
      <c r="J90" s="40"/>
    </row>
    <row r="91" spans="1:10" s="36" customFormat="1" ht="15" customHeight="1" x14ac:dyDescent="0.25">
      <c r="A91" s="37"/>
      <c r="B91" s="37"/>
      <c r="C91" s="37"/>
      <c r="D91" s="41"/>
      <c r="E91" s="42"/>
      <c r="F91" s="40"/>
      <c r="G91" s="37"/>
      <c r="H91" s="37"/>
      <c r="J91" s="37"/>
    </row>
    <row r="92" spans="1:10" s="36" customFormat="1" ht="15" customHeight="1" x14ac:dyDescent="0.25">
      <c r="A92" s="37"/>
      <c r="B92" s="37"/>
      <c r="C92" s="37"/>
      <c r="D92" s="41"/>
      <c r="E92" s="42"/>
      <c r="F92" s="40"/>
      <c r="G92" s="37"/>
      <c r="H92" s="37"/>
      <c r="J92" s="37"/>
    </row>
    <row r="93" spans="1:10" s="36" customFormat="1" ht="15" customHeight="1" x14ac:dyDescent="0.25">
      <c r="A93" s="37"/>
      <c r="B93" s="37"/>
      <c r="C93" s="37"/>
      <c r="D93" s="41"/>
      <c r="E93" s="42"/>
      <c r="F93" s="40"/>
      <c r="G93" s="37"/>
      <c r="H93" s="37"/>
      <c r="J93" s="37"/>
    </row>
    <row r="94" spans="1:10" s="36" customFormat="1" ht="15" customHeight="1" x14ac:dyDescent="0.25">
      <c r="A94" s="37"/>
      <c r="B94" s="37"/>
      <c r="C94" s="37"/>
      <c r="D94" s="41"/>
      <c r="E94" s="42"/>
      <c r="F94" s="40"/>
      <c r="G94" s="37"/>
      <c r="H94" s="37"/>
      <c r="J94" s="37"/>
    </row>
    <row r="95" spans="1:10" s="36" customFormat="1" ht="15" customHeight="1" x14ac:dyDescent="0.25">
      <c r="A95" s="37"/>
      <c r="B95" s="37"/>
      <c r="C95" s="37"/>
      <c r="D95" s="41"/>
      <c r="E95" s="42"/>
      <c r="F95" s="40"/>
      <c r="G95" s="37"/>
      <c r="H95" s="37"/>
      <c r="J95" s="37"/>
    </row>
    <row r="96" spans="1:10" s="36" customFormat="1" ht="15" customHeight="1" x14ac:dyDescent="0.25">
      <c r="A96" s="37"/>
      <c r="B96" s="37"/>
      <c r="C96" s="37"/>
      <c r="D96" s="41"/>
      <c r="E96" s="42"/>
      <c r="F96" s="40"/>
      <c r="G96" s="37"/>
      <c r="H96" s="37"/>
      <c r="J96" s="37"/>
    </row>
    <row r="97" spans="1:10" s="36" customFormat="1" ht="15" customHeight="1" x14ac:dyDescent="0.25">
      <c r="A97" s="37"/>
      <c r="B97" s="37"/>
      <c r="C97" s="37"/>
      <c r="D97" s="41"/>
      <c r="E97" s="42"/>
      <c r="F97" s="40"/>
      <c r="G97" s="37"/>
      <c r="H97" s="37"/>
      <c r="J97" s="37"/>
    </row>
    <row r="98" spans="1:10" ht="15" customHeight="1" x14ac:dyDescent="0.25">
      <c r="D98" s="41"/>
      <c r="E98" s="42"/>
      <c r="F98" s="40"/>
    </row>
    <row r="99" spans="1:10" ht="15" customHeight="1" x14ac:dyDescent="0.25">
      <c r="D99" s="41"/>
      <c r="E99" s="42"/>
      <c r="F99" s="40"/>
    </row>
    <row r="100" spans="1:10" ht="15" customHeight="1" x14ac:dyDescent="0.25">
      <c r="D100" s="41"/>
      <c r="E100" s="42"/>
      <c r="F100" s="40"/>
    </row>
    <row r="101" spans="1:10" ht="15" customHeight="1" x14ac:dyDescent="0.25">
      <c r="D101" s="41"/>
      <c r="E101" s="42"/>
      <c r="F101" s="40"/>
    </row>
    <row r="102" spans="1:10" ht="15" customHeight="1" x14ac:dyDescent="0.25">
      <c r="D102" s="41"/>
      <c r="E102" s="42"/>
      <c r="F102" s="40"/>
    </row>
    <row r="103" spans="1:10" ht="15" customHeight="1" x14ac:dyDescent="0.25">
      <c r="D103" s="41"/>
      <c r="E103" s="42"/>
      <c r="F103" s="40"/>
    </row>
    <row r="104" spans="1:10" ht="15" customHeight="1" x14ac:dyDescent="0.25">
      <c r="D104" s="41"/>
      <c r="E104" s="42"/>
      <c r="F104" s="40"/>
    </row>
    <row r="105" spans="1:10" ht="15" customHeight="1" x14ac:dyDescent="0.25">
      <c r="D105" s="41"/>
      <c r="E105" s="42"/>
      <c r="F105" s="40"/>
    </row>
    <row r="106" spans="1:10" ht="15" customHeight="1" x14ac:dyDescent="0.25">
      <c r="D106" s="41"/>
      <c r="E106" s="42"/>
      <c r="F106" s="40"/>
    </row>
    <row r="107" spans="1:10" ht="15" customHeight="1" x14ac:dyDescent="0.25">
      <c r="D107" s="41"/>
      <c r="E107" s="42"/>
      <c r="F107" s="40"/>
    </row>
    <row r="108" spans="1:10" ht="15" customHeight="1" x14ac:dyDescent="0.25">
      <c r="D108" s="41"/>
      <c r="E108" s="42"/>
      <c r="F108" s="40"/>
    </row>
    <row r="109" spans="1:10" ht="15" customHeight="1" x14ac:dyDescent="0.25">
      <c r="D109" s="41"/>
      <c r="E109" s="42"/>
      <c r="F109" s="40"/>
    </row>
    <row r="110" spans="1:10" ht="15" customHeight="1" x14ac:dyDescent="0.25">
      <c r="D110" s="41"/>
      <c r="E110" s="42"/>
      <c r="F110" s="40"/>
    </row>
    <row r="111" spans="1:10" ht="15" customHeight="1" x14ac:dyDescent="0.25">
      <c r="D111" s="41"/>
      <c r="E111" s="42"/>
      <c r="F111" s="40"/>
    </row>
    <row r="112" spans="1:10" ht="15" customHeight="1" x14ac:dyDescent="0.25">
      <c r="D112" s="38"/>
    </row>
    <row r="113" spans="1:14" ht="15" customHeight="1" x14ac:dyDescent="0.25">
      <c r="D113" s="38"/>
    </row>
    <row r="114" spans="1:14" s="39" customFormat="1" ht="15" customHeight="1" x14ac:dyDescent="0.25">
      <c r="A114" s="37"/>
      <c r="B114" s="37"/>
      <c r="C114" s="37"/>
      <c r="D114" s="38"/>
      <c r="F114" s="37"/>
      <c r="G114" s="37"/>
      <c r="H114" s="37"/>
      <c r="I114" s="36"/>
      <c r="J114" s="37"/>
      <c r="K114" s="36"/>
      <c r="L114" s="36"/>
      <c r="M114" s="36"/>
      <c r="N114" s="36"/>
    </row>
    <row r="115" spans="1:14" s="39" customFormat="1" ht="15" customHeight="1" x14ac:dyDescent="0.25">
      <c r="A115" s="37"/>
      <c r="B115" s="37"/>
      <c r="C115" s="37"/>
      <c r="D115" s="38"/>
      <c r="F115" s="37"/>
      <c r="G115" s="37"/>
      <c r="H115" s="37"/>
      <c r="I115" s="36"/>
      <c r="J115" s="37"/>
      <c r="K115" s="36"/>
      <c r="L115" s="36"/>
      <c r="M115" s="36"/>
      <c r="N115" s="36"/>
    </row>
    <row r="116" spans="1:14" s="39" customFormat="1" ht="15" customHeight="1" x14ac:dyDescent="0.25">
      <c r="A116" s="37"/>
      <c r="B116" s="37"/>
      <c r="C116" s="37"/>
      <c r="D116" s="38"/>
      <c r="F116" s="37"/>
      <c r="G116" s="37"/>
      <c r="H116" s="37"/>
      <c r="I116" s="36"/>
      <c r="J116" s="37"/>
      <c r="K116" s="36"/>
      <c r="L116" s="36"/>
      <c r="M116" s="36"/>
      <c r="N116" s="36"/>
    </row>
    <row r="117" spans="1:14" s="39" customFormat="1" ht="15" customHeight="1" x14ac:dyDescent="0.25">
      <c r="A117" s="37"/>
      <c r="B117" s="37"/>
      <c r="C117" s="37"/>
      <c r="D117" s="38"/>
      <c r="F117" s="37"/>
      <c r="G117" s="37"/>
      <c r="H117" s="37"/>
      <c r="I117" s="36"/>
      <c r="J117" s="37"/>
      <c r="K117" s="36"/>
      <c r="L117" s="36"/>
      <c r="M117" s="36"/>
      <c r="N117" s="36"/>
    </row>
    <row r="118" spans="1:14" s="39" customFormat="1" ht="15" customHeight="1" x14ac:dyDescent="0.25">
      <c r="A118" s="37"/>
      <c r="B118" s="37"/>
      <c r="C118" s="37"/>
      <c r="D118" s="38"/>
      <c r="F118" s="37"/>
      <c r="G118" s="37"/>
      <c r="H118" s="37"/>
      <c r="I118" s="36"/>
      <c r="J118" s="37"/>
      <c r="K118" s="36"/>
      <c r="L118" s="36"/>
      <c r="M118" s="36"/>
      <c r="N118" s="36"/>
    </row>
    <row r="119" spans="1:14" s="39" customFormat="1" ht="15" customHeight="1" x14ac:dyDescent="0.25">
      <c r="A119" s="37"/>
      <c r="B119" s="37"/>
      <c r="C119" s="37"/>
      <c r="D119" s="38"/>
      <c r="F119" s="37"/>
      <c r="G119" s="37"/>
      <c r="H119" s="37"/>
      <c r="I119" s="36"/>
      <c r="J119" s="37"/>
      <c r="K119" s="36"/>
      <c r="L119" s="36"/>
      <c r="M119" s="36"/>
      <c r="N119" s="36"/>
    </row>
    <row r="120" spans="1:14" s="39" customFormat="1" ht="15" customHeight="1" x14ac:dyDescent="0.25">
      <c r="A120" s="37"/>
      <c r="B120" s="37"/>
      <c r="C120" s="37"/>
      <c r="D120" s="38"/>
      <c r="F120" s="37"/>
      <c r="G120" s="37"/>
      <c r="H120" s="37"/>
      <c r="I120" s="36"/>
      <c r="J120" s="37"/>
      <c r="K120" s="36"/>
      <c r="L120" s="36"/>
      <c r="M120" s="36"/>
      <c r="N120" s="36"/>
    </row>
  </sheetData>
  <mergeCells count="11">
    <mergeCell ref="H6:H8"/>
    <mergeCell ref="A3:J3"/>
    <mergeCell ref="A6:A8"/>
    <mergeCell ref="B6:B8"/>
    <mergeCell ref="C6:C8"/>
    <mergeCell ref="D6:D8"/>
    <mergeCell ref="E6:E8"/>
    <mergeCell ref="F6:F8"/>
    <mergeCell ref="G6:G8"/>
    <mergeCell ref="I6:I8"/>
    <mergeCell ref="J6:J8"/>
  </mergeCells>
  <conditionalFormatting sqref="K3:XFD3 K5:XFD8 A6 I62:XFD62 A4:XFD4 A63:XFD1048576 A62:F62 A50:C61 K32:XFD61 E6:H6 A17:C17 A9:XFD16 E17:F17 H17:XFD17 A26:XFD31 A25:H25 J25:XFD25 A18:XFD24 A5:J5">
    <cfRule type="cellIs" dxfId="12" priority="9" operator="equal">
      <formula>"(blank)"</formula>
    </cfRule>
  </conditionalFormatting>
  <conditionalFormatting sqref="B6">
    <cfRule type="cellIs" dxfId="11" priority="8" operator="equal">
      <formula>"(blank)"</formula>
    </cfRule>
  </conditionalFormatting>
  <conditionalFormatting sqref="C6">
    <cfRule type="cellIs" dxfId="10" priority="7" operator="equal">
      <formula>"(blank)"</formula>
    </cfRule>
  </conditionalFormatting>
  <conditionalFormatting sqref="D6">
    <cfRule type="cellIs" dxfId="9" priority="6" operator="equal">
      <formula>"(blank)"</formula>
    </cfRule>
  </conditionalFormatting>
  <conditionalFormatting sqref="A3">
    <cfRule type="cellIs" dxfId="8" priority="1" operator="equal">
      <formula>"(blank)"</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Full_screen">
                <anchor moveWithCells="1" sizeWithCells="1">
                  <from>
                    <xdr:col>0</xdr:col>
                    <xdr:colOff>937260</xdr:colOff>
                    <xdr:row>8</xdr:row>
                    <xdr:rowOff>45720</xdr:rowOff>
                  </from>
                  <to>
                    <xdr:col>1</xdr:col>
                    <xdr:colOff>0</xdr:colOff>
                    <xdr:row>9</xdr:row>
                    <xdr:rowOff>99060</xdr:rowOff>
                  </to>
                </anchor>
              </controlPr>
            </control>
          </mc:Choice>
        </mc:AlternateContent>
        <mc:AlternateContent xmlns:mc="http://schemas.openxmlformats.org/markup-compatibility/2006">
          <mc:Choice Requires="x14">
            <control shapeId="4098" r:id="rId5" name="Button 2">
              <controlPr defaultSize="0" print="0" autoFill="0" autoPict="0" macro="[0]!Refresh">
                <anchor moveWithCells="1" sizeWithCells="1">
                  <from>
                    <xdr:col>0</xdr:col>
                    <xdr:colOff>0</xdr:colOff>
                    <xdr:row>8</xdr:row>
                    <xdr:rowOff>45720</xdr:rowOff>
                  </from>
                  <to>
                    <xdr:col>0</xdr:col>
                    <xdr:colOff>914400</xdr:colOff>
                    <xdr:row>9</xdr:row>
                    <xdr:rowOff>99060</xdr:rowOff>
                  </to>
                </anchor>
              </controlPr>
            </control>
          </mc:Choice>
        </mc:AlternateContent>
      </controls>
    </mc:Choice>
  </mc:AlternateContent>
  <extLst>
    <ext xmlns:x14="http://schemas.microsoft.com/office/spreadsheetml/2009/9/main" uri="{A8765BA9-456A-4dab-B4F3-ACF838C121DE}">
      <x14:slicerList>
        <x14:slicer r:id="rId6"/>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E807E-602A-4697-A18D-2A031F6B6B4F}">
  <sheetPr codeName="Sheet7">
    <tabColor rgb="FF8FCFAD"/>
  </sheetPr>
  <dimension ref="B1:BP879"/>
  <sheetViews>
    <sheetView topLeftCell="AX1" workbookViewId="0">
      <selection activeCell="BG8" sqref="BG8"/>
    </sheetView>
  </sheetViews>
  <sheetFormatPr defaultRowHeight="13.2" x14ac:dyDescent="0.25"/>
  <cols>
    <col min="3" max="3" width="11" customWidth="1"/>
    <col min="4" max="4" width="13.5546875" customWidth="1"/>
    <col min="5" max="5" width="24.109375" bestFit="1" customWidth="1"/>
    <col min="6" max="7" width="15.109375" bestFit="1" customWidth="1"/>
    <col min="18" max="18" width="13.33203125" bestFit="1" customWidth="1"/>
    <col min="19" max="19" width="18.5546875" bestFit="1" customWidth="1"/>
    <col min="20" max="20" width="16.5546875" bestFit="1" customWidth="1"/>
    <col min="21" max="21" width="16.5546875" customWidth="1"/>
    <col min="22" max="22" width="13.33203125" bestFit="1" customWidth="1"/>
    <col min="23" max="23" width="18.5546875" bestFit="1" customWidth="1"/>
    <col min="24" max="25" width="8.33203125" bestFit="1" customWidth="1"/>
    <col min="26" max="26" width="13.33203125" bestFit="1" customWidth="1"/>
    <col min="27" max="27" width="18.5546875" bestFit="1" customWidth="1"/>
    <col min="30" max="30" width="13.33203125" bestFit="1" customWidth="1"/>
    <col min="31" max="31" width="18.5546875" bestFit="1" customWidth="1"/>
    <col min="35" max="35" width="13.33203125" bestFit="1" customWidth="1"/>
    <col min="36" max="36" width="20.88671875" bestFit="1" customWidth="1"/>
    <col min="37" max="37" width="22" bestFit="1" customWidth="1"/>
    <col min="41" max="41" width="13.33203125" bestFit="1" customWidth="1"/>
    <col min="42" max="42" width="20.88671875" bestFit="1" customWidth="1"/>
    <col min="43" max="43" width="22" bestFit="1" customWidth="1"/>
    <col min="46" max="46" width="13.33203125" bestFit="1" customWidth="1"/>
    <col min="47" max="47" width="21.77734375" bestFit="1" customWidth="1"/>
    <col min="48" max="48" width="19.88671875" bestFit="1" customWidth="1"/>
    <col min="50" max="50" width="13.33203125" bestFit="1" customWidth="1"/>
    <col min="51" max="51" width="19.88671875" bestFit="1" customWidth="1"/>
    <col min="54" max="54" width="13.33203125" bestFit="1" customWidth="1"/>
    <col min="55" max="55" width="33.77734375" bestFit="1" customWidth="1"/>
    <col min="56" max="56" width="16" bestFit="1" customWidth="1"/>
    <col min="58" max="58" width="13.33203125" bestFit="1" customWidth="1"/>
    <col min="59" max="59" width="33.77734375" bestFit="1" customWidth="1"/>
    <col min="60" max="60" width="6.5546875" bestFit="1" customWidth="1"/>
    <col min="63" max="63" width="13.33203125" bestFit="1" customWidth="1"/>
    <col min="64" max="64" width="18.5546875" bestFit="1" customWidth="1"/>
    <col min="67" max="67" width="13.33203125" bestFit="1" customWidth="1"/>
    <col min="68" max="68" width="18.5546875" bestFit="1" customWidth="1"/>
  </cols>
  <sheetData>
    <row r="1" spans="2:68" x14ac:dyDescent="0.25">
      <c r="C1" s="43" t="s">
        <v>160</v>
      </c>
      <c r="D1" s="44">
        <v>1</v>
      </c>
      <c r="R1" s="43" t="s">
        <v>160</v>
      </c>
      <c r="S1" s="44">
        <v>1</v>
      </c>
      <c r="V1" s="43" t="s">
        <v>160</v>
      </c>
      <c r="W1" s="44">
        <v>1</v>
      </c>
      <c r="Z1" s="43" t="s">
        <v>160</v>
      </c>
      <c r="AA1" s="44">
        <v>1</v>
      </c>
      <c r="AD1" s="43" t="s">
        <v>160</v>
      </c>
      <c r="AE1" s="44">
        <v>1</v>
      </c>
      <c r="AI1" s="43" t="s">
        <v>160</v>
      </c>
      <c r="AJ1" s="44">
        <v>1</v>
      </c>
      <c r="AO1" s="43" t="s">
        <v>160</v>
      </c>
      <c r="AP1" s="44">
        <v>1</v>
      </c>
      <c r="AT1" s="43" t="s">
        <v>160</v>
      </c>
      <c r="AU1" s="44">
        <v>1</v>
      </c>
      <c r="AX1" s="43" t="s">
        <v>160</v>
      </c>
      <c r="AY1" s="44">
        <v>1</v>
      </c>
      <c r="BB1" s="43" t="s">
        <v>160</v>
      </c>
      <c r="BC1" s="44">
        <v>1</v>
      </c>
      <c r="BF1" s="43" t="s">
        <v>160</v>
      </c>
      <c r="BG1" s="44">
        <v>1</v>
      </c>
      <c r="BK1" s="43" t="s">
        <v>160</v>
      </c>
      <c r="BL1" s="44">
        <v>1</v>
      </c>
    </row>
    <row r="2" spans="2:68" x14ac:dyDescent="0.25">
      <c r="BO2" s="43" t="s">
        <v>160</v>
      </c>
      <c r="BP2" s="44">
        <v>1</v>
      </c>
    </row>
    <row r="3" spans="2:68" x14ac:dyDescent="0.25">
      <c r="C3" s="43" t="s">
        <v>248</v>
      </c>
      <c r="D3" t="s">
        <v>247</v>
      </c>
      <c r="E3" t="s">
        <v>286</v>
      </c>
      <c r="F3" s="45" t="s">
        <v>280</v>
      </c>
      <c r="G3" s="45" t="s">
        <v>281</v>
      </c>
      <c r="R3" s="43" t="s">
        <v>248</v>
      </c>
      <c r="S3" t="s">
        <v>247</v>
      </c>
      <c r="V3" s="43" t="s">
        <v>248</v>
      </c>
      <c r="W3" t="s">
        <v>247</v>
      </c>
      <c r="Z3" s="43" t="s">
        <v>248</v>
      </c>
      <c r="AA3" t="s">
        <v>247</v>
      </c>
      <c r="AD3" s="43" t="s">
        <v>248</v>
      </c>
      <c r="AE3" t="s">
        <v>247</v>
      </c>
      <c r="AI3" s="43" t="s">
        <v>248</v>
      </c>
      <c r="AJ3" t="s">
        <v>287</v>
      </c>
      <c r="AK3" t="s">
        <v>288</v>
      </c>
      <c r="AO3" s="43" t="s">
        <v>248</v>
      </c>
      <c r="AP3" t="s">
        <v>287</v>
      </c>
      <c r="AQ3" t="s">
        <v>288</v>
      </c>
      <c r="AT3" s="43" t="s">
        <v>248</v>
      </c>
      <c r="AU3" t="s">
        <v>286</v>
      </c>
      <c r="AV3" t="s">
        <v>289</v>
      </c>
      <c r="AX3" s="43" t="s">
        <v>248</v>
      </c>
      <c r="AY3" t="s">
        <v>289</v>
      </c>
      <c r="BB3" s="43" t="s">
        <v>248</v>
      </c>
      <c r="BC3" t="s">
        <v>290</v>
      </c>
      <c r="BF3" s="43" t="s">
        <v>248</v>
      </c>
      <c r="BG3" t="s">
        <v>290</v>
      </c>
      <c r="BK3" s="43" t="s">
        <v>248</v>
      </c>
      <c r="BL3" t="s">
        <v>247</v>
      </c>
    </row>
    <row r="4" spans="2:68" x14ac:dyDescent="0.25">
      <c r="B4">
        <f>IF(OR(C4="",C4="grand total"),"",1)</f>
        <v>1</v>
      </c>
      <c r="C4" s="44" t="s">
        <v>132</v>
      </c>
      <c r="D4">
        <v>1</v>
      </c>
      <c r="E4">
        <v>3195041</v>
      </c>
      <c r="F4" s="45">
        <v>7000000</v>
      </c>
      <c r="G4" s="45">
        <v>10195041</v>
      </c>
      <c r="R4" s="44" t="s">
        <v>157</v>
      </c>
      <c r="S4">
        <v>15</v>
      </c>
      <c r="V4" s="44" t="s">
        <v>126</v>
      </c>
      <c r="W4">
        <v>13</v>
      </c>
      <c r="Z4" s="44" t="s">
        <v>125</v>
      </c>
      <c r="AA4">
        <v>3</v>
      </c>
      <c r="AD4" s="44" t="s">
        <v>141</v>
      </c>
      <c r="AE4">
        <v>5</v>
      </c>
      <c r="AI4" s="44" t="s">
        <v>132</v>
      </c>
      <c r="AJ4" s="45">
        <v>7000000</v>
      </c>
      <c r="AK4" s="45">
        <v>10195041</v>
      </c>
      <c r="AO4" s="44" t="s">
        <v>157</v>
      </c>
      <c r="AP4" s="45">
        <v>237500000</v>
      </c>
      <c r="AQ4" s="45">
        <v>291716596</v>
      </c>
      <c r="AT4" s="44" t="s">
        <v>125</v>
      </c>
      <c r="AU4" s="45">
        <v>8594047</v>
      </c>
      <c r="AV4" s="54">
        <v>0.63351111111111114</v>
      </c>
      <c r="AX4" s="44" t="s">
        <v>132</v>
      </c>
      <c r="AY4" s="54">
        <v>0.45643442857142857</v>
      </c>
      <c r="BB4" s="44" t="s">
        <v>125</v>
      </c>
      <c r="BC4" s="54">
        <v>0.37878156070180619</v>
      </c>
      <c r="BF4" s="44" t="s">
        <v>153</v>
      </c>
      <c r="BG4" s="54">
        <v>0.47609950211640084</v>
      </c>
      <c r="BK4" s="44" t="s">
        <v>273</v>
      </c>
      <c r="BL4">
        <v>3</v>
      </c>
      <c r="BO4" s="43" t="s">
        <v>248</v>
      </c>
      <c r="BP4" t="s">
        <v>247</v>
      </c>
    </row>
    <row r="5" spans="2:68" x14ac:dyDescent="0.25">
      <c r="B5">
        <f t="shared" ref="B5:B68" si="0">IF(OR(C5="",C5="grand total"),"",1)</f>
        <v>1</v>
      </c>
      <c r="C5" s="44" t="s">
        <v>149</v>
      </c>
      <c r="D5">
        <v>1</v>
      </c>
      <c r="E5">
        <v>3704775</v>
      </c>
      <c r="F5" s="45">
        <v>15000000</v>
      </c>
      <c r="G5" s="45">
        <v>18704775</v>
      </c>
      <c r="R5" s="44" t="s">
        <v>159</v>
      </c>
      <c r="S5">
        <v>7</v>
      </c>
      <c r="V5" s="44" t="s">
        <v>130</v>
      </c>
      <c r="W5">
        <v>12</v>
      </c>
      <c r="Z5" s="44" t="s">
        <v>133</v>
      </c>
      <c r="AA5">
        <v>8</v>
      </c>
      <c r="AD5" s="44" t="s">
        <v>131</v>
      </c>
      <c r="AE5">
        <v>12</v>
      </c>
      <c r="AI5" s="44" t="s">
        <v>149</v>
      </c>
      <c r="AJ5" s="45">
        <v>15000000</v>
      </c>
      <c r="AK5" s="45">
        <v>18704775</v>
      </c>
      <c r="AO5" s="44" t="s">
        <v>159</v>
      </c>
      <c r="AP5" s="45">
        <v>73500000</v>
      </c>
      <c r="AQ5" s="45">
        <v>95516214</v>
      </c>
      <c r="AT5" s="44" t="s">
        <v>139</v>
      </c>
      <c r="AU5" s="45">
        <v>34742646</v>
      </c>
      <c r="AV5" s="54">
        <v>0.51517685219712894</v>
      </c>
      <c r="AX5" s="44" t="s">
        <v>149</v>
      </c>
      <c r="AY5" s="54">
        <v>0.24698500000000001</v>
      </c>
      <c r="BB5" s="44" t="s">
        <v>139</v>
      </c>
      <c r="BC5" s="54">
        <v>0.31334990443537203</v>
      </c>
      <c r="BF5" s="44" t="s">
        <v>151</v>
      </c>
      <c r="BG5" s="54">
        <v>0.4400039433004912</v>
      </c>
      <c r="BK5" s="44" t="s">
        <v>272</v>
      </c>
      <c r="BL5">
        <v>4</v>
      </c>
      <c r="BO5" s="44" t="s">
        <v>273</v>
      </c>
      <c r="BP5">
        <v>3</v>
      </c>
    </row>
    <row r="6" spans="2:68" x14ac:dyDescent="0.25">
      <c r="B6">
        <f t="shared" si="0"/>
        <v>1</v>
      </c>
      <c r="C6" s="44" t="s">
        <v>137</v>
      </c>
      <c r="D6">
        <v>4</v>
      </c>
      <c r="E6">
        <v>11082772</v>
      </c>
      <c r="F6" s="45">
        <v>36500000</v>
      </c>
      <c r="G6" s="45">
        <v>47582772</v>
      </c>
      <c r="R6" s="44" t="s">
        <v>158</v>
      </c>
      <c r="S6">
        <v>8</v>
      </c>
      <c r="V6" s="44" t="s">
        <v>140</v>
      </c>
      <c r="W6">
        <v>5</v>
      </c>
      <c r="Z6" s="44" t="s">
        <v>129</v>
      </c>
      <c r="AA6">
        <v>3</v>
      </c>
      <c r="AD6" s="44" t="s">
        <v>127</v>
      </c>
      <c r="AE6">
        <v>13</v>
      </c>
      <c r="AI6" s="44" t="s">
        <v>137</v>
      </c>
      <c r="AJ6" s="45">
        <v>36500000</v>
      </c>
      <c r="AK6" s="45">
        <v>47582772</v>
      </c>
      <c r="AO6" s="44" t="s">
        <v>158</v>
      </c>
      <c r="AP6" s="45">
        <v>79000000</v>
      </c>
      <c r="AQ6" s="45">
        <v>108770483</v>
      </c>
      <c r="AT6" s="44" t="s">
        <v>133</v>
      </c>
      <c r="AU6" s="45">
        <v>25407474</v>
      </c>
      <c r="AV6" s="54">
        <v>0.34168827071886448</v>
      </c>
      <c r="AX6" s="44" t="s">
        <v>137</v>
      </c>
      <c r="AY6" s="54">
        <v>0.3012748509615385</v>
      </c>
      <c r="BB6" s="44" t="s">
        <v>133</v>
      </c>
      <c r="BC6" s="54">
        <v>0.25126258057844986</v>
      </c>
      <c r="BF6" s="44" t="s">
        <v>148</v>
      </c>
      <c r="BG6" s="54">
        <v>0.40240658421993075</v>
      </c>
      <c r="BK6" s="44" t="s">
        <v>274</v>
      </c>
      <c r="BL6">
        <v>23</v>
      </c>
      <c r="BO6" s="44" t="s">
        <v>272</v>
      </c>
      <c r="BP6">
        <v>4</v>
      </c>
    </row>
    <row r="7" spans="2:68" x14ac:dyDescent="0.25">
      <c r="B7">
        <f t="shared" si="0"/>
        <v>1</v>
      </c>
      <c r="C7" s="44" t="s">
        <v>151</v>
      </c>
      <c r="D7">
        <v>2</v>
      </c>
      <c r="E7">
        <v>9435140</v>
      </c>
      <c r="F7" s="45">
        <v>12000000</v>
      </c>
      <c r="G7" s="45">
        <v>21435140</v>
      </c>
      <c r="R7" s="44" t="s">
        <v>249</v>
      </c>
      <c r="S7">
        <v>30</v>
      </c>
      <c r="V7" s="44" t="s">
        <v>249</v>
      </c>
      <c r="W7">
        <v>30</v>
      </c>
      <c r="Z7" s="44" t="s">
        <v>156</v>
      </c>
      <c r="AA7">
        <v>1</v>
      </c>
      <c r="AD7" s="44" t="s">
        <v>249</v>
      </c>
      <c r="AE7">
        <v>30</v>
      </c>
      <c r="AI7" s="44" t="s">
        <v>151</v>
      </c>
      <c r="AJ7" s="45">
        <v>12000000</v>
      </c>
      <c r="AK7" s="45">
        <v>21435140</v>
      </c>
      <c r="AO7" s="44" t="s">
        <v>249</v>
      </c>
      <c r="AP7" s="45">
        <v>390000000</v>
      </c>
      <c r="AQ7" s="45">
        <v>496003293</v>
      </c>
      <c r="AT7" s="44" t="s">
        <v>135</v>
      </c>
      <c r="AU7" s="45">
        <v>10767870</v>
      </c>
      <c r="AV7" s="54">
        <v>0.26857478989898992</v>
      </c>
      <c r="AX7" s="44" t="s">
        <v>151</v>
      </c>
      <c r="AY7" s="54">
        <v>0.78626166666666664</v>
      </c>
      <c r="BB7" s="44" t="s">
        <v>135</v>
      </c>
      <c r="BC7" s="54">
        <v>0.20349926272211485</v>
      </c>
      <c r="BF7" s="44" t="s">
        <v>124</v>
      </c>
      <c r="BG7" s="54">
        <v>0.331531513665557</v>
      </c>
      <c r="BK7" s="44" t="s">
        <v>249</v>
      </c>
      <c r="BL7">
        <v>30</v>
      </c>
      <c r="BO7" s="44" t="s">
        <v>249</v>
      </c>
      <c r="BP7">
        <v>7</v>
      </c>
    </row>
    <row r="8" spans="2:68" x14ac:dyDescent="0.25">
      <c r="B8">
        <f t="shared" si="0"/>
        <v>1</v>
      </c>
      <c r="C8" s="44" t="s">
        <v>146</v>
      </c>
      <c r="D8">
        <v>1</v>
      </c>
      <c r="E8">
        <v>2265929</v>
      </c>
      <c r="F8" s="45">
        <v>7000000</v>
      </c>
      <c r="G8" s="45">
        <v>9265929</v>
      </c>
      <c r="Z8" s="44" t="s">
        <v>135</v>
      </c>
      <c r="AA8">
        <v>3</v>
      </c>
      <c r="AI8" s="44" t="s">
        <v>146</v>
      </c>
      <c r="AJ8" s="45">
        <v>7000000</v>
      </c>
      <c r="AK8" s="45">
        <v>9265929</v>
      </c>
      <c r="AT8" s="44" t="s">
        <v>129</v>
      </c>
      <c r="AU8" s="45">
        <v>9885663</v>
      </c>
      <c r="AV8" s="54">
        <v>0.22341928366731309</v>
      </c>
      <c r="AX8" s="44" t="s">
        <v>146</v>
      </c>
      <c r="AY8" s="54">
        <v>0.32370414285714288</v>
      </c>
      <c r="BB8" s="44" t="s">
        <v>129</v>
      </c>
      <c r="BC8" s="54">
        <v>0.18082157414578789</v>
      </c>
      <c r="BF8" s="44" t="s">
        <v>132</v>
      </c>
      <c r="BG8" s="54">
        <v>0.31339167738511303</v>
      </c>
    </row>
    <row r="9" spans="2:68" x14ac:dyDescent="0.25">
      <c r="B9">
        <f t="shared" si="0"/>
        <v>1</v>
      </c>
      <c r="C9" s="44" t="s">
        <v>148</v>
      </c>
      <c r="D9">
        <v>2</v>
      </c>
      <c r="E9">
        <v>5618306</v>
      </c>
      <c r="F9" s="45">
        <v>8000000</v>
      </c>
      <c r="G9" s="45">
        <v>13618306</v>
      </c>
      <c r="Z9" s="44" t="s">
        <v>143</v>
      </c>
      <c r="AA9">
        <v>4</v>
      </c>
      <c r="AI9" s="44" t="s">
        <v>148</v>
      </c>
      <c r="AJ9" s="45">
        <v>8000000</v>
      </c>
      <c r="AK9" s="45">
        <v>13618306</v>
      </c>
      <c r="AT9" s="44" t="s">
        <v>143</v>
      </c>
      <c r="AU9" s="45">
        <v>12227369</v>
      </c>
      <c r="AV9" s="54">
        <v>0.20930986904761906</v>
      </c>
      <c r="AX9" s="44" t="s">
        <v>148</v>
      </c>
      <c r="AY9" s="54">
        <v>0.70228825000000006</v>
      </c>
      <c r="BB9" s="44" t="s">
        <v>143</v>
      </c>
      <c r="BC9" s="54">
        <v>0.17008713709329912</v>
      </c>
      <c r="BF9" s="44" t="s">
        <v>147</v>
      </c>
      <c r="BG9" s="54">
        <v>0.31240968501212635</v>
      </c>
    </row>
    <row r="10" spans="2:68" x14ac:dyDescent="0.25">
      <c r="B10">
        <f t="shared" si="0"/>
        <v>1</v>
      </c>
      <c r="C10" s="44" t="s">
        <v>128</v>
      </c>
      <c r="D10">
        <v>1</v>
      </c>
      <c r="E10">
        <v>3499579</v>
      </c>
      <c r="F10" s="45">
        <v>13000000</v>
      </c>
      <c r="G10" s="45">
        <v>16499579</v>
      </c>
      <c r="Z10" s="44" t="s">
        <v>139</v>
      </c>
      <c r="AA10">
        <v>8</v>
      </c>
      <c r="AI10" s="44" t="s">
        <v>128</v>
      </c>
      <c r="AJ10" s="45">
        <v>13000000</v>
      </c>
      <c r="AK10" s="45">
        <v>16499579</v>
      </c>
      <c r="AT10" s="44" t="s">
        <v>156</v>
      </c>
      <c r="AU10" s="45">
        <v>4378224</v>
      </c>
      <c r="AV10" s="54">
        <v>0.14594080000000001</v>
      </c>
      <c r="AX10" s="44" t="s">
        <v>128</v>
      </c>
      <c r="AY10" s="54">
        <v>0.26919838461538459</v>
      </c>
      <c r="BB10" s="44" t="s">
        <v>156</v>
      </c>
      <c r="BC10" s="54">
        <v>0.12735457189411531</v>
      </c>
      <c r="BF10" s="44" t="s">
        <v>144</v>
      </c>
      <c r="BG10" s="54">
        <v>0.30453170015454045</v>
      </c>
    </row>
    <row r="11" spans="2:68" x14ac:dyDescent="0.25">
      <c r="B11">
        <f t="shared" si="0"/>
        <v>1</v>
      </c>
      <c r="C11" s="44" t="s">
        <v>155</v>
      </c>
      <c r="D11">
        <v>1</v>
      </c>
      <c r="E11">
        <v>4378224</v>
      </c>
      <c r="F11" s="45">
        <v>30000000</v>
      </c>
      <c r="G11" s="45">
        <v>34378224</v>
      </c>
      <c r="Z11" s="44" t="s">
        <v>249</v>
      </c>
      <c r="AA11">
        <v>30</v>
      </c>
      <c r="AI11" s="44" t="s">
        <v>155</v>
      </c>
      <c r="AJ11" s="45">
        <v>30000000</v>
      </c>
      <c r="AK11" s="45">
        <v>34378224</v>
      </c>
      <c r="AT11" s="44" t="s">
        <v>249</v>
      </c>
      <c r="AU11" s="45">
        <v>106003293</v>
      </c>
      <c r="AV11" s="54">
        <v>0.37382056045168877</v>
      </c>
      <c r="AX11" s="44" t="s">
        <v>155</v>
      </c>
      <c r="AY11" s="54">
        <v>0.14594080000000001</v>
      </c>
      <c r="BB11" s="44" t="s">
        <v>249</v>
      </c>
      <c r="BC11" s="54">
        <v>0.25379700643623376</v>
      </c>
      <c r="BF11" s="44" t="s">
        <v>152</v>
      </c>
      <c r="BG11" s="54">
        <v>0.288618935175189</v>
      </c>
    </row>
    <row r="12" spans="2:68" x14ac:dyDescent="0.25">
      <c r="B12">
        <f t="shared" si="0"/>
        <v>1</v>
      </c>
      <c r="C12" s="44" t="s">
        <v>138</v>
      </c>
      <c r="D12">
        <v>2</v>
      </c>
      <c r="E12">
        <v>9414835</v>
      </c>
      <c r="F12" s="45">
        <v>70000000</v>
      </c>
      <c r="G12" s="45">
        <v>79414835</v>
      </c>
      <c r="AI12" s="44" t="s">
        <v>138</v>
      </c>
      <c r="AJ12" s="45">
        <v>70000000</v>
      </c>
      <c r="AK12" s="45">
        <v>79414835</v>
      </c>
      <c r="AX12" s="44" t="s">
        <v>138</v>
      </c>
      <c r="AY12" s="54">
        <v>0.13449764285714286</v>
      </c>
      <c r="BF12" s="44" t="s">
        <v>146</v>
      </c>
      <c r="BG12" s="54">
        <v>0.24454417900245082</v>
      </c>
    </row>
    <row r="13" spans="2:68" x14ac:dyDescent="0.25">
      <c r="B13">
        <f t="shared" si="0"/>
        <v>1</v>
      </c>
      <c r="C13" s="44" t="s">
        <v>134</v>
      </c>
      <c r="D13">
        <v>1</v>
      </c>
      <c r="E13">
        <v>1806976</v>
      </c>
      <c r="F13" s="45">
        <v>12000000</v>
      </c>
      <c r="G13" s="45">
        <v>13806976</v>
      </c>
      <c r="AI13" s="44" t="s">
        <v>134</v>
      </c>
      <c r="AJ13" s="45">
        <v>12000000</v>
      </c>
      <c r="AK13" s="45">
        <v>13806976</v>
      </c>
      <c r="AX13" s="44" t="s">
        <v>134</v>
      </c>
      <c r="AY13" s="54">
        <v>0.15058133333333334</v>
      </c>
      <c r="BF13" s="44" t="s">
        <v>137</v>
      </c>
      <c r="BG13" s="54">
        <v>0.23035134058509227</v>
      </c>
    </row>
    <row r="14" spans="2:68" x14ac:dyDescent="0.25">
      <c r="B14">
        <f t="shared" si="0"/>
        <v>1</v>
      </c>
      <c r="C14" s="44" t="s">
        <v>150</v>
      </c>
      <c r="D14">
        <v>1</v>
      </c>
      <c r="E14">
        <v>4417350</v>
      </c>
      <c r="F14" s="45">
        <v>22000000</v>
      </c>
      <c r="G14" s="45">
        <v>26417350</v>
      </c>
      <c r="AI14" s="44" t="s">
        <v>150</v>
      </c>
      <c r="AJ14" s="45">
        <v>22000000</v>
      </c>
      <c r="AK14" s="45">
        <v>26417350</v>
      </c>
      <c r="AX14" s="44" t="s">
        <v>150</v>
      </c>
      <c r="AY14" s="54">
        <v>0.20078863636363636</v>
      </c>
      <c r="BF14" s="44" t="s">
        <v>128</v>
      </c>
      <c r="BG14" s="54">
        <v>0.21210110876162355</v>
      </c>
    </row>
    <row r="15" spans="2:68" x14ac:dyDescent="0.25">
      <c r="B15">
        <f t="shared" si="0"/>
        <v>1</v>
      </c>
      <c r="C15" s="44" t="s">
        <v>124</v>
      </c>
      <c r="D15">
        <v>1</v>
      </c>
      <c r="E15">
        <v>2975741</v>
      </c>
      <c r="F15" s="45">
        <v>6000000</v>
      </c>
      <c r="G15" s="45">
        <v>8975741</v>
      </c>
      <c r="AI15" s="44" t="s">
        <v>124</v>
      </c>
      <c r="AJ15" s="45">
        <v>6000000</v>
      </c>
      <c r="AK15" s="45">
        <v>8975741</v>
      </c>
      <c r="AX15" s="44" t="s">
        <v>124</v>
      </c>
      <c r="AY15" s="54">
        <v>0.49595683333333335</v>
      </c>
      <c r="BF15" s="44" t="s">
        <v>136</v>
      </c>
      <c r="BG15" s="54">
        <v>0.20450809939437331</v>
      </c>
    </row>
    <row r="16" spans="2:68" x14ac:dyDescent="0.25">
      <c r="B16">
        <f t="shared" si="0"/>
        <v>1</v>
      </c>
      <c r="C16" s="44" t="s">
        <v>147</v>
      </c>
      <c r="D16">
        <v>1</v>
      </c>
      <c r="E16">
        <v>4543544</v>
      </c>
      <c r="F16" s="45">
        <v>10000000</v>
      </c>
      <c r="G16" s="45">
        <v>14543544</v>
      </c>
      <c r="AI16" s="44" t="s">
        <v>147</v>
      </c>
      <c r="AJ16" s="45">
        <v>10000000</v>
      </c>
      <c r="AK16" s="45">
        <v>14543544</v>
      </c>
      <c r="AX16" s="44" t="s">
        <v>147</v>
      </c>
      <c r="AY16" s="54">
        <v>0.45435439999999999</v>
      </c>
      <c r="BF16" s="44" t="s">
        <v>149</v>
      </c>
      <c r="BG16" s="54">
        <v>0.19806573455173879</v>
      </c>
    </row>
    <row r="17" spans="2:59" x14ac:dyDescent="0.25">
      <c r="B17">
        <f t="shared" si="0"/>
        <v>1</v>
      </c>
      <c r="C17" s="44" t="s">
        <v>152</v>
      </c>
      <c r="D17">
        <v>2</v>
      </c>
      <c r="E17">
        <v>7424886</v>
      </c>
      <c r="F17" s="45">
        <v>18000000</v>
      </c>
      <c r="G17" s="45">
        <v>25424886</v>
      </c>
      <c r="AI17" s="44" t="s">
        <v>152</v>
      </c>
      <c r="AJ17" s="45">
        <v>18000000</v>
      </c>
      <c r="AK17" s="45">
        <v>25424886</v>
      </c>
      <c r="AX17" s="44" t="s">
        <v>152</v>
      </c>
      <c r="AY17" s="54">
        <v>0.41249366666666665</v>
      </c>
      <c r="BF17" s="44" t="s">
        <v>150</v>
      </c>
      <c r="BG17" s="54">
        <v>0.16721397112125175</v>
      </c>
    </row>
    <row r="18" spans="2:59" x14ac:dyDescent="0.25">
      <c r="B18">
        <f t="shared" si="0"/>
        <v>1</v>
      </c>
      <c r="C18" s="44" t="s">
        <v>136</v>
      </c>
      <c r="D18">
        <v>1</v>
      </c>
      <c r="E18">
        <v>4370425</v>
      </c>
      <c r="F18" s="45">
        <v>17000000</v>
      </c>
      <c r="G18" s="45">
        <v>21370425</v>
      </c>
      <c r="AI18" s="44" t="s">
        <v>136</v>
      </c>
      <c r="AJ18" s="45">
        <v>17000000</v>
      </c>
      <c r="AK18" s="45">
        <v>21370425</v>
      </c>
      <c r="AX18" s="44" t="s">
        <v>136</v>
      </c>
      <c r="AY18" s="54">
        <v>0.25708382352941178</v>
      </c>
      <c r="BF18" s="44" t="s">
        <v>145</v>
      </c>
      <c r="BG18" s="54">
        <v>0.15094008993667915</v>
      </c>
    </row>
    <row r="19" spans="2:59" x14ac:dyDescent="0.25">
      <c r="B19">
        <f t="shared" si="0"/>
        <v>1</v>
      </c>
      <c r="C19" s="44" t="s">
        <v>154</v>
      </c>
      <c r="D19">
        <v>1</v>
      </c>
      <c r="E19">
        <v>2015659</v>
      </c>
      <c r="F19" s="45">
        <v>14000000</v>
      </c>
      <c r="G19" s="45">
        <v>16015659</v>
      </c>
      <c r="AI19" s="44" t="s">
        <v>154</v>
      </c>
      <c r="AJ19" s="45">
        <v>14000000</v>
      </c>
      <c r="AK19" s="45">
        <v>16015659</v>
      </c>
      <c r="AX19" s="44" t="s">
        <v>154</v>
      </c>
      <c r="AY19" s="54">
        <v>0.14397564285714284</v>
      </c>
      <c r="BF19" s="44" t="s">
        <v>142</v>
      </c>
      <c r="BG19" s="54">
        <v>0.13392418949738732</v>
      </c>
    </row>
    <row r="20" spans="2:59" x14ac:dyDescent="0.25">
      <c r="B20">
        <f t="shared" si="0"/>
        <v>1</v>
      </c>
      <c r="C20" s="44" t="s">
        <v>145</v>
      </c>
      <c r="D20">
        <v>2</v>
      </c>
      <c r="E20">
        <v>7178040</v>
      </c>
      <c r="F20" s="45">
        <v>40000000</v>
      </c>
      <c r="G20" s="45">
        <v>47178040</v>
      </c>
      <c r="AI20" s="44" t="s">
        <v>145</v>
      </c>
      <c r="AJ20" s="45">
        <v>40000000</v>
      </c>
      <c r="AK20" s="45">
        <v>47178040</v>
      </c>
      <c r="AX20" s="44" t="s">
        <v>145</v>
      </c>
      <c r="AY20" s="54">
        <v>0.179451</v>
      </c>
      <c r="BF20" s="44" t="s">
        <v>134</v>
      </c>
      <c r="BG20" s="54">
        <v>0.13087413203296652</v>
      </c>
    </row>
    <row r="21" spans="2:59" x14ac:dyDescent="0.25">
      <c r="B21">
        <f t="shared" si="0"/>
        <v>1</v>
      </c>
      <c r="C21" s="44" t="s">
        <v>142</v>
      </c>
      <c r="D21">
        <v>1</v>
      </c>
      <c r="E21">
        <v>2783400</v>
      </c>
      <c r="F21" s="45">
        <v>18000000</v>
      </c>
      <c r="G21" s="45">
        <v>20783400</v>
      </c>
      <c r="AI21" s="44" t="s">
        <v>142</v>
      </c>
      <c r="AJ21" s="45">
        <v>18000000</v>
      </c>
      <c r="AK21" s="45">
        <v>20783400</v>
      </c>
      <c r="AX21" s="44" t="s">
        <v>142</v>
      </c>
      <c r="AY21" s="54">
        <v>0.15463333333333334</v>
      </c>
      <c r="BF21" s="44" t="s">
        <v>155</v>
      </c>
      <c r="BG21" s="54">
        <v>0.12735457189411531</v>
      </c>
    </row>
    <row r="22" spans="2:59" x14ac:dyDescent="0.25">
      <c r="B22">
        <f t="shared" si="0"/>
        <v>1</v>
      </c>
      <c r="C22" s="44" t="s">
        <v>153</v>
      </c>
      <c r="D22">
        <v>1</v>
      </c>
      <c r="E22">
        <v>4543797</v>
      </c>
      <c r="F22" s="45">
        <v>5000000</v>
      </c>
      <c r="G22" s="45">
        <v>9543797</v>
      </c>
      <c r="AI22" s="44" t="s">
        <v>153</v>
      </c>
      <c r="AJ22" s="45">
        <v>5000000</v>
      </c>
      <c r="AK22" s="45">
        <v>9543797</v>
      </c>
      <c r="AX22" s="44" t="s">
        <v>153</v>
      </c>
      <c r="AY22" s="54">
        <v>0.90875939999999999</v>
      </c>
      <c r="BF22" s="44" t="s">
        <v>154</v>
      </c>
      <c r="BG22" s="54">
        <v>0.12585551428136676</v>
      </c>
    </row>
    <row r="23" spans="2:59" x14ac:dyDescent="0.25">
      <c r="B23">
        <f t="shared" si="0"/>
        <v>1</v>
      </c>
      <c r="C23" s="44" t="s">
        <v>144</v>
      </c>
      <c r="D23">
        <v>3</v>
      </c>
      <c r="E23">
        <v>11348874</v>
      </c>
      <c r="F23" s="45">
        <v>29500000</v>
      </c>
      <c r="G23" s="45">
        <v>40848874</v>
      </c>
      <c r="AI23" s="44" t="s">
        <v>144</v>
      </c>
      <c r="AJ23" s="45">
        <v>29500000</v>
      </c>
      <c r="AK23" s="45">
        <v>40848874</v>
      </c>
      <c r="AX23" s="44" t="s">
        <v>144</v>
      </c>
      <c r="AY23" s="54">
        <v>0.45704559950980395</v>
      </c>
      <c r="BF23" s="44" t="s">
        <v>138</v>
      </c>
      <c r="BG23" s="54">
        <v>0.11854837315098579</v>
      </c>
    </row>
    <row r="24" spans="2:59" x14ac:dyDescent="0.25">
      <c r="B24" t="str">
        <f t="shared" si="0"/>
        <v/>
      </c>
      <c r="C24" s="44" t="s">
        <v>249</v>
      </c>
      <c r="D24">
        <v>30</v>
      </c>
      <c r="E24">
        <v>106003293</v>
      </c>
      <c r="F24" s="45">
        <v>390000000</v>
      </c>
      <c r="G24" s="45">
        <v>496003293</v>
      </c>
      <c r="AI24" s="44" t="s">
        <v>249</v>
      </c>
      <c r="AJ24" s="45">
        <v>390000000</v>
      </c>
      <c r="AK24" s="45">
        <v>496003293</v>
      </c>
      <c r="AX24" s="44" t="s">
        <v>249</v>
      </c>
      <c r="AY24" s="54">
        <v>0.37382056045168877</v>
      </c>
      <c r="BF24" s="44" t="s">
        <v>249</v>
      </c>
      <c r="BG24" s="54">
        <v>0.25379700643623382</v>
      </c>
    </row>
    <row r="25" spans="2:59" x14ac:dyDescent="0.25">
      <c r="B25" t="str">
        <f t="shared" si="0"/>
        <v/>
      </c>
    </row>
    <row r="26" spans="2:59" x14ac:dyDescent="0.25">
      <c r="B26" t="str">
        <f t="shared" si="0"/>
        <v/>
      </c>
    </row>
    <row r="27" spans="2:59" x14ac:dyDescent="0.25">
      <c r="B27" t="str">
        <f t="shared" si="0"/>
        <v/>
      </c>
    </row>
    <row r="28" spans="2:59" x14ac:dyDescent="0.25">
      <c r="B28" t="str">
        <f t="shared" si="0"/>
        <v/>
      </c>
    </row>
    <row r="29" spans="2:59" x14ac:dyDescent="0.25">
      <c r="B29" t="str">
        <f t="shared" si="0"/>
        <v/>
      </c>
    </row>
    <row r="30" spans="2:59" x14ac:dyDescent="0.25">
      <c r="B30" t="str">
        <f t="shared" si="0"/>
        <v/>
      </c>
    </row>
    <row r="31" spans="2:59" x14ac:dyDescent="0.25">
      <c r="B31" t="str">
        <f t="shared" si="0"/>
        <v/>
      </c>
    </row>
    <row r="32" spans="2:59" x14ac:dyDescent="0.25">
      <c r="B32" t="str">
        <f t="shared" si="0"/>
        <v/>
      </c>
    </row>
    <row r="33" spans="2:2" x14ac:dyDescent="0.25">
      <c r="B33" t="str">
        <f t="shared" si="0"/>
        <v/>
      </c>
    </row>
    <row r="34" spans="2:2" x14ac:dyDescent="0.25">
      <c r="B34" t="str">
        <f t="shared" si="0"/>
        <v/>
      </c>
    </row>
    <row r="35" spans="2:2" x14ac:dyDescent="0.25">
      <c r="B35" t="str">
        <f t="shared" si="0"/>
        <v/>
      </c>
    </row>
    <row r="36" spans="2:2" x14ac:dyDescent="0.25">
      <c r="B36" t="str">
        <f t="shared" si="0"/>
        <v/>
      </c>
    </row>
    <row r="37" spans="2:2" x14ac:dyDescent="0.25">
      <c r="B37" t="str">
        <f t="shared" si="0"/>
        <v/>
      </c>
    </row>
    <row r="38" spans="2:2" x14ac:dyDescent="0.25">
      <c r="B38" t="str">
        <f t="shared" si="0"/>
        <v/>
      </c>
    </row>
    <row r="39" spans="2:2" x14ac:dyDescent="0.25">
      <c r="B39" t="str">
        <f t="shared" si="0"/>
        <v/>
      </c>
    </row>
    <row r="40" spans="2:2" x14ac:dyDescent="0.25">
      <c r="B40" t="str">
        <f t="shared" si="0"/>
        <v/>
      </c>
    </row>
    <row r="41" spans="2:2" x14ac:dyDescent="0.25">
      <c r="B41" t="str">
        <f t="shared" si="0"/>
        <v/>
      </c>
    </row>
    <row r="42" spans="2:2" x14ac:dyDescent="0.25">
      <c r="B42" t="str">
        <f t="shared" si="0"/>
        <v/>
      </c>
    </row>
    <row r="43" spans="2:2" x14ac:dyDescent="0.25">
      <c r="B43" t="str">
        <f t="shared" si="0"/>
        <v/>
      </c>
    </row>
    <row r="44" spans="2:2" x14ac:dyDescent="0.25">
      <c r="B44" t="str">
        <f t="shared" si="0"/>
        <v/>
      </c>
    </row>
    <row r="45" spans="2:2" x14ac:dyDescent="0.25">
      <c r="B45" t="str">
        <f t="shared" si="0"/>
        <v/>
      </c>
    </row>
    <row r="46" spans="2:2" x14ac:dyDescent="0.25">
      <c r="B46" t="str">
        <f t="shared" si="0"/>
        <v/>
      </c>
    </row>
    <row r="47" spans="2:2" x14ac:dyDescent="0.25">
      <c r="B47" t="str">
        <f t="shared" si="0"/>
        <v/>
      </c>
    </row>
    <row r="48" spans="2:2" x14ac:dyDescent="0.25">
      <c r="B48" t="str">
        <f t="shared" si="0"/>
        <v/>
      </c>
    </row>
    <row r="49" spans="2:2" x14ac:dyDescent="0.25">
      <c r="B49" t="str">
        <f t="shared" si="0"/>
        <v/>
      </c>
    </row>
    <row r="50" spans="2:2" x14ac:dyDescent="0.25">
      <c r="B50" t="str">
        <f t="shared" si="0"/>
        <v/>
      </c>
    </row>
    <row r="51" spans="2:2" x14ac:dyDescent="0.25">
      <c r="B51" t="str">
        <f t="shared" si="0"/>
        <v/>
      </c>
    </row>
    <row r="52" spans="2:2" x14ac:dyDescent="0.25">
      <c r="B52" t="str">
        <f t="shared" si="0"/>
        <v/>
      </c>
    </row>
    <row r="53" spans="2:2" x14ac:dyDescent="0.25">
      <c r="B53" t="str">
        <f t="shared" si="0"/>
        <v/>
      </c>
    </row>
    <row r="54" spans="2:2" x14ac:dyDescent="0.25">
      <c r="B54" t="str">
        <f t="shared" si="0"/>
        <v/>
      </c>
    </row>
    <row r="55" spans="2:2" x14ac:dyDescent="0.25">
      <c r="B55" t="str">
        <f t="shared" si="0"/>
        <v/>
      </c>
    </row>
    <row r="56" spans="2:2" x14ac:dyDescent="0.25">
      <c r="B56" t="str">
        <f t="shared" si="0"/>
        <v/>
      </c>
    </row>
    <row r="57" spans="2:2" x14ac:dyDescent="0.25">
      <c r="B57" t="str">
        <f t="shared" si="0"/>
        <v/>
      </c>
    </row>
    <row r="58" spans="2:2" x14ac:dyDescent="0.25">
      <c r="B58" t="str">
        <f t="shared" si="0"/>
        <v/>
      </c>
    </row>
    <row r="59" spans="2:2" x14ac:dyDescent="0.25">
      <c r="B59" t="str">
        <f t="shared" si="0"/>
        <v/>
      </c>
    </row>
    <row r="60" spans="2:2" x14ac:dyDescent="0.25">
      <c r="B60" t="str">
        <f t="shared" si="0"/>
        <v/>
      </c>
    </row>
    <row r="61" spans="2:2" x14ac:dyDescent="0.25">
      <c r="B61" t="str">
        <f t="shared" si="0"/>
        <v/>
      </c>
    </row>
    <row r="62" spans="2:2" x14ac:dyDescent="0.25">
      <c r="B62" t="str">
        <f t="shared" si="0"/>
        <v/>
      </c>
    </row>
    <row r="63" spans="2:2" x14ac:dyDescent="0.25">
      <c r="B63" t="str">
        <f t="shared" si="0"/>
        <v/>
      </c>
    </row>
    <row r="64" spans="2:2" x14ac:dyDescent="0.25">
      <c r="B64" t="str">
        <f t="shared" si="0"/>
        <v/>
      </c>
    </row>
    <row r="65" spans="2:2" x14ac:dyDescent="0.25">
      <c r="B65" t="str">
        <f t="shared" si="0"/>
        <v/>
      </c>
    </row>
    <row r="66" spans="2:2" x14ac:dyDescent="0.25">
      <c r="B66" t="str">
        <f t="shared" si="0"/>
        <v/>
      </c>
    </row>
    <row r="67" spans="2:2" x14ac:dyDescent="0.25">
      <c r="B67" t="str">
        <f t="shared" si="0"/>
        <v/>
      </c>
    </row>
    <row r="68" spans="2:2" x14ac:dyDescent="0.25">
      <c r="B68" t="str">
        <f t="shared" si="0"/>
        <v/>
      </c>
    </row>
    <row r="69" spans="2:2" x14ac:dyDescent="0.25">
      <c r="B69" t="str">
        <f t="shared" ref="B69:B132" si="1">IF(OR(C69="",C69="grand total"),"",1)</f>
        <v/>
      </c>
    </row>
    <row r="70" spans="2:2" x14ac:dyDescent="0.25">
      <c r="B70" t="str">
        <f t="shared" si="1"/>
        <v/>
      </c>
    </row>
    <row r="71" spans="2:2" x14ac:dyDescent="0.25">
      <c r="B71" t="str">
        <f t="shared" si="1"/>
        <v/>
      </c>
    </row>
    <row r="72" spans="2:2" x14ac:dyDescent="0.25">
      <c r="B72" t="str">
        <f t="shared" si="1"/>
        <v/>
      </c>
    </row>
    <row r="73" spans="2:2" x14ac:dyDescent="0.25">
      <c r="B73" t="str">
        <f t="shared" si="1"/>
        <v/>
      </c>
    </row>
    <row r="74" spans="2:2" x14ac:dyDescent="0.25">
      <c r="B74" t="str">
        <f t="shared" si="1"/>
        <v/>
      </c>
    </row>
    <row r="75" spans="2:2" x14ac:dyDescent="0.25">
      <c r="B75" t="str">
        <f t="shared" si="1"/>
        <v/>
      </c>
    </row>
    <row r="76" spans="2:2" x14ac:dyDescent="0.25">
      <c r="B76" t="str">
        <f t="shared" si="1"/>
        <v/>
      </c>
    </row>
    <row r="77" spans="2:2" x14ac:dyDescent="0.25">
      <c r="B77" t="str">
        <f t="shared" si="1"/>
        <v/>
      </c>
    </row>
    <row r="78" spans="2:2" x14ac:dyDescent="0.25">
      <c r="B78" t="str">
        <f t="shared" si="1"/>
        <v/>
      </c>
    </row>
    <row r="79" spans="2:2" x14ac:dyDescent="0.25">
      <c r="B79" t="str">
        <f t="shared" si="1"/>
        <v/>
      </c>
    </row>
    <row r="80" spans="2:2" x14ac:dyDescent="0.25">
      <c r="B80" t="str">
        <f t="shared" si="1"/>
        <v/>
      </c>
    </row>
    <row r="81" spans="2:2" x14ac:dyDescent="0.25">
      <c r="B81" t="str">
        <f t="shared" si="1"/>
        <v/>
      </c>
    </row>
    <row r="82" spans="2:2" x14ac:dyDescent="0.25">
      <c r="B82" t="str">
        <f t="shared" si="1"/>
        <v/>
      </c>
    </row>
    <row r="83" spans="2:2" x14ac:dyDescent="0.25">
      <c r="B83" t="str">
        <f t="shared" si="1"/>
        <v/>
      </c>
    </row>
    <row r="84" spans="2:2" x14ac:dyDescent="0.25">
      <c r="B84" t="str">
        <f t="shared" si="1"/>
        <v/>
      </c>
    </row>
    <row r="85" spans="2:2" x14ac:dyDescent="0.25">
      <c r="B85" t="str">
        <f t="shared" si="1"/>
        <v/>
      </c>
    </row>
    <row r="86" spans="2:2" x14ac:dyDescent="0.25">
      <c r="B86" t="str">
        <f t="shared" si="1"/>
        <v/>
      </c>
    </row>
    <row r="87" spans="2:2" x14ac:dyDescent="0.25">
      <c r="B87" t="str">
        <f t="shared" si="1"/>
        <v/>
      </c>
    </row>
    <row r="88" spans="2:2" x14ac:dyDescent="0.25">
      <c r="B88" t="str">
        <f t="shared" si="1"/>
        <v/>
      </c>
    </row>
    <row r="89" spans="2:2" x14ac:dyDescent="0.25">
      <c r="B89" t="str">
        <f t="shared" si="1"/>
        <v/>
      </c>
    </row>
    <row r="90" spans="2:2" x14ac:dyDescent="0.25">
      <c r="B90" t="str">
        <f t="shared" si="1"/>
        <v/>
      </c>
    </row>
    <row r="91" spans="2:2" x14ac:dyDescent="0.25">
      <c r="B91" t="str">
        <f t="shared" si="1"/>
        <v/>
      </c>
    </row>
    <row r="92" spans="2:2" x14ac:dyDescent="0.25">
      <c r="B92" t="str">
        <f t="shared" si="1"/>
        <v/>
      </c>
    </row>
    <row r="93" spans="2:2" x14ac:dyDescent="0.25">
      <c r="B93" t="str">
        <f t="shared" si="1"/>
        <v/>
      </c>
    </row>
    <row r="94" spans="2:2" x14ac:dyDescent="0.25">
      <c r="B94" t="str">
        <f t="shared" si="1"/>
        <v/>
      </c>
    </row>
    <row r="95" spans="2:2" x14ac:dyDescent="0.25">
      <c r="B95" t="str">
        <f t="shared" si="1"/>
        <v/>
      </c>
    </row>
    <row r="96" spans="2:2" x14ac:dyDescent="0.25">
      <c r="B96" t="str">
        <f t="shared" si="1"/>
        <v/>
      </c>
    </row>
    <row r="97" spans="2:2" x14ac:dyDescent="0.25">
      <c r="B97" t="str">
        <f t="shared" si="1"/>
        <v/>
      </c>
    </row>
    <row r="98" spans="2:2" x14ac:dyDescent="0.25">
      <c r="B98" t="str">
        <f t="shared" si="1"/>
        <v/>
      </c>
    </row>
    <row r="99" spans="2:2" x14ac:dyDescent="0.25">
      <c r="B99" t="str">
        <f t="shared" si="1"/>
        <v/>
      </c>
    </row>
    <row r="100" spans="2:2" x14ac:dyDescent="0.25">
      <c r="B100" t="str">
        <f t="shared" si="1"/>
        <v/>
      </c>
    </row>
    <row r="101" spans="2:2" x14ac:dyDescent="0.25">
      <c r="B101" t="str">
        <f t="shared" si="1"/>
        <v/>
      </c>
    </row>
    <row r="102" spans="2:2" x14ac:dyDescent="0.25">
      <c r="B102" t="str">
        <f t="shared" si="1"/>
        <v/>
      </c>
    </row>
    <row r="103" spans="2:2" x14ac:dyDescent="0.25">
      <c r="B103" t="str">
        <f t="shared" si="1"/>
        <v/>
      </c>
    </row>
    <row r="104" spans="2:2" x14ac:dyDescent="0.25">
      <c r="B104" t="str">
        <f t="shared" si="1"/>
        <v/>
      </c>
    </row>
    <row r="105" spans="2:2" x14ac:dyDescent="0.25">
      <c r="B105" t="str">
        <f t="shared" si="1"/>
        <v/>
      </c>
    </row>
    <row r="106" spans="2:2" x14ac:dyDescent="0.25">
      <c r="B106" t="str">
        <f t="shared" si="1"/>
        <v/>
      </c>
    </row>
    <row r="107" spans="2:2" x14ac:dyDescent="0.25">
      <c r="B107" t="str">
        <f t="shared" si="1"/>
        <v/>
      </c>
    </row>
    <row r="108" spans="2:2" x14ac:dyDescent="0.25">
      <c r="B108" t="str">
        <f t="shared" si="1"/>
        <v/>
      </c>
    </row>
    <row r="109" spans="2:2" x14ac:dyDescent="0.25">
      <c r="B109" t="str">
        <f t="shared" si="1"/>
        <v/>
      </c>
    </row>
    <row r="110" spans="2:2" x14ac:dyDescent="0.25">
      <c r="B110" t="str">
        <f t="shared" si="1"/>
        <v/>
      </c>
    </row>
    <row r="111" spans="2:2" x14ac:dyDescent="0.25">
      <c r="B111" t="str">
        <f t="shared" si="1"/>
        <v/>
      </c>
    </row>
    <row r="112" spans="2:2" x14ac:dyDescent="0.25">
      <c r="B112" t="str">
        <f t="shared" si="1"/>
        <v/>
      </c>
    </row>
    <row r="113" spans="2:2" x14ac:dyDescent="0.25">
      <c r="B113" t="str">
        <f t="shared" si="1"/>
        <v/>
      </c>
    </row>
    <row r="114" spans="2:2" x14ac:dyDescent="0.25">
      <c r="B114" t="str">
        <f t="shared" si="1"/>
        <v/>
      </c>
    </row>
    <row r="115" spans="2:2" x14ac:dyDescent="0.25">
      <c r="B115" t="str">
        <f t="shared" si="1"/>
        <v/>
      </c>
    </row>
    <row r="116" spans="2:2" x14ac:dyDescent="0.25">
      <c r="B116" t="str">
        <f t="shared" si="1"/>
        <v/>
      </c>
    </row>
    <row r="117" spans="2:2" x14ac:dyDescent="0.25">
      <c r="B117" t="str">
        <f t="shared" si="1"/>
        <v/>
      </c>
    </row>
    <row r="118" spans="2:2" x14ac:dyDescent="0.25">
      <c r="B118" t="str">
        <f t="shared" si="1"/>
        <v/>
      </c>
    </row>
    <row r="119" spans="2:2" x14ac:dyDescent="0.25">
      <c r="B119" t="str">
        <f t="shared" si="1"/>
        <v/>
      </c>
    </row>
    <row r="120" spans="2:2" x14ac:dyDescent="0.25">
      <c r="B120" t="str">
        <f t="shared" si="1"/>
        <v/>
      </c>
    </row>
    <row r="121" spans="2:2" x14ac:dyDescent="0.25">
      <c r="B121" t="str">
        <f t="shared" si="1"/>
        <v/>
      </c>
    </row>
    <row r="122" spans="2:2" x14ac:dyDescent="0.25">
      <c r="B122" t="str">
        <f t="shared" si="1"/>
        <v/>
      </c>
    </row>
    <row r="123" spans="2:2" x14ac:dyDescent="0.25">
      <c r="B123" t="str">
        <f t="shared" si="1"/>
        <v/>
      </c>
    </row>
    <row r="124" spans="2:2" x14ac:dyDescent="0.25">
      <c r="B124" t="str">
        <f t="shared" si="1"/>
        <v/>
      </c>
    </row>
    <row r="125" spans="2:2" x14ac:dyDescent="0.25">
      <c r="B125" t="str">
        <f t="shared" si="1"/>
        <v/>
      </c>
    </row>
    <row r="126" spans="2:2" x14ac:dyDescent="0.25">
      <c r="B126" t="str">
        <f t="shared" si="1"/>
        <v/>
      </c>
    </row>
    <row r="127" spans="2:2" x14ac:dyDescent="0.25">
      <c r="B127" t="str">
        <f t="shared" si="1"/>
        <v/>
      </c>
    </row>
    <row r="128" spans="2:2" x14ac:dyDescent="0.25">
      <c r="B128" t="str">
        <f t="shared" si="1"/>
        <v/>
      </c>
    </row>
    <row r="129" spans="2:2" x14ac:dyDescent="0.25">
      <c r="B129" t="str">
        <f t="shared" si="1"/>
        <v/>
      </c>
    </row>
    <row r="130" spans="2:2" x14ac:dyDescent="0.25">
      <c r="B130" t="str">
        <f t="shared" si="1"/>
        <v/>
      </c>
    </row>
    <row r="131" spans="2:2" x14ac:dyDescent="0.25">
      <c r="B131" t="str">
        <f t="shared" si="1"/>
        <v/>
      </c>
    </row>
    <row r="132" spans="2:2" x14ac:dyDescent="0.25">
      <c r="B132" t="str">
        <f t="shared" si="1"/>
        <v/>
      </c>
    </row>
    <row r="133" spans="2:2" x14ac:dyDescent="0.25">
      <c r="B133" t="str">
        <f t="shared" ref="B133:B196" si="2">IF(OR(C133="",C133="grand total"),"",1)</f>
        <v/>
      </c>
    </row>
    <row r="134" spans="2:2" x14ac:dyDescent="0.25">
      <c r="B134" t="str">
        <f t="shared" si="2"/>
        <v/>
      </c>
    </row>
    <row r="135" spans="2:2" x14ac:dyDescent="0.25">
      <c r="B135" t="str">
        <f t="shared" si="2"/>
        <v/>
      </c>
    </row>
    <row r="136" spans="2:2" x14ac:dyDescent="0.25">
      <c r="B136" t="str">
        <f t="shared" si="2"/>
        <v/>
      </c>
    </row>
    <row r="137" spans="2:2" x14ac:dyDescent="0.25">
      <c r="B137" t="str">
        <f t="shared" si="2"/>
        <v/>
      </c>
    </row>
    <row r="138" spans="2:2" x14ac:dyDescent="0.25">
      <c r="B138" t="str">
        <f t="shared" si="2"/>
        <v/>
      </c>
    </row>
    <row r="139" spans="2:2" x14ac:dyDescent="0.25">
      <c r="B139" t="str">
        <f t="shared" si="2"/>
        <v/>
      </c>
    </row>
    <row r="140" spans="2:2" x14ac:dyDescent="0.25">
      <c r="B140" t="str">
        <f t="shared" si="2"/>
        <v/>
      </c>
    </row>
    <row r="141" spans="2:2" x14ac:dyDescent="0.25">
      <c r="B141" t="str">
        <f t="shared" si="2"/>
        <v/>
      </c>
    </row>
    <row r="142" spans="2:2" x14ac:dyDescent="0.25">
      <c r="B142" t="str">
        <f t="shared" si="2"/>
        <v/>
      </c>
    </row>
    <row r="143" spans="2:2" x14ac:dyDescent="0.25">
      <c r="B143" t="str">
        <f t="shared" si="2"/>
        <v/>
      </c>
    </row>
    <row r="144" spans="2:2" x14ac:dyDescent="0.25">
      <c r="B144" t="str">
        <f t="shared" si="2"/>
        <v/>
      </c>
    </row>
    <row r="145" spans="2:2" x14ac:dyDescent="0.25">
      <c r="B145" t="str">
        <f t="shared" si="2"/>
        <v/>
      </c>
    </row>
    <row r="146" spans="2:2" x14ac:dyDescent="0.25">
      <c r="B146" t="str">
        <f t="shared" si="2"/>
        <v/>
      </c>
    </row>
    <row r="147" spans="2:2" x14ac:dyDescent="0.25">
      <c r="B147" t="str">
        <f t="shared" si="2"/>
        <v/>
      </c>
    </row>
    <row r="148" spans="2:2" x14ac:dyDescent="0.25">
      <c r="B148" t="str">
        <f t="shared" si="2"/>
        <v/>
      </c>
    </row>
    <row r="149" spans="2:2" x14ac:dyDescent="0.25">
      <c r="B149" t="str">
        <f t="shared" si="2"/>
        <v/>
      </c>
    </row>
    <row r="150" spans="2:2" x14ac:dyDescent="0.25">
      <c r="B150" t="str">
        <f t="shared" si="2"/>
        <v/>
      </c>
    </row>
    <row r="151" spans="2:2" x14ac:dyDescent="0.25">
      <c r="B151" t="str">
        <f t="shared" si="2"/>
        <v/>
      </c>
    </row>
    <row r="152" spans="2:2" x14ac:dyDescent="0.25">
      <c r="B152" t="str">
        <f t="shared" si="2"/>
        <v/>
      </c>
    </row>
    <row r="153" spans="2:2" x14ac:dyDescent="0.25">
      <c r="B153" t="str">
        <f t="shared" si="2"/>
        <v/>
      </c>
    </row>
    <row r="154" spans="2:2" x14ac:dyDescent="0.25">
      <c r="B154" t="str">
        <f t="shared" si="2"/>
        <v/>
      </c>
    </row>
    <row r="155" spans="2:2" x14ac:dyDescent="0.25">
      <c r="B155" t="str">
        <f t="shared" si="2"/>
        <v/>
      </c>
    </row>
    <row r="156" spans="2:2" x14ac:dyDescent="0.25">
      <c r="B156" t="str">
        <f t="shared" si="2"/>
        <v/>
      </c>
    </row>
    <row r="157" spans="2:2" x14ac:dyDescent="0.25">
      <c r="B157" t="str">
        <f t="shared" si="2"/>
        <v/>
      </c>
    </row>
    <row r="158" spans="2:2" x14ac:dyDescent="0.25">
      <c r="B158" t="str">
        <f t="shared" si="2"/>
        <v/>
      </c>
    </row>
    <row r="159" spans="2:2" x14ac:dyDescent="0.25">
      <c r="B159" t="str">
        <f t="shared" si="2"/>
        <v/>
      </c>
    </row>
    <row r="160" spans="2:2" x14ac:dyDescent="0.25">
      <c r="B160" t="str">
        <f t="shared" si="2"/>
        <v/>
      </c>
    </row>
    <row r="161" spans="2:2" x14ac:dyDescent="0.25">
      <c r="B161" t="str">
        <f t="shared" si="2"/>
        <v/>
      </c>
    </row>
    <row r="162" spans="2:2" x14ac:dyDescent="0.25">
      <c r="B162" t="str">
        <f t="shared" si="2"/>
        <v/>
      </c>
    </row>
    <row r="163" spans="2:2" x14ac:dyDescent="0.25">
      <c r="B163" t="str">
        <f t="shared" si="2"/>
        <v/>
      </c>
    </row>
    <row r="164" spans="2:2" x14ac:dyDescent="0.25">
      <c r="B164" t="str">
        <f t="shared" si="2"/>
        <v/>
      </c>
    </row>
    <row r="165" spans="2:2" x14ac:dyDescent="0.25">
      <c r="B165" t="str">
        <f t="shared" si="2"/>
        <v/>
      </c>
    </row>
    <row r="166" spans="2:2" x14ac:dyDescent="0.25">
      <c r="B166" t="str">
        <f t="shared" si="2"/>
        <v/>
      </c>
    </row>
    <row r="167" spans="2:2" x14ac:dyDescent="0.25">
      <c r="B167" t="str">
        <f t="shared" si="2"/>
        <v/>
      </c>
    </row>
    <row r="168" spans="2:2" x14ac:dyDescent="0.25">
      <c r="B168" t="str">
        <f t="shared" si="2"/>
        <v/>
      </c>
    </row>
    <row r="169" spans="2:2" x14ac:dyDescent="0.25">
      <c r="B169" t="str">
        <f t="shared" si="2"/>
        <v/>
      </c>
    </row>
    <row r="170" spans="2:2" x14ac:dyDescent="0.25">
      <c r="B170" t="str">
        <f t="shared" si="2"/>
        <v/>
      </c>
    </row>
    <row r="171" spans="2:2" x14ac:dyDescent="0.25">
      <c r="B171" t="str">
        <f t="shared" si="2"/>
        <v/>
      </c>
    </row>
    <row r="172" spans="2:2" x14ac:dyDescent="0.25">
      <c r="B172" t="str">
        <f t="shared" si="2"/>
        <v/>
      </c>
    </row>
    <row r="173" spans="2:2" x14ac:dyDescent="0.25">
      <c r="B173" t="str">
        <f t="shared" si="2"/>
        <v/>
      </c>
    </row>
    <row r="174" spans="2:2" x14ac:dyDescent="0.25">
      <c r="B174" t="str">
        <f t="shared" si="2"/>
        <v/>
      </c>
    </row>
    <row r="175" spans="2:2" x14ac:dyDescent="0.25">
      <c r="B175" t="str">
        <f t="shared" si="2"/>
        <v/>
      </c>
    </row>
    <row r="176" spans="2:2" x14ac:dyDescent="0.25">
      <c r="B176" t="str">
        <f t="shared" si="2"/>
        <v/>
      </c>
    </row>
    <row r="177" spans="2:2" x14ac:dyDescent="0.25">
      <c r="B177" t="str">
        <f t="shared" si="2"/>
        <v/>
      </c>
    </row>
    <row r="178" spans="2:2" x14ac:dyDescent="0.25">
      <c r="B178" t="str">
        <f t="shared" si="2"/>
        <v/>
      </c>
    </row>
    <row r="179" spans="2:2" x14ac:dyDescent="0.25">
      <c r="B179" t="str">
        <f t="shared" si="2"/>
        <v/>
      </c>
    </row>
    <row r="180" spans="2:2" x14ac:dyDescent="0.25">
      <c r="B180" t="str">
        <f t="shared" si="2"/>
        <v/>
      </c>
    </row>
    <row r="181" spans="2:2" x14ac:dyDescent="0.25">
      <c r="B181" t="str">
        <f t="shared" si="2"/>
        <v/>
      </c>
    </row>
    <row r="182" spans="2:2" x14ac:dyDescent="0.25">
      <c r="B182" t="str">
        <f t="shared" si="2"/>
        <v/>
      </c>
    </row>
    <row r="183" spans="2:2" x14ac:dyDescent="0.25">
      <c r="B183" t="str">
        <f t="shared" si="2"/>
        <v/>
      </c>
    </row>
    <row r="184" spans="2:2" x14ac:dyDescent="0.25">
      <c r="B184" t="str">
        <f t="shared" si="2"/>
        <v/>
      </c>
    </row>
    <row r="185" spans="2:2" x14ac:dyDescent="0.25">
      <c r="B185" t="str">
        <f t="shared" si="2"/>
        <v/>
      </c>
    </row>
    <row r="186" spans="2:2" x14ac:dyDescent="0.25">
      <c r="B186" t="str">
        <f t="shared" si="2"/>
        <v/>
      </c>
    </row>
    <row r="187" spans="2:2" x14ac:dyDescent="0.25">
      <c r="B187" t="str">
        <f t="shared" si="2"/>
        <v/>
      </c>
    </row>
    <row r="188" spans="2:2" x14ac:dyDescent="0.25">
      <c r="B188" t="str">
        <f t="shared" si="2"/>
        <v/>
      </c>
    </row>
    <row r="189" spans="2:2" x14ac:dyDescent="0.25">
      <c r="B189" t="str">
        <f t="shared" si="2"/>
        <v/>
      </c>
    </row>
    <row r="190" spans="2:2" x14ac:dyDescent="0.25">
      <c r="B190" t="str">
        <f t="shared" si="2"/>
        <v/>
      </c>
    </row>
    <row r="191" spans="2:2" x14ac:dyDescent="0.25">
      <c r="B191" t="str">
        <f t="shared" si="2"/>
        <v/>
      </c>
    </row>
    <row r="192" spans="2:2" x14ac:dyDescent="0.25">
      <c r="B192" t="str">
        <f t="shared" si="2"/>
        <v/>
      </c>
    </row>
    <row r="193" spans="2:2" x14ac:dyDescent="0.25">
      <c r="B193" t="str">
        <f t="shared" si="2"/>
        <v/>
      </c>
    </row>
    <row r="194" spans="2:2" x14ac:dyDescent="0.25">
      <c r="B194" t="str">
        <f t="shared" si="2"/>
        <v/>
      </c>
    </row>
    <row r="195" spans="2:2" x14ac:dyDescent="0.25">
      <c r="B195" t="str">
        <f t="shared" si="2"/>
        <v/>
      </c>
    </row>
    <row r="196" spans="2:2" x14ac:dyDescent="0.25">
      <c r="B196" t="str">
        <f t="shared" si="2"/>
        <v/>
      </c>
    </row>
    <row r="197" spans="2:2" x14ac:dyDescent="0.25">
      <c r="B197" t="str">
        <f t="shared" ref="B197:B260" si="3">IF(OR(C197="",C197="grand total"),"",1)</f>
        <v/>
      </c>
    </row>
    <row r="198" spans="2:2" x14ac:dyDescent="0.25">
      <c r="B198" t="str">
        <f t="shared" si="3"/>
        <v/>
      </c>
    </row>
    <row r="199" spans="2:2" x14ac:dyDescent="0.25">
      <c r="B199" t="str">
        <f t="shared" si="3"/>
        <v/>
      </c>
    </row>
    <row r="200" spans="2:2" x14ac:dyDescent="0.25">
      <c r="B200" t="str">
        <f t="shared" si="3"/>
        <v/>
      </c>
    </row>
    <row r="201" spans="2:2" x14ac:dyDescent="0.25">
      <c r="B201" t="str">
        <f t="shared" si="3"/>
        <v/>
      </c>
    </row>
    <row r="202" spans="2:2" x14ac:dyDescent="0.25">
      <c r="B202" t="str">
        <f t="shared" si="3"/>
        <v/>
      </c>
    </row>
    <row r="203" spans="2:2" x14ac:dyDescent="0.25">
      <c r="B203" t="str">
        <f t="shared" si="3"/>
        <v/>
      </c>
    </row>
    <row r="204" spans="2:2" x14ac:dyDescent="0.25">
      <c r="B204" t="str">
        <f t="shared" si="3"/>
        <v/>
      </c>
    </row>
    <row r="205" spans="2:2" x14ac:dyDescent="0.25">
      <c r="B205" t="str">
        <f t="shared" si="3"/>
        <v/>
      </c>
    </row>
    <row r="206" spans="2:2" x14ac:dyDescent="0.25">
      <c r="B206" t="str">
        <f t="shared" si="3"/>
        <v/>
      </c>
    </row>
    <row r="207" spans="2:2" x14ac:dyDescent="0.25">
      <c r="B207" t="str">
        <f t="shared" si="3"/>
        <v/>
      </c>
    </row>
    <row r="208" spans="2:2" x14ac:dyDescent="0.25">
      <c r="B208" t="str">
        <f t="shared" si="3"/>
        <v/>
      </c>
    </row>
    <row r="209" spans="2:2" x14ac:dyDescent="0.25">
      <c r="B209" t="str">
        <f t="shared" si="3"/>
        <v/>
      </c>
    </row>
    <row r="210" spans="2:2" x14ac:dyDescent="0.25">
      <c r="B210" t="str">
        <f t="shared" si="3"/>
        <v/>
      </c>
    </row>
    <row r="211" spans="2:2" x14ac:dyDescent="0.25">
      <c r="B211" t="str">
        <f t="shared" si="3"/>
        <v/>
      </c>
    </row>
    <row r="212" spans="2:2" x14ac:dyDescent="0.25">
      <c r="B212" t="str">
        <f t="shared" si="3"/>
        <v/>
      </c>
    </row>
    <row r="213" spans="2:2" x14ac:dyDescent="0.25">
      <c r="B213" t="str">
        <f t="shared" si="3"/>
        <v/>
      </c>
    </row>
    <row r="214" spans="2:2" x14ac:dyDescent="0.25">
      <c r="B214" t="str">
        <f t="shared" si="3"/>
        <v/>
      </c>
    </row>
    <row r="215" spans="2:2" x14ac:dyDescent="0.25">
      <c r="B215" t="str">
        <f t="shared" si="3"/>
        <v/>
      </c>
    </row>
    <row r="216" spans="2:2" x14ac:dyDescent="0.25">
      <c r="B216" t="str">
        <f t="shared" si="3"/>
        <v/>
      </c>
    </row>
    <row r="217" spans="2:2" x14ac:dyDescent="0.25">
      <c r="B217" t="str">
        <f t="shared" si="3"/>
        <v/>
      </c>
    </row>
    <row r="218" spans="2:2" x14ac:dyDescent="0.25">
      <c r="B218" t="str">
        <f t="shared" si="3"/>
        <v/>
      </c>
    </row>
    <row r="219" spans="2:2" x14ac:dyDescent="0.25">
      <c r="B219" t="str">
        <f t="shared" si="3"/>
        <v/>
      </c>
    </row>
    <row r="220" spans="2:2" x14ac:dyDescent="0.25">
      <c r="B220" t="str">
        <f t="shared" si="3"/>
        <v/>
      </c>
    </row>
    <row r="221" spans="2:2" x14ac:dyDescent="0.25">
      <c r="B221" t="str">
        <f t="shared" si="3"/>
        <v/>
      </c>
    </row>
    <row r="222" spans="2:2" x14ac:dyDescent="0.25">
      <c r="B222" t="str">
        <f t="shared" si="3"/>
        <v/>
      </c>
    </row>
    <row r="223" spans="2:2" x14ac:dyDescent="0.25">
      <c r="B223" t="str">
        <f t="shared" si="3"/>
        <v/>
      </c>
    </row>
    <row r="224" spans="2:2" x14ac:dyDescent="0.25">
      <c r="B224" t="str">
        <f t="shared" si="3"/>
        <v/>
      </c>
    </row>
    <row r="225" spans="2:2" x14ac:dyDescent="0.25">
      <c r="B225" t="str">
        <f t="shared" si="3"/>
        <v/>
      </c>
    </row>
    <row r="226" spans="2:2" x14ac:dyDescent="0.25">
      <c r="B226" t="str">
        <f t="shared" si="3"/>
        <v/>
      </c>
    </row>
    <row r="227" spans="2:2" x14ac:dyDescent="0.25">
      <c r="B227" t="str">
        <f t="shared" si="3"/>
        <v/>
      </c>
    </row>
    <row r="228" spans="2:2" x14ac:dyDescent="0.25">
      <c r="B228" t="str">
        <f t="shared" si="3"/>
        <v/>
      </c>
    </row>
    <row r="229" spans="2:2" x14ac:dyDescent="0.25">
      <c r="B229" t="str">
        <f t="shared" si="3"/>
        <v/>
      </c>
    </row>
    <row r="230" spans="2:2" x14ac:dyDescent="0.25">
      <c r="B230" t="str">
        <f t="shared" si="3"/>
        <v/>
      </c>
    </row>
    <row r="231" spans="2:2" x14ac:dyDescent="0.25">
      <c r="B231" t="str">
        <f t="shared" si="3"/>
        <v/>
      </c>
    </row>
    <row r="232" spans="2:2" x14ac:dyDescent="0.25">
      <c r="B232" t="str">
        <f t="shared" si="3"/>
        <v/>
      </c>
    </row>
    <row r="233" spans="2:2" x14ac:dyDescent="0.25">
      <c r="B233" t="str">
        <f t="shared" si="3"/>
        <v/>
      </c>
    </row>
    <row r="234" spans="2:2" x14ac:dyDescent="0.25">
      <c r="B234" t="str">
        <f t="shared" si="3"/>
        <v/>
      </c>
    </row>
    <row r="235" spans="2:2" x14ac:dyDescent="0.25">
      <c r="B235" t="str">
        <f t="shared" si="3"/>
        <v/>
      </c>
    </row>
    <row r="236" spans="2:2" x14ac:dyDescent="0.25">
      <c r="B236" t="str">
        <f t="shared" si="3"/>
        <v/>
      </c>
    </row>
    <row r="237" spans="2:2" x14ac:dyDescent="0.25">
      <c r="B237" t="str">
        <f t="shared" si="3"/>
        <v/>
      </c>
    </row>
    <row r="238" spans="2:2" x14ac:dyDescent="0.25">
      <c r="B238" t="str">
        <f t="shared" si="3"/>
        <v/>
      </c>
    </row>
    <row r="239" spans="2:2" x14ac:dyDescent="0.25">
      <c r="B239" t="str">
        <f t="shared" si="3"/>
        <v/>
      </c>
    </row>
    <row r="240" spans="2:2" x14ac:dyDescent="0.25">
      <c r="B240" t="str">
        <f t="shared" si="3"/>
        <v/>
      </c>
    </row>
    <row r="241" spans="2:2" x14ac:dyDescent="0.25">
      <c r="B241" t="str">
        <f t="shared" si="3"/>
        <v/>
      </c>
    </row>
    <row r="242" spans="2:2" x14ac:dyDescent="0.25">
      <c r="B242" t="str">
        <f t="shared" si="3"/>
        <v/>
      </c>
    </row>
    <row r="243" spans="2:2" x14ac:dyDescent="0.25">
      <c r="B243" t="str">
        <f t="shared" si="3"/>
        <v/>
      </c>
    </row>
    <row r="244" spans="2:2" x14ac:dyDescent="0.25">
      <c r="B244" t="str">
        <f t="shared" si="3"/>
        <v/>
      </c>
    </row>
    <row r="245" spans="2:2" x14ac:dyDescent="0.25">
      <c r="B245" t="str">
        <f t="shared" si="3"/>
        <v/>
      </c>
    </row>
    <row r="246" spans="2:2" x14ac:dyDescent="0.25">
      <c r="B246" t="str">
        <f t="shared" si="3"/>
        <v/>
      </c>
    </row>
    <row r="247" spans="2:2" x14ac:dyDescent="0.25">
      <c r="B247" t="str">
        <f t="shared" si="3"/>
        <v/>
      </c>
    </row>
    <row r="248" spans="2:2" x14ac:dyDescent="0.25">
      <c r="B248" t="str">
        <f t="shared" si="3"/>
        <v/>
      </c>
    </row>
    <row r="249" spans="2:2" x14ac:dyDescent="0.25">
      <c r="B249" t="str">
        <f t="shared" si="3"/>
        <v/>
      </c>
    </row>
    <row r="250" spans="2:2" x14ac:dyDescent="0.25">
      <c r="B250" t="str">
        <f t="shared" si="3"/>
        <v/>
      </c>
    </row>
    <row r="251" spans="2:2" x14ac:dyDescent="0.25">
      <c r="B251" t="str">
        <f t="shared" si="3"/>
        <v/>
      </c>
    </row>
    <row r="252" spans="2:2" x14ac:dyDescent="0.25">
      <c r="B252" t="str">
        <f t="shared" si="3"/>
        <v/>
      </c>
    </row>
    <row r="253" spans="2:2" x14ac:dyDescent="0.25">
      <c r="B253" t="str">
        <f t="shared" si="3"/>
        <v/>
      </c>
    </row>
    <row r="254" spans="2:2" x14ac:dyDescent="0.25">
      <c r="B254" t="str">
        <f t="shared" si="3"/>
        <v/>
      </c>
    </row>
    <row r="255" spans="2:2" x14ac:dyDescent="0.25">
      <c r="B255" t="str">
        <f t="shared" si="3"/>
        <v/>
      </c>
    </row>
    <row r="256" spans="2:2" x14ac:dyDescent="0.25">
      <c r="B256" t="str">
        <f t="shared" si="3"/>
        <v/>
      </c>
    </row>
    <row r="257" spans="2:2" x14ac:dyDescent="0.25">
      <c r="B257" t="str">
        <f t="shared" si="3"/>
        <v/>
      </c>
    </row>
    <row r="258" spans="2:2" x14ac:dyDescent="0.25">
      <c r="B258" t="str">
        <f t="shared" si="3"/>
        <v/>
      </c>
    </row>
    <row r="259" spans="2:2" x14ac:dyDescent="0.25">
      <c r="B259" t="str">
        <f t="shared" si="3"/>
        <v/>
      </c>
    </row>
    <row r="260" spans="2:2" x14ac:dyDescent="0.25">
      <c r="B260" t="str">
        <f t="shared" si="3"/>
        <v/>
      </c>
    </row>
    <row r="261" spans="2:2" x14ac:dyDescent="0.25">
      <c r="B261" t="str">
        <f t="shared" ref="B261:B324" si="4">IF(OR(C261="",C261="grand total"),"",1)</f>
        <v/>
      </c>
    </row>
    <row r="262" spans="2:2" x14ac:dyDescent="0.25">
      <c r="B262" t="str">
        <f t="shared" si="4"/>
        <v/>
      </c>
    </row>
    <row r="263" spans="2:2" x14ac:dyDescent="0.25">
      <c r="B263" t="str">
        <f t="shared" si="4"/>
        <v/>
      </c>
    </row>
    <row r="264" spans="2:2" x14ac:dyDescent="0.25">
      <c r="B264" t="str">
        <f t="shared" si="4"/>
        <v/>
      </c>
    </row>
    <row r="265" spans="2:2" x14ac:dyDescent="0.25">
      <c r="B265" t="str">
        <f t="shared" si="4"/>
        <v/>
      </c>
    </row>
    <row r="266" spans="2:2" x14ac:dyDescent="0.25">
      <c r="B266" t="str">
        <f t="shared" si="4"/>
        <v/>
      </c>
    </row>
    <row r="267" spans="2:2" x14ac:dyDescent="0.25">
      <c r="B267" t="str">
        <f t="shared" si="4"/>
        <v/>
      </c>
    </row>
    <row r="268" spans="2:2" x14ac:dyDescent="0.25">
      <c r="B268" t="str">
        <f t="shared" si="4"/>
        <v/>
      </c>
    </row>
    <row r="269" spans="2:2" x14ac:dyDescent="0.25">
      <c r="B269" t="str">
        <f t="shared" si="4"/>
        <v/>
      </c>
    </row>
    <row r="270" spans="2:2" x14ac:dyDescent="0.25">
      <c r="B270" t="str">
        <f t="shared" si="4"/>
        <v/>
      </c>
    </row>
    <row r="271" spans="2:2" x14ac:dyDescent="0.25">
      <c r="B271" t="str">
        <f t="shared" si="4"/>
        <v/>
      </c>
    </row>
    <row r="272" spans="2:2" x14ac:dyDescent="0.25">
      <c r="B272" t="str">
        <f t="shared" si="4"/>
        <v/>
      </c>
    </row>
    <row r="273" spans="2:2" x14ac:dyDescent="0.25">
      <c r="B273" t="str">
        <f t="shared" si="4"/>
        <v/>
      </c>
    </row>
    <row r="274" spans="2:2" x14ac:dyDescent="0.25">
      <c r="B274" t="str">
        <f t="shared" si="4"/>
        <v/>
      </c>
    </row>
    <row r="275" spans="2:2" x14ac:dyDescent="0.25">
      <c r="B275" t="str">
        <f t="shared" si="4"/>
        <v/>
      </c>
    </row>
    <row r="276" spans="2:2" x14ac:dyDescent="0.25">
      <c r="B276" t="str">
        <f t="shared" si="4"/>
        <v/>
      </c>
    </row>
    <row r="277" spans="2:2" x14ac:dyDescent="0.25">
      <c r="B277" t="str">
        <f t="shared" si="4"/>
        <v/>
      </c>
    </row>
    <row r="278" spans="2:2" x14ac:dyDescent="0.25">
      <c r="B278" t="str">
        <f t="shared" si="4"/>
        <v/>
      </c>
    </row>
    <row r="279" spans="2:2" x14ac:dyDescent="0.25">
      <c r="B279" t="str">
        <f t="shared" si="4"/>
        <v/>
      </c>
    </row>
    <row r="280" spans="2:2" x14ac:dyDescent="0.25">
      <c r="B280" t="str">
        <f t="shared" si="4"/>
        <v/>
      </c>
    </row>
    <row r="281" spans="2:2" x14ac:dyDescent="0.25">
      <c r="B281" t="str">
        <f t="shared" si="4"/>
        <v/>
      </c>
    </row>
    <row r="282" spans="2:2" x14ac:dyDescent="0.25">
      <c r="B282" t="str">
        <f t="shared" si="4"/>
        <v/>
      </c>
    </row>
    <row r="283" spans="2:2" x14ac:dyDescent="0.25">
      <c r="B283" t="str">
        <f t="shared" si="4"/>
        <v/>
      </c>
    </row>
    <row r="284" spans="2:2" x14ac:dyDescent="0.25">
      <c r="B284" t="str">
        <f t="shared" si="4"/>
        <v/>
      </c>
    </row>
    <row r="285" spans="2:2" x14ac:dyDescent="0.25">
      <c r="B285" t="str">
        <f t="shared" si="4"/>
        <v/>
      </c>
    </row>
    <row r="286" spans="2:2" x14ac:dyDescent="0.25">
      <c r="B286" t="str">
        <f t="shared" si="4"/>
        <v/>
      </c>
    </row>
    <row r="287" spans="2:2" x14ac:dyDescent="0.25">
      <c r="B287" t="str">
        <f t="shared" si="4"/>
        <v/>
      </c>
    </row>
    <row r="288" spans="2:2" x14ac:dyDescent="0.25">
      <c r="B288" t="str">
        <f t="shared" si="4"/>
        <v/>
      </c>
    </row>
    <row r="289" spans="2:2" x14ac:dyDescent="0.25">
      <c r="B289" t="str">
        <f t="shared" si="4"/>
        <v/>
      </c>
    </row>
    <row r="290" spans="2:2" x14ac:dyDescent="0.25">
      <c r="B290" t="str">
        <f t="shared" si="4"/>
        <v/>
      </c>
    </row>
    <row r="291" spans="2:2" x14ac:dyDescent="0.25">
      <c r="B291" t="str">
        <f t="shared" si="4"/>
        <v/>
      </c>
    </row>
    <row r="292" spans="2:2" x14ac:dyDescent="0.25">
      <c r="B292" t="str">
        <f t="shared" si="4"/>
        <v/>
      </c>
    </row>
    <row r="293" spans="2:2" x14ac:dyDescent="0.25">
      <c r="B293" t="str">
        <f t="shared" si="4"/>
        <v/>
      </c>
    </row>
    <row r="294" spans="2:2" x14ac:dyDescent="0.25">
      <c r="B294" t="str">
        <f t="shared" si="4"/>
        <v/>
      </c>
    </row>
    <row r="295" spans="2:2" x14ac:dyDescent="0.25">
      <c r="B295" t="str">
        <f t="shared" si="4"/>
        <v/>
      </c>
    </row>
    <row r="296" spans="2:2" x14ac:dyDescent="0.25">
      <c r="B296" t="str">
        <f t="shared" si="4"/>
        <v/>
      </c>
    </row>
    <row r="297" spans="2:2" x14ac:dyDescent="0.25">
      <c r="B297" t="str">
        <f t="shared" si="4"/>
        <v/>
      </c>
    </row>
    <row r="298" spans="2:2" x14ac:dyDescent="0.25">
      <c r="B298" t="str">
        <f t="shared" si="4"/>
        <v/>
      </c>
    </row>
    <row r="299" spans="2:2" x14ac:dyDescent="0.25">
      <c r="B299" t="str">
        <f t="shared" si="4"/>
        <v/>
      </c>
    </row>
    <row r="300" spans="2:2" x14ac:dyDescent="0.25">
      <c r="B300" t="str">
        <f t="shared" si="4"/>
        <v/>
      </c>
    </row>
    <row r="301" spans="2:2" x14ac:dyDescent="0.25">
      <c r="B301" t="str">
        <f t="shared" si="4"/>
        <v/>
      </c>
    </row>
    <row r="302" spans="2:2" x14ac:dyDescent="0.25">
      <c r="B302" t="str">
        <f t="shared" si="4"/>
        <v/>
      </c>
    </row>
    <row r="303" spans="2:2" x14ac:dyDescent="0.25">
      <c r="B303" t="str">
        <f t="shared" si="4"/>
        <v/>
      </c>
    </row>
    <row r="304" spans="2:2" x14ac:dyDescent="0.25">
      <c r="B304" t="str">
        <f t="shared" si="4"/>
        <v/>
      </c>
    </row>
    <row r="305" spans="2:2" x14ac:dyDescent="0.25">
      <c r="B305" t="str">
        <f t="shared" si="4"/>
        <v/>
      </c>
    </row>
    <row r="306" spans="2:2" x14ac:dyDescent="0.25">
      <c r="B306" t="str">
        <f t="shared" si="4"/>
        <v/>
      </c>
    </row>
    <row r="307" spans="2:2" x14ac:dyDescent="0.25">
      <c r="B307" t="str">
        <f t="shared" si="4"/>
        <v/>
      </c>
    </row>
    <row r="308" spans="2:2" x14ac:dyDescent="0.25">
      <c r="B308" t="str">
        <f t="shared" si="4"/>
        <v/>
      </c>
    </row>
    <row r="309" spans="2:2" x14ac:dyDescent="0.25">
      <c r="B309" t="str">
        <f t="shared" si="4"/>
        <v/>
      </c>
    </row>
    <row r="310" spans="2:2" x14ac:dyDescent="0.25">
      <c r="B310" t="str">
        <f t="shared" si="4"/>
        <v/>
      </c>
    </row>
    <row r="311" spans="2:2" x14ac:dyDescent="0.25">
      <c r="B311" t="str">
        <f t="shared" si="4"/>
        <v/>
      </c>
    </row>
    <row r="312" spans="2:2" x14ac:dyDescent="0.25">
      <c r="B312" t="str">
        <f t="shared" si="4"/>
        <v/>
      </c>
    </row>
    <row r="313" spans="2:2" x14ac:dyDescent="0.25">
      <c r="B313" t="str">
        <f t="shared" si="4"/>
        <v/>
      </c>
    </row>
    <row r="314" spans="2:2" x14ac:dyDescent="0.25">
      <c r="B314" t="str">
        <f t="shared" si="4"/>
        <v/>
      </c>
    </row>
    <row r="315" spans="2:2" x14ac:dyDescent="0.25">
      <c r="B315" t="str">
        <f t="shared" si="4"/>
        <v/>
      </c>
    </row>
    <row r="316" spans="2:2" x14ac:dyDescent="0.25">
      <c r="B316" t="str">
        <f t="shared" si="4"/>
        <v/>
      </c>
    </row>
    <row r="317" spans="2:2" x14ac:dyDescent="0.25">
      <c r="B317" t="str">
        <f t="shared" si="4"/>
        <v/>
      </c>
    </row>
    <row r="318" spans="2:2" x14ac:dyDescent="0.25">
      <c r="B318" t="str">
        <f t="shared" si="4"/>
        <v/>
      </c>
    </row>
    <row r="319" spans="2:2" x14ac:dyDescent="0.25">
      <c r="B319" t="str">
        <f t="shared" si="4"/>
        <v/>
      </c>
    </row>
    <row r="320" spans="2:2" x14ac:dyDescent="0.25">
      <c r="B320" t="str">
        <f t="shared" si="4"/>
        <v/>
      </c>
    </row>
    <row r="321" spans="2:2" x14ac:dyDescent="0.25">
      <c r="B321" t="str">
        <f t="shared" si="4"/>
        <v/>
      </c>
    </row>
    <row r="322" spans="2:2" x14ac:dyDescent="0.25">
      <c r="B322" t="str">
        <f t="shared" si="4"/>
        <v/>
      </c>
    </row>
    <row r="323" spans="2:2" x14ac:dyDescent="0.25">
      <c r="B323" t="str">
        <f t="shared" si="4"/>
        <v/>
      </c>
    </row>
    <row r="324" spans="2:2" x14ac:dyDescent="0.25">
      <c r="B324" t="str">
        <f t="shared" si="4"/>
        <v/>
      </c>
    </row>
    <row r="325" spans="2:2" x14ac:dyDescent="0.25">
      <c r="B325" t="str">
        <f t="shared" ref="B325:B388" si="5">IF(OR(C325="",C325="grand total"),"",1)</f>
        <v/>
      </c>
    </row>
    <row r="326" spans="2:2" x14ac:dyDescent="0.25">
      <c r="B326" t="str">
        <f t="shared" si="5"/>
        <v/>
      </c>
    </row>
    <row r="327" spans="2:2" x14ac:dyDescent="0.25">
      <c r="B327" t="str">
        <f t="shared" si="5"/>
        <v/>
      </c>
    </row>
    <row r="328" spans="2:2" x14ac:dyDescent="0.25">
      <c r="B328" t="str">
        <f t="shared" si="5"/>
        <v/>
      </c>
    </row>
    <row r="329" spans="2:2" x14ac:dyDescent="0.25">
      <c r="B329" t="str">
        <f t="shared" si="5"/>
        <v/>
      </c>
    </row>
    <row r="330" spans="2:2" x14ac:dyDescent="0.25">
      <c r="B330" t="str">
        <f t="shared" si="5"/>
        <v/>
      </c>
    </row>
    <row r="331" spans="2:2" x14ac:dyDescent="0.25">
      <c r="B331" t="str">
        <f t="shared" si="5"/>
        <v/>
      </c>
    </row>
    <row r="332" spans="2:2" x14ac:dyDescent="0.25">
      <c r="B332" t="str">
        <f t="shared" si="5"/>
        <v/>
      </c>
    </row>
    <row r="333" spans="2:2" x14ac:dyDescent="0.25">
      <c r="B333" t="str">
        <f t="shared" si="5"/>
        <v/>
      </c>
    </row>
    <row r="334" spans="2:2" x14ac:dyDescent="0.25">
      <c r="B334" t="str">
        <f t="shared" si="5"/>
        <v/>
      </c>
    </row>
    <row r="335" spans="2:2" x14ac:dyDescent="0.25">
      <c r="B335" t="str">
        <f t="shared" si="5"/>
        <v/>
      </c>
    </row>
    <row r="336" spans="2:2" x14ac:dyDescent="0.25">
      <c r="B336" t="str">
        <f t="shared" si="5"/>
        <v/>
      </c>
    </row>
    <row r="337" spans="2:2" x14ac:dyDescent="0.25">
      <c r="B337" t="str">
        <f t="shared" si="5"/>
        <v/>
      </c>
    </row>
    <row r="338" spans="2:2" x14ac:dyDescent="0.25">
      <c r="B338" t="str">
        <f t="shared" si="5"/>
        <v/>
      </c>
    </row>
    <row r="339" spans="2:2" x14ac:dyDescent="0.25">
      <c r="B339" t="str">
        <f t="shared" si="5"/>
        <v/>
      </c>
    </row>
    <row r="340" spans="2:2" x14ac:dyDescent="0.25">
      <c r="B340" t="str">
        <f t="shared" si="5"/>
        <v/>
      </c>
    </row>
    <row r="341" spans="2:2" x14ac:dyDescent="0.25">
      <c r="B341" t="str">
        <f t="shared" si="5"/>
        <v/>
      </c>
    </row>
    <row r="342" spans="2:2" x14ac:dyDescent="0.25">
      <c r="B342" t="str">
        <f t="shared" si="5"/>
        <v/>
      </c>
    </row>
    <row r="343" spans="2:2" x14ac:dyDescent="0.25">
      <c r="B343" t="str">
        <f t="shared" si="5"/>
        <v/>
      </c>
    </row>
    <row r="344" spans="2:2" x14ac:dyDescent="0.25">
      <c r="B344" t="str">
        <f t="shared" si="5"/>
        <v/>
      </c>
    </row>
    <row r="345" spans="2:2" x14ac:dyDescent="0.25">
      <c r="B345" t="str">
        <f t="shared" si="5"/>
        <v/>
      </c>
    </row>
    <row r="346" spans="2:2" x14ac:dyDescent="0.25">
      <c r="B346" t="str">
        <f t="shared" si="5"/>
        <v/>
      </c>
    </row>
    <row r="347" spans="2:2" x14ac:dyDescent="0.25">
      <c r="B347" t="str">
        <f t="shared" si="5"/>
        <v/>
      </c>
    </row>
    <row r="348" spans="2:2" x14ac:dyDescent="0.25">
      <c r="B348" t="str">
        <f t="shared" si="5"/>
        <v/>
      </c>
    </row>
    <row r="349" spans="2:2" x14ac:dyDescent="0.25">
      <c r="B349" t="str">
        <f t="shared" si="5"/>
        <v/>
      </c>
    </row>
    <row r="350" spans="2:2" x14ac:dyDescent="0.25">
      <c r="B350" t="str">
        <f t="shared" si="5"/>
        <v/>
      </c>
    </row>
    <row r="351" spans="2:2" x14ac:dyDescent="0.25">
      <c r="B351" t="str">
        <f t="shared" si="5"/>
        <v/>
      </c>
    </row>
    <row r="352" spans="2:2" x14ac:dyDescent="0.25">
      <c r="B352" t="str">
        <f t="shared" si="5"/>
        <v/>
      </c>
    </row>
    <row r="353" spans="2:2" x14ac:dyDescent="0.25">
      <c r="B353" t="str">
        <f t="shared" si="5"/>
        <v/>
      </c>
    </row>
    <row r="354" spans="2:2" x14ac:dyDescent="0.25">
      <c r="B354" t="str">
        <f t="shared" si="5"/>
        <v/>
      </c>
    </row>
    <row r="355" spans="2:2" x14ac:dyDescent="0.25">
      <c r="B355" t="str">
        <f t="shared" si="5"/>
        <v/>
      </c>
    </row>
    <row r="356" spans="2:2" x14ac:dyDescent="0.25">
      <c r="B356" t="str">
        <f t="shared" si="5"/>
        <v/>
      </c>
    </row>
    <row r="357" spans="2:2" x14ac:dyDescent="0.25">
      <c r="B357" t="str">
        <f t="shared" si="5"/>
        <v/>
      </c>
    </row>
    <row r="358" spans="2:2" x14ac:dyDescent="0.25">
      <c r="B358" t="str">
        <f t="shared" si="5"/>
        <v/>
      </c>
    </row>
    <row r="359" spans="2:2" x14ac:dyDescent="0.25">
      <c r="B359" t="str">
        <f t="shared" si="5"/>
        <v/>
      </c>
    </row>
    <row r="360" spans="2:2" x14ac:dyDescent="0.25">
      <c r="B360" t="str">
        <f t="shared" si="5"/>
        <v/>
      </c>
    </row>
    <row r="361" spans="2:2" x14ac:dyDescent="0.25">
      <c r="B361" t="str">
        <f t="shared" si="5"/>
        <v/>
      </c>
    </row>
    <row r="362" spans="2:2" x14ac:dyDescent="0.25">
      <c r="B362" t="str">
        <f t="shared" si="5"/>
        <v/>
      </c>
    </row>
    <row r="363" spans="2:2" x14ac:dyDescent="0.25">
      <c r="B363" t="str">
        <f t="shared" si="5"/>
        <v/>
      </c>
    </row>
    <row r="364" spans="2:2" x14ac:dyDescent="0.25">
      <c r="B364" t="str">
        <f t="shared" si="5"/>
        <v/>
      </c>
    </row>
    <row r="365" spans="2:2" x14ac:dyDescent="0.25">
      <c r="B365" t="str">
        <f t="shared" si="5"/>
        <v/>
      </c>
    </row>
    <row r="366" spans="2:2" x14ac:dyDescent="0.25">
      <c r="B366" t="str">
        <f t="shared" si="5"/>
        <v/>
      </c>
    </row>
    <row r="367" spans="2:2" x14ac:dyDescent="0.25">
      <c r="B367" t="str">
        <f t="shared" si="5"/>
        <v/>
      </c>
    </row>
    <row r="368" spans="2:2" x14ac:dyDescent="0.25">
      <c r="B368" t="str">
        <f t="shared" si="5"/>
        <v/>
      </c>
    </row>
    <row r="369" spans="2:2" x14ac:dyDescent="0.25">
      <c r="B369" t="str">
        <f t="shared" si="5"/>
        <v/>
      </c>
    </row>
    <row r="370" spans="2:2" x14ac:dyDescent="0.25">
      <c r="B370" t="str">
        <f t="shared" si="5"/>
        <v/>
      </c>
    </row>
    <row r="371" spans="2:2" x14ac:dyDescent="0.25">
      <c r="B371" t="str">
        <f t="shared" si="5"/>
        <v/>
      </c>
    </row>
    <row r="372" spans="2:2" x14ac:dyDescent="0.25">
      <c r="B372" t="str">
        <f t="shared" si="5"/>
        <v/>
      </c>
    </row>
    <row r="373" spans="2:2" x14ac:dyDescent="0.25">
      <c r="B373" t="str">
        <f t="shared" si="5"/>
        <v/>
      </c>
    </row>
    <row r="374" spans="2:2" x14ac:dyDescent="0.25">
      <c r="B374" t="str">
        <f t="shared" si="5"/>
        <v/>
      </c>
    </row>
    <row r="375" spans="2:2" x14ac:dyDescent="0.25">
      <c r="B375" t="str">
        <f t="shared" si="5"/>
        <v/>
      </c>
    </row>
    <row r="376" spans="2:2" x14ac:dyDescent="0.25">
      <c r="B376" t="str">
        <f t="shared" si="5"/>
        <v/>
      </c>
    </row>
    <row r="377" spans="2:2" x14ac:dyDescent="0.25">
      <c r="B377" t="str">
        <f t="shared" si="5"/>
        <v/>
      </c>
    </row>
    <row r="378" spans="2:2" x14ac:dyDescent="0.25">
      <c r="B378" t="str">
        <f t="shared" si="5"/>
        <v/>
      </c>
    </row>
    <row r="379" spans="2:2" x14ac:dyDescent="0.25">
      <c r="B379" t="str">
        <f t="shared" si="5"/>
        <v/>
      </c>
    </row>
    <row r="380" spans="2:2" x14ac:dyDescent="0.25">
      <c r="B380" t="str">
        <f t="shared" si="5"/>
        <v/>
      </c>
    </row>
    <row r="381" spans="2:2" x14ac:dyDescent="0.25">
      <c r="B381" t="str">
        <f t="shared" si="5"/>
        <v/>
      </c>
    </row>
    <row r="382" spans="2:2" x14ac:dyDescent="0.25">
      <c r="B382" t="str">
        <f t="shared" si="5"/>
        <v/>
      </c>
    </row>
    <row r="383" spans="2:2" x14ac:dyDescent="0.25">
      <c r="B383" t="str">
        <f t="shared" si="5"/>
        <v/>
      </c>
    </row>
    <row r="384" spans="2:2" x14ac:dyDescent="0.25">
      <c r="B384" t="str">
        <f t="shared" si="5"/>
        <v/>
      </c>
    </row>
    <row r="385" spans="2:2" x14ac:dyDescent="0.25">
      <c r="B385" t="str">
        <f t="shared" si="5"/>
        <v/>
      </c>
    </row>
    <row r="386" spans="2:2" x14ac:dyDescent="0.25">
      <c r="B386" t="str">
        <f t="shared" si="5"/>
        <v/>
      </c>
    </row>
    <row r="387" spans="2:2" x14ac:dyDescent="0.25">
      <c r="B387" t="str">
        <f t="shared" si="5"/>
        <v/>
      </c>
    </row>
    <row r="388" spans="2:2" x14ac:dyDescent="0.25">
      <c r="B388" t="str">
        <f t="shared" si="5"/>
        <v/>
      </c>
    </row>
    <row r="389" spans="2:2" x14ac:dyDescent="0.25">
      <c r="B389" t="str">
        <f t="shared" ref="B389:B452" si="6">IF(OR(C389="",C389="grand total"),"",1)</f>
        <v/>
      </c>
    </row>
    <row r="390" spans="2:2" x14ac:dyDescent="0.25">
      <c r="B390" t="str">
        <f t="shared" si="6"/>
        <v/>
      </c>
    </row>
    <row r="391" spans="2:2" x14ac:dyDescent="0.25">
      <c r="B391" t="str">
        <f t="shared" si="6"/>
        <v/>
      </c>
    </row>
    <row r="392" spans="2:2" x14ac:dyDescent="0.25">
      <c r="B392" t="str">
        <f t="shared" si="6"/>
        <v/>
      </c>
    </row>
    <row r="393" spans="2:2" x14ac:dyDescent="0.25">
      <c r="B393" t="str">
        <f t="shared" si="6"/>
        <v/>
      </c>
    </row>
    <row r="394" spans="2:2" x14ac:dyDescent="0.25">
      <c r="B394" t="str">
        <f t="shared" si="6"/>
        <v/>
      </c>
    </row>
    <row r="395" spans="2:2" x14ac:dyDescent="0.25">
      <c r="B395" t="str">
        <f t="shared" si="6"/>
        <v/>
      </c>
    </row>
    <row r="396" spans="2:2" x14ac:dyDescent="0.25">
      <c r="B396" t="str">
        <f t="shared" si="6"/>
        <v/>
      </c>
    </row>
    <row r="397" spans="2:2" x14ac:dyDescent="0.25">
      <c r="B397" t="str">
        <f t="shared" si="6"/>
        <v/>
      </c>
    </row>
    <row r="398" spans="2:2" x14ac:dyDescent="0.25">
      <c r="B398" t="str">
        <f t="shared" si="6"/>
        <v/>
      </c>
    </row>
    <row r="399" spans="2:2" x14ac:dyDescent="0.25">
      <c r="B399" t="str">
        <f t="shared" si="6"/>
        <v/>
      </c>
    </row>
    <row r="400" spans="2:2" x14ac:dyDescent="0.25">
      <c r="B400" t="str">
        <f t="shared" si="6"/>
        <v/>
      </c>
    </row>
    <row r="401" spans="2:2" x14ac:dyDescent="0.25">
      <c r="B401" t="str">
        <f t="shared" si="6"/>
        <v/>
      </c>
    </row>
    <row r="402" spans="2:2" x14ac:dyDescent="0.25">
      <c r="B402" t="str">
        <f t="shared" si="6"/>
        <v/>
      </c>
    </row>
    <row r="403" spans="2:2" x14ac:dyDescent="0.25">
      <c r="B403" t="str">
        <f t="shared" si="6"/>
        <v/>
      </c>
    </row>
    <row r="404" spans="2:2" x14ac:dyDescent="0.25">
      <c r="B404" t="str">
        <f t="shared" si="6"/>
        <v/>
      </c>
    </row>
    <row r="405" spans="2:2" x14ac:dyDescent="0.25">
      <c r="B405" t="str">
        <f t="shared" si="6"/>
        <v/>
      </c>
    </row>
    <row r="406" spans="2:2" x14ac:dyDescent="0.25">
      <c r="B406" t="str">
        <f t="shared" si="6"/>
        <v/>
      </c>
    </row>
    <row r="407" spans="2:2" x14ac:dyDescent="0.25">
      <c r="B407" t="str">
        <f t="shared" si="6"/>
        <v/>
      </c>
    </row>
    <row r="408" spans="2:2" x14ac:dyDescent="0.25">
      <c r="B408" t="str">
        <f t="shared" si="6"/>
        <v/>
      </c>
    </row>
    <row r="409" spans="2:2" x14ac:dyDescent="0.25">
      <c r="B409" t="str">
        <f t="shared" si="6"/>
        <v/>
      </c>
    </row>
    <row r="410" spans="2:2" x14ac:dyDescent="0.25">
      <c r="B410" t="str">
        <f t="shared" si="6"/>
        <v/>
      </c>
    </row>
    <row r="411" spans="2:2" x14ac:dyDescent="0.25">
      <c r="B411" t="str">
        <f t="shared" si="6"/>
        <v/>
      </c>
    </row>
    <row r="412" spans="2:2" x14ac:dyDescent="0.25">
      <c r="B412" t="str">
        <f t="shared" si="6"/>
        <v/>
      </c>
    </row>
    <row r="413" spans="2:2" x14ac:dyDescent="0.25">
      <c r="B413" t="str">
        <f t="shared" si="6"/>
        <v/>
      </c>
    </row>
    <row r="414" spans="2:2" x14ac:dyDescent="0.25">
      <c r="B414" t="str">
        <f t="shared" si="6"/>
        <v/>
      </c>
    </row>
    <row r="415" spans="2:2" x14ac:dyDescent="0.25">
      <c r="B415" t="str">
        <f t="shared" si="6"/>
        <v/>
      </c>
    </row>
    <row r="416" spans="2:2" x14ac:dyDescent="0.25">
      <c r="B416" t="str">
        <f t="shared" si="6"/>
        <v/>
      </c>
    </row>
    <row r="417" spans="2:2" x14ac:dyDescent="0.25">
      <c r="B417" t="str">
        <f t="shared" si="6"/>
        <v/>
      </c>
    </row>
    <row r="418" spans="2:2" x14ac:dyDescent="0.25">
      <c r="B418" t="str">
        <f t="shared" si="6"/>
        <v/>
      </c>
    </row>
    <row r="419" spans="2:2" x14ac:dyDescent="0.25">
      <c r="B419" t="str">
        <f t="shared" si="6"/>
        <v/>
      </c>
    </row>
    <row r="420" spans="2:2" x14ac:dyDescent="0.25">
      <c r="B420" t="str">
        <f t="shared" si="6"/>
        <v/>
      </c>
    </row>
    <row r="421" spans="2:2" x14ac:dyDescent="0.25">
      <c r="B421" t="str">
        <f t="shared" si="6"/>
        <v/>
      </c>
    </row>
    <row r="422" spans="2:2" x14ac:dyDescent="0.25">
      <c r="B422" t="str">
        <f t="shared" si="6"/>
        <v/>
      </c>
    </row>
    <row r="423" spans="2:2" x14ac:dyDescent="0.25">
      <c r="B423" t="str">
        <f t="shared" si="6"/>
        <v/>
      </c>
    </row>
    <row r="424" spans="2:2" x14ac:dyDescent="0.25">
      <c r="B424" t="str">
        <f t="shared" si="6"/>
        <v/>
      </c>
    </row>
    <row r="425" spans="2:2" x14ac:dyDescent="0.25">
      <c r="B425" t="str">
        <f t="shared" si="6"/>
        <v/>
      </c>
    </row>
    <row r="426" spans="2:2" x14ac:dyDescent="0.25">
      <c r="B426" t="str">
        <f t="shared" si="6"/>
        <v/>
      </c>
    </row>
    <row r="427" spans="2:2" x14ac:dyDescent="0.25">
      <c r="B427" t="str">
        <f t="shared" si="6"/>
        <v/>
      </c>
    </row>
    <row r="428" spans="2:2" x14ac:dyDescent="0.25">
      <c r="B428" t="str">
        <f t="shared" si="6"/>
        <v/>
      </c>
    </row>
    <row r="429" spans="2:2" x14ac:dyDescent="0.25">
      <c r="B429" t="str">
        <f t="shared" si="6"/>
        <v/>
      </c>
    </row>
    <row r="430" spans="2:2" x14ac:dyDescent="0.25">
      <c r="B430" t="str">
        <f t="shared" si="6"/>
        <v/>
      </c>
    </row>
    <row r="431" spans="2:2" x14ac:dyDescent="0.25">
      <c r="B431" t="str">
        <f t="shared" si="6"/>
        <v/>
      </c>
    </row>
    <row r="432" spans="2:2" x14ac:dyDescent="0.25">
      <c r="B432" t="str">
        <f t="shared" si="6"/>
        <v/>
      </c>
    </row>
    <row r="433" spans="2:2" x14ac:dyDescent="0.25">
      <c r="B433" t="str">
        <f t="shared" si="6"/>
        <v/>
      </c>
    </row>
    <row r="434" spans="2:2" x14ac:dyDescent="0.25">
      <c r="B434" t="str">
        <f t="shared" si="6"/>
        <v/>
      </c>
    </row>
    <row r="435" spans="2:2" x14ac:dyDescent="0.25">
      <c r="B435" t="str">
        <f t="shared" si="6"/>
        <v/>
      </c>
    </row>
    <row r="436" spans="2:2" x14ac:dyDescent="0.25">
      <c r="B436" t="str">
        <f t="shared" si="6"/>
        <v/>
      </c>
    </row>
    <row r="437" spans="2:2" x14ac:dyDescent="0.25">
      <c r="B437" t="str">
        <f t="shared" si="6"/>
        <v/>
      </c>
    </row>
    <row r="438" spans="2:2" x14ac:dyDescent="0.25">
      <c r="B438" t="str">
        <f t="shared" si="6"/>
        <v/>
      </c>
    </row>
    <row r="439" spans="2:2" x14ac:dyDescent="0.25">
      <c r="B439" t="str">
        <f t="shared" si="6"/>
        <v/>
      </c>
    </row>
    <row r="440" spans="2:2" x14ac:dyDescent="0.25">
      <c r="B440" t="str">
        <f t="shared" si="6"/>
        <v/>
      </c>
    </row>
    <row r="441" spans="2:2" x14ac:dyDescent="0.25">
      <c r="B441" t="str">
        <f t="shared" si="6"/>
        <v/>
      </c>
    </row>
    <row r="442" spans="2:2" x14ac:dyDescent="0.25">
      <c r="B442" t="str">
        <f t="shared" si="6"/>
        <v/>
      </c>
    </row>
    <row r="443" spans="2:2" x14ac:dyDescent="0.25">
      <c r="B443" t="str">
        <f t="shared" si="6"/>
        <v/>
      </c>
    </row>
    <row r="444" spans="2:2" x14ac:dyDescent="0.25">
      <c r="B444" t="str">
        <f t="shared" si="6"/>
        <v/>
      </c>
    </row>
    <row r="445" spans="2:2" x14ac:dyDescent="0.25">
      <c r="B445" t="str">
        <f t="shared" si="6"/>
        <v/>
      </c>
    </row>
    <row r="446" spans="2:2" x14ac:dyDescent="0.25">
      <c r="B446" t="str">
        <f t="shared" si="6"/>
        <v/>
      </c>
    </row>
    <row r="447" spans="2:2" x14ac:dyDescent="0.25">
      <c r="B447" t="str">
        <f t="shared" si="6"/>
        <v/>
      </c>
    </row>
    <row r="448" spans="2:2" x14ac:dyDescent="0.25">
      <c r="B448" t="str">
        <f t="shared" si="6"/>
        <v/>
      </c>
    </row>
    <row r="449" spans="2:2" x14ac:dyDescent="0.25">
      <c r="B449" t="str">
        <f t="shared" si="6"/>
        <v/>
      </c>
    </row>
    <row r="450" spans="2:2" x14ac:dyDescent="0.25">
      <c r="B450" t="str">
        <f t="shared" si="6"/>
        <v/>
      </c>
    </row>
    <row r="451" spans="2:2" x14ac:dyDescent="0.25">
      <c r="B451" t="str">
        <f t="shared" si="6"/>
        <v/>
      </c>
    </row>
    <row r="452" spans="2:2" x14ac:dyDescent="0.25">
      <c r="B452" t="str">
        <f t="shared" si="6"/>
        <v/>
      </c>
    </row>
    <row r="453" spans="2:2" x14ac:dyDescent="0.25">
      <c r="B453" t="str">
        <f t="shared" ref="B453:B516" si="7">IF(OR(C453="",C453="grand total"),"",1)</f>
        <v/>
      </c>
    </row>
    <row r="454" spans="2:2" x14ac:dyDescent="0.25">
      <c r="B454" t="str">
        <f t="shared" si="7"/>
        <v/>
      </c>
    </row>
    <row r="455" spans="2:2" x14ac:dyDescent="0.25">
      <c r="B455" t="str">
        <f t="shared" si="7"/>
        <v/>
      </c>
    </row>
    <row r="456" spans="2:2" x14ac:dyDescent="0.25">
      <c r="B456" t="str">
        <f t="shared" si="7"/>
        <v/>
      </c>
    </row>
    <row r="457" spans="2:2" x14ac:dyDescent="0.25">
      <c r="B457" t="str">
        <f t="shared" si="7"/>
        <v/>
      </c>
    </row>
    <row r="458" spans="2:2" x14ac:dyDescent="0.25">
      <c r="B458" t="str">
        <f t="shared" si="7"/>
        <v/>
      </c>
    </row>
    <row r="459" spans="2:2" x14ac:dyDescent="0.25">
      <c r="B459" t="str">
        <f t="shared" si="7"/>
        <v/>
      </c>
    </row>
    <row r="460" spans="2:2" x14ac:dyDescent="0.25">
      <c r="B460" t="str">
        <f t="shared" si="7"/>
        <v/>
      </c>
    </row>
    <row r="461" spans="2:2" x14ac:dyDescent="0.25">
      <c r="B461" t="str">
        <f t="shared" si="7"/>
        <v/>
      </c>
    </row>
    <row r="462" spans="2:2" x14ac:dyDescent="0.25">
      <c r="B462" t="str">
        <f t="shared" si="7"/>
        <v/>
      </c>
    </row>
    <row r="463" spans="2:2" x14ac:dyDescent="0.25">
      <c r="B463" t="str">
        <f t="shared" si="7"/>
        <v/>
      </c>
    </row>
    <row r="464" spans="2:2" x14ac:dyDescent="0.25">
      <c r="B464" t="str">
        <f t="shared" si="7"/>
        <v/>
      </c>
    </row>
    <row r="465" spans="2:2" x14ac:dyDescent="0.25">
      <c r="B465" t="str">
        <f t="shared" si="7"/>
        <v/>
      </c>
    </row>
    <row r="466" spans="2:2" x14ac:dyDescent="0.25">
      <c r="B466" t="str">
        <f t="shared" si="7"/>
        <v/>
      </c>
    </row>
    <row r="467" spans="2:2" x14ac:dyDescent="0.25">
      <c r="B467" t="str">
        <f t="shared" si="7"/>
        <v/>
      </c>
    </row>
    <row r="468" spans="2:2" x14ac:dyDescent="0.25">
      <c r="B468" t="str">
        <f t="shared" si="7"/>
        <v/>
      </c>
    </row>
    <row r="469" spans="2:2" x14ac:dyDescent="0.25">
      <c r="B469" t="str">
        <f t="shared" si="7"/>
        <v/>
      </c>
    </row>
    <row r="470" spans="2:2" x14ac:dyDescent="0.25">
      <c r="B470" t="str">
        <f t="shared" si="7"/>
        <v/>
      </c>
    </row>
    <row r="471" spans="2:2" x14ac:dyDescent="0.25">
      <c r="B471" t="str">
        <f t="shared" si="7"/>
        <v/>
      </c>
    </row>
    <row r="472" spans="2:2" x14ac:dyDescent="0.25">
      <c r="B472" t="str">
        <f t="shared" si="7"/>
        <v/>
      </c>
    </row>
    <row r="473" spans="2:2" x14ac:dyDescent="0.25">
      <c r="B473" t="str">
        <f t="shared" si="7"/>
        <v/>
      </c>
    </row>
    <row r="474" spans="2:2" x14ac:dyDescent="0.25">
      <c r="B474" t="str">
        <f t="shared" si="7"/>
        <v/>
      </c>
    </row>
    <row r="475" spans="2:2" x14ac:dyDescent="0.25">
      <c r="B475" t="str">
        <f t="shared" si="7"/>
        <v/>
      </c>
    </row>
    <row r="476" spans="2:2" x14ac:dyDescent="0.25">
      <c r="B476" t="str">
        <f t="shared" si="7"/>
        <v/>
      </c>
    </row>
    <row r="477" spans="2:2" x14ac:dyDescent="0.25">
      <c r="B477" t="str">
        <f t="shared" si="7"/>
        <v/>
      </c>
    </row>
    <row r="478" spans="2:2" x14ac:dyDescent="0.25">
      <c r="B478" t="str">
        <f t="shared" si="7"/>
        <v/>
      </c>
    </row>
    <row r="479" spans="2:2" x14ac:dyDescent="0.25">
      <c r="B479" t="str">
        <f t="shared" si="7"/>
        <v/>
      </c>
    </row>
    <row r="480" spans="2:2" x14ac:dyDescent="0.25">
      <c r="B480" t="str">
        <f t="shared" si="7"/>
        <v/>
      </c>
    </row>
    <row r="481" spans="2:2" x14ac:dyDescent="0.25">
      <c r="B481" t="str">
        <f t="shared" si="7"/>
        <v/>
      </c>
    </row>
    <row r="482" spans="2:2" x14ac:dyDescent="0.25">
      <c r="B482" t="str">
        <f t="shared" si="7"/>
        <v/>
      </c>
    </row>
    <row r="483" spans="2:2" x14ac:dyDescent="0.25">
      <c r="B483" t="str">
        <f t="shared" si="7"/>
        <v/>
      </c>
    </row>
    <row r="484" spans="2:2" x14ac:dyDescent="0.25">
      <c r="B484" t="str">
        <f t="shared" si="7"/>
        <v/>
      </c>
    </row>
    <row r="485" spans="2:2" x14ac:dyDescent="0.25">
      <c r="B485" t="str">
        <f t="shared" si="7"/>
        <v/>
      </c>
    </row>
    <row r="486" spans="2:2" x14ac:dyDescent="0.25">
      <c r="B486" t="str">
        <f t="shared" si="7"/>
        <v/>
      </c>
    </row>
    <row r="487" spans="2:2" x14ac:dyDescent="0.25">
      <c r="B487" t="str">
        <f t="shared" si="7"/>
        <v/>
      </c>
    </row>
    <row r="488" spans="2:2" x14ac:dyDescent="0.25">
      <c r="B488" t="str">
        <f t="shared" si="7"/>
        <v/>
      </c>
    </row>
    <row r="489" spans="2:2" x14ac:dyDescent="0.25">
      <c r="B489" t="str">
        <f t="shared" si="7"/>
        <v/>
      </c>
    </row>
    <row r="490" spans="2:2" x14ac:dyDescent="0.25">
      <c r="B490" t="str">
        <f t="shared" si="7"/>
        <v/>
      </c>
    </row>
    <row r="491" spans="2:2" x14ac:dyDescent="0.25">
      <c r="B491" t="str">
        <f t="shared" si="7"/>
        <v/>
      </c>
    </row>
    <row r="492" spans="2:2" x14ac:dyDescent="0.25">
      <c r="B492" t="str">
        <f t="shared" si="7"/>
        <v/>
      </c>
    </row>
    <row r="493" spans="2:2" x14ac:dyDescent="0.25">
      <c r="B493" t="str">
        <f t="shared" si="7"/>
        <v/>
      </c>
    </row>
    <row r="494" spans="2:2" x14ac:dyDescent="0.25">
      <c r="B494" t="str">
        <f t="shared" si="7"/>
        <v/>
      </c>
    </row>
    <row r="495" spans="2:2" x14ac:dyDescent="0.25">
      <c r="B495" t="str">
        <f t="shared" si="7"/>
        <v/>
      </c>
    </row>
    <row r="496" spans="2:2" x14ac:dyDescent="0.25">
      <c r="B496" t="str">
        <f t="shared" si="7"/>
        <v/>
      </c>
    </row>
    <row r="497" spans="2:2" x14ac:dyDescent="0.25">
      <c r="B497" t="str">
        <f t="shared" si="7"/>
        <v/>
      </c>
    </row>
    <row r="498" spans="2:2" x14ac:dyDescent="0.25">
      <c r="B498" t="str">
        <f t="shared" si="7"/>
        <v/>
      </c>
    </row>
    <row r="499" spans="2:2" x14ac:dyDescent="0.25">
      <c r="B499" t="str">
        <f t="shared" si="7"/>
        <v/>
      </c>
    </row>
    <row r="500" spans="2:2" x14ac:dyDescent="0.25">
      <c r="B500" t="str">
        <f t="shared" si="7"/>
        <v/>
      </c>
    </row>
    <row r="501" spans="2:2" x14ac:dyDescent="0.25">
      <c r="B501" t="str">
        <f t="shared" si="7"/>
        <v/>
      </c>
    </row>
    <row r="502" spans="2:2" x14ac:dyDescent="0.25">
      <c r="B502" t="str">
        <f t="shared" si="7"/>
        <v/>
      </c>
    </row>
    <row r="503" spans="2:2" x14ac:dyDescent="0.25">
      <c r="B503" t="str">
        <f t="shared" si="7"/>
        <v/>
      </c>
    </row>
    <row r="504" spans="2:2" x14ac:dyDescent="0.25">
      <c r="B504" t="str">
        <f t="shared" si="7"/>
        <v/>
      </c>
    </row>
    <row r="505" spans="2:2" x14ac:dyDescent="0.25">
      <c r="B505" t="str">
        <f t="shared" si="7"/>
        <v/>
      </c>
    </row>
    <row r="506" spans="2:2" x14ac:dyDescent="0.25">
      <c r="B506" t="str">
        <f t="shared" si="7"/>
        <v/>
      </c>
    </row>
    <row r="507" spans="2:2" x14ac:dyDescent="0.25">
      <c r="B507" t="str">
        <f t="shared" si="7"/>
        <v/>
      </c>
    </row>
    <row r="508" spans="2:2" x14ac:dyDescent="0.25">
      <c r="B508" t="str">
        <f t="shared" si="7"/>
        <v/>
      </c>
    </row>
    <row r="509" spans="2:2" x14ac:dyDescent="0.25">
      <c r="B509" t="str">
        <f t="shared" si="7"/>
        <v/>
      </c>
    </row>
    <row r="510" spans="2:2" x14ac:dyDescent="0.25">
      <c r="B510" t="str">
        <f t="shared" si="7"/>
        <v/>
      </c>
    </row>
    <row r="511" spans="2:2" x14ac:dyDescent="0.25">
      <c r="B511" t="str">
        <f t="shared" si="7"/>
        <v/>
      </c>
    </row>
    <row r="512" spans="2:2" x14ac:dyDescent="0.25">
      <c r="B512" t="str">
        <f t="shared" si="7"/>
        <v/>
      </c>
    </row>
    <row r="513" spans="2:2" x14ac:dyDescent="0.25">
      <c r="B513" t="str">
        <f t="shared" si="7"/>
        <v/>
      </c>
    </row>
    <row r="514" spans="2:2" x14ac:dyDescent="0.25">
      <c r="B514" t="str">
        <f t="shared" si="7"/>
        <v/>
      </c>
    </row>
    <row r="515" spans="2:2" x14ac:dyDescent="0.25">
      <c r="B515" t="str">
        <f t="shared" si="7"/>
        <v/>
      </c>
    </row>
    <row r="516" spans="2:2" x14ac:dyDescent="0.25">
      <c r="B516" t="str">
        <f t="shared" si="7"/>
        <v/>
      </c>
    </row>
    <row r="517" spans="2:2" x14ac:dyDescent="0.25">
      <c r="B517" t="str">
        <f t="shared" ref="B517:B580" si="8">IF(OR(C517="",C517="grand total"),"",1)</f>
        <v/>
      </c>
    </row>
    <row r="518" spans="2:2" x14ac:dyDescent="0.25">
      <c r="B518" t="str">
        <f t="shared" si="8"/>
        <v/>
      </c>
    </row>
    <row r="519" spans="2:2" x14ac:dyDescent="0.25">
      <c r="B519" t="str">
        <f t="shared" si="8"/>
        <v/>
      </c>
    </row>
    <row r="520" spans="2:2" x14ac:dyDescent="0.25">
      <c r="B520" t="str">
        <f t="shared" si="8"/>
        <v/>
      </c>
    </row>
    <row r="521" spans="2:2" x14ac:dyDescent="0.25">
      <c r="B521" t="str">
        <f t="shared" si="8"/>
        <v/>
      </c>
    </row>
    <row r="522" spans="2:2" x14ac:dyDescent="0.25">
      <c r="B522" t="str">
        <f t="shared" si="8"/>
        <v/>
      </c>
    </row>
    <row r="523" spans="2:2" x14ac:dyDescent="0.25">
      <c r="B523" t="str">
        <f t="shared" si="8"/>
        <v/>
      </c>
    </row>
    <row r="524" spans="2:2" x14ac:dyDescent="0.25">
      <c r="B524" t="str">
        <f t="shared" si="8"/>
        <v/>
      </c>
    </row>
    <row r="525" spans="2:2" x14ac:dyDescent="0.25">
      <c r="B525" t="str">
        <f t="shared" si="8"/>
        <v/>
      </c>
    </row>
    <row r="526" spans="2:2" x14ac:dyDescent="0.25">
      <c r="B526" t="str">
        <f t="shared" si="8"/>
        <v/>
      </c>
    </row>
    <row r="527" spans="2:2" x14ac:dyDescent="0.25">
      <c r="B527" t="str">
        <f t="shared" si="8"/>
        <v/>
      </c>
    </row>
    <row r="528" spans="2:2" x14ac:dyDescent="0.25">
      <c r="B528" t="str">
        <f t="shared" si="8"/>
        <v/>
      </c>
    </row>
    <row r="529" spans="2:2" x14ac:dyDescent="0.25">
      <c r="B529" t="str">
        <f t="shared" si="8"/>
        <v/>
      </c>
    </row>
    <row r="530" spans="2:2" x14ac:dyDescent="0.25">
      <c r="B530" t="str">
        <f t="shared" si="8"/>
        <v/>
      </c>
    </row>
    <row r="531" spans="2:2" x14ac:dyDescent="0.25">
      <c r="B531" t="str">
        <f t="shared" si="8"/>
        <v/>
      </c>
    </row>
    <row r="532" spans="2:2" x14ac:dyDescent="0.25">
      <c r="B532" t="str">
        <f t="shared" si="8"/>
        <v/>
      </c>
    </row>
    <row r="533" spans="2:2" x14ac:dyDescent="0.25">
      <c r="B533" t="str">
        <f t="shared" si="8"/>
        <v/>
      </c>
    </row>
    <row r="534" spans="2:2" x14ac:dyDescent="0.25">
      <c r="B534" t="str">
        <f t="shared" si="8"/>
        <v/>
      </c>
    </row>
    <row r="535" spans="2:2" x14ac:dyDescent="0.25">
      <c r="B535" t="str">
        <f t="shared" si="8"/>
        <v/>
      </c>
    </row>
    <row r="536" spans="2:2" x14ac:dyDescent="0.25">
      <c r="B536" t="str">
        <f t="shared" si="8"/>
        <v/>
      </c>
    </row>
    <row r="537" spans="2:2" x14ac:dyDescent="0.25">
      <c r="B537" t="str">
        <f t="shared" si="8"/>
        <v/>
      </c>
    </row>
    <row r="538" spans="2:2" x14ac:dyDescent="0.25">
      <c r="B538" t="str">
        <f t="shared" si="8"/>
        <v/>
      </c>
    </row>
    <row r="539" spans="2:2" x14ac:dyDescent="0.25">
      <c r="B539" t="str">
        <f t="shared" si="8"/>
        <v/>
      </c>
    </row>
    <row r="540" spans="2:2" x14ac:dyDescent="0.25">
      <c r="B540" t="str">
        <f t="shared" si="8"/>
        <v/>
      </c>
    </row>
    <row r="541" spans="2:2" x14ac:dyDescent="0.25">
      <c r="B541" t="str">
        <f t="shared" si="8"/>
        <v/>
      </c>
    </row>
    <row r="542" spans="2:2" x14ac:dyDescent="0.25">
      <c r="B542" t="str">
        <f t="shared" si="8"/>
        <v/>
      </c>
    </row>
    <row r="543" spans="2:2" x14ac:dyDescent="0.25">
      <c r="B543" t="str">
        <f t="shared" si="8"/>
        <v/>
      </c>
    </row>
    <row r="544" spans="2:2" x14ac:dyDescent="0.25">
      <c r="B544" t="str">
        <f t="shared" si="8"/>
        <v/>
      </c>
    </row>
    <row r="545" spans="2:2" x14ac:dyDescent="0.25">
      <c r="B545" t="str">
        <f t="shared" si="8"/>
        <v/>
      </c>
    </row>
    <row r="546" spans="2:2" x14ac:dyDescent="0.25">
      <c r="B546" t="str">
        <f t="shared" si="8"/>
        <v/>
      </c>
    </row>
    <row r="547" spans="2:2" x14ac:dyDescent="0.25">
      <c r="B547" t="str">
        <f t="shared" si="8"/>
        <v/>
      </c>
    </row>
    <row r="548" spans="2:2" x14ac:dyDescent="0.25">
      <c r="B548" t="str">
        <f t="shared" si="8"/>
        <v/>
      </c>
    </row>
    <row r="549" spans="2:2" x14ac:dyDescent="0.25">
      <c r="B549" t="str">
        <f t="shared" si="8"/>
        <v/>
      </c>
    </row>
    <row r="550" spans="2:2" x14ac:dyDescent="0.25">
      <c r="B550" t="str">
        <f t="shared" si="8"/>
        <v/>
      </c>
    </row>
    <row r="551" spans="2:2" x14ac:dyDescent="0.25">
      <c r="B551" t="str">
        <f t="shared" si="8"/>
        <v/>
      </c>
    </row>
    <row r="552" spans="2:2" x14ac:dyDescent="0.25">
      <c r="B552" t="str">
        <f t="shared" si="8"/>
        <v/>
      </c>
    </row>
    <row r="553" spans="2:2" x14ac:dyDescent="0.25">
      <c r="B553" t="str">
        <f t="shared" si="8"/>
        <v/>
      </c>
    </row>
    <row r="554" spans="2:2" x14ac:dyDescent="0.25">
      <c r="B554" t="str">
        <f t="shared" si="8"/>
        <v/>
      </c>
    </row>
    <row r="555" spans="2:2" x14ac:dyDescent="0.25">
      <c r="B555" t="str">
        <f t="shared" si="8"/>
        <v/>
      </c>
    </row>
    <row r="556" spans="2:2" x14ac:dyDescent="0.25">
      <c r="B556" t="str">
        <f t="shared" si="8"/>
        <v/>
      </c>
    </row>
    <row r="557" spans="2:2" x14ac:dyDescent="0.25">
      <c r="B557" t="str">
        <f t="shared" si="8"/>
        <v/>
      </c>
    </row>
    <row r="558" spans="2:2" x14ac:dyDescent="0.25">
      <c r="B558" t="str">
        <f t="shared" si="8"/>
        <v/>
      </c>
    </row>
    <row r="559" spans="2:2" x14ac:dyDescent="0.25">
      <c r="B559" t="str">
        <f t="shared" si="8"/>
        <v/>
      </c>
    </row>
    <row r="560" spans="2:2" x14ac:dyDescent="0.25">
      <c r="B560" t="str">
        <f t="shared" si="8"/>
        <v/>
      </c>
    </row>
    <row r="561" spans="2:2" x14ac:dyDescent="0.25">
      <c r="B561" t="str">
        <f t="shared" si="8"/>
        <v/>
      </c>
    </row>
    <row r="562" spans="2:2" x14ac:dyDescent="0.25">
      <c r="B562" t="str">
        <f t="shared" si="8"/>
        <v/>
      </c>
    </row>
    <row r="563" spans="2:2" x14ac:dyDescent="0.25">
      <c r="B563" t="str">
        <f t="shared" si="8"/>
        <v/>
      </c>
    </row>
    <row r="564" spans="2:2" x14ac:dyDescent="0.25">
      <c r="B564" t="str">
        <f t="shared" si="8"/>
        <v/>
      </c>
    </row>
    <row r="565" spans="2:2" x14ac:dyDescent="0.25">
      <c r="B565" t="str">
        <f t="shared" si="8"/>
        <v/>
      </c>
    </row>
    <row r="566" spans="2:2" x14ac:dyDescent="0.25">
      <c r="B566" t="str">
        <f t="shared" si="8"/>
        <v/>
      </c>
    </row>
    <row r="567" spans="2:2" x14ac:dyDescent="0.25">
      <c r="B567" t="str">
        <f t="shared" si="8"/>
        <v/>
      </c>
    </row>
    <row r="568" spans="2:2" x14ac:dyDescent="0.25">
      <c r="B568" t="str">
        <f t="shared" si="8"/>
        <v/>
      </c>
    </row>
    <row r="569" spans="2:2" x14ac:dyDescent="0.25">
      <c r="B569" t="str">
        <f t="shared" si="8"/>
        <v/>
      </c>
    </row>
    <row r="570" spans="2:2" x14ac:dyDescent="0.25">
      <c r="B570" t="str">
        <f t="shared" si="8"/>
        <v/>
      </c>
    </row>
    <row r="571" spans="2:2" x14ac:dyDescent="0.25">
      <c r="B571" t="str">
        <f t="shared" si="8"/>
        <v/>
      </c>
    </row>
    <row r="572" spans="2:2" x14ac:dyDescent="0.25">
      <c r="B572" t="str">
        <f t="shared" si="8"/>
        <v/>
      </c>
    </row>
    <row r="573" spans="2:2" x14ac:dyDescent="0.25">
      <c r="B573" t="str">
        <f t="shared" si="8"/>
        <v/>
      </c>
    </row>
    <row r="574" spans="2:2" x14ac:dyDescent="0.25">
      <c r="B574" t="str">
        <f t="shared" si="8"/>
        <v/>
      </c>
    </row>
    <row r="575" spans="2:2" x14ac:dyDescent="0.25">
      <c r="B575" t="str">
        <f t="shared" si="8"/>
        <v/>
      </c>
    </row>
    <row r="576" spans="2:2" x14ac:dyDescent="0.25">
      <c r="B576" t="str">
        <f t="shared" si="8"/>
        <v/>
      </c>
    </row>
    <row r="577" spans="2:2" x14ac:dyDescent="0.25">
      <c r="B577" t="str">
        <f t="shared" si="8"/>
        <v/>
      </c>
    </row>
    <row r="578" spans="2:2" x14ac:dyDescent="0.25">
      <c r="B578" t="str">
        <f t="shared" si="8"/>
        <v/>
      </c>
    </row>
    <row r="579" spans="2:2" x14ac:dyDescent="0.25">
      <c r="B579" t="str">
        <f t="shared" si="8"/>
        <v/>
      </c>
    </row>
    <row r="580" spans="2:2" x14ac:dyDescent="0.25">
      <c r="B580" t="str">
        <f t="shared" si="8"/>
        <v/>
      </c>
    </row>
    <row r="581" spans="2:2" x14ac:dyDescent="0.25">
      <c r="B581" t="str">
        <f t="shared" ref="B581:B644" si="9">IF(OR(C581="",C581="grand total"),"",1)</f>
        <v/>
      </c>
    </row>
    <row r="582" spans="2:2" x14ac:dyDescent="0.25">
      <c r="B582" t="str">
        <f t="shared" si="9"/>
        <v/>
      </c>
    </row>
    <row r="583" spans="2:2" x14ac:dyDescent="0.25">
      <c r="B583" t="str">
        <f t="shared" si="9"/>
        <v/>
      </c>
    </row>
    <row r="584" spans="2:2" x14ac:dyDescent="0.25">
      <c r="B584" t="str">
        <f t="shared" si="9"/>
        <v/>
      </c>
    </row>
    <row r="585" spans="2:2" x14ac:dyDescent="0.25">
      <c r="B585" t="str">
        <f t="shared" si="9"/>
        <v/>
      </c>
    </row>
    <row r="586" spans="2:2" x14ac:dyDescent="0.25">
      <c r="B586" t="str">
        <f t="shared" si="9"/>
        <v/>
      </c>
    </row>
    <row r="587" spans="2:2" x14ac:dyDescent="0.25">
      <c r="B587" t="str">
        <f t="shared" si="9"/>
        <v/>
      </c>
    </row>
    <row r="588" spans="2:2" x14ac:dyDescent="0.25">
      <c r="B588" t="str">
        <f t="shared" si="9"/>
        <v/>
      </c>
    </row>
    <row r="589" spans="2:2" x14ac:dyDescent="0.25">
      <c r="B589" t="str">
        <f t="shared" si="9"/>
        <v/>
      </c>
    </row>
    <row r="590" spans="2:2" x14ac:dyDescent="0.25">
      <c r="B590" t="str">
        <f t="shared" si="9"/>
        <v/>
      </c>
    </row>
    <row r="591" spans="2:2" x14ac:dyDescent="0.25">
      <c r="B591" t="str">
        <f t="shared" si="9"/>
        <v/>
      </c>
    </row>
    <row r="592" spans="2:2" x14ac:dyDescent="0.25">
      <c r="B592" t="str">
        <f t="shared" si="9"/>
        <v/>
      </c>
    </row>
    <row r="593" spans="2:2" x14ac:dyDescent="0.25">
      <c r="B593" t="str">
        <f t="shared" si="9"/>
        <v/>
      </c>
    </row>
    <row r="594" spans="2:2" x14ac:dyDescent="0.25">
      <c r="B594" t="str">
        <f t="shared" si="9"/>
        <v/>
      </c>
    </row>
    <row r="595" spans="2:2" x14ac:dyDescent="0.25">
      <c r="B595" t="str">
        <f t="shared" si="9"/>
        <v/>
      </c>
    </row>
    <row r="596" spans="2:2" x14ac:dyDescent="0.25">
      <c r="B596" t="str">
        <f t="shared" si="9"/>
        <v/>
      </c>
    </row>
    <row r="597" spans="2:2" x14ac:dyDescent="0.25">
      <c r="B597" t="str">
        <f t="shared" si="9"/>
        <v/>
      </c>
    </row>
    <row r="598" spans="2:2" x14ac:dyDescent="0.25">
      <c r="B598" t="str">
        <f t="shared" si="9"/>
        <v/>
      </c>
    </row>
    <row r="599" spans="2:2" x14ac:dyDescent="0.25">
      <c r="B599" t="str">
        <f t="shared" si="9"/>
        <v/>
      </c>
    </row>
    <row r="600" spans="2:2" x14ac:dyDescent="0.25">
      <c r="B600" t="str">
        <f t="shared" si="9"/>
        <v/>
      </c>
    </row>
    <row r="601" spans="2:2" x14ac:dyDescent="0.25">
      <c r="B601" t="str">
        <f t="shared" si="9"/>
        <v/>
      </c>
    </row>
    <row r="602" spans="2:2" x14ac:dyDescent="0.25">
      <c r="B602" t="str">
        <f t="shared" si="9"/>
        <v/>
      </c>
    </row>
    <row r="603" spans="2:2" x14ac:dyDescent="0.25">
      <c r="B603" t="str">
        <f t="shared" si="9"/>
        <v/>
      </c>
    </row>
    <row r="604" spans="2:2" x14ac:dyDescent="0.25">
      <c r="B604" t="str">
        <f t="shared" si="9"/>
        <v/>
      </c>
    </row>
    <row r="605" spans="2:2" x14ac:dyDescent="0.25">
      <c r="B605" t="str">
        <f t="shared" si="9"/>
        <v/>
      </c>
    </row>
    <row r="606" spans="2:2" x14ac:dyDescent="0.25">
      <c r="B606" t="str">
        <f t="shared" si="9"/>
        <v/>
      </c>
    </row>
    <row r="607" spans="2:2" x14ac:dyDescent="0.25">
      <c r="B607" t="str">
        <f t="shared" si="9"/>
        <v/>
      </c>
    </row>
    <row r="608" spans="2:2" x14ac:dyDescent="0.25">
      <c r="B608" t="str">
        <f t="shared" si="9"/>
        <v/>
      </c>
    </row>
    <row r="609" spans="2:2" x14ac:dyDescent="0.25">
      <c r="B609" t="str">
        <f t="shared" si="9"/>
        <v/>
      </c>
    </row>
    <row r="610" spans="2:2" x14ac:dyDescent="0.25">
      <c r="B610" t="str">
        <f t="shared" si="9"/>
        <v/>
      </c>
    </row>
    <row r="611" spans="2:2" x14ac:dyDescent="0.25">
      <c r="B611" t="str">
        <f t="shared" si="9"/>
        <v/>
      </c>
    </row>
    <row r="612" spans="2:2" x14ac:dyDescent="0.25">
      <c r="B612" t="str">
        <f t="shared" si="9"/>
        <v/>
      </c>
    </row>
    <row r="613" spans="2:2" x14ac:dyDescent="0.25">
      <c r="B613" t="str">
        <f t="shared" si="9"/>
        <v/>
      </c>
    </row>
    <row r="614" spans="2:2" x14ac:dyDescent="0.25">
      <c r="B614" t="str">
        <f t="shared" si="9"/>
        <v/>
      </c>
    </row>
    <row r="615" spans="2:2" x14ac:dyDescent="0.25">
      <c r="B615" t="str">
        <f t="shared" si="9"/>
        <v/>
      </c>
    </row>
    <row r="616" spans="2:2" x14ac:dyDescent="0.25">
      <c r="B616" t="str">
        <f t="shared" si="9"/>
        <v/>
      </c>
    </row>
    <row r="617" spans="2:2" x14ac:dyDescent="0.25">
      <c r="B617" t="str">
        <f t="shared" si="9"/>
        <v/>
      </c>
    </row>
    <row r="618" spans="2:2" x14ac:dyDescent="0.25">
      <c r="B618" t="str">
        <f t="shared" si="9"/>
        <v/>
      </c>
    </row>
    <row r="619" spans="2:2" x14ac:dyDescent="0.25">
      <c r="B619" t="str">
        <f t="shared" si="9"/>
        <v/>
      </c>
    </row>
    <row r="620" spans="2:2" x14ac:dyDescent="0.25">
      <c r="B620" t="str">
        <f t="shared" si="9"/>
        <v/>
      </c>
    </row>
    <row r="621" spans="2:2" x14ac:dyDescent="0.25">
      <c r="B621" t="str">
        <f t="shared" si="9"/>
        <v/>
      </c>
    </row>
    <row r="622" spans="2:2" x14ac:dyDescent="0.25">
      <c r="B622" t="str">
        <f t="shared" si="9"/>
        <v/>
      </c>
    </row>
    <row r="623" spans="2:2" x14ac:dyDescent="0.25">
      <c r="B623" t="str">
        <f t="shared" si="9"/>
        <v/>
      </c>
    </row>
    <row r="624" spans="2:2" x14ac:dyDescent="0.25">
      <c r="B624" t="str">
        <f t="shared" si="9"/>
        <v/>
      </c>
    </row>
    <row r="625" spans="2:2" x14ac:dyDescent="0.25">
      <c r="B625" t="str">
        <f t="shared" si="9"/>
        <v/>
      </c>
    </row>
    <row r="626" spans="2:2" x14ac:dyDescent="0.25">
      <c r="B626" t="str">
        <f t="shared" si="9"/>
        <v/>
      </c>
    </row>
    <row r="627" spans="2:2" x14ac:dyDescent="0.25">
      <c r="B627" t="str">
        <f t="shared" si="9"/>
        <v/>
      </c>
    </row>
    <row r="628" spans="2:2" x14ac:dyDescent="0.25">
      <c r="B628" t="str">
        <f t="shared" si="9"/>
        <v/>
      </c>
    </row>
    <row r="629" spans="2:2" x14ac:dyDescent="0.25">
      <c r="B629" t="str">
        <f t="shared" si="9"/>
        <v/>
      </c>
    </row>
    <row r="630" spans="2:2" x14ac:dyDescent="0.25">
      <c r="B630" t="str">
        <f t="shared" si="9"/>
        <v/>
      </c>
    </row>
    <row r="631" spans="2:2" x14ac:dyDescent="0.25">
      <c r="B631" t="str">
        <f t="shared" si="9"/>
        <v/>
      </c>
    </row>
    <row r="632" spans="2:2" x14ac:dyDescent="0.25">
      <c r="B632" t="str">
        <f t="shared" si="9"/>
        <v/>
      </c>
    </row>
    <row r="633" spans="2:2" x14ac:dyDescent="0.25">
      <c r="B633" t="str">
        <f t="shared" si="9"/>
        <v/>
      </c>
    </row>
    <row r="634" spans="2:2" x14ac:dyDescent="0.25">
      <c r="B634" t="str">
        <f t="shared" si="9"/>
        <v/>
      </c>
    </row>
    <row r="635" spans="2:2" x14ac:dyDescent="0.25">
      <c r="B635" t="str">
        <f t="shared" si="9"/>
        <v/>
      </c>
    </row>
    <row r="636" spans="2:2" x14ac:dyDescent="0.25">
      <c r="B636" t="str">
        <f t="shared" si="9"/>
        <v/>
      </c>
    </row>
    <row r="637" spans="2:2" x14ac:dyDescent="0.25">
      <c r="B637" t="str">
        <f t="shared" si="9"/>
        <v/>
      </c>
    </row>
    <row r="638" spans="2:2" x14ac:dyDescent="0.25">
      <c r="B638" t="str">
        <f t="shared" si="9"/>
        <v/>
      </c>
    </row>
    <row r="639" spans="2:2" x14ac:dyDescent="0.25">
      <c r="B639" t="str">
        <f t="shared" si="9"/>
        <v/>
      </c>
    </row>
    <row r="640" spans="2:2" x14ac:dyDescent="0.25">
      <c r="B640" t="str">
        <f t="shared" si="9"/>
        <v/>
      </c>
    </row>
    <row r="641" spans="2:2" x14ac:dyDescent="0.25">
      <c r="B641" t="str">
        <f t="shared" si="9"/>
        <v/>
      </c>
    </row>
    <row r="642" spans="2:2" x14ac:dyDescent="0.25">
      <c r="B642" t="str">
        <f t="shared" si="9"/>
        <v/>
      </c>
    </row>
    <row r="643" spans="2:2" x14ac:dyDescent="0.25">
      <c r="B643" t="str">
        <f t="shared" si="9"/>
        <v/>
      </c>
    </row>
    <row r="644" spans="2:2" x14ac:dyDescent="0.25">
      <c r="B644" t="str">
        <f t="shared" si="9"/>
        <v/>
      </c>
    </row>
    <row r="645" spans="2:2" x14ac:dyDescent="0.25">
      <c r="B645" t="str">
        <f t="shared" ref="B645:B708" si="10">IF(OR(C645="",C645="grand total"),"",1)</f>
        <v/>
      </c>
    </row>
    <row r="646" spans="2:2" x14ac:dyDescent="0.25">
      <c r="B646" t="str">
        <f t="shared" si="10"/>
        <v/>
      </c>
    </row>
    <row r="647" spans="2:2" x14ac:dyDescent="0.25">
      <c r="B647" t="str">
        <f t="shared" si="10"/>
        <v/>
      </c>
    </row>
    <row r="648" spans="2:2" x14ac:dyDescent="0.25">
      <c r="B648" t="str">
        <f t="shared" si="10"/>
        <v/>
      </c>
    </row>
    <row r="649" spans="2:2" x14ac:dyDescent="0.25">
      <c r="B649" t="str">
        <f t="shared" si="10"/>
        <v/>
      </c>
    </row>
    <row r="650" spans="2:2" x14ac:dyDescent="0.25">
      <c r="B650" t="str">
        <f t="shared" si="10"/>
        <v/>
      </c>
    </row>
    <row r="651" spans="2:2" x14ac:dyDescent="0.25">
      <c r="B651" t="str">
        <f t="shared" si="10"/>
        <v/>
      </c>
    </row>
    <row r="652" spans="2:2" x14ac:dyDescent="0.25">
      <c r="B652" t="str">
        <f t="shared" si="10"/>
        <v/>
      </c>
    </row>
    <row r="653" spans="2:2" x14ac:dyDescent="0.25">
      <c r="B653" t="str">
        <f t="shared" si="10"/>
        <v/>
      </c>
    </row>
    <row r="654" spans="2:2" x14ac:dyDescent="0.25">
      <c r="B654" t="str">
        <f t="shared" si="10"/>
        <v/>
      </c>
    </row>
    <row r="655" spans="2:2" x14ac:dyDescent="0.25">
      <c r="B655" t="str">
        <f t="shared" si="10"/>
        <v/>
      </c>
    </row>
    <row r="656" spans="2:2" x14ac:dyDescent="0.25">
      <c r="B656" t="str">
        <f t="shared" si="10"/>
        <v/>
      </c>
    </row>
    <row r="657" spans="2:2" x14ac:dyDescent="0.25">
      <c r="B657" t="str">
        <f t="shared" si="10"/>
        <v/>
      </c>
    </row>
    <row r="658" spans="2:2" x14ac:dyDescent="0.25">
      <c r="B658" t="str">
        <f t="shared" si="10"/>
        <v/>
      </c>
    </row>
    <row r="659" spans="2:2" x14ac:dyDescent="0.25">
      <c r="B659" t="str">
        <f t="shared" si="10"/>
        <v/>
      </c>
    </row>
    <row r="660" spans="2:2" x14ac:dyDescent="0.25">
      <c r="B660" t="str">
        <f t="shared" si="10"/>
        <v/>
      </c>
    </row>
    <row r="661" spans="2:2" x14ac:dyDescent="0.25">
      <c r="B661" t="str">
        <f t="shared" si="10"/>
        <v/>
      </c>
    </row>
    <row r="662" spans="2:2" x14ac:dyDescent="0.25">
      <c r="B662" t="str">
        <f t="shared" si="10"/>
        <v/>
      </c>
    </row>
    <row r="663" spans="2:2" x14ac:dyDescent="0.25">
      <c r="B663" t="str">
        <f t="shared" si="10"/>
        <v/>
      </c>
    </row>
    <row r="664" spans="2:2" x14ac:dyDescent="0.25">
      <c r="B664" t="str">
        <f t="shared" si="10"/>
        <v/>
      </c>
    </row>
    <row r="665" spans="2:2" x14ac:dyDescent="0.25">
      <c r="B665" t="str">
        <f t="shared" si="10"/>
        <v/>
      </c>
    </row>
    <row r="666" spans="2:2" x14ac:dyDescent="0.25">
      <c r="B666" t="str">
        <f t="shared" si="10"/>
        <v/>
      </c>
    </row>
    <row r="667" spans="2:2" x14ac:dyDescent="0.25">
      <c r="B667" t="str">
        <f t="shared" si="10"/>
        <v/>
      </c>
    </row>
    <row r="668" spans="2:2" x14ac:dyDescent="0.25">
      <c r="B668" t="str">
        <f t="shared" si="10"/>
        <v/>
      </c>
    </row>
    <row r="669" spans="2:2" x14ac:dyDescent="0.25">
      <c r="B669" t="str">
        <f t="shared" si="10"/>
        <v/>
      </c>
    </row>
    <row r="670" spans="2:2" x14ac:dyDescent="0.25">
      <c r="B670" t="str">
        <f t="shared" si="10"/>
        <v/>
      </c>
    </row>
    <row r="671" spans="2:2" x14ac:dyDescent="0.25">
      <c r="B671" t="str">
        <f t="shared" si="10"/>
        <v/>
      </c>
    </row>
    <row r="672" spans="2:2" x14ac:dyDescent="0.25">
      <c r="B672" t="str">
        <f t="shared" si="10"/>
        <v/>
      </c>
    </row>
    <row r="673" spans="2:2" x14ac:dyDescent="0.25">
      <c r="B673" t="str">
        <f t="shared" si="10"/>
        <v/>
      </c>
    </row>
    <row r="674" spans="2:2" x14ac:dyDescent="0.25">
      <c r="B674" t="str">
        <f t="shared" si="10"/>
        <v/>
      </c>
    </row>
    <row r="675" spans="2:2" x14ac:dyDescent="0.25">
      <c r="B675" t="str">
        <f t="shared" si="10"/>
        <v/>
      </c>
    </row>
    <row r="676" spans="2:2" x14ac:dyDescent="0.25">
      <c r="B676" t="str">
        <f t="shared" si="10"/>
        <v/>
      </c>
    </row>
    <row r="677" spans="2:2" x14ac:dyDescent="0.25">
      <c r="B677" t="str">
        <f t="shared" si="10"/>
        <v/>
      </c>
    </row>
    <row r="678" spans="2:2" x14ac:dyDescent="0.25">
      <c r="B678" t="str">
        <f t="shared" si="10"/>
        <v/>
      </c>
    </row>
    <row r="679" spans="2:2" x14ac:dyDescent="0.25">
      <c r="B679" t="str">
        <f t="shared" si="10"/>
        <v/>
      </c>
    </row>
    <row r="680" spans="2:2" x14ac:dyDescent="0.25">
      <c r="B680" t="str">
        <f t="shared" si="10"/>
        <v/>
      </c>
    </row>
    <row r="681" spans="2:2" x14ac:dyDescent="0.25">
      <c r="B681" t="str">
        <f t="shared" si="10"/>
        <v/>
      </c>
    </row>
    <row r="682" spans="2:2" x14ac:dyDescent="0.25">
      <c r="B682" t="str">
        <f t="shared" si="10"/>
        <v/>
      </c>
    </row>
    <row r="683" spans="2:2" x14ac:dyDescent="0.25">
      <c r="B683" t="str">
        <f t="shared" si="10"/>
        <v/>
      </c>
    </row>
    <row r="684" spans="2:2" x14ac:dyDescent="0.25">
      <c r="B684" t="str">
        <f t="shared" si="10"/>
        <v/>
      </c>
    </row>
    <row r="685" spans="2:2" x14ac:dyDescent="0.25">
      <c r="B685" t="str">
        <f t="shared" si="10"/>
        <v/>
      </c>
    </row>
    <row r="686" spans="2:2" x14ac:dyDescent="0.25">
      <c r="B686" t="str">
        <f t="shared" si="10"/>
        <v/>
      </c>
    </row>
    <row r="687" spans="2:2" x14ac:dyDescent="0.25">
      <c r="B687" t="str">
        <f t="shared" si="10"/>
        <v/>
      </c>
    </row>
    <row r="688" spans="2:2" x14ac:dyDescent="0.25">
      <c r="B688" t="str">
        <f t="shared" si="10"/>
        <v/>
      </c>
    </row>
    <row r="689" spans="2:2" x14ac:dyDescent="0.25">
      <c r="B689" t="str">
        <f t="shared" si="10"/>
        <v/>
      </c>
    </row>
    <row r="690" spans="2:2" x14ac:dyDescent="0.25">
      <c r="B690" t="str">
        <f t="shared" si="10"/>
        <v/>
      </c>
    </row>
    <row r="691" spans="2:2" x14ac:dyDescent="0.25">
      <c r="B691" t="str">
        <f t="shared" si="10"/>
        <v/>
      </c>
    </row>
    <row r="692" spans="2:2" x14ac:dyDescent="0.25">
      <c r="B692" t="str">
        <f t="shared" si="10"/>
        <v/>
      </c>
    </row>
    <row r="693" spans="2:2" x14ac:dyDescent="0.25">
      <c r="B693" t="str">
        <f t="shared" si="10"/>
        <v/>
      </c>
    </row>
    <row r="694" spans="2:2" x14ac:dyDescent="0.25">
      <c r="B694" t="str">
        <f t="shared" si="10"/>
        <v/>
      </c>
    </row>
    <row r="695" spans="2:2" x14ac:dyDescent="0.25">
      <c r="B695" t="str">
        <f t="shared" si="10"/>
        <v/>
      </c>
    </row>
    <row r="696" spans="2:2" x14ac:dyDescent="0.25">
      <c r="B696" t="str">
        <f t="shared" si="10"/>
        <v/>
      </c>
    </row>
    <row r="697" spans="2:2" x14ac:dyDescent="0.25">
      <c r="B697" t="str">
        <f t="shared" si="10"/>
        <v/>
      </c>
    </row>
    <row r="698" spans="2:2" x14ac:dyDescent="0.25">
      <c r="B698" t="str">
        <f t="shared" si="10"/>
        <v/>
      </c>
    </row>
    <row r="699" spans="2:2" x14ac:dyDescent="0.25">
      <c r="B699" t="str">
        <f t="shared" si="10"/>
        <v/>
      </c>
    </row>
    <row r="700" spans="2:2" x14ac:dyDescent="0.25">
      <c r="B700" t="str">
        <f t="shared" si="10"/>
        <v/>
      </c>
    </row>
    <row r="701" spans="2:2" x14ac:dyDescent="0.25">
      <c r="B701" t="str">
        <f t="shared" si="10"/>
        <v/>
      </c>
    </row>
    <row r="702" spans="2:2" x14ac:dyDescent="0.25">
      <c r="B702" t="str">
        <f t="shared" si="10"/>
        <v/>
      </c>
    </row>
    <row r="703" spans="2:2" x14ac:dyDescent="0.25">
      <c r="B703" t="str">
        <f t="shared" si="10"/>
        <v/>
      </c>
    </row>
    <row r="704" spans="2:2" x14ac:dyDescent="0.25">
      <c r="B704" t="str">
        <f t="shared" si="10"/>
        <v/>
      </c>
    </row>
    <row r="705" spans="2:2" x14ac:dyDescent="0.25">
      <c r="B705" t="str">
        <f t="shared" si="10"/>
        <v/>
      </c>
    </row>
    <row r="706" spans="2:2" x14ac:dyDescent="0.25">
      <c r="B706" t="str">
        <f t="shared" si="10"/>
        <v/>
      </c>
    </row>
    <row r="707" spans="2:2" x14ac:dyDescent="0.25">
      <c r="B707" t="str">
        <f t="shared" si="10"/>
        <v/>
      </c>
    </row>
    <row r="708" spans="2:2" x14ac:dyDescent="0.25">
      <c r="B708" t="str">
        <f t="shared" si="10"/>
        <v/>
      </c>
    </row>
    <row r="709" spans="2:2" x14ac:dyDescent="0.25">
      <c r="B709" t="str">
        <f t="shared" ref="B709:B772" si="11">IF(OR(C709="",C709="grand total"),"",1)</f>
        <v/>
      </c>
    </row>
    <row r="710" spans="2:2" x14ac:dyDescent="0.25">
      <c r="B710" t="str">
        <f t="shared" si="11"/>
        <v/>
      </c>
    </row>
    <row r="711" spans="2:2" x14ac:dyDescent="0.25">
      <c r="B711" t="str">
        <f t="shared" si="11"/>
        <v/>
      </c>
    </row>
    <row r="712" spans="2:2" x14ac:dyDescent="0.25">
      <c r="B712" t="str">
        <f t="shared" si="11"/>
        <v/>
      </c>
    </row>
    <row r="713" spans="2:2" x14ac:dyDescent="0.25">
      <c r="B713" t="str">
        <f t="shared" si="11"/>
        <v/>
      </c>
    </row>
    <row r="714" spans="2:2" x14ac:dyDescent="0.25">
      <c r="B714" t="str">
        <f t="shared" si="11"/>
        <v/>
      </c>
    </row>
    <row r="715" spans="2:2" x14ac:dyDescent="0.25">
      <c r="B715" t="str">
        <f t="shared" si="11"/>
        <v/>
      </c>
    </row>
    <row r="716" spans="2:2" x14ac:dyDescent="0.25">
      <c r="B716" t="str">
        <f t="shared" si="11"/>
        <v/>
      </c>
    </row>
    <row r="717" spans="2:2" x14ac:dyDescent="0.25">
      <c r="B717" t="str">
        <f t="shared" si="11"/>
        <v/>
      </c>
    </row>
    <row r="718" spans="2:2" x14ac:dyDescent="0.25">
      <c r="B718" t="str">
        <f t="shared" si="11"/>
        <v/>
      </c>
    </row>
    <row r="719" spans="2:2" x14ac:dyDescent="0.25">
      <c r="B719" t="str">
        <f t="shared" si="11"/>
        <v/>
      </c>
    </row>
    <row r="720" spans="2:2" x14ac:dyDescent="0.25">
      <c r="B720" t="str">
        <f t="shared" si="11"/>
        <v/>
      </c>
    </row>
    <row r="721" spans="2:2" x14ac:dyDescent="0.25">
      <c r="B721" t="str">
        <f t="shared" si="11"/>
        <v/>
      </c>
    </row>
    <row r="722" spans="2:2" x14ac:dyDescent="0.25">
      <c r="B722" t="str">
        <f t="shared" si="11"/>
        <v/>
      </c>
    </row>
    <row r="723" spans="2:2" x14ac:dyDescent="0.25">
      <c r="B723" t="str">
        <f t="shared" si="11"/>
        <v/>
      </c>
    </row>
    <row r="724" spans="2:2" x14ac:dyDescent="0.25">
      <c r="B724" t="str">
        <f t="shared" si="11"/>
        <v/>
      </c>
    </row>
    <row r="725" spans="2:2" x14ac:dyDescent="0.25">
      <c r="B725" t="str">
        <f t="shared" si="11"/>
        <v/>
      </c>
    </row>
    <row r="726" spans="2:2" x14ac:dyDescent="0.25">
      <c r="B726" t="str">
        <f t="shared" si="11"/>
        <v/>
      </c>
    </row>
    <row r="727" spans="2:2" x14ac:dyDescent="0.25">
      <c r="B727" t="str">
        <f t="shared" si="11"/>
        <v/>
      </c>
    </row>
    <row r="728" spans="2:2" x14ac:dyDescent="0.25">
      <c r="B728" t="str">
        <f t="shared" si="11"/>
        <v/>
      </c>
    </row>
    <row r="729" spans="2:2" x14ac:dyDescent="0.25">
      <c r="B729" t="str">
        <f t="shared" si="11"/>
        <v/>
      </c>
    </row>
    <row r="730" spans="2:2" x14ac:dyDescent="0.25">
      <c r="B730" t="str">
        <f t="shared" si="11"/>
        <v/>
      </c>
    </row>
    <row r="731" spans="2:2" x14ac:dyDescent="0.25">
      <c r="B731" t="str">
        <f t="shared" si="11"/>
        <v/>
      </c>
    </row>
    <row r="732" spans="2:2" x14ac:dyDescent="0.25">
      <c r="B732" t="str">
        <f t="shared" si="11"/>
        <v/>
      </c>
    </row>
    <row r="733" spans="2:2" x14ac:dyDescent="0.25">
      <c r="B733" t="str">
        <f t="shared" si="11"/>
        <v/>
      </c>
    </row>
    <row r="734" spans="2:2" x14ac:dyDescent="0.25">
      <c r="B734" t="str">
        <f t="shared" si="11"/>
        <v/>
      </c>
    </row>
    <row r="735" spans="2:2" x14ac:dyDescent="0.25">
      <c r="B735" t="str">
        <f t="shared" si="11"/>
        <v/>
      </c>
    </row>
    <row r="736" spans="2:2" x14ac:dyDescent="0.25">
      <c r="B736" t="str">
        <f t="shared" si="11"/>
        <v/>
      </c>
    </row>
    <row r="737" spans="2:2" x14ac:dyDescent="0.25">
      <c r="B737" t="str">
        <f t="shared" si="11"/>
        <v/>
      </c>
    </row>
    <row r="738" spans="2:2" x14ac:dyDescent="0.25">
      <c r="B738" t="str">
        <f t="shared" si="11"/>
        <v/>
      </c>
    </row>
    <row r="739" spans="2:2" x14ac:dyDescent="0.25">
      <c r="B739" t="str">
        <f t="shared" si="11"/>
        <v/>
      </c>
    </row>
    <row r="740" spans="2:2" x14ac:dyDescent="0.25">
      <c r="B740" t="str">
        <f t="shared" si="11"/>
        <v/>
      </c>
    </row>
    <row r="741" spans="2:2" x14ac:dyDescent="0.25">
      <c r="B741" t="str">
        <f t="shared" si="11"/>
        <v/>
      </c>
    </row>
    <row r="742" spans="2:2" x14ac:dyDescent="0.25">
      <c r="B742" t="str">
        <f t="shared" si="11"/>
        <v/>
      </c>
    </row>
    <row r="743" spans="2:2" x14ac:dyDescent="0.25">
      <c r="B743" t="str">
        <f t="shared" si="11"/>
        <v/>
      </c>
    </row>
    <row r="744" spans="2:2" x14ac:dyDescent="0.25">
      <c r="B744" t="str">
        <f t="shared" si="11"/>
        <v/>
      </c>
    </row>
    <row r="745" spans="2:2" x14ac:dyDescent="0.25">
      <c r="B745" t="str">
        <f t="shared" si="11"/>
        <v/>
      </c>
    </row>
    <row r="746" spans="2:2" x14ac:dyDescent="0.25">
      <c r="B746" t="str">
        <f t="shared" si="11"/>
        <v/>
      </c>
    </row>
    <row r="747" spans="2:2" x14ac:dyDescent="0.25">
      <c r="B747" t="str">
        <f t="shared" si="11"/>
        <v/>
      </c>
    </row>
    <row r="748" spans="2:2" x14ac:dyDescent="0.25">
      <c r="B748" t="str">
        <f t="shared" si="11"/>
        <v/>
      </c>
    </row>
    <row r="749" spans="2:2" x14ac:dyDescent="0.25">
      <c r="B749" t="str">
        <f t="shared" si="11"/>
        <v/>
      </c>
    </row>
    <row r="750" spans="2:2" x14ac:dyDescent="0.25">
      <c r="B750" t="str">
        <f t="shared" si="11"/>
        <v/>
      </c>
    </row>
    <row r="751" spans="2:2" x14ac:dyDescent="0.25">
      <c r="B751" t="str">
        <f t="shared" si="11"/>
        <v/>
      </c>
    </row>
    <row r="752" spans="2:2" x14ac:dyDescent="0.25">
      <c r="B752" t="str">
        <f t="shared" si="11"/>
        <v/>
      </c>
    </row>
    <row r="753" spans="2:2" x14ac:dyDescent="0.25">
      <c r="B753" t="str">
        <f t="shared" si="11"/>
        <v/>
      </c>
    </row>
    <row r="754" spans="2:2" x14ac:dyDescent="0.25">
      <c r="B754" t="str">
        <f t="shared" si="11"/>
        <v/>
      </c>
    </row>
    <row r="755" spans="2:2" x14ac:dyDescent="0.25">
      <c r="B755" t="str">
        <f t="shared" si="11"/>
        <v/>
      </c>
    </row>
    <row r="756" spans="2:2" x14ac:dyDescent="0.25">
      <c r="B756" t="str">
        <f t="shared" si="11"/>
        <v/>
      </c>
    </row>
    <row r="757" spans="2:2" x14ac:dyDescent="0.25">
      <c r="B757" t="str">
        <f t="shared" si="11"/>
        <v/>
      </c>
    </row>
    <row r="758" spans="2:2" x14ac:dyDescent="0.25">
      <c r="B758" t="str">
        <f t="shared" si="11"/>
        <v/>
      </c>
    </row>
    <row r="759" spans="2:2" x14ac:dyDescent="0.25">
      <c r="B759" t="str">
        <f t="shared" si="11"/>
        <v/>
      </c>
    </row>
    <row r="760" spans="2:2" x14ac:dyDescent="0.25">
      <c r="B760" t="str">
        <f t="shared" si="11"/>
        <v/>
      </c>
    </row>
    <row r="761" spans="2:2" x14ac:dyDescent="0.25">
      <c r="B761" t="str">
        <f t="shared" si="11"/>
        <v/>
      </c>
    </row>
    <row r="762" spans="2:2" x14ac:dyDescent="0.25">
      <c r="B762" t="str">
        <f t="shared" si="11"/>
        <v/>
      </c>
    </row>
    <row r="763" spans="2:2" x14ac:dyDescent="0.25">
      <c r="B763" t="str">
        <f t="shared" si="11"/>
        <v/>
      </c>
    </row>
    <row r="764" spans="2:2" x14ac:dyDescent="0.25">
      <c r="B764" t="str">
        <f t="shared" si="11"/>
        <v/>
      </c>
    </row>
    <row r="765" spans="2:2" x14ac:dyDescent="0.25">
      <c r="B765" t="str">
        <f t="shared" si="11"/>
        <v/>
      </c>
    </row>
    <row r="766" spans="2:2" x14ac:dyDescent="0.25">
      <c r="B766" t="str">
        <f t="shared" si="11"/>
        <v/>
      </c>
    </row>
    <row r="767" spans="2:2" x14ac:dyDescent="0.25">
      <c r="B767" t="str">
        <f t="shared" si="11"/>
        <v/>
      </c>
    </row>
    <row r="768" spans="2:2" x14ac:dyDescent="0.25">
      <c r="B768" t="str">
        <f t="shared" si="11"/>
        <v/>
      </c>
    </row>
    <row r="769" spans="2:2" x14ac:dyDescent="0.25">
      <c r="B769" t="str">
        <f t="shared" si="11"/>
        <v/>
      </c>
    </row>
    <row r="770" spans="2:2" x14ac:dyDescent="0.25">
      <c r="B770" t="str">
        <f t="shared" si="11"/>
        <v/>
      </c>
    </row>
    <row r="771" spans="2:2" x14ac:dyDescent="0.25">
      <c r="B771" t="str">
        <f t="shared" si="11"/>
        <v/>
      </c>
    </row>
    <row r="772" spans="2:2" x14ac:dyDescent="0.25">
      <c r="B772" t="str">
        <f t="shared" si="11"/>
        <v/>
      </c>
    </row>
    <row r="773" spans="2:2" x14ac:dyDescent="0.25">
      <c r="B773" t="str">
        <f t="shared" ref="B773:B836" si="12">IF(OR(C773="",C773="grand total"),"",1)</f>
        <v/>
      </c>
    </row>
    <row r="774" spans="2:2" x14ac:dyDescent="0.25">
      <c r="B774" t="str">
        <f t="shared" si="12"/>
        <v/>
      </c>
    </row>
    <row r="775" spans="2:2" x14ac:dyDescent="0.25">
      <c r="B775" t="str">
        <f t="shared" si="12"/>
        <v/>
      </c>
    </row>
    <row r="776" spans="2:2" x14ac:dyDescent="0.25">
      <c r="B776" t="str">
        <f t="shared" si="12"/>
        <v/>
      </c>
    </row>
    <row r="777" spans="2:2" x14ac:dyDescent="0.25">
      <c r="B777" t="str">
        <f t="shared" si="12"/>
        <v/>
      </c>
    </row>
    <row r="778" spans="2:2" x14ac:dyDescent="0.25">
      <c r="B778" t="str">
        <f t="shared" si="12"/>
        <v/>
      </c>
    </row>
    <row r="779" spans="2:2" x14ac:dyDescent="0.25">
      <c r="B779" t="str">
        <f t="shared" si="12"/>
        <v/>
      </c>
    </row>
    <row r="780" spans="2:2" x14ac:dyDescent="0.25">
      <c r="B780" t="str">
        <f t="shared" si="12"/>
        <v/>
      </c>
    </row>
    <row r="781" spans="2:2" x14ac:dyDescent="0.25">
      <c r="B781" t="str">
        <f t="shared" si="12"/>
        <v/>
      </c>
    </row>
    <row r="782" spans="2:2" x14ac:dyDescent="0.25">
      <c r="B782" t="str">
        <f t="shared" si="12"/>
        <v/>
      </c>
    </row>
    <row r="783" spans="2:2" x14ac:dyDescent="0.25">
      <c r="B783" t="str">
        <f t="shared" si="12"/>
        <v/>
      </c>
    </row>
    <row r="784" spans="2:2" x14ac:dyDescent="0.25">
      <c r="B784" t="str">
        <f t="shared" si="12"/>
        <v/>
      </c>
    </row>
    <row r="785" spans="2:2" x14ac:dyDescent="0.25">
      <c r="B785" t="str">
        <f t="shared" si="12"/>
        <v/>
      </c>
    </row>
    <row r="786" spans="2:2" x14ac:dyDescent="0.25">
      <c r="B786" t="str">
        <f t="shared" si="12"/>
        <v/>
      </c>
    </row>
    <row r="787" spans="2:2" x14ac:dyDescent="0.25">
      <c r="B787" t="str">
        <f t="shared" si="12"/>
        <v/>
      </c>
    </row>
    <row r="788" spans="2:2" x14ac:dyDescent="0.25">
      <c r="B788" t="str">
        <f t="shared" si="12"/>
        <v/>
      </c>
    </row>
    <row r="789" spans="2:2" x14ac:dyDescent="0.25">
      <c r="B789" t="str">
        <f t="shared" si="12"/>
        <v/>
      </c>
    </row>
    <row r="790" spans="2:2" x14ac:dyDescent="0.25">
      <c r="B790" t="str">
        <f t="shared" si="12"/>
        <v/>
      </c>
    </row>
    <row r="791" spans="2:2" x14ac:dyDescent="0.25">
      <c r="B791" t="str">
        <f t="shared" si="12"/>
        <v/>
      </c>
    </row>
    <row r="792" spans="2:2" x14ac:dyDescent="0.25">
      <c r="B792" t="str">
        <f t="shared" si="12"/>
        <v/>
      </c>
    </row>
    <row r="793" spans="2:2" x14ac:dyDescent="0.25">
      <c r="B793" t="str">
        <f t="shared" si="12"/>
        <v/>
      </c>
    </row>
    <row r="794" spans="2:2" x14ac:dyDescent="0.25">
      <c r="B794" t="str">
        <f t="shared" si="12"/>
        <v/>
      </c>
    </row>
    <row r="795" spans="2:2" x14ac:dyDescent="0.25">
      <c r="B795" t="str">
        <f t="shared" si="12"/>
        <v/>
      </c>
    </row>
    <row r="796" spans="2:2" x14ac:dyDescent="0.25">
      <c r="B796" t="str">
        <f t="shared" si="12"/>
        <v/>
      </c>
    </row>
    <row r="797" spans="2:2" x14ac:dyDescent="0.25">
      <c r="B797" t="str">
        <f t="shared" si="12"/>
        <v/>
      </c>
    </row>
    <row r="798" spans="2:2" x14ac:dyDescent="0.25">
      <c r="B798" t="str">
        <f t="shared" si="12"/>
        <v/>
      </c>
    </row>
    <row r="799" spans="2:2" x14ac:dyDescent="0.25">
      <c r="B799" t="str">
        <f t="shared" si="12"/>
        <v/>
      </c>
    </row>
    <row r="800" spans="2:2" x14ac:dyDescent="0.25">
      <c r="B800" t="str">
        <f t="shared" si="12"/>
        <v/>
      </c>
    </row>
    <row r="801" spans="2:2" x14ac:dyDescent="0.25">
      <c r="B801" t="str">
        <f t="shared" si="12"/>
        <v/>
      </c>
    </row>
    <row r="802" spans="2:2" x14ac:dyDescent="0.25">
      <c r="B802" t="str">
        <f t="shared" si="12"/>
        <v/>
      </c>
    </row>
    <row r="803" spans="2:2" x14ac:dyDescent="0.25">
      <c r="B803" t="str">
        <f t="shared" si="12"/>
        <v/>
      </c>
    </row>
    <row r="804" spans="2:2" x14ac:dyDescent="0.25">
      <c r="B804" t="str">
        <f t="shared" si="12"/>
        <v/>
      </c>
    </row>
    <row r="805" spans="2:2" x14ac:dyDescent="0.25">
      <c r="B805" t="str">
        <f t="shared" si="12"/>
        <v/>
      </c>
    </row>
    <row r="806" spans="2:2" x14ac:dyDescent="0.25">
      <c r="B806" t="str">
        <f t="shared" si="12"/>
        <v/>
      </c>
    </row>
    <row r="807" spans="2:2" x14ac:dyDescent="0.25">
      <c r="B807" t="str">
        <f t="shared" si="12"/>
        <v/>
      </c>
    </row>
    <row r="808" spans="2:2" x14ac:dyDescent="0.25">
      <c r="B808" t="str">
        <f t="shared" si="12"/>
        <v/>
      </c>
    </row>
    <row r="809" spans="2:2" x14ac:dyDescent="0.25">
      <c r="B809" t="str">
        <f t="shared" si="12"/>
        <v/>
      </c>
    </row>
    <row r="810" spans="2:2" x14ac:dyDescent="0.25">
      <c r="B810" t="str">
        <f t="shared" si="12"/>
        <v/>
      </c>
    </row>
    <row r="811" spans="2:2" x14ac:dyDescent="0.25">
      <c r="B811" t="str">
        <f t="shared" si="12"/>
        <v/>
      </c>
    </row>
    <row r="812" spans="2:2" x14ac:dyDescent="0.25">
      <c r="B812" t="str">
        <f t="shared" si="12"/>
        <v/>
      </c>
    </row>
    <row r="813" spans="2:2" x14ac:dyDescent="0.25">
      <c r="B813" t="str">
        <f t="shared" si="12"/>
        <v/>
      </c>
    </row>
    <row r="814" spans="2:2" x14ac:dyDescent="0.25">
      <c r="B814" t="str">
        <f t="shared" si="12"/>
        <v/>
      </c>
    </row>
    <row r="815" spans="2:2" x14ac:dyDescent="0.25">
      <c r="B815" t="str">
        <f t="shared" si="12"/>
        <v/>
      </c>
    </row>
    <row r="816" spans="2:2" x14ac:dyDescent="0.25">
      <c r="B816" t="str">
        <f t="shared" si="12"/>
        <v/>
      </c>
    </row>
    <row r="817" spans="2:2" x14ac:dyDescent="0.25">
      <c r="B817" t="str">
        <f t="shared" si="12"/>
        <v/>
      </c>
    </row>
    <row r="818" spans="2:2" x14ac:dyDescent="0.25">
      <c r="B818" t="str">
        <f t="shared" si="12"/>
        <v/>
      </c>
    </row>
    <row r="819" spans="2:2" x14ac:dyDescent="0.25">
      <c r="B819" t="str">
        <f t="shared" si="12"/>
        <v/>
      </c>
    </row>
    <row r="820" spans="2:2" x14ac:dyDescent="0.25">
      <c r="B820" t="str">
        <f t="shared" si="12"/>
        <v/>
      </c>
    </row>
    <row r="821" spans="2:2" x14ac:dyDescent="0.25">
      <c r="B821" t="str">
        <f t="shared" si="12"/>
        <v/>
      </c>
    </row>
    <row r="822" spans="2:2" x14ac:dyDescent="0.25">
      <c r="B822" t="str">
        <f t="shared" si="12"/>
        <v/>
      </c>
    </row>
    <row r="823" spans="2:2" x14ac:dyDescent="0.25">
      <c r="B823" t="str">
        <f t="shared" si="12"/>
        <v/>
      </c>
    </row>
    <row r="824" spans="2:2" x14ac:dyDescent="0.25">
      <c r="B824" t="str">
        <f t="shared" si="12"/>
        <v/>
      </c>
    </row>
    <row r="825" spans="2:2" x14ac:dyDescent="0.25">
      <c r="B825" t="str">
        <f t="shared" si="12"/>
        <v/>
      </c>
    </row>
    <row r="826" spans="2:2" x14ac:dyDescent="0.25">
      <c r="B826" t="str">
        <f t="shared" si="12"/>
        <v/>
      </c>
    </row>
    <row r="827" spans="2:2" x14ac:dyDescent="0.25">
      <c r="B827" t="str">
        <f t="shared" si="12"/>
        <v/>
      </c>
    </row>
    <row r="828" spans="2:2" x14ac:dyDescent="0.25">
      <c r="B828" t="str">
        <f t="shared" si="12"/>
        <v/>
      </c>
    </row>
    <row r="829" spans="2:2" x14ac:dyDescent="0.25">
      <c r="B829" t="str">
        <f t="shared" si="12"/>
        <v/>
      </c>
    </row>
    <row r="830" spans="2:2" x14ac:dyDescent="0.25">
      <c r="B830" t="str">
        <f t="shared" si="12"/>
        <v/>
      </c>
    </row>
    <row r="831" spans="2:2" x14ac:dyDescent="0.25">
      <c r="B831" t="str">
        <f t="shared" si="12"/>
        <v/>
      </c>
    </row>
    <row r="832" spans="2:2" x14ac:dyDescent="0.25">
      <c r="B832" t="str">
        <f t="shared" si="12"/>
        <v/>
      </c>
    </row>
    <row r="833" spans="2:2" x14ac:dyDescent="0.25">
      <c r="B833" t="str">
        <f t="shared" si="12"/>
        <v/>
      </c>
    </row>
    <row r="834" spans="2:2" x14ac:dyDescent="0.25">
      <c r="B834" t="str">
        <f t="shared" si="12"/>
        <v/>
      </c>
    </row>
    <row r="835" spans="2:2" x14ac:dyDescent="0.25">
      <c r="B835" t="str">
        <f t="shared" si="12"/>
        <v/>
      </c>
    </row>
    <row r="836" spans="2:2" x14ac:dyDescent="0.25">
      <c r="B836" t="str">
        <f t="shared" si="12"/>
        <v/>
      </c>
    </row>
    <row r="837" spans="2:2" x14ac:dyDescent="0.25">
      <c r="B837" t="str">
        <f t="shared" ref="B837:B879" si="13">IF(OR(C837="",C837="grand total"),"",1)</f>
        <v/>
      </c>
    </row>
    <row r="838" spans="2:2" x14ac:dyDescent="0.25">
      <c r="B838" t="str">
        <f t="shared" si="13"/>
        <v/>
      </c>
    </row>
    <row r="839" spans="2:2" x14ac:dyDescent="0.25">
      <c r="B839" t="str">
        <f t="shared" si="13"/>
        <v/>
      </c>
    </row>
    <row r="840" spans="2:2" x14ac:dyDescent="0.25">
      <c r="B840" t="str">
        <f t="shared" si="13"/>
        <v/>
      </c>
    </row>
    <row r="841" spans="2:2" x14ac:dyDescent="0.25">
      <c r="B841" t="str">
        <f t="shared" si="13"/>
        <v/>
      </c>
    </row>
    <row r="842" spans="2:2" x14ac:dyDescent="0.25">
      <c r="B842" t="str">
        <f t="shared" si="13"/>
        <v/>
      </c>
    </row>
    <row r="843" spans="2:2" x14ac:dyDescent="0.25">
      <c r="B843" t="str">
        <f t="shared" si="13"/>
        <v/>
      </c>
    </row>
    <row r="844" spans="2:2" x14ac:dyDescent="0.25">
      <c r="B844" t="str">
        <f t="shared" si="13"/>
        <v/>
      </c>
    </row>
    <row r="845" spans="2:2" x14ac:dyDescent="0.25">
      <c r="B845" t="str">
        <f t="shared" si="13"/>
        <v/>
      </c>
    </row>
    <row r="846" spans="2:2" x14ac:dyDescent="0.25">
      <c r="B846" t="str">
        <f t="shared" si="13"/>
        <v/>
      </c>
    </row>
    <row r="847" spans="2:2" x14ac:dyDescent="0.25">
      <c r="B847" t="str">
        <f t="shared" si="13"/>
        <v/>
      </c>
    </row>
    <row r="848" spans="2:2" x14ac:dyDescent="0.25">
      <c r="B848" t="str">
        <f t="shared" si="13"/>
        <v/>
      </c>
    </row>
    <row r="849" spans="2:2" x14ac:dyDescent="0.25">
      <c r="B849" t="str">
        <f t="shared" si="13"/>
        <v/>
      </c>
    </row>
    <row r="850" spans="2:2" x14ac:dyDescent="0.25">
      <c r="B850" t="str">
        <f t="shared" si="13"/>
        <v/>
      </c>
    </row>
    <row r="851" spans="2:2" x14ac:dyDescent="0.25">
      <c r="B851" t="str">
        <f t="shared" si="13"/>
        <v/>
      </c>
    </row>
    <row r="852" spans="2:2" x14ac:dyDescent="0.25">
      <c r="B852" t="str">
        <f t="shared" si="13"/>
        <v/>
      </c>
    </row>
    <row r="853" spans="2:2" x14ac:dyDescent="0.25">
      <c r="B853" t="str">
        <f t="shared" si="13"/>
        <v/>
      </c>
    </row>
    <row r="854" spans="2:2" x14ac:dyDescent="0.25">
      <c r="B854" t="str">
        <f t="shared" si="13"/>
        <v/>
      </c>
    </row>
    <row r="855" spans="2:2" x14ac:dyDescent="0.25">
      <c r="B855" t="str">
        <f t="shared" si="13"/>
        <v/>
      </c>
    </row>
    <row r="856" spans="2:2" x14ac:dyDescent="0.25">
      <c r="B856" t="str">
        <f t="shared" si="13"/>
        <v/>
      </c>
    </row>
    <row r="857" spans="2:2" x14ac:dyDescent="0.25">
      <c r="B857" t="str">
        <f t="shared" si="13"/>
        <v/>
      </c>
    </row>
    <row r="858" spans="2:2" x14ac:dyDescent="0.25">
      <c r="B858" t="str">
        <f t="shared" si="13"/>
        <v/>
      </c>
    </row>
    <row r="859" spans="2:2" x14ac:dyDescent="0.25">
      <c r="B859" t="str">
        <f t="shared" si="13"/>
        <v/>
      </c>
    </row>
    <row r="860" spans="2:2" x14ac:dyDescent="0.25">
      <c r="B860" t="str">
        <f t="shared" si="13"/>
        <v/>
      </c>
    </row>
    <row r="861" spans="2:2" x14ac:dyDescent="0.25">
      <c r="B861" t="str">
        <f t="shared" si="13"/>
        <v/>
      </c>
    </row>
    <row r="862" spans="2:2" x14ac:dyDescent="0.25">
      <c r="B862" t="str">
        <f t="shared" si="13"/>
        <v/>
      </c>
    </row>
    <row r="863" spans="2:2" x14ac:dyDescent="0.25">
      <c r="B863" t="str">
        <f t="shared" si="13"/>
        <v/>
      </c>
    </row>
    <row r="864" spans="2:2" x14ac:dyDescent="0.25">
      <c r="B864" t="str">
        <f t="shared" si="13"/>
        <v/>
      </c>
    </row>
    <row r="865" spans="2:2" x14ac:dyDescent="0.25">
      <c r="B865" t="str">
        <f t="shared" si="13"/>
        <v/>
      </c>
    </row>
    <row r="866" spans="2:2" x14ac:dyDescent="0.25">
      <c r="B866" t="str">
        <f t="shared" si="13"/>
        <v/>
      </c>
    </row>
    <row r="867" spans="2:2" x14ac:dyDescent="0.25">
      <c r="B867" t="str">
        <f t="shared" si="13"/>
        <v/>
      </c>
    </row>
    <row r="868" spans="2:2" x14ac:dyDescent="0.25">
      <c r="B868" t="str">
        <f t="shared" si="13"/>
        <v/>
      </c>
    </row>
    <row r="869" spans="2:2" x14ac:dyDescent="0.25">
      <c r="B869" t="str">
        <f t="shared" si="13"/>
        <v/>
      </c>
    </row>
    <row r="870" spans="2:2" x14ac:dyDescent="0.25">
      <c r="B870" t="str">
        <f t="shared" si="13"/>
        <v/>
      </c>
    </row>
    <row r="871" spans="2:2" x14ac:dyDescent="0.25">
      <c r="B871" t="str">
        <f t="shared" si="13"/>
        <v/>
      </c>
    </row>
    <row r="872" spans="2:2" x14ac:dyDescent="0.25">
      <c r="B872" t="str">
        <f t="shared" si="13"/>
        <v/>
      </c>
    </row>
    <row r="873" spans="2:2" x14ac:dyDescent="0.25">
      <c r="B873" t="str">
        <f t="shared" si="13"/>
        <v/>
      </c>
    </row>
    <row r="874" spans="2:2" x14ac:dyDescent="0.25">
      <c r="B874" t="str">
        <f t="shared" si="13"/>
        <v/>
      </c>
    </row>
    <row r="875" spans="2:2" x14ac:dyDescent="0.25">
      <c r="B875" t="str">
        <f t="shared" si="13"/>
        <v/>
      </c>
    </row>
    <row r="876" spans="2:2" x14ac:dyDescent="0.25">
      <c r="B876" t="str">
        <f t="shared" si="13"/>
        <v/>
      </c>
    </row>
    <row r="877" spans="2:2" x14ac:dyDescent="0.25">
      <c r="B877" t="str">
        <f t="shared" si="13"/>
        <v/>
      </c>
    </row>
    <row r="878" spans="2:2" x14ac:dyDescent="0.25">
      <c r="B878" t="str">
        <f t="shared" si="13"/>
        <v/>
      </c>
    </row>
    <row r="879" spans="2:2" x14ac:dyDescent="0.25">
      <c r="B879" t="str">
        <f t="shared" si="13"/>
        <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4C75A-4EA9-4CBF-81C8-6364C3D570BA}">
  <sheetPr codeName="Sheet8"/>
  <dimension ref="B3:C14"/>
  <sheetViews>
    <sheetView workbookViewId="0">
      <selection activeCell="C12" sqref="C12:C14"/>
    </sheetView>
  </sheetViews>
  <sheetFormatPr defaultRowHeight="13.2" x14ac:dyDescent="0.25"/>
  <sheetData>
    <row r="3" spans="2:3" x14ac:dyDescent="0.25">
      <c r="B3" s="3" t="s">
        <v>15</v>
      </c>
      <c r="C3" s="3" t="s">
        <v>161</v>
      </c>
    </row>
    <row r="4" spans="2:3" x14ac:dyDescent="0.25">
      <c r="B4" s="3" t="s">
        <v>16</v>
      </c>
      <c r="C4" s="3" t="s">
        <v>161</v>
      </c>
    </row>
    <row r="5" spans="2:3" x14ac:dyDescent="0.25">
      <c r="B5" s="3" t="s">
        <v>17</v>
      </c>
      <c r="C5" s="3" t="s">
        <v>161</v>
      </c>
    </row>
    <row r="6" spans="2:3" x14ac:dyDescent="0.25">
      <c r="B6" s="3" t="s">
        <v>18</v>
      </c>
      <c r="C6" s="3" t="s">
        <v>162</v>
      </c>
    </row>
    <row r="7" spans="2:3" x14ac:dyDescent="0.25">
      <c r="B7" s="3" t="s">
        <v>19</v>
      </c>
      <c r="C7" s="3" t="s">
        <v>162</v>
      </c>
    </row>
    <row r="8" spans="2:3" x14ac:dyDescent="0.25">
      <c r="B8" s="3" t="s">
        <v>20</v>
      </c>
      <c r="C8" s="3" t="s">
        <v>162</v>
      </c>
    </row>
    <row r="9" spans="2:3" x14ac:dyDescent="0.25">
      <c r="B9" s="3" t="s">
        <v>21</v>
      </c>
      <c r="C9" s="3" t="s">
        <v>163</v>
      </c>
    </row>
    <row r="10" spans="2:3" x14ac:dyDescent="0.25">
      <c r="B10" s="3" t="s">
        <v>22</v>
      </c>
      <c r="C10" s="3" t="s">
        <v>163</v>
      </c>
    </row>
    <row r="11" spans="2:3" x14ac:dyDescent="0.25">
      <c r="B11" s="3" t="s">
        <v>23</v>
      </c>
      <c r="C11" s="3" t="s">
        <v>163</v>
      </c>
    </row>
    <row r="12" spans="2:3" x14ac:dyDescent="0.25">
      <c r="B12" s="3" t="s">
        <v>24</v>
      </c>
      <c r="C12" s="3" t="s">
        <v>164</v>
      </c>
    </row>
    <row r="13" spans="2:3" x14ac:dyDescent="0.25">
      <c r="B13" s="3" t="s">
        <v>25</v>
      </c>
      <c r="C13" s="3" t="s">
        <v>164</v>
      </c>
    </row>
    <row r="14" spans="2:3" x14ac:dyDescent="0.25">
      <c r="B14" s="3" t="s">
        <v>26</v>
      </c>
      <c r="C14" s="3" t="s">
        <v>164</v>
      </c>
    </row>
  </sheetData>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Lists</vt:lpstr>
      <vt:lpstr>Deals</vt:lpstr>
      <vt:lpstr>Companies</vt:lpstr>
      <vt:lpstr>Interactions</vt:lpstr>
      <vt:lpstr>Dashboard</vt:lpstr>
      <vt:lpstr>Sheet5</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kareem mostafa</dc:creator>
  <cp:lastModifiedBy>kareem mostafa</cp:lastModifiedBy>
  <dcterms:created xsi:type="dcterms:W3CDTF">2023-04-16T21:27:30Z</dcterms:created>
  <dcterms:modified xsi:type="dcterms:W3CDTF">2025-02-16T19:00:21Z</dcterms:modified>
</cp:coreProperties>
</file>