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defaultThemeVersion="166925"/>
  <mc:AlternateContent xmlns:mc="http://schemas.openxmlformats.org/markup-compatibility/2006">
    <mc:Choice Requires="x15">
      <x15ac:absPath xmlns:x15ac="http://schemas.microsoft.com/office/spreadsheetml/2010/11/ac" url="C:\Users\HamZiad\OneDrive\Desktop\"/>
    </mc:Choice>
  </mc:AlternateContent>
  <xr:revisionPtr revIDLastSave="0" documentId="8_{629103F4-E6AE-43BA-A37F-95ABF7DE6D2D}" xr6:coauthVersionLast="47" xr6:coauthVersionMax="47" xr10:uidLastSave="{00000000-0000-0000-0000-000000000000}"/>
  <workbookProtection workbookAlgorithmName="SHA-512" workbookHashValue="bbioVI5XtjZNroLXJoWBUz8eq7FG0ezL0zOBE+D0PapJI4mu/8w7Cy6cD3Y0jH1Xv5hwVKy2JaliaO6aE+387Q==" workbookSaltValue="7BjO2QkD3GhOtyG7CakYQQ==" workbookSpinCount="100000" lockStructure="1"/>
  <bookViews>
    <workbookView xWindow="-108" yWindow="-108" windowWidth="23256" windowHeight="12456" activeTab="1" xr2:uid="{73097E03-4C65-4EA6-ABDF-EA362E770085}"/>
  </bookViews>
  <sheets>
    <sheet name="Instructions" sheetId="6" r:id="rId1"/>
    <sheet name="Profit And Loss Statement" sheetId="14" r:id="rId2"/>
    <sheet name="Sheet1" sheetId="15" state="hidden" r:id="rId3"/>
  </sheets>
  <definedNames>
    <definedName name="_aaa1" hidden="1">{#N/A,#N/A,FALSE,"Antony Financials";#N/A,#N/A,FALSE,"Cowboy Financials";#N/A,#N/A,FALSE,"Combined";#N/A,#N/A,FALSE,"Valuematrix";#N/A,#N/A,FALSE,"DCFAntony";#N/A,#N/A,FALSE,"DCFCowboy";#N/A,#N/A,FALSE,"DCFCombined"}</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hidden="1">#REF!</definedName>
    <definedName name="_GSRATESR_11" hidden="1">#REF!</definedName>
    <definedName name="_GSRATESR_12" hidden="1">#REF!</definedName>
    <definedName name="_GSRATESR_13"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hidden="1">{#N/A,#N/A,FALSE,"CreditStat";#N/A,#N/A,FALSE,"SPbrkup";#N/A,#N/A,FALSE,"MerSPsyn";#N/A,#N/A,FALSE,"MerSPwKCsyn";#N/A,#N/A,FALSE,"MerSPwKCsyn (2)";#N/A,#N/A,FALSE,"CreditStat (2)"}</definedName>
    <definedName name="adfdaf" hidden="1">{"standalone1",#N/A,FALSE,"DCFBase";"standalone2",#N/A,FALSE,"DCFBase"}</definedName>
    <definedName name="asdf" hidden="1">{"mgmt forecast",#N/A,FALSE,"Mgmt Forecast";"dcf table",#N/A,FALSE,"Mgmt Forecast";"sensitivity",#N/A,FALSE,"Mgmt Forecast";"table inputs",#N/A,FALSE,"Mgmt Forecast";"calculations",#N/A,FALSE,"Mgmt Forecast"}</definedName>
    <definedName name="asdfa"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hidden="1">{#N/A,#N/A,FALSE,"CreditStat";#N/A,#N/A,FALSE,"SPbrkup";#N/A,#N/A,FALSE,"MerSPsyn";#N/A,#N/A,FALSE,"MerSPwKCsyn";#N/A,#N/A,FALSE,"MerSPwKCsyn (2)";#N/A,#N/A,FALSE,"CreditStat (2)"}</definedName>
    <definedName name="asdff" hidden="1">{"standalone1",#N/A,FALSE,"DCFBase";"standalone2",#N/A,FALSE,"DCFBase"}</definedName>
    <definedName name="asdfsad"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hidden="1">{#N/A,#N/A,FALSE,"A&amp;E";#N/A,#N/A,FALSE,"HighTop";#N/A,#N/A,FALSE,"JG";#N/A,#N/A,FALSE,"RI";#N/A,#N/A,FALSE,"woHT";#N/A,#N/A,FALSE,"woHT&amp;JG"}</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exp">IF('Profit And Loss Statement'!$AV$2="",OFFSET('Profit And Loss Statement'!$AV$2,0,0,COUNT('Profit And Loss Statement'!$AV$2:$AV$23)+1),OFFSET('Profit And Loss Statement'!$AV$2,0,0,COUNT('Profit And Loss Statement'!$AV$2:$AV$23)))</definedName>
    <definedName name="f"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hidden="1">{"standalone1",#N/A,FALSE,"DCFBase";"standalone2",#N/A,FALSE,"DCFBase"}</definedName>
    <definedName name="g" hidden="1">{#N/A,#N/A,FALSE,"Antony Financials";#N/A,#N/A,FALSE,"Cowboy Financials";#N/A,#N/A,FALSE,"Combined";#N/A,#N/A,FALSE,"Valuematrix";#N/A,#N/A,FALSE,"DCFAntony";#N/A,#N/A,FALSE,"DCFCowboy";#N/A,#N/A,FALSE,"DCFCombined"}</definedName>
    <definedName name="h" hidden="1">{#N/A,#N/A,FALSE,"CreditStat";#N/A,#N/A,FALSE,"SPbrkup";#N/A,#N/A,FALSE,"MerSPsyn";#N/A,#N/A,FALSE,"MerSPwKCsyn";#N/A,#N/A,FALSE,"MerSPwKCsyn (2)";#N/A,#N/A,FALSE,"CreditStat (2)"}</definedName>
    <definedName name="HTML_CodePage" hidden="1">1252</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ui" hidden="1">{#N/A,#N/A,FALSE,"A&amp;E";#N/A,#N/A,FALSE,"HighTop";#N/A,#N/A,FALSE,"JG";#N/A,#N/A,FALSE,"RI";#N/A,#N/A,FALSE,"woHT";#N/A,#N/A,FALSE,"woHT&amp;JG"}</definedName>
    <definedName name="j" hidden="1">{"standalone1",#N/A,FALSE,"DCFBase";"standalone2",#N/A,FALSE,"DCFBase"}</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hidden="1">{"mgmt forecast",#N/A,FALSE,"Mgmt Forecast";"dcf table",#N/A,FALSE,"Mgmt Forecast";"sensitivity",#N/A,FALSE,"Mgmt Forecast";"table inputs",#N/A,FALSE,"Mgmt Forecast";"calculations",#N/A,FALSE,"Mgmt Forecast"}</definedName>
    <definedName name="m" hidden="1">{"standalone1",#N/A,FALSE,"DCFBase";"standalone2",#N/A,FALSE,"DCFBase"}</definedName>
    <definedName name="MR" hidden="1">{#N/A,#N/A,FALSE,"sales ytd";#N/A,#N/A,FALSE,"investments";#N/A,#N/A,FALSE,"bus. synergies 1997";#N/A,#N/A,FALSE,"synergies outlook"}</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q"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hidden="1">{#N/A,#N/A,FALSE,"Antony Financials";#N/A,#N/A,FALSE,"Cowboy Financials";#N/A,#N/A,FALSE,"Combined";#N/A,#N/A,FALSE,"Valuematrix";#N/A,#N/A,FALSE,"DCFAntony";#N/A,#N/A,FALSE,"DCFCowboy";#N/A,#N/A,FALSE,"DCFCombined"}</definedName>
    <definedName name="Slicer_Expenses">#N/A</definedName>
    <definedName name="t" hidden="1">{#N/A,#N/A,FALSE,"A&amp;E";#N/A,#N/A,FALSE,"HighTop";#N/A,#N/A,FALSE,"JG";#N/A,#N/A,FALSE,"RI";#N/A,#N/A,FALSE,"woHT";#N/A,#N/A,FALSE,"woHT&amp;JG"}</definedName>
    <definedName name="ttt" hidden="1">{#N/A,#N/A,FALSE,"CreditStat";#N/A,#N/A,FALSE,"SPbrkup";#N/A,#N/A,FALSE,"MerSPsyn";#N/A,#N/A,FALSE,"MerSPwKCsyn";#N/A,#N/A,FALSE,"MerSPwKCsyn (2)";#N/A,#N/A,FALSE,"CreditStat (2)"}</definedName>
    <definedName name="v" hidden="1">{"standalone1",#N/A,FALSE,"DCFBase";"standalone2",#N/A,FALSE,"DCFBase"}</definedName>
    <definedName name="vv" hidden="1">{#N/A,#N/A,FALSE,"CreditStat";#N/A,#N/A,FALSE,"SPbrkup";#N/A,#N/A,FALSE,"MerSPsyn";#N/A,#N/A,FALSE,"MerSPwKCsyn";#N/A,#N/A,FALSE,"MerSPwKCsyn (2)";#N/A,#N/A,FALSE,"CreditStat (2)"}</definedName>
    <definedName name="vvv" hidden="1">{#N/A,#N/A,FALSE,"Antony Financials";#N/A,#N/A,FALSE,"Cowboy Financials";#N/A,#N/A,FALSE,"Combined";#N/A,#N/A,FALSE,"Valuematrix";#N/A,#N/A,FALSE,"DCFAntony";#N/A,#N/A,FALSE,"DCFCowboy";#N/A,#N/A,FALSE,"DCFCombined"}</definedName>
    <definedName name="w" hidden="1">{#N/A,#N/A,FALSE,"CreditStat";#N/A,#N/A,FALSE,"SPbrkup";#N/A,#N/A,FALSE,"MerSPsyn";#N/A,#N/A,FALSE,"MerSPwKCsyn";#N/A,#N/A,FALSE,"MerSPwKCsyn (2)";#N/A,#N/A,FALSE,"CreditStat (2)"}</definedName>
    <definedName name="wrn.dcf." hidden="1">{"mgmt forecast",#N/A,FALSE,"Mgmt Forecast";"dcf table",#N/A,FALSE,"Mgmt Forecast";"sensitivity",#N/A,FALSE,"Mgmt Forecast";"table inputs",#N/A,FALSE,"Mgmt Forecast";"calculations",#N/A,FALSE,"Mgmt Forecast"}</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hidden="1">{"standalone1",#N/A,FALSE,"DCFBase";"standalone2",#N/A,FALSE,"DCFBase"}</definedName>
    <definedName name="wrn.SKSCS1." hidden="1">{#N/A,#N/A,FALSE,"Antony Financials";#N/A,#N/A,FALSE,"Cowboy Financials";#N/A,#N/A,FALSE,"Combined";#N/A,#N/A,FALSE,"Valuematrix";#N/A,#N/A,FALSE,"DCFAntony";#N/A,#N/A,FALSE,"DCFCowboy";#N/A,#N/A,FALSE,"DCFCombined"}</definedName>
    <definedName name="wrn.SummaryPgs." hidden="1">{#N/A,#N/A,FALSE,"CreditStat";#N/A,#N/A,FALSE,"SPbrkup";#N/A,#N/A,FALSE,"MerSPsyn";#N/A,#N/A,FALSE,"MerSPwKCsyn";#N/A,#N/A,FALSE,"MerSPwKCsyn (2)";#N/A,#N/A,FALSE,"CreditStat (2)"}</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hidden="1">{#N/A,#N/A,FALSE,"A&amp;E";#N/A,#N/A,FALSE,"HighTop";#N/A,#N/A,FALSE,"JG";#N/A,#N/A,FALSE,"RI";#N/A,#N/A,FALSE,"woHT";#N/A,#N/A,FALSE,"woHT&amp;JG"}</definedName>
    <definedName name="wrn.vortrag." hidden="1">{#N/A,#N/A,FALSE,"sales ytd";#N/A,#N/A,FALSE,"investments";#N/A,#N/A,FALSE,"bus. synergies 1997";#N/A,#N/A,FALSE,"synergies outlook"}</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5" l="1"/>
  <c r="AR23" i="14"/>
  <c r="AP23" i="14" s="1"/>
  <c r="AQ21" i="14"/>
  <c r="AR21" i="14" s="1"/>
  <c r="AQ23" i="14"/>
  <c r="D33" i="14"/>
  <c r="E33" i="14"/>
  <c r="F33" i="14"/>
  <c r="G33" i="14"/>
  <c r="H33" i="14"/>
  <c r="I33" i="14"/>
  <c r="J33" i="14"/>
  <c r="K33" i="14"/>
  <c r="L33" i="14"/>
  <c r="M33" i="14"/>
  <c r="N33" i="14"/>
  <c r="C33" i="14"/>
  <c r="D27" i="14"/>
  <c r="E27" i="14"/>
  <c r="F27" i="14"/>
  <c r="G27" i="14"/>
  <c r="H27" i="14"/>
  <c r="I27" i="14"/>
  <c r="J27" i="14"/>
  <c r="K27" i="14"/>
  <c r="L27" i="14"/>
  <c r="M27" i="14"/>
  <c r="N27" i="14"/>
  <c r="C27" i="14"/>
  <c r="AQ17" i="14"/>
  <c r="AR17" i="14" s="1"/>
  <c r="AQ14" i="14"/>
  <c r="AR14" i="14" s="1"/>
  <c r="AQ11" i="14"/>
  <c r="AR11" i="14" s="1"/>
  <c r="AQ7" i="14"/>
  <c r="AR7" i="14" s="1"/>
  <c r="AQ8" i="14"/>
  <c r="AR8" i="14" s="1"/>
  <c r="AQ9" i="14"/>
  <c r="AR9" i="14" s="1"/>
  <c r="AQ10" i="14"/>
  <c r="AR10" i="14" s="1"/>
  <c r="AQ12" i="14"/>
  <c r="AR12" i="14" s="1"/>
  <c r="AQ18" i="14"/>
  <c r="AR18" i="14" s="1"/>
  <c r="AQ19" i="14"/>
  <c r="AR19" i="14" s="1"/>
  <c r="AQ20" i="14"/>
  <c r="AR20" i="14" s="1"/>
  <c r="AQ3" i="14"/>
  <c r="AR3" i="14" s="1"/>
  <c r="AQ4" i="14"/>
  <c r="AR4" i="14" s="1"/>
  <c r="AQ5" i="14"/>
  <c r="AR5" i="14" s="1"/>
  <c r="AQ6" i="14"/>
  <c r="AR6" i="14" s="1"/>
  <c r="AQ13" i="14"/>
  <c r="AR13" i="14" s="1"/>
  <c r="AQ15" i="14"/>
  <c r="AR15" i="14" s="1"/>
  <c r="AQ16" i="14"/>
  <c r="AR16" i="14" s="1"/>
  <c r="AQ2" i="14"/>
  <c r="AR2" i="14" s="1"/>
  <c r="P25" i="14"/>
  <c r="P61" i="14"/>
  <c r="P62" i="14"/>
  <c r="P63" i="14"/>
  <c r="P64" i="14"/>
  <c r="P60" i="14"/>
  <c r="P38" i="14"/>
  <c r="P39" i="14"/>
  <c r="P40" i="14"/>
  <c r="P41" i="14"/>
  <c r="P42" i="14"/>
  <c r="P43" i="14"/>
  <c r="P44" i="14"/>
  <c r="P45" i="14"/>
  <c r="P46" i="14"/>
  <c r="P47" i="14"/>
  <c r="P48" i="14"/>
  <c r="P49" i="14"/>
  <c r="P50" i="14"/>
  <c r="P51" i="14"/>
  <c r="P52" i="14"/>
  <c r="P53" i="14"/>
  <c r="P54" i="14"/>
  <c r="P55" i="14"/>
  <c r="P56" i="14"/>
  <c r="P37" i="14"/>
  <c r="P26" i="14"/>
  <c r="P28" i="14"/>
  <c r="P29" i="14"/>
  <c r="P30" i="14"/>
  <c r="P31" i="14"/>
  <c r="P32" i="14"/>
  <c r="M65" i="14"/>
  <c r="N65" i="14"/>
  <c r="F65" i="14"/>
  <c r="G65" i="14"/>
  <c r="H65" i="14"/>
  <c r="I65" i="14"/>
  <c r="J65" i="14"/>
  <c r="K65" i="14"/>
  <c r="L65" i="14"/>
  <c r="D65" i="14"/>
  <c r="E65" i="14"/>
  <c r="M57" i="14"/>
  <c r="N57" i="14"/>
  <c r="C57" i="14"/>
  <c r="C65" i="14"/>
  <c r="D57" i="14"/>
  <c r="E57" i="14"/>
  <c r="F57" i="14"/>
  <c r="G57" i="14"/>
  <c r="H57" i="14"/>
  <c r="I57" i="14"/>
  <c r="J57" i="14"/>
  <c r="K57" i="14"/>
  <c r="L57" i="14"/>
  <c r="AU2" i="14" l="1" a="1"/>
  <c r="AU2" i="14" s="1"/>
  <c r="AP21" i="14"/>
  <c r="AP16" i="14"/>
  <c r="AP6" i="14"/>
  <c r="AP13" i="14"/>
  <c r="AP18" i="14"/>
  <c r="AP15" i="14"/>
  <c r="AP10" i="14"/>
  <c r="AP12" i="14"/>
  <c r="AP5" i="14"/>
  <c r="AP8" i="14"/>
  <c r="AP4" i="14"/>
  <c r="AP7" i="14"/>
  <c r="AP3" i="14"/>
  <c r="AP11" i="14"/>
  <c r="AP20" i="14"/>
  <c r="AP14" i="14"/>
  <c r="AP2" i="14"/>
  <c r="AP19" i="14"/>
  <c r="AP17" i="14"/>
  <c r="AP9" i="14"/>
  <c r="H34" i="14"/>
  <c r="H67" i="14" s="1"/>
  <c r="C34" i="14"/>
  <c r="C67" i="14" s="1"/>
  <c r="C68" i="14" s="1"/>
  <c r="M34" i="14"/>
  <c r="M67" i="14" s="1"/>
  <c r="K34" i="14"/>
  <c r="K67" i="14" s="1"/>
  <c r="J34" i="14"/>
  <c r="J67" i="14" s="1"/>
  <c r="D34" i="14"/>
  <c r="D67" i="14" s="1"/>
  <c r="N34" i="14"/>
  <c r="N67" i="14" s="1"/>
  <c r="E34" i="14"/>
  <c r="E67" i="14" s="1"/>
  <c r="B17" i="14"/>
  <c r="P65" i="14"/>
  <c r="I34" i="14"/>
  <c r="I67" i="14" s="1"/>
  <c r="L34" i="14"/>
  <c r="L67" i="14" s="1"/>
  <c r="P33" i="14"/>
  <c r="G34" i="14"/>
  <c r="F34" i="14"/>
  <c r="F67" i="14" s="1"/>
  <c r="P57" i="14"/>
  <c r="B15" i="14"/>
  <c r="P27" i="14"/>
  <c r="AV2" i="14" l="1"/>
  <c r="AV21" i="14"/>
  <c r="AV23" i="14"/>
  <c r="AV22" i="14"/>
  <c r="AV3" i="14"/>
  <c r="AV15" i="14"/>
  <c r="AV16" i="14"/>
  <c r="AV4" i="14"/>
  <c r="AV5" i="14"/>
  <c r="AV17" i="14"/>
  <c r="AV6" i="14"/>
  <c r="AV18" i="14"/>
  <c r="AV7" i="14"/>
  <c r="AV19" i="14"/>
  <c r="AV8" i="14"/>
  <c r="AV20" i="14"/>
  <c r="AV9" i="14"/>
  <c r="AV10" i="14"/>
  <c r="AV11" i="14"/>
  <c r="AV12" i="14"/>
  <c r="AV13" i="14"/>
  <c r="AV14" i="14"/>
  <c r="L69" i="14"/>
  <c r="M69" i="14"/>
  <c r="N69" i="14"/>
  <c r="B13" i="14"/>
  <c r="K69" i="14"/>
  <c r="J69" i="14"/>
  <c r="P34" i="14"/>
  <c r="G67" i="14"/>
  <c r="G69" i="14" s="1"/>
  <c r="I69" i="14"/>
  <c r="D68" i="14"/>
  <c r="E68" i="14" s="1"/>
  <c r="F68" i="14" s="1"/>
  <c r="F69" i="14"/>
  <c r="E69" i="14"/>
  <c r="D69" i="14"/>
  <c r="P1" i="14" l="1"/>
  <c r="B19" i="14"/>
  <c r="G68" i="14"/>
  <c r="H68" i="14" s="1"/>
  <c r="I68" i="14" s="1"/>
  <c r="J68" i="14" s="1"/>
  <c r="K68" i="14" s="1"/>
  <c r="L68" i="14" s="1"/>
  <c r="M68" i="14" s="1"/>
  <c r="N68" i="14" s="1"/>
  <c r="H69" i="1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<sst xmlns="http://schemas.openxmlformats.org/spreadsheetml/2006/main" count="182" uniqueCount="126">
  <si>
    <t>Title</t>
  </si>
  <si>
    <t>Content</t>
  </si>
  <si>
    <t>Explanation of sheets</t>
  </si>
  <si>
    <t>How to customize</t>
  </si>
  <si>
    <t>1)</t>
  </si>
  <si>
    <t>2)</t>
  </si>
  <si>
    <t>3)</t>
  </si>
  <si>
    <t>4)</t>
  </si>
  <si>
    <t>5)</t>
  </si>
  <si>
    <t>6)</t>
  </si>
  <si>
    <t>7)</t>
  </si>
  <si>
    <t>8)</t>
  </si>
  <si>
    <t>9)</t>
  </si>
  <si>
    <t>10)</t>
  </si>
  <si>
    <t>11)</t>
  </si>
  <si>
    <t>12)</t>
  </si>
  <si>
    <t>Jan</t>
  </si>
  <si>
    <t>Feb</t>
  </si>
  <si>
    <t>Mar</t>
  </si>
  <si>
    <t>Apr</t>
  </si>
  <si>
    <t>May</t>
  </si>
  <si>
    <t>Jun</t>
  </si>
  <si>
    <t>Jul</t>
  </si>
  <si>
    <t>Aug</t>
  </si>
  <si>
    <t>Sep</t>
  </si>
  <si>
    <t>Oct</t>
  </si>
  <si>
    <t>Nov</t>
  </si>
  <si>
    <t>Dec</t>
  </si>
  <si>
    <t>Definitions &amp; Guides</t>
  </si>
  <si>
    <t>Expenses</t>
  </si>
  <si>
    <t>Profit And Loss Statement</t>
  </si>
  <si>
    <t>Company Name:</t>
  </si>
  <si>
    <t>For The Year:</t>
  </si>
  <si>
    <t>Total Expenses</t>
  </si>
  <si>
    <t>Income Taxes</t>
  </si>
  <si>
    <t>Income Details</t>
  </si>
  <si>
    <t>Total Sales Revenue</t>
  </si>
  <si>
    <t>Total Cost Of Goods Sold</t>
  </si>
  <si>
    <t>Gross Profit</t>
  </si>
  <si>
    <t>Interest Income</t>
  </si>
  <si>
    <t>Rental Income</t>
  </si>
  <si>
    <t>Other Income 1</t>
  </si>
  <si>
    <t>Other Income 2</t>
  </si>
  <si>
    <t>Other Income 3</t>
  </si>
  <si>
    <t>Total Non Operational Income</t>
  </si>
  <si>
    <t>Total Income (Gross)</t>
  </si>
  <si>
    <t>Advertising</t>
  </si>
  <si>
    <t>Bad debt</t>
  </si>
  <si>
    <t>Commissions</t>
  </si>
  <si>
    <t>Depreciation</t>
  </si>
  <si>
    <t>Employee benefits</t>
  </si>
  <si>
    <t>Furniture and equipment</t>
  </si>
  <si>
    <t>Insurance</t>
  </si>
  <si>
    <t>Interest expense</t>
  </si>
  <si>
    <t>Maintenance and repairs</t>
  </si>
  <si>
    <t>Office supplies</t>
  </si>
  <si>
    <t>Rent</t>
  </si>
  <si>
    <t>Research and development</t>
  </si>
  <si>
    <t>Salaries and wages</t>
  </si>
  <si>
    <t>Software</t>
  </si>
  <si>
    <t>Travel</t>
  </si>
  <si>
    <t>Utilities</t>
  </si>
  <si>
    <t>Web hosting and domains</t>
  </si>
  <si>
    <t>Tax Details</t>
  </si>
  <si>
    <t>Total Taxes</t>
  </si>
  <si>
    <t>Payroll Taxes</t>
  </si>
  <si>
    <t>Other Taxes 1</t>
  </si>
  <si>
    <t>Other Taxes 2</t>
  </si>
  <si>
    <t>Other Taxes 3</t>
  </si>
  <si>
    <t>Net Profit</t>
  </si>
  <si>
    <t>Accumulated Profit</t>
  </si>
  <si>
    <t>Month Over Month Gross</t>
  </si>
  <si>
    <t>Total Gross Income</t>
  </si>
  <si>
    <t>Total Net Profit</t>
  </si>
  <si>
    <t>Spare parts</t>
  </si>
  <si>
    <t>Sparklines</t>
  </si>
  <si>
    <t>Total</t>
  </si>
  <si>
    <t>The profit and loss (P&amp;L) statement is a financial statement that summarizes the revenues, costs, and expenses incurred during a specified period</t>
  </si>
  <si>
    <t>Gross Income</t>
  </si>
  <si>
    <t>Sales Revenue</t>
  </si>
  <si>
    <t>Cost Of Goods Sold "COGS"</t>
  </si>
  <si>
    <t>In this sheet you can record income and expenses details in monthly base and get P&amp;L analysis with useful charts to visualize all your data in smard dashboard</t>
  </si>
  <si>
    <t>Is the income received by a company from its sales of goods or the provision of services.</t>
  </si>
  <si>
    <t>Refers to the direct costs of producing the goods sold by a company.</t>
  </si>
  <si>
    <t>Refers to a company's profits earned after subtracting the costs of producing and distributing its products = (Sales Revenue - COGS)</t>
  </si>
  <si>
    <t>Represents the total income from all sources, including returns, discounts, and allowances, before deducting any expenses </t>
  </si>
  <si>
    <t>Is the cost of operations that a company incurs to generate revenue.</t>
  </si>
  <si>
    <t>Represents the money you have left over after expenses are paid.</t>
  </si>
  <si>
    <t>It shows the change in the value of a specific metric as a percentage of the previous month's value.</t>
  </si>
  <si>
    <t>Month Over Month Growth (MOM)</t>
  </si>
  <si>
    <t>Go to Profit And Loss Statement sheet as the main sheet for recording and visualize the data</t>
  </si>
  <si>
    <t>In below area you can find 3 main tables for data recording in monthly base. Income / Expenses / Taxes and useful definitions you can see in above Definitions &amp; Guides part</t>
  </si>
  <si>
    <t>Note for data recording only allowed in white cells and don't try to input any data in other colors cells as it contains functions or critical headers</t>
  </si>
  <si>
    <t>For Income details table you can record sales revenue and cost of goods sold data in monthly base from Jan ~ Dec</t>
  </si>
  <si>
    <t>Gross profit will be calculated automatically</t>
  </si>
  <si>
    <t>For other income details you can record below gross profit row and you can rename income categories according to your dataset and your interest</t>
  </si>
  <si>
    <t>In second table you will record all your operations expenses " you can rename these expenses categories according to your business"</t>
  </si>
  <si>
    <t>For third table it's related to taxes also you can record in monthly base and you can rename taxes categories to fit your business</t>
  </si>
  <si>
    <t>Now all your dataset and calculaions is ready and automatically will reflect in the tob dashboard charts</t>
  </si>
  <si>
    <t>Top dashboard can be expand and collapse using +/- sign appear in left area to adjust your screen view according to you preference</t>
  </si>
  <si>
    <t>For expenses analysis you can navigate between months using the slicer in upper area</t>
  </si>
  <si>
    <t>Each table has sparkline analysis that help to visualize the monthly data fast for each category</t>
  </si>
  <si>
    <t>Rank</t>
  </si>
  <si>
    <t>Amount</t>
  </si>
  <si>
    <t>Select Month--&gt;</t>
  </si>
  <si>
    <t>Values</t>
  </si>
  <si>
    <t xml:space="preserve">Q1 </t>
  </si>
  <si>
    <t xml:space="preserve">Q2 </t>
  </si>
  <si>
    <t xml:space="preserve">Q3 </t>
  </si>
  <si>
    <t xml:space="preserve">Q4 </t>
  </si>
  <si>
    <t>13)</t>
  </si>
  <si>
    <t>When you change or update any data please ensure that to click "Refresh data" from Data tab--&gt; Refresh All</t>
  </si>
  <si>
    <t>Unlock macros for downloaded</t>
  </si>
  <si>
    <t>templates --&gt;</t>
  </si>
  <si>
    <t>Right click on template file --&gt; Propertise</t>
  </si>
  <si>
    <t>--&gt;Unlock</t>
  </si>
  <si>
    <t>SECURITY RISK / Macro Enabled Procedure</t>
  </si>
  <si>
    <t>As this template contains VBA macros to help automate some steps, You should enable macro features and avoid MS security center to stop template from working</t>
  </si>
  <si>
    <t>Go to Excel options File--&gt; Options</t>
  </si>
  <si>
    <t>In pop up window select "Trust Center" then "Trust Center Settings"</t>
  </si>
  <si>
    <t>Another "Trust Center" window pop up. Select "Macro Settings" then in Macro Settings Options select "Enable all macros"</t>
  </si>
  <si>
    <t>Ensure to check box of "Trust access to the VBA project object" model then click "OK"</t>
  </si>
  <si>
    <t>© 2024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</si>
  <si>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</si>
  <si>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</si>
  <si>
    <t>Excel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</si>
</sst>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34"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8"/>
      <name val="Arial"/>
      <family val="2"/>
    </font>
    <font>
      <b/>
      <sz val="10"/>
      <color theme="1"/>
      <name val="Arial"/>
      <family val="2"/>
    </font>
    <font>
      <sz val="12"/>
      <color theme="1"/>
      <name val="Calibri"/>
      <family val="2"/>
      <scheme val="minor"/>
    </font>
    <font>
      <sz val="12"/>
      <color theme="1"/>
      <name val="Arial"/>
      <family val="2"/>
    </font>
    <font>
      <sz val="12"/>
      <color theme="0"/>
      <name val="Arial"/>
      <family val="2"/>
    </font>
    <font>
      <sz val="10"/>
      <color theme="0" tint="-0.34998626667073579"/>
      <name val="Arial"/>
      <family val="2"/>
    </font>
    <font>
      <i/>
      <u/>
      <sz val="10"/>
      <color theme="1"/>
      <name val="Arial"/>
      <family val="2"/>
    </font>
    <font>
      <b/>
      <u/>
      <sz val="10"/>
      <color theme="1"/>
      <name val="Arial"/>
      <family val="2"/>
    </font>
    <font>
      <sz val="10"/>
      <color theme="0"/>
      <name val="Arial"/>
      <family val="2"/>
    </font>
    <font>
      <sz val="10"/>
      <color theme="1" tint="0.34998626667073579"/>
      <name val="Arial"/>
      <family val="2"/>
    </font>
    <font>
      <b/>
      <sz val="11"/>
      <color theme="1" tint="0.34998626667073579"/>
      <name val="Arial"/>
      <family val="2"/>
    </font>
    <font>
      <b/>
      <sz val="12"/>
      <color theme="0"/>
      <name val="Arial"/>
      <family val="2"/>
    </font>
    <font>
      <sz val="10"/>
      <color theme="1" tint="0.499984740745262"/>
      <name val="Arial"/>
      <family val="2"/>
    </font>
    <font>
      <b/>
      <sz val="10"/>
      <color theme="1" tint="0.499984740745262"/>
      <name val="Arial"/>
      <family val="2"/>
    </font>
    <font>
      <b/>
      <sz val="12"/>
      <color rgb="FFC00000"/>
      <name val="Arial"/>
      <family val="2"/>
    </font>
    <font>
      <b/>
      <sz val="12"/>
      <color rgb="FF8FCFAD"/>
      <name val="Arial"/>
      <family val="2"/>
    </font>
    <font>
      <b/>
      <sz val="12"/>
      <color theme="0" tint="-0.34998626667073579"/>
      <name val="Arial"/>
      <family val="2"/>
    </font>
    <font>
      <b/>
      <sz val="18"/>
      <color theme="1" tint="0.34998626667073579"/>
      <name val="Arial"/>
      <family val="2"/>
    </font>
    <font>
      <sz val="10"/>
      <name val="Arial"/>
      <family val="2"/>
    </font>
    <font>
      <b/>
      <sz val="10"/>
      <color theme="1" tint="0.249977111117893"/>
      <name val="Arial"/>
      <family val="2"/>
    </font>
    <font>
      <sz val="10"/>
      <color theme="1" tint="0.249977111117893"/>
      <name val="Arial"/>
      <family val="2"/>
    </font>
    <font>
      <u/>
      <sz val="11"/>
      <color theme="10"/>
      <name val="Calibri"/>
      <family val="2"/>
      <scheme val="minor"/>
    </font>
    <font>
      <b/>
      <sz val="10"/>
      <color rgb="FF9A0000"/>
      <name val="Arial"/>
      <family val="2"/>
    </font>
    <font>
      <sz val="10"/>
      <color rgb="FF9A0000"/>
      <name val="Arial"/>
      <family val="2"/>
    </font>
    <font>
      <b/>
      <sz val="10"/>
      <name val="Arial"/>
      <family val="2"/>
    </font>
    <font>
      <b/>
      <sz val="10"/>
      <color theme="1"/>
      <name val="Calibri Light"/>
      <family val="2"/>
      <scheme val="major"/>
    </font>
    <font>
      <sz val="10"/>
      <color theme="1"/>
      <name val="Calibri Light"/>
      <family val="2"/>
      <scheme val="major"/>
    </font>
    <font>
      <i/>
      <sz val="10"/>
      <color theme="1" tint="0.34998626667073579"/>
      <name val="Arial"/>
      <family val="2"/>
    </font>
    <font>
      <u/>
      <sz val="11"/>
      <color theme="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9A0000"/>
        <bgColor indexed="64"/>
      </patternFill>
    </fill>
    <fill>
      <patternFill patternType="solid">
        <fgColor rgb="FFFDEFE7"/>
        <bgColor indexed="64"/>
      </patternFill>
    </fill>
    <fill>
      <patternFill patternType="solid">
        <fgColor rgb="FF114E69"/>
        <bgColor indexed="64"/>
      </patternFill>
    </fill>
    <fill>
      <patternFill patternType="solid">
        <fgColor rgb="FFA0A9AE"/>
        <bgColor indexed="64"/>
      </patternFill>
    </fill>
    <fill>
      <patternFill patternType="solid">
        <fgColor rgb="FF28B78D"/>
        <bgColor indexed="64"/>
      </patternFill>
    </fill>
  </fills>
  <borders count="1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dotted">
        <color theme="0" tint="-0.24994659260841701"/>
      </top>
      <bottom style="thin">
        <color theme="0" tint="-0.14996795556505021"/>
      </bottom>
      <diagonal/>
    </border>
    <border>
      <left/>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14996795556505021"/>
      </right>
      <top/>
      <bottom style="thin">
        <color theme="0" tint="-0.14996795556505021"/>
      </bottom>
      <diagonal/>
    </border>
    <border>
      <left/>
      <right style="thin">
        <color theme="0" tint="-0.14996795556505021"/>
      </right>
      <top/>
      <bottom/>
      <diagonal/>
    </border>
  </borders>
  <cellStyleXfs count="13">
    <xf numFmtId="0" fontId="0" fillId="0" borderId="0"/>
    <xf numFmtId="0" fontId="7"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6" fillId="0" borderId="0" applyNumberFormat="0" applyFill="0" applyBorder="0" applyAlignment="0" applyProtection="0"/>
    <xf numFmtId="0" fontId="3" fillId="0" borderId="0"/>
  </cellStyleXfs>
  <cellXfs count="98">
    <xf numFmtId="0" fontId="0" fillId="0" borderId="0" xfId="0"/>
    <xf numFmtId="0" fontId="3" fillId="0" borderId="0" xfId="2"/>
    <xf numFmtId="0" fontId="6" fillId="0" borderId="0" xfId="2" applyFont="1"/>
    <xf numFmtId="0" fontId="6" fillId="0" borderId="0" xfId="2" quotePrefix="1" applyFont="1" applyAlignment="1">
      <alignment horizontal="right"/>
    </xf>
    <xf numFmtId="0" fontId="10" fillId="0" borderId="0" xfId="2" applyFont="1"/>
    <xf numFmtId="0" fontId="11" fillId="0" borderId="0" xfId="0" applyFont="1" applyAlignment="1">
      <alignment horizontal="right"/>
    </xf>
    <xf numFmtId="0" fontId="12" fillId="0" borderId="0" xfId="2" quotePrefix="1" applyFont="1" applyAlignment="1">
      <alignment horizontal="right"/>
    </xf>
    <xf numFmtId="0" fontId="0" fillId="0" borderId="0" xfId="0" applyAlignment="1">
      <alignment vertical="center"/>
    </xf>
    <xf numFmtId="0" fontId="0" fillId="0" borderId="0" xfId="0" applyAlignment="1">
      <alignment horizontal="center" vertical="center"/>
    </xf>
    <xf numFmtId="0" fontId="11" fillId="0" borderId="0" xfId="2" applyFont="1" applyAlignment="1">
      <alignment horizontal="right"/>
    </xf>
    <xf numFmtId="164" fontId="0" fillId="0" borderId="1" xfId="10" applyNumberFormat="1" applyFont="1" applyBorder="1" applyAlignment="1" applyProtection="1">
      <alignment horizontal="center" vertical="center"/>
      <protection locked="0"/>
    </xf>
    <xf numFmtId="0" fontId="9" fillId="5" borderId="2" xfId="0" applyFont="1" applyFill="1" applyBorder="1" applyAlignment="1">
      <alignment horizontal="center" vertical="center"/>
    </xf>
    <xf numFmtId="0" fontId="14" fillId="3" borderId="1" xfId="0" applyFont="1" applyFill="1" applyBorder="1" applyAlignment="1" applyProtection="1">
      <alignment vertical="center"/>
      <protection locked="0"/>
    </xf>
    <xf numFmtId="0" fontId="15" fillId="0" borderId="0" xfId="0" applyFont="1" applyAlignment="1">
      <alignment vertical="center"/>
    </xf>
    <xf numFmtId="0" fontId="14" fillId="2" borderId="1" xfId="0" applyFont="1" applyFill="1" applyBorder="1" applyAlignment="1">
      <alignment vertical="center"/>
    </xf>
    <xf numFmtId="164" fontId="0" fillId="0" borderId="1" xfId="10" applyNumberFormat="1" applyFont="1" applyFill="1" applyBorder="1"/>
    <xf numFmtId="0" fontId="13" fillId="5" borderId="9" xfId="0" applyFont="1" applyFill="1" applyBorder="1" applyAlignment="1">
      <alignment vertical="center"/>
    </xf>
    <xf numFmtId="164" fontId="13" fillId="5" borderId="3" xfId="10" applyNumberFormat="1" applyFont="1" applyFill="1" applyBorder="1" applyAlignment="1">
      <alignment horizontal="center" vertical="center"/>
    </xf>
    <xf numFmtId="164" fontId="13" fillId="5" borderId="8" xfId="10" applyNumberFormat="1" applyFont="1" applyFill="1" applyBorder="1" applyAlignment="1">
      <alignment horizontal="center" vertical="center"/>
    </xf>
    <xf numFmtId="164" fontId="0" fillId="0" borderId="0" xfId="10" applyNumberFormat="1" applyFont="1" applyBorder="1" applyAlignment="1">
      <alignment horizontal="center" vertical="center"/>
    </xf>
    <xf numFmtId="164" fontId="8" fillId="0" borderId="0" xfId="10" applyNumberFormat="1" applyFont="1" applyBorder="1" applyAlignment="1">
      <alignment horizontal="center" vertical="center"/>
    </xf>
    <xf numFmtId="164" fontId="8" fillId="0" borderId="5" xfId="10" applyNumberFormat="1" applyFont="1" applyBorder="1" applyAlignment="1">
      <alignment horizontal="center" vertical="center"/>
    </xf>
    <xf numFmtId="0" fontId="4" fillId="5" borderId="10" xfId="0" applyFont="1" applyFill="1" applyBorder="1" applyAlignment="1">
      <alignment horizontal="left" vertical="center"/>
    </xf>
    <xf numFmtId="0" fontId="17" fillId="2" borderId="1" xfId="0" applyFont="1" applyFill="1" applyBorder="1" applyAlignment="1" applyProtection="1">
      <alignment horizontal="center" vertical="center"/>
      <protection locked="0"/>
    </xf>
    <xf numFmtId="164" fontId="18" fillId="2" borderId="1" xfId="10" applyNumberFormat="1" applyFont="1" applyFill="1" applyBorder="1" applyAlignment="1" applyProtection="1">
      <alignment horizontal="center" vertical="center"/>
      <protection locked="0"/>
    </xf>
    <xf numFmtId="0" fontId="16" fillId="5" borderId="6" xfId="0" applyFont="1" applyFill="1" applyBorder="1" applyAlignment="1">
      <alignment horizontal="center" vertical="center"/>
    </xf>
    <xf numFmtId="164" fontId="4" fillId="5" borderId="8" xfId="10" applyNumberFormat="1" applyFont="1" applyFill="1" applyBorder="1" applyAlignment="1">
      <alignment horizontal="center" vertical="center"/>
    </xf>
    <xf numFmtId="0" fontId="0" fillId="0" borderId="1" xfId="0" applyBorder="1" applyAlignment="1">
      <alignment horizontal="center" vertical="center"/>
    </xf>
    <xf numFmtId="0" fontId="0" fillId="2" borderId="0" xfId="0" applyFill="1"/>
    <xf numFmtId="0" fontId="20" fillId="2" borderId="4" xfId="0" applyFont="1" applyFill="1" applyBorder="1" applyAlignment="1">
      <alignment horizontal="center" vertical="center"/>
    </xf>
    <xf numFmtId="0" fontId="21" fillId="2" borderId="2" xfId="0" applyFont="1" applyFill="1" applyBorder="1" applyAlignment="1">
      <alignment horizontal="center" vertical="center"/>
    </xf>
    <xf numFmtId="164" fontId="23" fillId="0" borderId="1" xfId="10" applyNumberFormat="1" applyFont="1" applyFill="1" applyBorder="1" applyAlignment="1">
      <alignment horizontal="center" vertical="center"/>
    </xf>
    <xf numFmtId="164" fontId="24" fillId="2" borderId="0" xfId="0" applyNumberFormat="1" applyFont="1" applyFill="1"/>
    <xf numFmtId="164" fontId="24" fillId="2" borderId="7" xfId="10" applyNumberFormat="1" applyFont="1" applyFill="1" applyBorder="1" applyAlignment="1">
      <alignment horizontal="center" vertical="center"/>
    </xf>
    <xf numFmtId="164" fontId="24" fillId="2" borderId="8" xfId="10" applyNumberFormat="1" applyFont="1" applyFill="1" applyBorder="1" applyAlignment="1">
      <alignment horizontal="center" vertical="center"/>
    </xf>
    <xf numFmtId="164" fontId="24" fillId="2" borderId="1" xfId="10" applyNumberFormat="1" applyFont="1" applyFill="1" applyBorder="1" applyAlignment="1" applyProtection="1">
      <alignment horizontal="center" vertical="center"/>
      <protection locked="0"/>
    </xf>
    <xf numFmtId="164" fontId="25" fillId="2" borderId="1" xfId="0" applyNumberFormat="1" applyFont="1" applyFill="1" applyBorder="1"/>
    <xf numFmtId="0" fontId="25" fillId="2" borderId="1" xfId="0" applyFont="1" applyFill="1" applyBorder="1"/>
    <xf numFmtId="9" fontId="25" fillId="2" borderId="1" xfId="9" applyFont="1" applyFill="1" applyBorder="1"/>
    <xf numFmtId="0" fontId="26" fillId="0" borderId="0" xfId="11"/>
    <xf numFmtId="0" fontId="16" fillId="5" borderId="2" xfId="0" applyFont="1" applyFill="1" applyBorder="1" applyAlignment="1">
      <alignment horizontal="left" vertical="center"/>
    </xf>
    <xf numFmtId="0" fontId="14" fillId="6" borderId="1" xfId="0" applyFont="1" applyFill="1" applyBorder="1" applyAlignment="1" applyProtection="1">
      <alignment vertical="center"/>
      <protection locked="0"/>
    </xf>
    <xf numFmtId="164" fontId="0" fillId="0" borderId="11" xfId="0" applyNumberFormat="1" applyBorder="1"/>
    <xf numFmtId="0" fontId="0" fillId="4" borderId="0" xfId="0" applyFill="1"/>
    <xf numFmtId="0" fontId="0" fillId="4" borderId="0" xfId="0" applyFill="1" applyAlignment="1">
      <alignment horizontal="center"/>
    </xf>
    <xf numFmtId="164" fontId="0" fillId="4" borderId="0" xfId="10" applyNumberFormat="1" applyFont="1" applyFill="1" applyAlignment="1">
      <alignment horizontal="center"/>
    </xf>
    <xf numFmtId="164" fontId="0" fillId="4" borderId="0" xfId="10" applyNumberFormat="1" applyFont="1" applyFill="1"/>
    <xf numFmtId="0" fontId="0" fillId="4" borderId="0" xfId="0" applyFill="1" applyAlignment="1">
      <alignment vertical="center"/>
    </xf>
    <xf numFmtId="0" fontId="0" fillId="4" borderId="0" xfId="0" applyFill="1" applyAlignment="1">
      <alignment horizontal="center" vertical="center"/>
    </xf>
    <xf numFmtId="164" fontId="17" fillId="2" borderId="1" xfId="10" applyNumberFormat="1" applyFont="1" applyFill="1" applyBorder="1" applyAlignment="1" applyProtection="1">
      <alignment horizontal="center" vertical="center"/>
    </xf>
    <xf numFmtId="0" fontId="19" fillId="2" borderId="12" xfId="0" applyFont="1" applyFill="1" applyBorder="1" applyAlignment="1">
      <alignment horizontal="center" vertical="center"/>
    </xf>
    <xf numFmtId="164" fontId="14" fillId="2" borderId="13" xfId="10" applyNumberFormat="1" applyFont="1" applyFill="1" applyBorder="1" applyAlignment="1">
      <alignment horizontal="center" vertical="center"/>
    </xf>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center"/>
    </xf>
    <xf numFmtId="0" fontId="4" fillId="0" borderId="0" xfId="0" applyFont="1"/>
    <xf numFmtId="0" fontId="27" fillId="0" borderId="0" xfId="2" quotePrefix="1" applyFont="1" applyAlignment="1">
      <alignment horizontal="right"/>
    </xf>
    <xf numFmtId="0" fontId="28" fillId="0" borderId="0" xfId="2" applyFont="1"/>
    <xf numFmtId="0" fontId="29" fillId="0" borderId="0" xfId="12" applyFont="1"/>
    <xf numFmtId="0" fontId="3" fillId="0" borderId="0" xfId="12" quotePrefix="1"/>
    <xf numFmtId="0" fontId="3" fillId="0" borderId="0" xfId="12"/>
    <xf numFmtId="0" fontId="23" fillId="0" borderId="0" xfId="12" applyFont="1"/>
    <xf numFmtId="0" fontId="23" fillId="0" borderId="0" xfId="12" quotePrefix="1" applyFont="1" applyAlignment="1">
      <alignment horizontal="left"/>
    </xf>
    <xf numFmtId="0" fontId="3" fillId="0" borderId="0" xfId="12" quotePrefix="1" applyAlignment="1">
      <alignment horizontal="right"/>
    </xf>
    <xf numFmtId="0" fontId="6" fillId="0" borderId="0" xfId="12" quotePrefix="1" applyFont="1" applyAlignment="1">
      <alignment horizontal="right"/>
    </xf>
    <xf numFmtId="0" fontId="3" fillId="0" borderId="0" xfId="12" applyAlignment="1">
      <alignment horizontal="right"/>
    </xf>
    <xf numFmtId="0" fontId="3" fillId="0" borderId="0" xfId="12" applyAlignment="1">
      <alignment horizontal="left"/>
    </xf>
    <xf numFmtId="0" fontId="31" fillId="0" borderId="0" xfId="2" applyFont="1"/>
    <xf numFmtId="0" fontId="30" fillId="0" borderId="0" xfId="2" quotePrefix="1" applyFont="1" applyAlignment="1">
      <alignment horizontal="right"/>
    </xf>
    <xf numFmtId="0" fontId="32" fillId="0" borderId="0" xfId="12" applyFont="1"/>
    <xf numFmtId="0" fontId="6" fillId="0" borderId="0" xfId="12" applyFont="1" applyAlignment="1">
      <alignment horizontal="right"/>
    </xf>
    <xf numFmtId="0" fontId="3" fillId="7" borderId="0" xfId="12" applyFill="1"/>
    <xf numFmtId="0" fontId="4" fillId="8" borderId="10" xfId="0" applyFont="1" applyFill="1" applyBorder="1" applyAlignment="1">
      <alignment horizontal="left" vertical="center"/>
    </xf>
    <xf numFmtId="0" fontId="4" fillId="9" borderId="10" xfId="0" applyFont="1" applyFill="1" applyBorder="1" applyAlignment="1">
      <alignment horizontal="left" vertical="center"/>
    </xf>
    <xf numFmtId="0" fontId="4" fillId="7" borderId="10" xfId="0" applyFont="1" applyFill="1" applyBorder="1" applyAlignment="1">
      <alignment horizontal="left" vertical="center"/>
    </xf>
    <xf numFmtId="0" fontId="4" fillId="9" borderId="1" xfId="0" applyFont="1" applyFill="1" applyBorder="1" applyAlignment="1">
      <alignment horizontal="center" vertical="center"/>
    </xf>
    <xf numFmtId="0" fontId="16" fillId="9" borderId="4" xfId="0" applyFont="1" applyFill="1" applyBorder="1" applyAlignment="1">
      <alignment horizontal="left" vertical="center"/>
    </xf>
    <xf numFmtId="0" fontId="9" fillId="9" borderId="4" xfId="0" applyFont="1" applyFill="1" applyBorder="1" applyAlignment="1">
      <alignment horizontal="center" vertical="center"/>
    </xf>
    <xf numFmtId="0" fontId="16" fillId="9" borderId="4" xfId="0" applyFont="1" applyFill="1" applyBorder="1" applyAlignment="1">
      <alignment horizontal="center" vertical="center"/>
    </xf>
    <xf numFmtId="0" fontId="4" fillId="9" borderId="4" xfId="0" applyFont="1" applyFill="1" applyBorder="1" applyAlignment="1">
      <alignment horizontal="left" vertical="center"/>
    </xf>
    <xf numFmtId="164" fontId="13" fillId="9" borderId="4" xfId="10" applyNumberFormat="1" applyFont="1" applyFill="1" applyBorder="1" applyAlignment="1">
      <alignment horizontal="center" vertical="center"/>
    </xf>
    <xf numFmtId="164" fontId="4" fillId="9" borderId="4" xfId="10" applyNumberFormat="1" applyFont="1" applyFill="1" applyBorder="1" applyAlignment="1">
      <alignment horizontal="center" vertical="center"/>
    </xf>
    <xf numFmtId="0" fontId="9" fillId="8" borderId="1" xfId="0" applyFont="1" applyFill="1" applyBorder="1" applyAlignment="1">
      <alignment vertical="center"/>
    </xf>
    <xf numFmtId="0" fontId="9" fillId="8" borderId="2" xfId="0" applyFont="1" applyFill="1" applyBorder="1" applyAlignment="1">
      <alignment horizontal="center" vertical="center"/>
    </xf>
    <xf numFmtId="0" fontId="16" fillId="8" borderId="2" xfId="0" applyFont="1" applyFill="1" applyBorder="1" applyAlignment="1">
      <alignment horizontal="center" vertical="center"/>
    </xf>
    <xf numFmtId="0" fontId="13" fillId="8" borderId="1" xfId="0" applyFont="1" applyFill="1" applyBorder="1" applyAlignment="1">
      <alignment vertical="center"/>
    </xf>
    <xf numFmtId="164" fontId="13" fillId="8" borderId="2" xfId="10" applyNumberFormat="1" applyFont="1" applyFill="1" applyBorder="1" applyAlignment="1">
      <alignment horizontal="center" vertical="center"/>
    </xf>
    <xf numFmtId="164" fontId="4" fillId="8" borderId="2" xfId="10" applyNumberFormat="1" applyFont="1" applyFill="1" applyBorder="1" applyAlignment="1">
      <alignment horizontal="center" vertical="center"/>
    </xf>
    <xf numFmtId="0" fontId="13" fillId="9" borderId="1" xfId="0" applyFont="1" applyFill="1" applyBorder="1" applyAlignment="1">
      <alignment vertical="center"/>
    </xf>
    <xf numFmtId="0" fontId="13" fillId="8" borderId="11" xfId="0" applyFont="1" applyFill="1" applyBorder="1" applyAlignment="1">
      <alignment horizontal="center"/>
    </xf>
    <xf numFmtId="0" fontId="3" fillId="7" borderId="0" xfId="12" applyFill="1" applyAlignment="1">
      <alignment horizontal="center"/>
    </xf>
    <xf numFmtId="0" fontId="30" fillId="0" borderId="0" xfId="2" applyFont="1" applyAlignment="1">
      <alignment horizontal="center" wrapText="1"/>
    </xf>
    <xf numFmtId="0" fontId="33" fillId="7" borderId="0" xfId="12" applyFont="1" applyFill="1" applyAlignment="1">
      <alignment horizontal="center" vertical="center"/>
    </xf>
    <xf numFmtId="0" fontId="3" fillId="0" borderId="0" xfId="12" applyAlignment="1">
      <alignment horizontal="center"/>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4" fillId="9" borderId="11" xfId="0" applyFont="1" applyFill="1" applyBorder="1" applyAlignment="1">
      <alignment horizontal="center"/>
    </xf>
  </cellXfs>
  <cellStyles count="13">
    <cellStyle name="Comma" xfId="10" builtinId="3"/>
    <cellStyle name="Comma 2" xfId="5" xr:uid="{70B95B68-42E5-4134-B60C-D53D63EA8C64}"/>
    <cellStyle name="Comma 3" xfId="8" xr:uid="{E6060E65-816D-42A3-BC2B-BC7AE08DF09F}"/>
    <cellStyle name="Hyperlink 2" xfId="11" xr:uid="{454FB34D-C12C-44C8-936F-0DAC699F913E}"/>
    <cellStyle name="Normal" xfId="0" builtinId="0"/>
    <cellStyle name="Normal 2" xfId="1" xr:uid="{630AB955-5629-4F25-81F3-D0850CCA2D8B}"/>
    <cellStyle name="Normal 2 2" xfId="2" xr:uid="{BBC0A887-27F1-430C-A62B-8FDD810F3453}"/>
    <cellStyle name="Normal 2 2 2" xfId="12" xr:uid="{F06D06DE-6143-418E-86FC-8D197DB11E4E}"/>
    <cellStyle name="Normal 3" xfId="3" xr:uid="{19553023-A532-4B21-B780-2F68384C80B9}"/>
    <cellStyle name="Normal 4" xfId="6" xr:uid="{9C62A56D-8BFB-43DA-B794-93EBCA984803}"/>
    <cellStyle name="Percent" xfId="9" builtinId="5"/>
    <cellStyle name="Percent 2" xfId="4" xr:uid="{1D541CDC-ACE8-4B54-AB6D-F143BBC82663}"/>
    <cellStyle name="Percent 3" xfId="7" xr:uid="{C04F5020-2218-4635-A7A5-19093E1C865B}"/>
  </cellStyles>
  <dxfs count="31">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auto="1"/>
        <name val="Arial"/>
        <family val="2"/>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theme="1" tint="0.34998626667073579"/>
        <name val="Arial"/>
        <family val="2"/>
        <scheme val="none"/>
      </font>
      <fill>
        <patternFill patternType="solid">
          <fgColor indexed="64"/>
          <bgColor rgb="FFFDEFE7"/>
        </patternFill>
      </fil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border outline="0">
        <top style="thin">
          <color theme="0" tint="-0.14996795556505021"/>
        </top>
      </border>
    </dxf>
    <dxf>
      <border outline="0">
        <right style="thin">
          <color theme="0" tint="-0.14996795556505021"/>
        </right>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thin">
          <color theme="0" tint="-0.14996795556505021"/>
        </bottom>
      </border>
    </dxf>
    <dxf>
      <font>
        <b val="0"/>
        <i val="0"/>
        <strike val="0"/>
        <condense val="0"/>
        <extend val="0"/>
        <outline val="0"/>
        <shadow val="0"/>
        <u val="none"/>
        <vertAlign val="baseline"/>
        <sz val="12"/>
        <color theme="0"/>
        <name val="Arial"/>
        <family val="2"/>
        <scheme val="none"/>
      </font>
      <fill>
        <patternFill patternType="solid">
          <fgColor indexed="64"/>
          <bgColor rgb="FF9A000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sz val="11"/>
        <color theme="1"/>
      </font>
    </dxf>
    <dxf>
      <fill>
        <patternFill patternType="solid">
          <fgColor theme="0"/>
          <bgColor theme="0"/>
        </patternFill>
      </fill>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right/>
        <top/>
        <bottom/>
        <vertical/>
        <horizontal/>
      </border>
    </dxf>
    <dxf>
      <fill>
        <patternFill>
          <bgColor rgb="FF8FCFAD"/>
        </patternFill>
      </fill>
    </dxf>
    <dxf>
      <fill>
        <patternFill>
          <bgColor rgb="FF8FCFAD"/>
        </patternFill>
      </fill>
    </dxf>
    <dxf>
      <font>
        <color auto="1"/>
      </font>
      <fill>
        <patternFill patternType="none">
          <bgColor auto="1"/>
        </patternFill>
      </fill>
    </dxf>
    <dxf>
      <fill>
        <patternFill>
          <bgColor rgb="FF8FCFAD"/>
        </patternFill>
      </fill>
    </dxf>
    <dxf>
      <fill>
        <patternFill>
          <bgColor rgb="FF8FCFAD"/>
        </patternFill>
      </fill>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6" defaultTableStyle="TableStyleMedium2" defaultPivotStyle="PivotStyleLight16">
    <tableStyle name="PivotTable Style 1" table="0" count="6" xr9:uid="{3831004B-067D-418F-BD50-A3986E0D4865}">
      <tableStyleElement type="wholeTable" dxfId="30"/>
      <tableStyleElement type="headerRow" dxfId="29"/>
      <tableStyleElement type="totalRow" dxfId="28"/>
      <tableStyleElement type="lastColumn" dxfId="27"/>
      <tableStyleElement type="pageFieldLabels" dxfId="26"/>
      <tableStyleElement type="pageFieldValues" dxfId="25"/>
    </tableStyle>
    <tableStyle name="Slicer Style 1" pivot="0" table="0" count="8" xr9:uid="{6B0103B1-AE5E-4E9B-A35E-CDD51150C899}">
      <tableStyleElement type="wholeTable" dxfId="24"/>
    </tableStyle>
    <tableStyle name="Slicer Style 1 2" pivot="0" table="0" count="8" xr9:uid="{121112F6-CD7D-4975-B100-08E955851BB0}">
      <tableStyleElement type="wholeTable" dxfId="23"/>
    </tableStyle>
    <tableStyle name="Slicer Style 1 2 5 4" pivot="0" table="0" count="9" xr9:uid="{93265AF7-D27E-4E80-A1C9-F2DB26CCB352}">
      <tableStyleElement type="wholeTable" dxfId="22"/>
      <tableStyleElement type="headerRow" dxfId="21"/>
    </tableStyle>
    <tableStyle name="Slicer Style 1 3" pivot="0" table="0" count="8" xr9:uid="{09A19F4F-0340-4256-B1BB-04C2EA0ADB98}">
      <tableStyleElement type="wholeTable" dxfId="20"/>
    </tableStyle>
    <tableStyle name="Timeline Style 1" pivot="0" table="0" count="8" xr9:uid="{E7FBEFCC-9E91-45D6-9FD4-D3137AAC2CB6}">
      <tableStyleElement type="wholeTable" dxfId="19"/>
      <tableStyleElement type="headerRow" dxfId="18"/>
    </tableStyle>
  </tableStyles>
  <colors>
    <mruColors>
      <color rgb="FF28B78D"/>
      <color rgb="FF114E69"/>
      <color rgb="FFA0A9AE"/>
      <color rgb="FF9A0000"/>
      <color rgb="FF50B47F"/>
      <color rgb="FF8FCFAD"/>
      <color rgb="FFFDEFE7"/>
      <color rgb="FFFFF9E7"/>
      <color rgb="FFFFF5D9"/>
      <color rgb="FFFCEEE4"/>
    </mruColors>
  </colors>
  <extLst>
    <ext xmlns:x14="http://schemas.microsoft.com/office/spreadsheetml/2009/9/main" uri="{46F421CA-312F-682f-3DD2-61675219B42D}">
      <x14:dxfs count="28">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27"/>
            <x14:slicerStyleElement type="unselectedItemWithNoData" dxfId="26"/>
            <x14:slicerStyleElement type="selectedItemWithData" dxfId="25"/>
            <x14:slicerStyleElement type="selectedItemWithNoData" dxfId="24"/>
            <x14:slicerStyleElement type="hoveredUnselectedItemWithData" dxfId="23"/>
            <x14:slicerStyleElement type="hoveredSelectedItemWithData" dxfId="22"/>
            <x14:slicerStyleElement type="hoveredSelectedItemWithNoData" dxfId="21"/>
          </x14:slicerStyleElements>
        </x14:slicerStyle>
        <x14:slicerStyle name="Slicer Style 1 2">
          <x14:slicerStyleElements>
            <x14:slicerStyleElement type="unselectedItemWithData" dxfId="20"/>
            <x14:slicerStyleElement type="unselectedItemWithNoData" dxfId="19"/>
            <x14:slicerStyleElement type="selectedItemWithData" dxfId="18"/>
            <x14:slicerStyleElement type="selectedItemWithNoData" dxfId="17"/>
            <x14:slicerStyleElement type="hoveredUnselectedItemWithData" dxfId="16"/>
            <x14:slicerStyleElement type="hoveredSelectedItemWithData" dxfId="15"/>
            <x14:slicerStyleElement type="hoveredSelectedItemWithNoData" dxfId="14"/>
          </x14:slicerStyleElements>
        </x14:slicerStyle>
        <x14:slicerStyle name="Slicer Style 1 2 5 4">
          <x14:slicerStyleElements>
            <x14:slicerStyleElement type="unselectedItemWithData" dxfId="13"/>
            <x14:slicerStyleElement type="unselectedItemWithNoData" dxfId="12"/>
            <x14:slicerStyleElement type="selectedItemWithData" dxfId="11"/>
            <x14:slicerStyleElement type="selectedItemWithNoData" dxfId="10"/>
            <x14:slicerStyleElement type="hoveredUnselectedItemWithData" dxfId="9"/>
            <x14:slicerStyleElement type="hoveredSelectedItemWithData" dxfId="8"/>
            <x14:slicerStyleElement type="hoveredSelectedItemWithNoData" dxfId="7"/>
          </x14:slicerStyleElements>
        </x14:slicerStyle>
        <x14:slicerStyle name="Slicer Style 1 3">
          <x14:slicerStyleElements>
            <x14:slicerStyleElement type="unselectedItemWithData" dxfId="6"/>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microsoft.com/office/2007/relationships/slicerCache" Target="slicerCaches/slicerCache1.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pivotCacheDefinition" Target="pivotCache/pivotCacheDefinition1.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42519685039369E-2"/>
          <c:y val="0.12403094718625542"/>
          <c:w val="0.85979102044062672"/>
          <c:h val="0.72891962208649352"/>
        </c:manualLayout>
      </c:layout>
      <c:areaChart>
        <c:grouping val="standard"/>
        <c:varyColors val="0"/>
        <c:ser>
          <c:idx val="1"/>
          <c:order val="1"/>
          <c:tx>
            <c:strRef>
              <c:f>'Profit And Loss Statement'!$B$68</c:f>
              <c:strCache>
                <c:ptCount val="1"/>
                <c:pt idx="0">
                  <c:v>Accumulated Profit</c:v>
                </c:pt>
              </c:strCache>
            </c:strRef>
          </c:tx>
          <c:spPr>
            <a:gradFill>
              <a:gsLst>
                <a:gs pos="2000">
                  <a:srgbClr val="28B78D"/>
                </a:gs>
                <a:gs pos="80000">
                  <a:schemeClr val="accent4">
                    <a:lumMod val="20000"/>
                    <a:lumOff val="80000"/>
                  </a:schemeClr>
                </a:gs>
                <a:gs pos="100000">
                  <a:schemeClr val="bg1">
                    <a:lumMod val="95000"/>
                  </a:schemeClr>
                </a:gs>
              </a:gsLst>
              <a:lin ang="5400000" scaled="1"/>
            </a:gradFill>
            <a:ln>
              <a:noFill/>
            </a:ln>
            <a:effectLst/>
          </c:spPr>
          <c:cat>
            <c:strRef>
              <c:f>'Profit And Loss Statement'!$C$24:$N$24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'Profit And Loss Statement'!$C$68:$N$68</c:f>
              <c:numCache>
                <c:formatCode>_(* #,##0_);_(* \(#,##0\);_(* "-"??_);_(@_)</c:formatCode>
                <c:ptCount val="12"/>
                <c:pt idx="0">
                  <c:v>474998</c:v>
                </c:pt>
                <c:pt idx="1">
                  <c:v>1076340</c:v>
                </c:pt>
                <c:pt idx="2">
                  <c:v>1580823</c:v>
                </c:pt>
                <c:pt idx="3">
                  <c:v>1946773</c:v>
                </c:pt>
                <c:pt idx="4">
                  <c:v>2701331</c:v>
                </c:pt>
                <c:pt idx="5">
                  <c:v>3230989</c:v>
                </c:pt>
                <c:pt idx="6">
                  <c:v>3878509</c:v>
                </c:pt>
                <c:pt idx="7">
                  <c:v>4667601</c:v>
                </c:pt>
                <c:pt idx="8">
                  <c:v>4938454</c:v>
                </c:pt>
                <c:pt idx="9">
                  <c:v>5409090</c:v>
                </c:pt>
                <c:pt idx="10">
                  <c:v>5765728</c:v>
                </c:pt>
                <c:pt idx="11">
                  <c:v>6340520</c:v>
                </c:pt>
              </c:numCache>
            </c:numRef>
          </c:val>
          <c:extLst>
            <c:ext xmlns:c16="http://schemas.microsoft.com/office/drawing/2014/chart" uri="{C3380CC4-5D6E-409C-BE32-E72D297353CC}">
              <c16:uniqueId val="{00000002-C6E7-45FB-A32E-713F3B64F659}"/>
            </c:ext>
          </c:extLst>
        </c:ser>
        <c:dLbls>
          <c:showLegendKey val="0"/>
          <c:showVal val="0"/>
          <c:showCatName val="0"/>
          <c:showSerName val="0"/>
          <c:showPercent val="0"/>
          <c:showBubbleSize val="0"/>
        </c:dLbls>
        <c:axId val="1241949727"/>
        <c:axId val="528376863"/>
      </c:areaChart>
      <c:lineChart>
        <c:grouping val="standard"/>
        <c:varyColors val="0"/>
        <c:ser>
          <c:idx val="0"/>
          <c:order val="0"/>
          <c:tx>
            <c:strRef>
              <c:f>'Profit And Loss Statement'!$B$67</c:f>
              <c:strCache>
                <c:ptCount val="1"/>
                <c:pt idx="0">
                  <c:v>Net Profit</c:v>
                </c:pt>
              </c:strCache>
            </c:strRef>
          </c:tx>
          <c:spPr>
            <a:ln w="28575" cap="rnd">
              <a:solidFill>
                <a:schemeClr val="tx1">
                  <a:lumMod val="50000"/>
                  <a:lumOff val="50000"/>
                  <a:alpha val="95000"/>
                </a:schemeClr>
              </a:solidFill>
              <a:prstDash val="sysDash"/>
              <a:round/>
            </a:ln>
            <a:effectLst/>
          </c:spPr>
          <c:marker>
            <c:symbol val="circle"/>
            <c:size val="5"/>
            <c:spPr>
              <a:solidFill>
                <a:schemeClr val="accent4">
                  <a:lumMod val="40000"/>
                  <a:lumOff val="60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'Profit And Loss Statement'!$C$24:$N$24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'Profit And Loss Statement'!$C$67:$N$67</c:f>
              <c:numCache>
                <c:formatCode>_(* #,##0_);_(* \(#,##0\);_(* "-"??_);_(@_)</c:formatCode>
                <c:ptCount val="12"/>
                <c:pt idx="0">
                  <c:v>474998</c:v>
                </c:pt>
                <c:pt idx="1">
                  <c:v>601342</c:v>
                </c:pt>
                <c:pt idx="2">
                  <c:v>504483</c:v>
                </c:pt>
                <c:pt idx="3">
                  <c:v>365950</c:v>
                </c:pt>
                <c:pt idx="4">
                  <c:v>754558</c:v>
                </c:pt>
                <c:pt idx="5">
                  <c:v>529658</c:v>
                </c:pt>
                <c:pt idx="6">
                  <c:v>647520</c:v>
                </c:pt>
                <c:pt idx="7">
                  <c:v>789092</c:v>
                </c:pt>
                <c:pt idx="8">
                  <c:v>270853</c:v>
                </c:pt>
                <c:pt idx="9">
                  <c:v>470636</c:v>
                </c:pt>
                <c:pt idx="10">
                  <c:v>356638</c:v>
                </c:pt>
                <c:pt idx="11">
                  <c:v>574792</c:v>
                </c:pt>
              </c:numCache>
            </c:numRef>
          </c:val>
          <c:smooth val="0"/>
          <c:extLst>
            <c:ext xmlns:c16="http://schemas.microsoft.com/office/drawing/2014/chart" uri="{C3380CC4-5D6E-409C-BE32-E72D297353CC}">
              <c16:uniqueId val="{00000000-C6E7-45FB-A32E-713F3B64F659}"/>
            </c:ext>
          </c:extLst>
        </c:ser>
        <c:dLbls>
          <c:showLegendKey val="0"/>
          <c:showVal val="0"/>
          <c:showCatName val="0"/>
          <c:showSerName val="0"/>
          <c:showPercent val="0"/>
          <c:showBubbleSize val="0"/>
        </c:dLbls>
        <c:marker val="1"/>
        <c:smooth val="0"/>
        <c:axId val="878511791"/>
        <c:axId val="528383103"/>
      </c:lineChart>
      <c:catAx>
        <c:axId val="124194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8376863"/>
        <c:crosses val="autoZero"/>
        <c:auto val="1"/>
        <c:lblAlgn val="ctr"/>
        <c:lblOffset val="100"/>
        <c:noMultiLvlLbl val="0"/>
      </c:catAx>
      <c:valAx>
        <c:axId val="528376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41949727"/>
        <c:crosses val="autoZero"/>
        <c:crossBetween val="between"/>
      </c:valAx>
      <c:valAx>
        <c:axId val="528383103"/>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8511791"/>
        <c:crosses val="max"/>
        <c:crossBetween val="between"/>
      </c:valAx>
      <c:catAx>
        <c:axId val="878511791"/>
        <c:scaling>
          <c:orientation val="minMax"/>
        </c:scaling>
        <c:delete val="1"/>
        <c:axPos val="b"/>
        <c:numFmt formatCode="General" sourceLinked="1"/>
        <c:majorTickMark val="out"/>
        <c:minorTickMark val="none"/>
        <c:tickLblPos val="nextTo"/>
        <c:crossAx val="528383103"/>
        <c:crosses val="autoZero"/>
        <c:auto val="1"/>
        <c:lblAlgn val="ctr"/>
        <c:lblOffset val="100"/>
        <c:noMultiLvlLbl val="0"/>
      </c:catAx>
      <c:spPr>
        <a:noFill/>
        <a:ln>
          <a:noFill/>
        </a:ln>
        <a:effectLst/>
      </c:spPr>
    </c:plotArea>
    <c:legend>
      <c:legendPos val="t"/>
      <c:layout>
        <c:manualLayout>
          <c:xMode val="edge"/>
          <c:yMode val="edge"/>
          <c:x val="0.21992733764160508"/>
          <c:y val="0"/>
          <c:w val="0.48379729559118995"/>
          <c:h val="0.113722121633191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87764552180559"/>
          <c:y val="5.5577391353417742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288118366141041E-2"/>
          <c:y val="0.19118250218722654"/>
          <c:w val="0.8444168352615552"/>
          <c:h val="0.69148445440652595"/>
        </c:manualLayout>
      </c:layout>
      <c:barChart>
        <c:barDir val="col"/>
        <c:grouping val="clustered"/>
        <c:varyColors val="0"/>
        <c:ser>
          <c:idx val="0"/>
          <c:order val="0"/>
          <c:tx>
            <c:strRef>
              <c:f>'Profit And Loss Statement'!$B$69</c:f>
              <c:strCache>
                <c:ptCount val="1"/>
                <c:pt idx="0">
                  <c:v>Month Over Month Gross</c:v>
                </c:pt>
              </c:strCache>
            </c:strRef>
          </c:tx>
          <c:spPr>
            <a:solidFill>
              <a:srgbClr val="28B78D"/>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'Profit And Loss Statement'!$C$24:$N$24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'Profit And Loss Statement'!$C$69:$N$69</c:f>
              <c:numCache>
                <c:formatCode>0%</c:formatCode>
                <c:ptCount val="12"/>
                <c:pt idx="1">
                  <c:v>0.2659884883725826</c:v>
                </c:pt>
                <c:pt idx="2">
                  <c:v>-0.16107140362722044</c:v>
                </c:pt>
                <c:pt idx="3">
                  <c:v>-0.27460390141986946</c:v>
                </c:pt>
                <c:pt idx="4">
                  <c:v>1.0619155622352781</c:v>
                </c:pt>
                <c:pt idx="5">
                  <c:v>-0.29805528534585812</c:v>
                </c:pt>
                <c:pt idx="6">
                  <c:v>0.22252472350082506</c:v>
                </c:pt>
                <c:pt idx="7">
                  <c:v>0.21863726216950827</c:v>
                </c:pt>
                <c:pt idx="8">
                  <c:v>-0.65675358513329241</c:v>
                </c:pt>
                <c:pt idx="9">
                  <c:v>0.73760674609474508</c:v>
                </c:pt>
                <c:pt idx="10">
                  <c:v>-0.24222116455179798</c:v>
                </c:pt>
                <c:pt idx="11">
                  <c:v>0.6116958933147898</c:v>
                </c:pt>
              </c:numCache>
            </c:numRef>
          </c:val>
          <c:extLst>
            <c:ext xmlns:c14="http://schemas.microsoft.com/office/drawing/2007/8/2/chart" uri="{6F2FDCE9-48DA-4B69-8628-5D25D57E5C99}">
              <c14:invertSolidFillFmt>
                <c14:spPr xmlns:c14="http://schemas.microsoft.com/office/drawing/2007/8/2/chart">
                  <a:solidFill>
                    <a:srgbClr val="C00000"/>
                  </a:solidFill>
                  <a:ln>
                    <a:noFill/>
                  </a:ln>
                  <a:effectLst/>
                </c14:spPr>
              </c14:invertSolidFillFmt>
            </c:ext>
            <c:ext xmlns:c16="http://schemas.microsoft.com/office/drawing/2014/chart" uri="{C3380CC4-5D6E-409C-BE32-E72D297353CC}">
              <c16:uniqueId val="{00000000-28DF-48C4-B26A-60C66D7D55C0}"/>
            </c:ext>
          </c:extLst>
        </c:ser>
        <c:dLbls>
          <c:dLblPos val="outEnd"/>
          <c:showLegendKey val="0"/>
          <c:showVal val="1"/>
          <c:showCatName val="0"/>
          <c:showSerName val="0"/>
          <c:showPercent val="0"/>
          <c:showBubbleSize val="0"/>
        </c:dLbls>
        <c:gapWidth val="219"/>
        <c:overlap val="-27"/>
        <c:axId val="2068532671"/>
        <c:axId val="528380191"/>
      </c:barChart>
      <c:catAx>
        <c:axId val="206853267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8380191"/>
        <c:crosses val="autoZero"/>
        <c:auto val="1"/>
        <c:lblAlgn val="ctr"/>
        <c:lblOffset val="100"/>
        <c:noMultiLvlLbl val="0"/>
      </c:catAx>
      <c:valAx>
        <c:axId val="528380191"/>
        <c:scaling>
          <c:orientation val="minMax"/>
        </c:scaling>
        <c:delete val="1"/>
        <c:axPos val="l"/>
        <c:numFmt formatCode="General" sourceLinked="1"/>
        <c:majorTickMark val="none"/>
        <c:minorTickMark val="none"/>
        <c:tickLblPos val="nextTo"/>
        <c:crossAx val="206853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Expenses Analysis</a:t>
            </a:r>
          </a:p>
        </c:rich>
      </c:tx>
      <c:layout>
        <c:manualLayout>
          <c:xMode val="edge"/>
          <c:yMode val="edge"/>
          <c:x val="0.34298245614035089"/>
          <c:y val="3.4105018309836971E-4"/>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306786818419016"/>
          <c:y val="8.6318822928343392E-2"/>
          <c:w val="0.58816019708062806"/>
          <c:h val="0.88838656507178959"/>
        </c:manualLayout>
      </c:layout>
      <c:barChart>
        <c:barDir val="bar"/>
        <c:grouping val="clustered"/>
        <c:varyColors val="0"/>
        <c:ser>
          <c:idx val="0"/>
          <c:order val="0"/>
          <c:spPr>
            <a:solidFill>
              <a:srgbClr val="A0A9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'Profit And Loss Statement'!$AU$2:$AU$23</c:f>
              <c:strCache>
                <c:ptCount val="20"/>
                <c:pt idx="0">
                  <c:v> Office supplies </c:v>
                </c:pt>
                <c:pt idx="1">
                  <c:v> Commissions </c:v>
                </c:pt>
                <c:pt idx="2">
                  <c:v> Spare parts </c:v>
                </c:pt>
                <c:pt idx="3">
                  <c:v> Insurance </c:v>
                </c:pt>
                <c:pt idx="4">
                  <c:v> Maintenance and repairs </c:v>
                </c:pt>
                <c:pt idx="5">
                  <c:v> Rent </c:v>
                </c:pt>
                <c:pt idx="6">
                  <c:v> Employee benefits </c:v>
                </c:pt>
                <c:pt idx="7">
                  <c:v> Advertising </c:v>
                </c:pt>
                <c:pt idx="8">
                  <c:v> Salaries and wages </c:v>
                </c:pt>
                <c:pt idx="9">
                  <c:v> Research and development </c:v>
                </c:pt>
                <c:pt idx="10">
                  <c:v> Web hosting and domains </c:v>
                </c:pt>
                <c:pt idx="11">
                  <c:v> Software </c:v>
                </c:pt>
                <c:pt idx="12">
                  <c:v> Depreciation </c:v>
                </c:pt>
                <c:pt idx="13">
                  <c:v> Bad debt </c:v>
                </c:pt>
                <c:pt idx="14">
                  <c:v> Utilities </c:v>
                </c:pt>
                <c:pt idx="15">
                  <c:v> Interest expense </c:v>
                </c:pt>
                <c:pt idx="16">
                  <c:v> Travel </c:v>
                </c:pt>
                <c:pt idx="17">
                  <c:v> Furniture and equipment </c:v>
                </c:pt>
                <c:pt idx="18">
                  <c:v>  </c:v>
                </c:pt>
                <c:pt idx="19">
                  <c:v>  </c:v>
                </c:pt>
              </c:strCache>
            </c:strRef>
          </c:cat>
          <c:val>
            <c:numRef>
              <c:f>[0]!exp</c:f>
              <c:numCache>
                <c:formatCode>_(* #,##0_);_(* \(#,##0\);_(* "-"??_);_(@_)</c:formatCode>
                <c:ptCount val="18"/>
                <c:pt idx="0">
                  <c:v>51480</c:v>
                </c:pt>
                <c:pt idx="1">
                  <c:v>53127</c:v>
                </c:pt>
                <c:pt idx="2">
                  <c:v>53428</c:v>
                </c:pt>
                <c:pt idx="3">
                  <c:v>53784</c:v>
                </c:pt>
                <c:pt idx="4">
                  <c:v>54845</c:v>
                </c:pt>
                <c:pt idx="5">
                  <c:v>58233</c:v>
                </c:pt>
                <c:pt idx="6">
                  <c:v>58691</c:v>
                </c:pt>
                <c:pt idx="7">
                  <c:v>59674</c:v>
                </c:pt>
                <c:pt idx="8">
                  <c:v>60601</c:v>
                </c:pt>
                <c:pt idx="9">
                  <c:v>62831</c:v>
                </c:pt>
                <c:pt idx="10">
                  <c:v>66686</c:v>
                </c:pt>
                <c:pt idx="11">
                  <c:v>69208</c:v>
                </c:pt>
                <c:pt idx="12">
                  <c:v>75851</c:v>
                </c:pt>
                <c:pt idx="13">
                  <c:v>76117</c:v>
                </c:pt>
                <c:pt idx="14">
                  <c:v>76117</c:v>
                </c:pt>
                <c:pt idx="15">
                  <c:v>76321</c:v>
                </c:pt>
                <c:pt idx="16">
                  <c:v>79389</c:v>
                </c:pt>
                <c:pt idx="17">
                  <c:v>79489</c:v>
                </c:pt>
              </c:numCache>
            </c:numRef>
          </c:val>
          <c:extLst>
            <c:ext xmlns:c16="http://schemas.microsoft.com/office/drawing/2014/chart" uri="{C3380CC4-5D6E-409C-BE32-E72D297353CC}">
              <c16:uniqueId val="{00000000-11D1-49D0-8FB6-8F6A035A496D}"/>
            </c:ext>
          </c:extLst>
        </c:ser>
        <c:dLbls>
          <c:showLegendKey val="0"/>
          <c:showVal val="0"/>
          <c:showCatName val="0"/>
          <c:showSerName val="0"/>
          <c:showPercent val="0"/>
          <c:showBubbleSize val="0"/>
        </c:dLbls>
        <c:gapWidth val="182"/>
        <c:axId val="1510192592"/>
        <c:axId val="1510200080"/>
      </c:barChart>
      <c:catAx>
        <c:axId val="151019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10200080"/>
        <c:crosses val="autoZero"/>
        <c:auto val="1"/>
        <c:lblAlgn val="ctr"/>
        <c:lblOffset val="100"/>
        <c:noMultiLvlLbl val="0"/>
      </c:catAx>
      <c:valAx>
        <c:axId val="1510200080"/>
        <c:scaling>
          <c:orientation val="minMax"/>
        </c:scaling>
        <c:delete val="1"/>
        <c:axPos val="b"/>
        <c:numFmt formatCode="_(* #,##0_);_(* \(#,##0\);_(* &quot;-&quot;??_);_(@_)" sourceLinked="1"/>
        <c:majorTickMark val="none"/>
        <c:minorTickMark val="none"/>
        <c:tickLblPos val="nextTo"/>
        <c:crossAx val="1510192592"/>
        <c:crosses val="autoZero"/>
        <c:crossBetween val="between"/>
      </c:valAx>
      <c:spPr>
        <a:noFill/>
        <a:ln>
          <a:solidFill>
            <a:schemeClr val="bg1">
              <a:lumMod val="8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[Profit_And_Loss_Statement.xlsx]Sheet1!PivotTable1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9A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045208410625975E-2"/>
          <c:y val="0.31684544285682864"/>
          <c:w val="0.89190958317874802"/>
          <c:h val="0.48678091546117991"/>
        </c:manualLayout>
      </c:layout>
      <c:barChart>
        <c:barDir val="col"/>
        <c:grouping val="clustered"/>
        <c:varyColors val="0"/>
        <c:ser>
          <c:idx val="0"/>
          <c:order val="0"/>
          <c:tx>
            <c:strRef>
              <c:f>Sheet1!$C$3</c:f>
              <c:strCache>
                <c:ptCount val="1"/>
                <c:pt idx="0">
                  <c:v>Total</c:v>
                </c:pt>
              </c:strCache>
            </c:strRef>
          </c:tx>
          <c:spPr>
            <a:solidFill>
              <a:srgbClr val="9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Sheet1!$B$4:$B$7</c:f>
              <c:strCache>
                <c:ptCount val="4"/>
                <c:pt idx="0">
                  <c:v>Q1 </c:v>
                </c:pt>
                <c:pt idx="1">
                  <c:v>Q2 </c:v>
                </c:pt>
                <c:pt idx="2">
                  <c:v>Q3 </c:v>
                </c:pt>
                <c:pt idx="3">
                  <c:v>Q4 </c:v>
                </c:pt>
              </c:strCache>
            </c:strRef>
          </c:cat>
          <c:val>
            <c:numRef>
              <c:f>Sheet1!$C$4:$C$7</c:f>
              <c:numCache>
                <c:formatCode>_(* #,##0_);_(* \(#,##0\);_(* "-"??_);_(@_)</c:formatCode>
                <c:ptCount val="4"/>
                <c:pt idx="0">
                  <c:v>3496168</c:v>
                </c:pt>
                <c:pt idx="1">
                  <c:v>3451154</c:v>
                </c:pt>
                <c:pt idx="2">
                  <c:v>3474654</c:v>
                </c:pt>
                <c:pt idx="3">
                  <c:v>3597336</c:v>
                </c:pt>
              </c:numCache>
            </c:numRef>
          </c:val>
          <c:extLst>
            <c:ext xmlns:c16="http://schemas.microsoft.com/office/drawing/2014/chart" uri="{C3380CC4-5D6E-409C-BE32-E72D297353CC}">
              <c16:uniqueId val="{00000000-1BD6-4239-A428-C9214CF520E7}"/>
            </c:ext>
          </c:extLst>
        </c:ser>
        <c:dLbls>
          <c:showLegendKey val="0"/>
          <c:showVal val="0"/>
          <c:showCatName val="0"/>
          <c:showSerName val="0"/>
          <c:showPercent val="0"/>
          <c:showBubbleSize val="0"/>
        </c:dLbls>
        <c:gapWidth val="219"/>
        <c:overlap val="-27"/>
        <c:axId val="739924352"/>
        <c:axId val="739902720"/>
      </c:barChart>
      <c:catAx>
        <c:axId val="73992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902720"/>
        <c:crosses val="autoZero"/>
        <c:auto val="1"/>
        <c:lblAlgn val="ctr"/>
        <c:lblOffset val="100"/>
        <c:noMultiLvlLbl val="0"/>
      </c:catAx>
      <c:valAx>
        <c:axId val="739902720"/>
        <c:scaling>
          <c:orientation val="minMax"/>
        </c:scaling>
        <c:delete val="1"/>
        <c:axPos val="l"/>
        <c:numFmt formatCode="_(* #,##0_);_(* \(#,##0\);_(* &quot;-&quot;??_);_(@_)" sourceLinked="1"/>
        <c:majorTickMark val="none"/>
        <c:minorTickMark val="none"/>
        <c:tickLblPos val="nextTo"/>
        <c:crossAx val="739924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7" Type="http://schemas.openxmlformats.org/officeDocument/2006/relationships/hyperlink" Target="https://excelmastersheet.com/" TargetMode="External"/><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hyperlink" Target="#'Profit And Loss Statement'!A1"/><Relationship Id="rId5" Type="http://schemas.openxmlformats.org/officeDocument/2006/relationships/hyperlink" Target="#Instructions!A1"/><Relationship Id="rId4" Type="http://schemas.openxmlformats.org/officeDocument/2006/relationships/image" Target="../media/image5.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34739</xdr:colOff>
      <xdr:row>43</xdr:row>
      <xdr:rowOff>150161</xdr:rowOff>
    </xdr:from>
    <xdr:to>
      <xdr:col>5</xdr:col>
      <xdr:colOff>98837</xdr:colOff>
      <xdr:row>67</xdr:row>
      <xdr:rowOff>18265</xdr:rowOff>
    </xdr:to>
    <xdr:pic>
      <xdr:nvPicPr>
        <xdr:cNvPr id="7" name="Picture 6" descr="A screenshot of a computer error&#10;&#10;Description automatically generated">
          <a:extLst>
            <a:ext uri="{FF2B5EF4-FFF2-40B4-BE49-F238E27FC236}">
              <a16:creationId xmlns:a16="http://schemas.microsoft.com/office/drawing/2014/main" id="{C832C10B-4E0A-4AC6-B9DC-05055816DE4F}"/>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1"/>
        <a:stretch>
          <a:fillRect/>
        </a:stretch>
      </xdr:blipFill>
      <xdr:spPr>
        <a:xfrm>
          <a:off x="2556959" y="5994701"/>
          <a:ext cx="2837777" cy="3988619"/>
        </a:xfrm>
        <a:prstGeom prst="rect">
          <a:avLst/>
        </a:prstGeom>
      </xdr:spPr>
    </xdr:pic>
    <xdr:clientData/>
  </xdr:twoCellAnchor>
  <xdr:twoCellAnchor editAs="oneCell">
    <xdr:from>
      <xdr:col>1</xdr:col>
      <xdr:colOff>58269</xdr:colOff>
      <xdr:row>70</xdr:row>
      <xdr:rowOff>64996</xdr:rowOff>
    </xdr:from>
    <xdr:to>
      <xdr:col>10</xdr:col>
      <xdr:colOff>1567</xdr:colOff>
      <xdr:row>76</xdr:row>
      <xdr:rowOff>19836</xdr:rowOff>
    </xdr:to>
    <xdr:pic>
      <xdr:nvPicPr>
        <xdr:cNvPr id="8" name="Picture 7">
          <a:extLst>
            <a:ext uri="{FF2B5EF4-FFF2-40B4-BE49-F238E27FC236}">
              <a16:creationId xmlns:a16="http://schemas.microsoft.com/office/drawing/2014/main" id="{C1733FE1-AB75-4B6D-8F69-978D548DE3CF}"/>
            </a:ext>
          </a:extLst>
        </xdr:cNvPr>
        <xdr:cNvPicPr>
          <a:picLocks noChangeAspect="1"/>
        </xdr:cNvPicPr>
      </xdr:nvPicPr>
      <xdr:blipFill rotWithShape="1">
        <a:blip xmlns:r="http://schemas.openxmlformats.org/officeDocument/2006/relationships" r:embed="rId2"/>
        <a:srcRect b="47626"/>
        <a:stretch/>
      </xdr:blipFill>
      <xdr:spPr>
        <a:xfrm>
          <a:off x="2580489" y="10374856"/>
          <a:ext cx="6198758" cy="963257"/>
        </a:xfrm>
        <a:prstGeom prst="rect">
          <a:avLst/>
        </a:prstGeom>
      </xdr:spPr>
    </xdr:pic>
    <xdr:clientData/>
  </xdr:twoCellAnchor>
  <xdr:twoCellAnchor editAs="oneCell">
    <xdr:from>
      <xdr:col>1</xdr:col>
      <xdr:colOff>44824</xdr:colOff>
      <xdr:row>80</xdr:row>
      <xdr:rowOff>0</xdr:rowOff>
    </xdr:from>
    <xdr:to>
      <xdr:col>7</xdr:col>
      <xdr:colOff>192517</xdr:colOff>
      <xdr:row>102</xdr:row>
      <xdr:rowOff>93207</xdr:rowOff>
    </xdr:to>
    <xdr:pic>
      <xdr:nvPicPr>
        <xdr:cNvPr id="9" name="Picture 8">
          <a:extLst>
            <a:ext uri="{FF2B5EF4-FFF2-40B4-BE49-F238E27FC236}">
              <a16:creationId xmlns:a16="http://schemas.microsoft.com/office/drawing/2014/main" id="{4D14E4B6-E1DD-4F61-98AC-EEA7DFB93C96}"/>
            </a:ext>
          </a:extLst>
        </xdr:cNvPr>
        <xdr:cNvPicPr>
          <a:picLocks noChangeAspect="1"/>
        </xdr:cNvPicPr>
      </xdr:nvPicPr>
      <xdr:blipFill>
        <a:blip xmlns:r="http://schemas.openxmlformats.org/officeDocument/2006/relationships" r:embed="rId3"/>
        <a:stretch>
          <a:fillRect/>
        </a:stretch>
      </xdr:blipFill>
      <xdr:spPr>
        <a:xfrm>
          <a:off x="2567044" y="11910060"/>
          <a:ext cx="4317738" cy="3859392"/>
        </a:xfrm>
        <a:prstGeom prst="rect">
          <a:avLst/>
        </a:prstGeom>
      </xdr:spPr>
    </xdr:pic>
    <xdr:clientData/>
  </xdr:twoCellAnchor>
  <xdr:twoCellAnchor editAs="oneCell">
    <xdr:from>
      <xdr:col>1</xdr:col>
      <xdr:colOff>33617</xdr:colOff>
      <xdr:row>107</xdr:row>
      <xdr:rowOff>33617</xdr:rowOff>
    </xdr:from>
    <xdr:to>
      <xdr:col>7</xdr:col>
      <xdr:colOff>231951</xdr:colOff>
      <xdr:row>129</xdr:row>
      <xdr:rowOff>111722</xdr:rowOff>
    </xdr:to>
    <xdr:pic>
      <xdr:nvPicPr>
        <xdr:cNvPr id="10" name="Picture 9">
          <a:extLst>
            <a:ext uri="{FF2B5EF4-FFF2-40B4-BE49-F238E27FC236}">
              <a16:creationId xmlns:a16="http://schemas.microsoft.com/office/drawing/2014/main" id="{23650C07-A964-4010-9CD8-F5210B25AB7E}"/>
            </a:ext>
          </a:extLst>
        </xdr:cNvPr>
        <xdr:cNvPicPr>
          <a:picLocks noChangeAspect="1"/>
        </xdr:cNvPicPr>
      </xdr:nvPicPr>
      <xdr:blipFill>
        <a:blip xmlns:r="http://schemas.openxmlformats.org/officeDocument/2006/relationships" r:embed="rId4"/>
        <a:stretch>
          <a:fillRect/>
        </a:stretch>
      </xdr:blipFill>
      <xdr:spPr>
        <a:xfrm>
          <a:off x="2555837" y="16264217"/>
          <a:ext cx="4372189" cy="3851910"/>
        </a:xfrm>
        <a:prstGeom prst="rect">
          <a:avLst/>
        </a:prstGeom>
      </xdr:spPr>
    </xdr:pic>
    <xdr:clientData/>
  </xdr:twoCellAnchor>
  <xdr:twoCellAnchor>
    <xdr:from>
      <xdr:col>1</xdr:col>
      <xdr:colOff>58159</xdr:colOff>
      <xdr:row>0</xdr:row>
      <xdr:rowOff>35859</xdr:rowOff>
    </xdr:from>
    <xdr:to>
      <xdr:col>7</xdr:col>
      <xdr:colOff>113502</xdr:colOff>
      <xdr:row>1</xdr:row>
      <xdr:rowOff>130661</xdr:rowOff>
    </xdr:to>
    <xdr:grpSp>
      <xdr:nvGrpSpPr>
        <xdr:cNvPr id="11" name="Group 10">
          <a:hlinkClick xmlns:r="http://schemas.openxmlformats.org/officeDocument/2006/relationships" r:id="rId5"/>
          <a:extLst>
            <a:ext uri="{FF2B5EF4-FFF2-40B4-BE49-F238E27FC236}">
              <a16:creationId xmlns:a16="http://schemas.microsoft.com/office/drawing/2014/main" id="{76457C05-2A4E-4322-BC70-1AD58EE88D6A}"/>
            </a:ext>
          </a:extLst>
        </xdr:cNvPr>
        <xdr:cNvGrpSpPr/>
      </xdr:nvGrpSpPr>
      <xdr:grpSpPr>
        <a:xfrm>
          <a:off x="2577241" y="35859"/>
          <a:ext cx="4197037" cy="265131"/>
          <a:chOff x="2510118" y="35859"/>
          <a:chExt cx="4216390" cy="268941"/>
        </a:xfrm>
      </xdr:grpSpPr>
      <xdr:sp macro="" textlink="">
        <xdr:nvSpPr>
          <xdr:cNvPr id="12" name="Rectangle: Rounded Corners 11">
            <a:hlinkClick xmlns:r="http://schemas.openxmlformats.org/officeDocument/2006/relationships" r:id="rId5"/>
            <a:extLst>
              <a:ext uri="{FF2B5EF4-FFF2-40B4-BE49-F238E27FC236}">
                <a16:creationId xmlns:a16="http://schemas.microsoft.com/office/drawing/2014/main" id="{C49D3312-1052-3188-5AB7-278EABEBB96D}"/>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D87CB818-041E-CE56-222D-C2C4B06A2EC3}"/>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Profit And Loss</a:t>
            </a:r>
          </a:p>
        </xdr:txBody>
      </xdr:sp>
      <xdr:sp macro="" textlink="">
        <xdr:nvSpPr>
          <xdr:cNvPr id="17" name="Rectangle: Rounded Corners 16">
            <a:hlinkClick xmlns:r="http://schemas.openxmlformats.org/officeDocument/2006/relationships" r:id="rId7"/>
            <a:extLst>
              <a:ext uri="{FF2B5EF4-FFF2-40B4-BE49-F238E27FC236}">
                <a16:creationId xmlns:a16="http://schemas.microsoft.com/office/drawing/2014/main" id="{1E503299-BDE0-1B93-4DE2-A53F263DD30E}"/>
              </a:ext>
            </a:extLst>
          </xdr:cNvPr>
          <xdr:cNvSpPr/>
        </xdr:nvSpPr>
        <xdr:spPr>
          <a:xfrm>
            <a:off x="5283190"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9525</xdr:rowOff>
    </xdr:from>
    <xdr:to>
      <xdr:col>11</xdr:col>
      <xdr:colOff>638734</xdr:colOff>
      <xdr:row>11</xdr:row>
      <xdr:rowOff>179294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12</xdr:row>
      <xdr:rowOff>9524</xdr:rowOff>
    </xdr:from>
    <xdr:to>
      <xdr:col>11</xdr:col>
      <xdr:colOff>582705</xdr:colOff>
      <xdr:row>22</xdr:row>
      <xdr:rowOff>91440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838200</xdr:colOff>
      <xdr:row>1</xdr:row>
      <xdr:rowOff>16933</xdr:rowOff>
    </xdr:from>
    <xdr:to>
      <xdr:col>16</xdr:col>
      <xdr:colOff>8467</xdr:colOff>
      <xdr:row>15</xdr:row>
      <xdr:rowOff>101599</xdr:rowOff>
    </xdr:to>
    <xdr:graphicFrame macro="">
      <xdr:nvGraphicFramePr>
        <xdr:cNvPr id="2" name="Chart 1">
          <a:extLst>
            <a:ext uri="{FF2B5EF4-FFF2-40B4-BE49-F238E27FC236}">
              <a16:creationId xmlns:a16="http://schemas.microsoft.com/office/drawing/2014/main" id="{E75A7ADD-73B6-41F1-9B38-CE3D64939F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830580</xdr:colOff>
      <xdr:row>15</xdr:row>
      <xdr:rowOff>135467</xdr:rowOff>
    </xdr:from>
    <xdr:to>
      <xdr:col>15</xdr:col>
      <xdr:colOff>1264920</xdr:colOff>
      <xdr:row>22</xdr:row>
      <xdr:rowOff>152400</xdr:rowOff>
    </xdr:to>
    <xdr:graphicFrame macro="">
      <xdr:nvGraphicFramePr>
        <xdr:cNvPr id="3" name="Chart 2">
          <a:extLst>
            <a:ext uri="{FF2B5EF4-FFF2-40B4-BE49-F238E27FC236}">
              <a16:creationId xmlns:a16="http://schemas.microsoft.com/office/drawing/2014/main" id="{04D89DE5-5515-401B-BBD6-ABBFB4FA8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762000</xdr:colOff>
      <xdr:row>15</xdr:row>
      <xdr:rowOff>137059</xdr:rowOff>
    </xdr:from>
    <xdr:to>
      <xdr:col>13</xdr:col>
      <xdr:colOff>815340</xdr:colOff>
      <xdr:row>22</xdr:row>
      <xdr:rowOff>167642</xdr:rowOff>
    </xdr:to>
    <mc:AlternateContent xmlns:mc="http://schemas.openxmlformats.org/markup-compatibility/2006" xmlns:a14="http://schemas.microsoft.com/office/drawing/2010/main">
      <mc:Choice Requires="a14">
        <xdr:graphicFrame macro="">
          <xdr:nvGraphicFramePr>
            <xdr:cNvPr id="5" name="Expenses">
              <a:extLst>
                <a:ext uri="{FF2B5EF4-FFF2-40B4-BE49-F238E27FC236}">
                  <a16:creationId xmlns:a16="http://schemas.microsoft.com/office/drawing/2014/main" id="{D29C2693-113B-4491-82B1-B17EAC08B558}"/>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Expenses"/>
            </a:graphicData>
          </a:graphic>
        </xdr:graphicFrame>
      </mc:Choice>
      <mc:Fallback xmlns="">
        <xdr:sp macro="" textlink="">
          <xdr:nvSpPr>
            <xdr:cNvPr id="0" name=""/>
            <xdr:cNvSpPr>
              <a:spLocks noTextEdit="1"/>
            </xdr:cNvSpPr>
          </xdr:nvSpPr>
          <xdr:spPr>
            <a:xfrm>
              <a:off x="10600267" y="2905659"/>
              <a:ext cx="1797473" cy="139371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211665</xdr:colOff>
      <xdr:row>15</xdr:row>
      <xdr:rowOff>170178</xdr:rowOff>
    </xdr:from>
    <xdr:to>
      <xdr:col>15</xdr:col>
      <xdr:colOff>1244600</xdr:colOff>
      <xdr:row>17</xdr:row>
      <xdr:rowOff>50799</xdr:rowOff>
    </xdr:to>
    <xdr:sp macro="" textlink="Sheet1!C1">
      <xdr:nvSpPr>
        <xdr:cNvPr id="6" name="TextBox 5">
          <a:extLst>
            <a:ext uri="{FF2B5EF4-FFF2-40B4-BE49-F238E27FC236}">
              <a16:creationId xmlns:a16="http://schemas.microsoft.com/office/drawing/2014/main" id="{2B31AFEA-6D91-015A-6D8B-647284F275EB}"/>
            </a:ext>
          </a:extLst>
        </xdr:cNvPr>
        <xdr:cNvSpPr txBox="1"/>
      </xdr:nvSpPr>
      <xdr:spPr>
        <a:xfrm>
          <a:off x="13944598" y="2938778"/>
          <a:ext cx="1032935" cy="270088"/>
        </a:xfrm>
        <a:prstGeom prst="rect">
          <a:avLst/>
        </a:prstGeom>
        <a:gradFill flip="none" rotWithShape="1">
          <a:gsLst>
            <a:gs pos="60000">
              <a:schemeClr val="bg1">
                <a:lumMod val="85000"/>
              </a:schemeClr>
            </a:gs>
            <a:gs pos="0">
              <a:schemeClr val="accent2">
                <a:lumMod val="20000"/>
                <a:lumOff val="80000"/>
              </a:schemeClr>
            </a:gs>
            <a:gs pos="100000">
              <a:schemeClr val="bg1"/>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400B889-8E33-4F17-BD52-992B22D89C50}" type="TxLink">
            <a:rPr lang="en-US" sz="1200" b="1" i="0" u="none" strike="noStrike">
              <a:solidFill>
                <a:srgbClr val="9A0000"/>
              </a:solidFill>
              <a:latin typeface="Arial"/>
              <a:cs typeface="Arial"/>
            </a:rPr>
            <a:pPr algn="ctr"/>
            <a:t> 14,019,312 </a:t>
          </a:fld>
          <a:endParaRPr lang="en-US" sz="1600" b="1">
            <a:solidFill>
              <a:srgbClr val="9A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030.84567372685" createdVersion="8" refreshedVersion="8" minRefreshableVersion="3" recordCount="20" xr:uid="{0AC94D6C-C5EA-4EFF-9AEC-364C9AAA8D6B}">
  <cacheSource type="worksheet">
    <worksheetSource name="expenses"/>
  </cacheSource>
  <cacheFields count="18">
    <cacheField name="Expenses" numFmtId="0">
      <sharedItems containsBlank="1" count="23">
        <s v="Advertising"/>
        <s v="Bad debt"/>
        <s v="Commissions"/>
        <s v="Depreciation"/>
        <s v="Employee benefits"/>
        <s v="Furniture and equipment"/>
        <s v="Insurance"/>
        <s v="Interest expense"/>
        <s v="Maintenance and repairs"/>
        <s v="Office supplies"/>
        <s v="Spare parts"/>
        <s v="Rent"/>
        <s v="Research and development"/>
        <s v="Salaries and wages"/>
        <s v="Software"/>
        <s v="Travel"/>
        <s v="Utilities"/>
        <s v="Web hosting and domains"/>
        <m/>
        <s v="Other expenses 1" u="1"/>
        <s v="Total Expenses" u="1"/>
        <s v="Other expenses 2" u="1"/>
        <s v="New expense item" u="1"/>
      </sharedItems>
    </cacheField>
    <cacheField name="Jan" numFmtId="164">
      <sharedItems containsString="0" containsBlank="1" containsNumber="1" containsInteger="1" minValue="51480" maxValue="79489"/>
    </cacheField>
    <cacheField name="Feb" numFmtId="164">
      <sharedItems containsString="0" containsBlank="1" containsNumber="1" containsInteger="1" minValue="50794" maxValue="75910"/>
    </cacheField>
    <cacheField name="Mar" numFmtId="164">
      <sharedItems containsString="0" containsBlank="1" containsNumber="1" containsInteger="1" minValue="50786" maxValue="78845"/>
    </cacheField>
    <cacheField name="Apr" numFmtId="164">
      <sharedItems containsString="0" containsBlank="1" containsNumber="1" containsInteger="1" minValue="50839" maxValue="76547"/>
    </cacheField>
    <cacheField name="May" numFmtId="164">
      <sharedItems containsString="0" containsBlank="1" containsNumber="1" containsInteger="1" minValue="50814" maxValue="78043"/>
    </cacheField>
    <cacheField name="Jun" numFmtId="164">
      <sharedItems containsString="0" containsBlank="1" containsNumber="1" containsInteger="1" minValue="50342" maxValue="79498"/>
    </cacheField>
    <cacheField name="Jul" numFmtId="164">
      <sharedItems containsString="0" containsBlank="1" containsNumber="1" containsInteger="1" minValue="51038" maxValue="78782"/>
    </cacheField>
    <cacheField name="Aug" numFmtId="164">
      <sharedItems containsString="0" containsBlank="1" containsNumber="1" containsInteger="1" minValue="51678" maxValue="78855"/>
    </cacheField>
    <cacheField name="Sep" numFmtId="164">
      <sharedItems containsString="0" containsBlank="1" containsNumber="1" containsInteger="1" minValue="50285" maxValue="79242"/>
    </cacheField>
    <cacheField name="Oct" numFmtId="164">
      <sharedItems containsString="0" containsBlank="1" containsNumber="1" containsInteger="1" minValue="53741" maxValue="79967"/>
    </cacheField>
    <cacheField name="Nov" numFmtId="164">
      <sharedItems containsString="0" containsBlank="1" containsNumber="1" containsInteger="1" minValue="54003" maxValue="79795"/>
    </cacheField>
    <cacheField name="Dec" numFmtId="164">
      <sharedItems containsString="0" containsBlank="1" containsNumber="1" containsInteger="1" minValue="50059" maxValue="78399"/>
    </cacheField>
    <cacheField name="QZ" numFmtId="0" formula="Jan+Feb+Mar" databaseField="0"/>
    <cacheField name="Q2" numFmtId="0" formula="Apr+May+Jun" databaseField="0"/>
    <cacheField name="Q3" numFmtId="0" formula="Jun+Jul+Aug" databaseField="0"/>
    <cacheField name="Q4" numFmtId="0" formula="Oct+Nov+Dec" databaseField="0"/>
    <cacheField name="Q33" numFmtId="0" formula="Jul+Aug+Sep" databaseField="0"/>
  </cacheFields>
  <extLst>
    <ext xmlns:x14="http://schemas.microsoft.com/office/spreadsheetml/2009/9/main" uri="{725AE2AE-9491-48be-B2B4-4EB974FC3084}">
      <x14:pivotCacheDefinition pivotCacheId="19223846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n v="59674"/>
    <n v="53720"/>
    <n v="76790"/>
    <n v="69468"/>
    <n v="56977"/>
    <n v="59102"/>
    <n v="58381"/>
    <n v="56735"/>
    <n v="56524"/>
    <n v="75112"/>
    <n v="73368"/>
    <n v="75875"/>
  </r>
  <r>
    <x v="1"/>
    <n v="76117"/>
    <n v="73923"/>
    <n v="71626"/>
    <n v="53543"/>
    <n v="74794"/>
    <n v="69456"/>
    <n v="55761"/>
    <n v="73286"/>
    <n v="67663"/>
    <n v="68034"/>
    <n v="58065"/>
    <n v="74610"/>
  </r>
  <r>
    <x v="2"/>
    <n v="53127"/>
    <n v="58150"/>
    <n v="69610"/>
    <n v="64205"/>
    <n v="68999"/>
    <n v="77163"/>
    <n v="64639"/>
    <n v="72983"/>
    <n v="58449"/>
    <n v="66091"/>
    <n v="69188"/>
    <n v="63666"/>
  </r>
  <r>
    <x v="3"/>
    <n v="75851"/>
    <n v="50794"/>
    <n v="70106"/>
    <n v="64379"/>
    <n v="63066"/>
    <n v="79498"/>
    <n v="63942"/>
    <n v="68404"/>
    <n v="69564"/>
    <n v="72096"/>
    <n v="61630"/>
    <n v="65659"/>
  </r>
  <r>
    <x v="4"/>
    <n v="58691"/>
    <n v="73150"/>
    <n v="53055"/>
    <n v="76547"/>
    <n v="78043"/>
    <n v="54474"/>
    <n v="78782"/>
    <n v="65129"/>
    <n v="65632"/>
    <n v="66045"/>
    <n v="54177"/>
    <n v="55468"/>
  </r>
  <r>
    <x v="5"/>
    <n v="79489"/>
    <n v="68010"/>
    <n v="61141"/>
    <n v="57059"/>
    <n v="66991"/>
    <n v="72576"/>
    <n v="77081"/>
    <n v="70632"/>
    <n v="61582"/>
    <n v="79967"/>
    <n v="79795"/>
    <n v="68064"/>
  </r>
  <r>
    <x v="6"/>
    <n v="53784"/>
    <n v="75910"/>
    <n v="75291"/>
    <n v="56949"/>
    <n v="50814"/>
    <n v="58374"/>
    <n v="69424"/>
    <n v="63410"/>
    <n v="53163"/>
    <n v="54283"/>
    <n v="73221"/>
    <n v="77353"/>
  </r>
  <r>
    <x v="7"/>
    <n v="76321"/>
    <n v="69657"/>
    <n v="74831"/>
    <n v="50839"/>
    <n v="66636"/>
    <n v="68568"/>
    <n v="69310"/>
    <n v="71720"/>
    <n v="74373"/>
    <n v="76214"/>
    <n v="58165"/>
    <n v="50059"/>
  </r>
  <r>
    <x v="8"/>
    <n v="54845"/>
    <n v="60917"/>
    <n v="51151"/>
    <n v="56768"/>
    <n v="61639"/>
    <n v="61158"/>
    <n v="58931"/>
    <n v="62564"/>
    <n v="71763"/>
    <n v="70966"/>
    <n v="58786"/>
    <n v="67565"/>
  </r>
  <r>
    <x v="9"/>
    <n v="51480"/>
    <n v="55610"/>
    <n v="75186"/>
    <n v="68333"/>
    <n v="76054"/>
    <n v="62445"/>
    <n v="65438"/>
    <n v="66589"/>
    <n v="66582"/>
    <n v="75647"/>
    <n v="63623"/>
    <n v="57370"/>
  </r>
  <r>
    <x v="10"/>
    <n v="53428"/>
    <n v="58518"/>
    <n v="74559"/>
    <n v="71036"/>
    <n v="70587"/>
    <n v="58478"/>
    <n v="69245"/>
    <n v="51678"/>
    <n v="64023"/>
    <n v="63818"/>
    <n v="63504"/>
    <n v="71457"/>
  </r>
  <r>
    <x v="11"/>
    <n v="58233"/>
    <n v="59966"/>
    <n v="60812"/>
    <n v="69099"/>
    <n v="61383"/>
    <n v="50949"/>
    <n v="51038"/>
    <n v="52602"/>
    <n v="79242"/>
    <n v="57417"/>
    <n v="63033"/>
    <n v="55179"/>
  </r>
  <r>
    <x v="12"/>
    <n v="62831"/>
    <n v="73596"/>
    <n v="69601"/>
    <n v="68410"/>
    <n v="61379"/>
    <n v="50342"/>
    <n v="55231"/>
    <n v="78855"/>
    <n v="70641"/>
    <n v="75348"/>
    <n v="54003"/>
    <n v="57302"/>
  </r>
  <r>
    <x v="13"/>
    <n v="60601"/>
    <n v="68927"/>
    <n v="51744"/>
    <n v="63808"/>
    <n v="58617"/>
    <n v="70325"/>
    <n v="62766"/>
    <n v="75219"/>
    <n v="55623"/>
    <n v="74183"/>
    <n v="65900"/>
    <n v="64127"/>
  </r>
  <r>
    <x v="14"/>
    <n v="69208"/>
    <n v="71176"/>
    <n v="53908"/>
    <n v="71234"/>
    <n v="62902"/>
    <n v="50451"/>
    <n v="51369"/>
    <n v="73739"/>
    <n v="50285"/>
    <n v="73027"/>
    <n v="64098"/>
    <n v="75971"/>
  </r>
  <r>
    <x v="15"/>
    <n v="79389"/>
    <n v="62933"/>
    <n v="78845"/>
    <n v="63340"/>
    <n v="53827"/>
    <n v="75273"/>
    <n v="55421"/>
    <n v="53778"/>
    <n v="75907"/>
    <n v="62273"/>
    <n v="65345"/>
    <n v="78399"/>
  </r>
  <r>
    <x v="16"/>
    <n v="76117"/>
    <n v="59925"/>
    <n v="53463"/>
    <n v="64522"/>
    <n v="69323"/>
    <n v="56567"/>
    <n v="71516"/>
    <n v="56712"/>
    <n v="57873"/>
    <n v="76028"/>
    <n v="67173"/>
    <n v="52342"/>
  </r>
  <r>
    <x v="17"/>
    <n v="66686"/>
    <n v="62909"/>
    <n v="50786"/>
    <n v="50991"/>
    <n v="67236"/>
    <n v="66158"/>
    <n v="58985"/>
    <n v="54184"/>
    <n v="70286"/>
    <n v="53741"/>
    <n v="75743"/>
    <n v="77763"/>
  </r>
  <r>
    <x v="18"/>
    <m/>
    <m/>
    <m/>
    <m/>
    <m/>
    <m/>
    <m/>
    <m/>
    <m/>
    <m/>
    <m/>
    <m/>
  </r>
  <r>
    <x v="18"/>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925232-D268-46D3-8335-48BDBD12DE23}" name="PivotTable1" cacheId="0" dataOnRows="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3">
  <location ref="B3:C7" firstHeaderRow="1" firstDataRow="1" firstDataCol="1"/>
  <pivotFields count="18">
    <pivotField showAll="0">
      <items count="24">
        <item x="0"/>
        <item x="1"/>
        <item x="2"/>
        <item x="3"/>
        <item x="4"/>
        <item x="5"/>
        <item x="6"/>
        <item x="7"/>
        <item x="8"/>
        <item m="1" x="22"/>
        <item x="9"/>
        <item m="1" x="19"/>
        <item m="1" x="21"/>
        <item x="11"/>
        <item x="12"/>
        <item x="13"/>
        <item x="14"/>
        <item x="10"/>
        <item m="1" x="20"/>
        <item x="15"/>
        <item x="16"/>
        <item x="17"/>
        <item x="18"/>
        <item t="default"/>
      </items>
    </pivotField>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4">
    <i>
      <x/>
    </i>
    <i i="1">
      <x v="1"/>
    </i>
    <i i="2">
      <x v="2"/>
    </i>
    <i i="3">
      <x v="3"/>
    </i>
  </rowItems>
  <colItems count="1">
    <i/>
  </colItems>
  <dataFields count="4">
    <dataField name="Q1 " fld="13" baseField="0" baseItem="0" numFmtId="164"/>
    <dataField name="Q2 " fld="14" baseField="0" baseItem="0" numFmtId="164"/>
    <dataField name="Q3 " fld="17" baseField="0" baseItem="0" numFmtId="164"/>
    <dataField name="Q4 " fld="16" baseField="0" baseItem="0" numFmtId="164"/>
  </dataFields>
  <chartFormats count="1">
    <chartFormat chart="2"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penses" xr10:uid="{46037E14-AC79-471A-BA9F-96B30B75DFC2}" sourceName="Expenses">
  <pivotTables>
    <pivotTable tabId="15" name="PivotTable1"/>
  </pivotTables>
  <data>
    <tabular pivotCacheId="1922384606">
      <items count="23">
        <i x="0" s="1"/>
        <i x="1" s="1"/>
        <i x="2" s="1"/>
        <i x="3" s="1"/>
        <i x="4" s="1"/>
        <i x="5" s="1"/>
        <i x="6" s="1"/>
        <i x="7" s="1"/>
        <i x="8" s="1"/>
        <i x="9" s="1"/>
        <i x="11" s="1"/>
        <i x="12" s="1"/>
        <i x="13" s="1"/>
        <i x="14" s="1"/>
        <i x="10" s="1"/>
        <i x="15" s="1"/>
        <i x="16" s="1"/>
        <i x="17" s="1"/>
        <i x="18" s="1"/>
        <i x="22" s="1" nd="1"/>
        <i x="19" s="1" nd="1"/>
        <i x="21" s="1" nd="1"/>
        <i x="2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xpenses" xr10:uid="{CFCE38FD-4194-49A7-BC8A-8D891354B618}" cache="Slicer_Expenses" caption="Expenses" startItem="6" style="Slicer Style 1 3"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12196-65D9-46D3-89AB-9E82B7771D92}" name="expenses" displayName="expenses" ref="B36:N56" totalsRowShown="0" headerRowDxfId="17" dataDxfId="15" headerRowBorderDxfId="16" tableBorderDxfId="14" totalsRowBorderDxfId="13" dataCellStyle="Comma">
  <autoFilter ref="B36:N56" xr:uid="{20212196-65D9-46D3-89AB-9E82B7771D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E9E7864-2CC1-4B22-A02E-F65800D45FF4}" name="Expenses" dataDxfId="12"/>
    <tableColumn id="2" xr3:uid="{D190F6EE-C223-4F35-8868-D5EED217B618}" name="Jan" dataDxfId="11" dataCellStyle="Comma"/>
    <tableColumn id="3" xr3:uid="{ED99CCF3-E3D4-4954-85A2-2C4B98323F64}" name="Feb" dataDxfId="10" dataCellStyle="Comma"/>
    <tableColumn id="4" xr3:uid="{FAD68BB7-97A4-4E06-9262-664CD0871430}" name="Mar" dataDxfId="9" dataCellStyle="Comma"/>
    <tableColumn id="5" xr3:uid="{A4135046-33B3-42BD-9F25-911BC818835A}" name="Apr" dataDxfId="8" dataCellStyle="Comma"/>
    <tableColumn id="6" xr3:uid="{0BAD1D0B-3BFD-435C-8CD8-D18FEA67A181}" name="May" dataDxfId="7" dataCellStyle="Comma"/>
    <tableColumn id="7" xr3:uid="{D8E283DD-5AE4-4A08-8BDC-24BF1FDD9AD5}" name="Jun" dataDxfId="6" dataCellStyle="Comma"/>
    <tableColumn id="8" xr3:uid="{52ED7559-E600-4681-958D-F1B217FCF0FD}" name="Jul" dataDxfId="5" dataCellStyle="Comma"/>
    <tableColumn id="9" xr3:uid="{9A1132D9-21ED-440A-B890-AD81B89DD3B6}" name="Aug" dataDxfId="4" dataCellStyle="Comma"/>
    <tableColumn id="10" xr3:uid="{D2A8C9BA-8827-4A65-8BB4-7A3F6357DBF1}" name="Sep" dataDxfId="3" dataCellStyle="Comma"/>
    <tableColumn id="11" xr3:uid="{06AD29F6-CBBD-4978-9E30-FEB2D583A563}" name="Oct" dataDxfId="2" dataCellStyle="Comma"/>
    <tableColumn id="12" xr3:uid="{DA7ECE99-48FC-420C-8A16-763B29D78BF3}" name="Nov" dataDxfId="1" dataCellStyle="Comma"/>
    <tableColumn id="13" xr3:uid="{2DBA5836-559B-4E5C-BDFA-C6B3C07E3AB8}" name="Dec"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47F2-CBE2-4E30-B5AE-E4E40867A560}">
  <sheetPr codeName="Sheet1">
    <tabColor rgb="FF114E69"/>
  </sheetPr>
  <dimension ref="A1:U135"/>
  <sheetViews>
    <sheetView showGridLines="0" showRowColHeaders="0" zoomScale="85" zoomScaleNormal="85" workbookViewId="0">
      <pane xSplit="1" topLeftCell="B1" activePane="topRight" state="frozen"/>
      <selection pane="topRight" activeCell="A11" sqref="A11"/>
    </sheetView>
  </sheetViews>
  <sheetFormatPr defaultColWidth="10.109375" defaultRowHeight="13.2" x14ac:dyDescent="0.25"/>
  <cols>
    <col min="1" max="1" width="36.77734375" style="1" customWidth="1"/>
    <col min="2" max="16384" width="10.109375" style="1"/>
  </cols>
  <sheetData>
    <row r="1" spans="1:21" s="72" customFormat="1" x14ac:dyDescent="0.25">
      <c r="A1" s="91"/>
      <c r="B1" s="93"/>
      <c r="C1" s="93"/>
      <c r="D1" s="93"/>
      <c r="E1" s="93"/>
      <c r="F1" s="93"/>
      <c r="G1" s="93"/>
      <c r="H1" s="93"/>
      <c r="I1" s="93"/>
      <c r="J1" s="91"/>
      <c r="K1" s="91"/>
      <c r="L1" s="91"/>
      <c r="M1" s="91"/>
      <c r="N1" s="91"/>
      <c r="O1" s="91"/>
      <c r="P1" s="91"/>
      <c r="Q1" s="91"/>
      <c r="R1" s="91"/>
      <c r="S1" s="91"/>
      <c r="T1" s="91"/>
      <c r="U1" s="91"/>
    </row>
    <row r="2" spans="1:21" s="72" customFormat="1" x14ac:dyDescent="0.25">
      <c r="A2" s="91"/>
      <c r="B2" s="93"/>
      <c r="C2" s="93"/>
      <c r="D2" s="93"/>
      <c r="E2" s="93"/>
      <c r="F2" s="93"/>
      <c r="G2" s="93"/>
      <c r="H2" s="93"/>
      <c r="I2" s="93"/>
      <c r="J2" s="91"/>
      <c r="K2" s="91"/>
      <c r="L2" s="91"/>
      <c r="M2" s="91"/>
      <c r="N2" s="91"/>
      <c r="O2" s="91"/>
      <c r="P2" s="91"/>
      <c r="Q2" s="91"/>
      <c r="R2" s="91"/>
      <c r="S2" s="91"/>
      <c r="T2" s="91"/>
      <c r="U2" s="91"/>
    </row>
    <row r="3" spans="1:21" ht="15" customHeight="1" x14ac:dyDescent="0.25">
      <c r="A3" s="94" t="e" vm="1">
        <v>#VALUE!</v>
      </c>
    </row>
    <row r="4" spans="1:21" ht="15" customHeight="1" x14ac:dyDescent="0.25">
      <c r="A4" s="94"/>
    </row>
    <row r="5" spans="1:21" ht="15" customHeight="1" x14ac:dyDescent="0.25">
      <c r="A5" s="94"/>
    </row>
    <row r="6" spans="1:21" ht="15" customHeight="1" x14ac:dyDescent="0.25">
      <c r="A6" s="94"/>
    </row>
    <row r="7" spans="1:21" ht="15" customHeight="1" x14ac:dyDescent="0.25"/>
    <row r="8" spans="1:21" x14ac:dyDescent="0.25">
      <c r="A8" s="2" t="s">
        <v>0</v>
      </c>
      <c r="B8" s="2" t="s">
        <v>30</v>
      </c>
    </row>
    <row r="10" spans="1:21" x14ac:dyDescent="0.25">
      <c r="A10" s="2" t="s">
        <v>1</v>
      </c>
      <c r="B10" s="1" t="s">
        <v>77</v>
      </c>
    </row>
    <row r="14" spans="1:21" x14ac:dyDescent="0.25">
      <c r="A14" s="5"/>
    </row>
    <row r="15" spans="1:21" x14ac:dyDescent="0.25">
      <c r="A15" s="2" t="s">
        <v>28</v>
      </c>
    </row>
    <row r="16" spans="1:21" x14ac:dyDescent="0.25">
      <c r="A16" s="9" t="s">
        <v>79</v>
      </c>
      <c r="B16" s="1" t="s">
        <v>82</v>
      </c>
    </row>
    <row r="17" spans="1:2" x14ac:dyDescent="0.25">
      <c r="A17" s="9" t="s">
        <v>80</v>
      </c>
      <c r="B17" s="1" t="s">
        <v>83</v>
      </c>
    </row>
    <row r="18" spans="1:2" x14ac:dyDescent="0.25">
      <c r="A18" s="9" t="s">
        <v>38</v>
      </c>
      <c r="B18" s="1" t="s">
        <v>84</v>
      </c>
    </row>
    <row r="19" spans="1:2" x14ac:dyDescent="0.25">
      <c r="A19" s="9" t="s">
        <v>78</v>
      </c>
      <c r="B19" s="1" t="s">
        <v>85</v>
      </c>
    </row>
    <row r="20" spans="1:2" x14ac:dyDescent="0.25">
      <c r="A20" s="9" t="s">
        <v>29</v>
      </c>
      <c r="B20" s="1" t="s">
        <v>86</v>
      </c>
    </row>
    <row r="21" spans="1:2" x14ac:dyDescent="0.25">
      <c r="A21" s="9" t="s">
        <v>69</v>
      </c>
      <c r="B21" s="1" t="s">
        <v>87</v>
      </c>
    </row>
    <row r="22" spans="1:2" x14ac:dyDescent="0.25">
      <c r="A22" s="9" t="s">
        <v>89</v>
      </c>
      <c r="B22" s="1" t="s">
        <v>88</v>
      </c>
    </row>
    <row r="26" spans="1:2" x14ac:dyDescent="0.25">
      <c r="A26" s="2" t="s">
        <v>2</v>
      </c>
      <c r="B26" s="4"/>
    </row>
    <row r="27" spans="1:2" x14ac:dyDescent="0.25">
      <c r="A27" s="6" t="s">
        <v>30</v>
      </c>
      <c r="B27" s="1" t="s">
        <v>81</v>
      </c>
    </row>
    <row r="28" spans="1:2" x14ac:dyDescent="0.25">
      <c r="A28" s="6"/>
    </row>
    <row r="29" spans="1:2" ht="12.75" customHeight="1" x14ac:dyDescent="0.25">
      <c r="A29" s="3"/>
    </row>
    <row r="30" spans="1:2" ht="12.75" customHeight="1" x14ac:dyDescent="0.25">
      <c r="A30" s="2" t="s">
        <v>3</v>
      </c>
    </row>
    <row r="31" spans="1:2" ht="12.75" customHeight="1" x14ac:dyDescent="0.25">
      <c r="A31" s="3" t="s">
        <v>4</v>
      </c>
      <c r="B31" s="1" t="s">
        <v>90</v>
      </c>
    </row>
    <row r="32" spans="1:2" ht="12.75" customHeight="1" x14ac:dyDescent="0.25">
      <c r="A32" s="3" t="s">
        <v>5</v>
      </c>
      <c r="B32" s="1" t="s">
        <v>91</v>
      </c>
    </row>
    <row r="33" spans="1:2" ht="12.75" customHeight="1" x14ac:dyDescent="0.25">
      <c r="A33" s="3" t="s">
        <v>6</v>
      </c>
      <c r="B33" s="1" t="s">
        <v>92</v>
      </c>
    </row>
    <row r="34" spans="1:2" ht="12.75" customHeight="1" x14ac:dyDescent="0.25">
      <c r="A34" s="3" t="s">
        <v>7</v>
      </c>
      <c r="B34" s="1" t="s">
        <v>93</v>
      </c>
    </row>
    <row r="35" spans="1:2" ht="12.75" customHeight="1" x14ac:dyDescent="0.25">
      <c r="A35" s="3" t="s">
        <v>8</v>
      </c>
      <c r="B35" s="1" t="s">
        <v>94</v>
      </c>
    </row>
    <row r="36" spans="1:2" ht="12.75" customHeight="1" x14ac:dyDescent="0.25">
      <c r="A36" s="3" t="s">
        <v>9</v>
      </c>
      <c r="B36" s="1" t="s">
        <v>95</v>
      </c>
    </row>
    <row r="37" spans="1:2" ht="12.75" customHeight="1" x14ac:dyDescent="0.25">
      <c r="A37" s="3" t="s">
        <v>10</v>
      </c>
      <c r="B37" s="1" t="s">
        <v>96</v>
      </c>
    </row>
    <row r="38" spans="1:2" ht="12.75" customHeight="1" x14ac:dyDescent="0.25">
      <c r="A38" s="3" t="s">
        <v>11</v>
      </c>
      <c r="B38" s="1" t="s">
        <v>97</v>
      </c>
    </row>
    <row r="39" spans="1:2" ht="12.75" customHeight="1" x14ac:dyDescent="0.25">
      <c r="A39" s="3" t="s">
        <v>12</v>
      </c>
      <c r="B39" s="1" t="s">
        <v>101</v>
      </c>
    </row>
    <row r="40" spans="1:2" ht="12.75" customHeight="1" x14ac:dyDescent="0.25">
      <c r="A40" s="3" t="s">
        <v>13</v>
      </c>
      <c r="B40" s="1" t="s">
        <v>98</v>
      </c>
    </row>
    <row r="41" spans="1:2" ht="12.75" customHeight="1" x14ac:dyDescent="0.25">
      <c r="A41" s="3" t="s">
        <v>14</v>
      </c>
      <c r="B41" s="1" t="s">
        <v>99</v>
      </c>
    </row>
    <row r="42" spans="1:2" ht="12.75" customHeight="1" x14ac:dyDescent="0.25">
      <c r="A42" s="3" t="s">
        <v>15</v>
      </c>
      <c r="B42" s="1" t="s">
        <v>100</v>
      </c>
    </row>
    <row r="43" spans="1:2" ht="12.75" customHeight="1" x14ac:dyDescent="0.25">
      <c r="A43" s="57" t="s">
        <v>110</v>
      </c>
      <c r="B43" s="58" t="s">
        <v>111</v>
      </c>
    </row>
    <row r="44" spans="1:2" ht="12.75" customHeight="1" x14ac:dyDescent="0.25">
      <c r="A44" s="3"/>
    </row>
    <row r="45" spans="1:2" s="61" customFormat="1" x14ac:dyDescent="0.25">
      <c r="A45" s="59" t="s">
        <v>112</v>
      </c>
      <c r="B45" s="60"/>
    </row>
    <row r="46" spans="1:2" s="61" customFormat="1" x14ac:dyDescent="0.25">
      <c r="A46" s="59" t="s">
        <v>113</v>
      </c>
      <c r="B46" s="60"/>
    </row>
    <row r="47" spans="1:2" s="61" customFormat="1" x14ac:dyDescent="0.25">
      <c r="A47" s="62" t="s">
        <v>114</v>
      </c>
      <c r="B47" s="60"/>
    </row>
    <row r="48" spans="1:2" s="61" customFormat="1" x14ac:dyDescent="0.25">
      <c r="A48" s="63" t="s">
        <v>115</v>
      </c>
      <c r="B48" s="60"/>
    </row>
    <row r="49" spans="1:2" s="61" customFormat="1" x14ac:dyDescent="0.25">
      <c r="A49" s="64"/>
      <c r="B49" s="60"/>
    </row>
    <row r="50" spans="1:2" s="61" customFormat="1" x14ac:dyDescent="0.25">
      <c r="A50" s="64"/>
      <c r="B50" s="60"/>
    </row>
    <row r="51" spans="1:2" s="61" customFormat="1" x14ac:dyDescent="0.25">
      <c r="A51" s="64"/>
      <c r="B51" s="60"/>
    </row>
    <row r="52" spans="1:2" s="61" customFormat="1" x14ac:dyDescent="0.25">
      <c r="A52" s="64"/>
      <c r="B52" s="60"/>
    </row>
    <row r="53" spans="1:2" s="61" customFormat="1" x14ac:dyDescent="0.25">
      <c r="A53" s="64"/>
      <c r="B53" s="60"/>
    </row>
    <row r="54" spans="1:2" s="61" customFormat="1" x14ac:dyDescent="0.25">
      <c r="A54" s="64"/>
      <c r="B54" s="60"/>
    </row>
    <row r="55" spans="1:2" s="61" customFormat="1" x14ac:dyDescent="0.25">
      <c r="A55" s="64"/>
      <c r="B55" s="60"/>
    </row>
    <row r="56" spans="1:2" s="61" customFormat="1" x14ac:dyDescent="0.25">
      <c r="A56" s="64"/>
      <c r="B56" s="60"/>
    </row>
    <row r="57" spans="1:2" s="61" customFormat="1" x14ac:dyDescent="0.25">
      <c r="A57" s="64"/>
      <c r="B57" s="60"/>
    </row>
    <row r="58" spans="1:2" s="61" customFormat="1" x14ac:dyDescent="0.25">
      <c r="A58" s="64"/>
      <c r="B58" s="60"/>
    </row>
    <row r="59" spans="1:2" s="61" customFormat="1" x14ac:dyDescent="0.25">
      <c r="A59" s="64"/>
      <c r="B59" s="60"/>
    </row>
    <row r="60" spans="1:2" s="61" customFormat="1" x14ac:dyDescent="0.25">
      <c r="A60" s="64"/>
      <c r="B60" s="60"/>
    </row>
    <row r="61" spans="1:2" s="61" customFormat="1" x14ac:dyDescent="0.25">
      <c r="A61" s="64"/>
      <c r="B61" s="60"/>
    </row>
    <row r="62" spans="1:2" s="61" customFormat="1" ht="12.75" customHeight="1" x14ac:dyDescent="0.25">
      <c r="A62" s="65"/>
    </row>
    <row r="63" spans="1:2" s="61" customFormat="1" x14ac:dyDescent="0.25">
      <c r="A63" s="65"/>
    </row>
    <row r="64" spans="1:2" s="61" customFormat="1" ht="12.75" customHeight="1" x14ac:dyDescent="0.25">
      <c r="A64" s="65"/>
    </row>
    <row r="65" spans="1:2" s="61" customFormat="1" ht="12.75" customHeight="1" x14ac:dyDescent="0.25">
      <c r="A65" s="65"/>
    </row>
    <row r="66" spans="1:2" s="61" customFormat="1" ht="12.75" customHeight="1" x14ac:dyDescent="0.25"/>
    <row r="67" spans="1:2" s="61" customFormat="1" ht="12.75" customHeight="1" x14ac:dyDescent="0.25">
      <c r="A67" s="65"/>
    </row>
    <row r="68" spans="1:2" s="61" customFormat="1" ht="12.75" customHeight="1" x14ac:dyDescent="0.25">
      <c r="A68" s="65"/>
    </row>
    <row r="69" spans="1:2" s="61" customFormat="1" x14ac:dyDescent="0.25">
      <c r="A69" s="66"/>
      <c r="B69" s="67"/>
    </row>
    <row r="70" spans="1:2" s="68" customFormat="1" ht="12.75" customHeight="1" x14ac:dyDescent="0.3">
      <c r="A70" s="92" t="s">
        <v>116</v>
      </c>
      <c r="B70" s="68" t="s">
        <v>117</v>
      </c>
    </row>
    <row r="71" spans="1:2" s="68" customFormat="1" ht="12.75" customHeight="1" x14ac:dyDescent="0.3">
      <c r="A71" s="92"/>
    </row>
    <row r="72" spans="1:2" s="68" customFormat="1" ht="12.75" customHeight="1" x14ac:dyDescent="0.3">
      <c r="A72" s="69"/>
    </row>
    <row r="73" spans="1:2" s="68" customFormat="1" ht="12.75" customHeight="1" x14ac:dyDescent="0.3">
      <c r="A73" s="69"/>
    </row>
    <row r="74" spans="1:2" s="68" customFormat="1" ht="12.75" customHeight="1" x14ac:dyDescent="0.3">
      <c r="A74" s="69"/>
    </row>
    <row r="75" spans="1:2" s="68" customFormat="1" ht="12.75" customHeight="1" x14ac:dyDescent="0.3">
      <c r="A75" s="69"/>
    </row>
    <row r="76" spans="1:2" s="68" customFormat="1" ht="12.75" customHeight="1" x14ac:dyDescent="0.3">
      <c r="A76" s="69"/>
    </row>
    <row r="77" spans="1:2" s="68" customFormat="1" ht="12.75" customHeight="1" x14ac:dyDescent="0.3">
      <c r="A77" s="69"/>
    </row>
    <row r="78" spans="1:2" s="68" customFormat="1" ht="12.75" customHeight="1" x14ac:dyDescent="0.3">
      <c r="A78" s="69"/>
    </row>
    <row r="79" spans="1:2" s="68" customFormat="1" ht="12.75" customHeight="1" x14ac:dyDescent="0.3">
      <c r="A79" s="69" t="s">
        <v>4</v>
      </c>
      <c r="B79" s="68" t="s">
        <v>118</v>
      </c>
    </row>
    <row r="80" spans="1:2" s="68" customFormat="1" ht="12.75" customHeight="1" x14ac:dyDescent="0.3">
      <c r="A80" s="69" t="s">
        <v>5</v>
      </c>
      <c r="B80" s="68" t="s">
        <v>119</v>
      </c>
    </row>
    <row r="81" spans="1:1" s="68" customFormat="1" ht="12.75" customHeight="1" x14ac:dyDescent="0.3">
      <c r="A81" s="69"/>
    </row>
    <row r="82" spans="1:1" s="68" customFormat="1" ht="12.75" customHeight="1" x14ac:dyDescent="0.3">
      <c r="A82" s="69"/>
    </row>
    <row r="83" spans="1:1" s="68" customFormat="1" ht="12.75" customHeight="1" x14ac:dyDescent="0.3">
      <c r="A83" s="69"/>
    </row>
    <row r="84" spans="1:1" s="68" customFormat="1" ht="12.75" customHeight="1" x14ac:dyDescent="0.3">
      <c r="A84" s="69"/>
    </row>
    <row r="85" spans="1:1" s="68" customFormat="1" ht="12.75" customHeight="1" x14ac:dyDescent="0.3">
      <c r="A85" s="69"/>
    </row>
    <row r="86" spans="1:1" s="68" customFormat="1" ht="12.75" customHeight="1" x14ac:dyDescent="0.3">
      <c r="A86" s="69"/>
    </row>
    <row r="87" spans="1:1" s="68" customFormat="1" ht="12.75" customHeight="1" x14ac:dyDescent="0.3">
      <c r="A87" s="69"/>
    </row>
    <row r="88" spans="1:1" s="68" customFormat="1" ht="12.75" customHeight="1" x14ac:dyDescent="0.3">
      <c r="A88" s="69"/>
    </row>
    <row r="89" spans="1:1" s="68" customFormat="1" ht="12.75" customHeight="1" x14ac:dyDescent="0.3">
      <c r="A89" s="69"/>
    </row>
    <row r="90" spans="1:1" s="68" customFormat="1" ht="12.75" customHeight="1" x14ac:dyDescent="0.3">
      <c r="A90" s="69"/>
    </row>
    <row r="91" spans="1:1" s="68" customFormat="1" ht="12.75" customHeight="1" x14ac:dyDescent="0.3">
      <c r="A91" s="69"/>
    </row>
    <row r="92" spans="1:1" s="68" customFormat="1" ht="12.75" customHeight="1" x14ac:dyDescent="0.3">
      <c r="A92" s="69"/>
    </row>
    <row r="93" spans="1:1" s="68" customFormat="1" ht="12.75" customHeight="1" x14ac:dyDescent="0.3">
      <c r="A93" s="69"/>
    </row>
    <row r="94" spans="1:1" s="68" customFormat="1" ht="12.75" customHeight="1" x14ac:dyDescent="0.3">
      <c r="A94" s="69"/>
    </row>
    <row r="95" spans="1:1" s="68" customFormat="1" ht="12.75" customHeight="1" x14ac:dyDescent="0.3">
      <c r="A95" s="69"/>
    </row>
    <row r="96" spans="1:1" s="68" customFormat="1" ht="12.75" customHeight="1" x14ac:dyDescent="0.3">
      <c r="A96" s="69"/>
    </row>
    <row r="97" spans="1:2" s="68" customFormat="1" ht="12.75" customHeight="1" x14ac:dyDescent="0.3">
      <c r="A97" s="69"/>
    </row>
    <row r="98" spans="1:2" s="68" customFormat="1" ht="12.75" customHeight="1" x14ac:dyDescent="0.3">
      <c r="A98" s="69"/>
    </row>
    <row r="99" spans="1:2" s="68" customFormat="1" ht="12.75" customHeight="1" x14ac:dyDescent="0.3">
      <c r="A99" s="69"/>
    </row>
    <row r="100" spans="1:2" s="68" customFormat="1" ht="12.75" customHeight="1" x14ac:dyDescent="0.3">
      <c r="A100" s="69"/>
    </row>
    <row r="101" spans="1:2" s="68" customFormat="1" ht="12.75" customHeight="1" x14ac:dyDescent="0.3">
      <c r="A101" s="69"/>
    </row>
    <row r="102" spans="1:2" s="68" customFormat="1" ht="12.75" customHeight="1" x14ac:dyDescent="0.3">
      <c r="A102" s="69"/>
    </row>
    <row r="103" spans="1:2" s="68" customFormat="1" ht="12.75" customHeight="1" x14ac:dyDescent="0.3">
      <c r="A103" s="69"/>
    </row>
    <row r="104" spans="1:2" s="68" customFormat="1" ht="12.75" customHeight="1" x14ac:dyDescent="0.3">
      <c r="A104" s="69"/>
    </row>
    <row r="105" spans="1:2" s="68" customFormat="1" ht="12.75" customHeight="1" x14ac:dyDescent="0.3">
      <c r="A105" s="69"/>
    </row>
    <row r="106" spans="1:2" s="68" customFormat="1" ht="12.75" customHeight="1" x14ac:dyDescent="0.3">
      <c r="A106" s="69" t="s">
        <v>6</v>
      </c>
      <c r="B106" s="68" t="s">
        <v>120</v>
      </c>
    </row>
    <row r="107" spans="1:2" s="68" customFormat="1" ht="12.75" customHeight="1" x14ac:dyDescent="0.3">
      <c r="A107" s="69" t="s">
        <v>7</v>
      </c>
      <c r="B107" s="68" t="s">
        <v>121</v>
      </c>
    </row>
    <row r="108" spans="1:2" s="68" customFormat="1" ht="12.75" customHeight="1" x14ac:dyDescent="0.3">
      <c r="A108" s="69"/>
    </row>
    <row r="109" spans="1:2" s="68" customFormat="1" ht="12.75" customHeight="1" x14ac:dyDescent="0.3">
      <c r="A109" s="69"/>
    </row>
    <row r="110" spans="1:2" s="68" customFormat="1" ht="12.75" customHeight="1" x14ac:dyDescent="0.3">
      <c r="A110" s="69"/>
    </row>
    <row r="111" spans="1:2" s="68" customFormat="1" ht="12.75" customHeight="1" x14ac:dyDescent="0.3">
      <c r="A111" s="69"/>
    </row>
    <row r="112" spans="1:2" s="68" customFormat="1" ht="12.75" customHeight="1" x14ac:dyDescent="0.3">
      <c r="A112" s="69"/>
    </row>
    <row r="113" spans="1:1" s="68" customFormat="1" ht="12.75" customHeight="1" x14ac:dyDescent="0.3">
      <c r="A113" s="69"/>
    </row>
    <row r="114" spans="1:1" s="68" customFormat="1" ht="12.75" customHeight="1" x14ac:dyDescent="0.3">
      <c r="A114" s="69"/>
    </row>
    <row r="115" spans="1:1" s="68" customFormat="1" ht="12.75" customHeight="1" x14ac:dyDescent="0.3">
      <c r="A115" s="69"/>
    </row>
    <row r="116" spans="1:1" s="68" customFormat="1" ht="12.75" customHeight="1" x14ac:dyDescent="0.3">
      <c r="A116" s="69"/>
    </row>
    <row r="117" spans="1:1" s="68" customFormat="1" ht="12.75" customHeight="1" x14ac:dyDescent="0.3">
      <c r="A117" s="69"/>
    </row>
    <row r="118" spans="1:1" s="68" customFormat="1" ht="12.75" customHeight="1" x14ac:dyDescent="0.3">
      <c r="A118" s="69"/>
    </row>
    <row r="119" spans="1:1" s="68" customFormat="1" ht="12.75" customHeight="1" x14ac:dyDescent="0.3">
      <c r="A119" s="69"/>
    </row>
    <row r="120" spans="1:1" s="68" customFormat="1" ht="12.75" customHeight="1" x14ac:dyDescent="0.3">
      <c r="A120" s="69"/>
    </row>
    <row r="121" spans="1:1" s="68" customFormat="1" ht="12.75" customHeight="1" x14ac:dyDescent="0.3">
      <c r="A121" s="69"/>
    </row>
    <row r="122" spans="1:1" s="68" customFormat="1" ht="12.75" customHeight="1" x14ac:dyDescent="0.3">
      <c r="A122" s="69"/>
    </row>
    <row r="123" spans="1:1" s="68" customFormat="1" ht="12.75" customHeight="1" x14ac:dyDescent="0.3">
      <c r="A123" s="69"/>
    </row>
    <row r="124" spans="1:1" s="68" customFormat="1" ht="12.75" customHeight="1" x14ac:dyDescent="0.3">
      <c r="A124" s="69"/>
    </row>
    <row r="125" spans="1:1" s="68" customFormat="1" ht="12.75" customHeight="1" x14ac:dyDescent="0.3">
      <c r="A125" s="69"/>
    </row>
    <row r="126" spans="1:1" s="68" customFormat="1" ht="12.75" customHeight="1" x14ac:dyDescent="0.3">
      <c r="A126" s="69"/>
    </row>
    <row r="127" spans="1:1" s="68" customFormat="1" ht="12.75" customHeight="1" x14ac:dyDescent="0.3">
      <c r="A127" s="69"/>
    </row>
    <row r="128" spans="1:1" s="68" customFormat="1" ht="12.75" customHeight="1" x14ac:dyDescent="0.3">
      <c r="A128" s="69"/>
    </row>
    <row r="129" spans="1:2" s="68" customFormat="1" ht="12.75" customHeight="1" x14ac:dyDescent="0.3">
      <c r="A129" s="69"/>
    </row>
    <row r="130" spans="1:2" s="68" customFormat="1" ht="12.75" customHeight="1" x14ac:dyDescent="0.3">
      <c r="A130" s="69"/>
    </row>
    <row r="131" spans="1:2" s="68" customFormat="1" ht="12.75" customHeight="1" x14ac:dyDescent="0.3">
      <c r="A131" s="69"/>
    </row>
    <row r="132" spans="1:2" s="68" customFormat="1" ht="12.75" customHeight="1" x14ac:dyDescent="0.3">
      <c r="A132" s="69"/>
    </row>
    <row r="133" spans="1:2" s="61" customFormat="1" x14ac:dyDescent="0.25">
      <c r="B133" s="70" t="s">
        <v>122</v>
      </c>
    </row>
    <row r="134" spans="1:2" s="61" customFormat="1" x14ac:dyDescent="0.25">
      <c r="B134" s="70" t="s">
        <v>123</v>
      </c>
    </row>
    <row r="135" spans="1:2" s="61" customFormat="1" ht="14.4" x14ac:dyDescent="0.3">
      <c r="A135" s="71"/>
      <c r="B135" s="39" t="s">
        <v>124</v>
      </c>
    </row>
  </sheetData>
  <sheetProtection algorithmName="SHA-512" hashValue="oePsOuERlFS5b3FNfJVsWGlFBiiARf+SSE9CIU6NhgC2LZOyNBtz2zpRW2S0odpQXAwPsbPuCEq0VoIKfXKW2w==" saltValue="utjj4xoR3FBsvfzWkRi7NQ==" spinCount="100000" sheet="1" objects="1" scenarios="1"/>
  <mergeCells count="13">
    <mergeCell ref="T1:U2"/>
    <mergeCell ref="A70:A71"/>
    <mergeCell ref="A1:A2"/>
    <mergeCell ref="B1:C2"/>
    <mergeCell ref="D1:E2"/>
    <mergeCell ref="F1:G2"/>
    <mergeCell ref="H1:I2"/>
    <mergeCell ref="A3:A6"/>
    <mergeCell ref="J1:K2"/>
    <mergeCell ref="L1:M2"/>
    <mergeCell ref="N1:O2"/>
    <mergeCell ref="P1:Q2"/>
    <mergeCell ref="R1:S2"/>
  </mergeCells>
  <hyperlinks>
    <hyperlink ref="B135" r:id="rId1" xr:uid="{F3FA9719-35D2-4151-8FEC-4C1C5E6DA79E}"/>
  </hyperlinks>
  <pageMargins left="0.7" right="0.7" top="0.75" bottom="0.75" header="0.3" footer="0.3"/>
  <pageSetup paperSize="9" orientation="portrait" horizontalDpi="200" verticalDpi="200"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6D69-76C4-4CBF-9E96-031E06502B46}">
  <sheetPr codeName="Sheet2">
    <tabColor rgb="FF28B78D"/>
  </sheetPr>
  <dimension ref="A1:AX69"/>
  <sheetViews>
    <sheetView showGridLines="0" showRowColHeaders="0" tabSelected="1" zoomScale="90" zoomScaleNormal="90" workbookViewId="0">
      <selection activeCell="J26" sqref="J26"/>
    </sheetView>
  </sheetViews>
  <sheetFormatPr defaultColWidth="20.109375" defaultRowHeight="13.2" outlineLevelRow="1" x14ac:dyDescent="0.25"/>
  <cols>
    <col min="1" max="1" width="1.109375" customWidth="1"/>
    <col min="2" max="2" width="27.88671875" style="7" customWidth="1"/>
    <col min="3" max="14" width="12.6640625" customWidth="1"/>
    <col min="15" max="16" width="18.6640625" customWidth="1"/>
    <col min="17" max="17" width="1" customWidth="1"/>
    <col min="18" max="41" width="20.109375" style="43"/>
    <col min="42" max="42" width="9" style="44" customWidth="1"/>
    <col min="43" max="43" width="23.33203125" style="44" bestFit="1" customWidth="1"/>
    <col min="44" max="45" width="20.109375" style="44"/>
    <col min="46" max="46" width="10.44140625" style="44" customWidth="1"/>
    <col min="47" max="47" width="23" style="43" customWidth="1"/>
    <col min="48" max="50" width="20.109375" style="43"/>
    <col min="51" max="51" width="23.21875" style="43" customWidth="1"/>
    <col min="52" max="16384" width="20.109375" style="43"/>
  </cols>
  <sheetData>
    <row r="1" spans="2:50" ht="15" customHeight="1" outlineLevel="1" x14ac:dyDescent="0.25">
      <c r="B1" s="95" t="s">
        <v>30</v>
      </c>
      <c r="M1" s="97" t="s">
        <v>104</v>
      </c>
      <c r="N1" s="97"/>
      <c r="O1" s="90" t="s">
        <v>16</v>
      </c>
      <c r="P1" s="42">
        <f>IFERROR(SUM(AV2:AV1002),"")</f>
        <v>1165872</v>
      </c>
      <c r="AP1" s="44" t="s">
        <v>102</v>
      </c>
      <c r="AQ1" s="44" t="s">
        <v>29</v>
      </c>
      <c r="AR1" s="44" t="s">
        <v>103</v>
      </c>
      <c r="AT1" s="44" t="s">
        <v>102</v>
      </c>
      <c r="AU1" s="43" t="s">
        <v>29</v>
      </c>
      <c r="AV1" s="43" t="s">
        <v>103</v>
      </c>
      <c r="AX1" s="43" t="s">
        <v>16</v>
      </c>
    </row>
    <row r="2" spans="2:50" ht="15" customHeight="1" outlineLevel="1" x14ac:dyDescent="0.25">
      <c r="B2" s="95"/>
      <c r="AP2" s="44">
        <f t="shared" ref="AP2:AP20" si="0">IFERROR(RANK(AR2,$AR$2:$AR$23,1),"")</f>
        <v>8</v>
      </c>
      <c r="AQ2" s="44" t="str">
        <f t="shared" ref="AQ2:AQ20" si="1">IFERROR(IF(B37="","",B37),"")</f>
        <v>Advertising</v>
      </c>
      <c r="AR2" s="45">
        <f t="shared" ref="AR2:AR19" si="2">IFERROR(IF(AQ2="","",INDEX($B$36:$N$56,MATCH(AQ2,$B$36:$B$56,0),MATCH($O$1,$B$36:$N$36,0))),"")</f>
        <v>59674</v>
      </c>
      <c r="AT2" s="44">
        <v>1</v>
      </c>
      <c r="AU2" s="46" t="str" cm="1">
        <f t="array" ref="AU2:AU21">_xlfn.SORTBY(AQ2:AQ21,AR2:AR21,1)</f>
        <v>Office supplies</v>
      </c>
      <c r="AV2" s="46">
        <f t="shared" ref="AV2:AV20" si="3">IFERROR(IF(AU2="","",VLOOKUP(AU2,AQ:AR,2,0)),"")</f>
        <v>51480</v>
      </c>
      <c r="AX2" s="43" t="s">
        <v>17</v>
      </c>
    </row>
    <row r="3" spans="2:50" ht="15" customHeight="1" outlineLevel="1" x14ac:dyDescent="0.25">
      <c r="B3" s="95"/>
      <c r="AP3" s="44">
        <f t="shared" si="0"/>
        <v>14</v>
      </c>
      <c r="AQ3" s="44" t="str">
        <f t="shared" si="1"/>
        <v>Bad debt</v>
      </c>
      <c r="AR3" s="45">
        <f t="shared" si="2"/>
        <v>76117</v>
      </c>
      <c r="AT3" s="44">
        <v>2</v>
      </c>
      <c r="AU3" s="46" t="str">
        <v>Commissions</v>
      </c>
      <c r="AV3" s="46">
        <f t="shared" si="3"/>
        <v>53127</v>
      </c>
      <c r="AX3" s="43" t="s">
        <v>18</v>
      </c>
    </row>
    <row r="4" spans="2:50" ht="15" customHeight="1" outlineLevel="1" x14ac:dyDescent="0.25">
      <c r="B4" s="96"/>
      <c r="AP4" s="44">
        <f t="shared" si="0"/>
        <v>2</v>
      </c>
      <c r="AQ4" s="44" t="str">
        <f t="shared" si="1"/>
        <v>Commissions</v>
      </c>
      <c r="AR4" s="45">
        <f t="shared" si="2"/>
        <v>53127</v>
      </c>
      <c r="AT4" s="44">
        <v>3</v>
      </c>
      <c r="AU4" s="46" t="str">
        <v>Spare parts</v>
      </c>
      <c r="AV4" s="46">
        <f t="shared" si="3"/>
        <v>53428</v>
      </c>
      <c r="AX4" s="43" t="s">
        <v>19</v>
      </c>
    </row>
    <row r="5" spans="2:50" ht="15" customHeight="1" outlineLevel="1" x14ac:dyDescent="0.25">
      <c r="B5" s="76" t="s">
        <v>31</v>
      </c>
      <c r="AP5" s="44">
        <f t="shared" si="0"/>
        <v>13</v>
      </c>
      <c r="AQ5" s="44" t="str">
        <f t="shared" si="1"/>
        <v>Depreciation</v>
      </c>
      <c r="AR5" s="45">
        <f t="shared" si="2"/>
        <v>75851</v>
      </c>
      <c r="AT5" s="44">
        <v>4</v>
      </c>
      <c r="AU5" s="46" t="str">
        <v>Insurance</v>
      </c>
      <c r="AV5" s="46">
        <f t="shared" si="3"/>
        <v>53784</v>
      </c>
      <c r="AX5" s="43" t="s">
        <v>20</v>
      </c>
    </row>
    <row r="6" spans="2:50" ht="15" customHeight="1" outlineLevel="1" x14ac:dyDescent="0.25">
      <c r="B6" s="27" t="s">
        <v>125</v>
      </c>
      <c r="AP6" s="44">
        <f t="shared" si="0"/>
        <v>7</v>
      </c>
      <c r="AQ6" s="44" t="str">
        <f t="shared" si="1"/>
        <v>Employee benefits</v>
      </c>
      <c r="AR6" s="45">
        <f t="shared" si="2"/>
        <v>58691</v>
      </c>
      <c r="AT6" s="44">
        <v>5</v>
      </c>
      <c r="AU6" s="46" t="str">
        <v>Maintenance and repairs</v>
      </c>
      <c r="AV6" s="46">
        <f t="shared" si="3"/>
        <v>54845</v>
      </c>
      <c r="AX6" s="43" t="s">
        <v>21</v>
      </c>
    </row>
    <row r="7" spans="2:50" ht="15" customHeight="1" outlineLevel="1" x14ac:dyDescent="0.25">
      <c r="B7" s="76" t="s">
        <v>32</v>
      </c>
      <c r="AP7" s="44">
        <f t="shared" si="0"/>
        <v>18</v>
      </c>
      <c r="AQ7" s="44" t="str">
        <f t="shared" si="1"/>
        <v>Furniture and equipment</v>
      </c>
      <c r="AR7" s="45">
        <f t="shared" si="2"/>
        <v>79489</v>
      </c>
      <c r="AT7" s="44">
        <v>6</v>
      </c>
      <c r="AU7" s="46" t="str">
        <v>Rent</v>
      </c>
      <c r="AV7" s="46">
        <f t="shared" si="3"/>
        <v>58233</v>
      </c>
      <c r="AX7" s="43" t="s">
        <v>22</v>
      </c>
    </row>
    <row r="8" spans="2:50" ht="15" customHeight="1" outlineLevel="1" x14ac:dyDescent="0.25">
      <c r="B8" s="27">
        <v>2023</v>
      </c>
      <c r="AP8" s="44">
        <f t="shared" si="0"/>
        <v>4</v>
      </c>
      <c r="AQ8" s="44" t="str">
        <f t="shared" si="1"/>
        <v>Insurance</v>
      </c>
      <c r="AR8" s="45">
        <f t="shared" si="2"/>
        <v>53784</v>
      </c>
      <c r="AT8" s="44">
        <v>7</v>
      </c>
      <c r="AU8" s="46" t="str">
        <v>Employee benefits</v>
      </c>
      <c r="AV8" s="46">
        <f t="shared" si="3"/>
        <v>58691</v>
      </c>
      <c r="AX8" s="43" t="s">
        <v>23</v>
      </c>
    </row>
    <row r="9" spans="2:50" ht="9" customHeight="1" outlineLevel="1" x14ac:dyDescent="0.25">
      <c r="AP9" s="44">
        <f t="shared" si="0"/>
        <v>16</v>
      </c>
      <c r="AQ9" s="44" t="str">
        <f t="shared" si="1"/>
        <v>Interest expense</v>
      </c>
      <c r="AR9" s="45">
        <f t="shared" si="2"/>
        <v>76321</v>
      </c>
      <c r="AT9" s="44">
        <v>8</v>
      </c>
      <c r="AU9" s="46" t="str">
        <v>Advertising</v>
      </c>
      <c r="AV9" s="46">
        <f t="shared" si="3"/>
        <v>59674</v>
      </c>
      <c r="AX9" s="43" t="s">
        <v>24</v>
      </c>
    </row>
    <row r="10" spans="2:50" ht="9" customHeight="1" outlineLevel="1" x14ac:dyDescent="0.25">
      <c r="AP10" s="44">
        <f t="shared" si="0"/>
        <v>5</v>
      </c>
      <c r="AQ10" s="44" t="str">
        <f t="shared" si="1"/>
        <v>Maintenance and repairs</v>
      </c>
      <c r="AR10" s="45">
        <f t="shared" si="2"/>
        <v>54845</v>
      </c>
      <c r="AT10" s="44">
        <v>9</v>
      </c>
      <c r="AU10" s="46" t="str">
        <v>Salaries and wages</v>
      </c>
      <c r="AV10" s="46">
        <f t="shared" si="3"/>
        <v>60601</v>
      </c>
      <c r="AX10" s="43" t="s">
        <v>25</v>
      </c>
    </row>
    <row r="11" spans="2:50" ht="15" customHeight="1" outlineLevel="1" thickBot="1" x14ac:dyDescent="0.3">
      <c r="AP11" s="44">
        <f t="shared" si="0"/>
        <v>1</v>
      </c>
      <c r="AQ11" s="44" t="str">
        <f t="shared" si="1"/>
        <v>Office supplies</v>
      </c>
      <c r="AR11" s="45">
        <f t="shared" si="2"/>
        <v>51480</v>
      </c>
      <c r="AT11" s="44">
        <v>10</v>
      </c>
      <c r="AU11" s="46" t="str">
        <v>Research and development</v>
      </c>
      <c r="AV11" s="46">
        <f t="shared" si="3"/>
        <v>62831</v>
      </c>
      <c r="AX11" s="43" t="s">
        <v>26</v>
      </c>
    </row>
    <row r="12" spans="2:50" ht="15" customHeight="1" outlineLevel="1" thickBot="1" x14ac:dyDescent="0.3">
      <c r="B12" s="74" t="s">
        <v>72</v>
      </c>
      <c r="AP12" s="44">
        <f t="shared" si="0"/>
        <v>3</v>
      </c>
      <c r="AQ12" s="44" t="str">
        <f t="shared" si="1"/>
        <v>Spare parts</v>
      </c>
      <c r="AR12" s="45">
        <f t="shared" si="2"/>
        <v>53428</v>
      </c>
      <c r="AT12" s="44">
        <v>11</v>
      </c>
      <c r="AU12" s="46" t="str">
        <v>Web hosting and domains</v>
      </c>
      <c r="AV12" s="46">
        <f t="shared" si="3"/>
        <v>66686</v>
      </c>
      <c r="AX12" s="43" t="s">
        <v>27</v>
      </c>
    </row>
    <row r="13" spans="2:50" ht="15" customHeight="1" outlineLevel="1" thickBot="1" x14ac:dyDescent="0.3">
      <c r="B13" s="20">
        <f>SUM(C34:N34)</f>
        <v>22865144</v>
      </c>
      <c r="AP13" s="44">
        <f t="shared" si="0"/>
        <v>6</v>
      </c>
      <c r="AQ13" s="44" t="str">
        <f t="shared" si="1"/>
        <v>Rent</v>
      </c>
      <c r="AR13" s="45">
        <f t="shared" si="2"/>
        <v>58233</v>
      </c>
      <c r="AT13" s="44">
        <v>12</v>
      </c>
      <c r="AU13" s="46" t="str">
        <v>Software</v>
      </c>
      <c r="AV13" s="46">
        <f t="shared" si="3"/>
        <v>69208</v>
      </c>
    </row>
    <row r="14" spans="2:50" ht="15" customHeight="1" outlineLevel="1" thickBot="1" x14ac:dyDescent="0.3">
      <c r="B14" s="22" t="s">
        <v>33</v>
      </c>
      <c r="AP14" s="44">
        <f t="shared" si="0"/>
        <v>10</v>
      </c>
      <c r="AQ14" s="44" t="str">
        <f t="shared" si="1"/>
        <v>Research and development</v>
      </c>
      <c r="AR14" s="45">
        <f t="shared" si="2"/>
        <v>62831</v>
      </c>
      <c r="AT14" s="44">
        <v>13</v>
      </c>
      <c r="AU14" s="46" t="str">
        <v>Depreciation</v>
      </c>
      <c r="AV14" s="46">
        <f t="shared" si="3"/>
        <v>75851</v>
      </c>
    </row>
    <row r="15" spans="2:50" ht="15" customHeight="1" outlineLevel="1" thickBot="1" x14ac:dyDescent="0.3">
      <c r="B15" s="20">
        <f>SUM(C57:N57)</f>
        <v>14019312</v>
      </c>
      <c r="AP15" s="44">
        <f t="shared" si="0"/>
        <v>9</v>
      </c>
      <c r="AQ15" s="44" t="str">
        <f t="shared" si="1"/>
        <v>Salaries and wages</v>
      </c>
      <c r="AR15" s="45">
        <f t="shared" si="2"/>
        <v>60601</v>
      </c>
      <c r="AT15" s="44">
        <v>14</v>
      </c>
      <c r="AU15" s="46" t="str">
        <v>Bad debt</v>
      </c>
      <c r="AV15" s="46">
        <f t="shared" si="3"/>
        <v>76117</v>
      </c>
    </row>
    <row r="16" spans="2:50" ht="15" customHeight="1" outlineLevel="1" thickBot="1" x14ac:dyDescent="0.3">
      <c r="B16" s="73" t="s">
        <v>64</v>
      </c>
      <c r="M16" s="56"/>
      <c r="N16" s="56"/>
      <c r="O16" s="55"/>
      <c r="P16" s="54"/>
      <c r="AP16" s="44">
        <f t="shared" si="0"/>
        <v>12</v>
      </c>
      <c r="AQ16" s="44" t="str">
        <f t="shared" si="1"/>
        <v>Software</v>
      </c>
      <c r="AR16" s="45">
        <f t="shared" si="2"/>
        <v>69208</v>
      </c>
      <c r="AT16" s="44">
        <v>15</v>
      </c>
      <c r="AU16" s="46" t="str">
        <v>Utilities</v>
      </c>
      <c r="AV16" s="46">
        <f t="shared" si="3"/>
        <v>76117</v>
      </c>
    </row>
    <row r="17" spans="1:48" ht="15" customHeight="1" outlineLevel="1" thickBot="1" x14ac:dyDescent="0.3">
      <c r="B17" s="20">
        <f>SUM(C65:N65)</f>
        <v>2505312</v>
      </c>
      <c r="AP17" s="44">
        <f t="shared" si="0"/>
        <v>17</v>
      </c>
      <c r="AQ17" s="44" t="str">
        <f t="shared" si="1"/>
        <v>Travel</v>
      </c>
      <c r="AR17" s="45">
        <f t="shared" si="2"/>
        <v>79389</v>
      </c>
      <c r="AT17" s="44">
        <v>16</v>
      </c>
      <c r="AU17" s="46" t="str">
        <v>Interest expense</v>
      </c>
      <c r="AV17" s="46">
        <f t="shared" si="3"/>
        <v>76321</v>
      </c>
    </row>
    <row r="18" spans="1:48" ht="15" customHeight="1" outlineLevel="1" thickBot="1" x14ac:dyDescent="0.3">
      <c r="B18" s="75" t="s">
        <v>73</v>
      </c>
      <c r="AP18" s="44">
        <f t="shared" si="0"/>
        <v>14</v>
      </c>
      <c r="AQ18" s="44" t="str">
        <f t="shared" si="1"/>
        <v>Utilities</v>
      </c>
      <c r="AR18" s="45">
        <f t="shared" si="2"/>
        <v>76117</v>
      </c>
      <c r="AT18" s="44">
        <v>17</v>
      </c>
      <c r="AU18" s="46" t="str">
        <v>Travel</v>
      </c>
      <c r="AV18" s="46">
        <f t="shared" si="3"/>
        <v>79389</v>
      </c>
    </row>
    <row r="19" spans="1:48" ht="15" customHeight="1" outlineLevel="1" x14ac:dyDescent="0.25">
      <c r="B19" s="21">
        <f>SUM(C67:N67)</f>
        <v>6340520</v>
      </c>
      <c r="AP19" s="44">
        <f t="shared" si="0"/>
        <v>11</v>
      </c>
      <c r="AQ19" s="44" t="str">
        <f t="shared" si="1"/>
        <v>Web hosting and domains</v>
      </c>
      <c r="AR19" s="45">
        <f t="shared" si="2"/>
        <v>66686</v>
      </c>
      <c r="AT19" s="44">
        <v>18</v>
      </c>
      <c r="AU19" s="46" t="str">
        <v>Furniture and equipment</v>
      </c>
      <c r="AV19" s="46">
        <f t="shared" si="3"/>
        <v>79489</v>
      </c>
    </row>
    <row r="20" spans="1:48" ht="15" customHeight="1" outlineLevel="1" x14ac:dyDescent="0.25">
      <c r="B20" s="19"/>
      <c r="AP20" s="44" t="str">
        <f t="shared" si="0"/>
        <v/>
      </c>
      <c r="AQ20" s="44" t="str">
        <f t="shared" si="1"/>
        <v/>
      </c>
      <c r="AR20" s="45" t="str">
        <f t="shared" ref="AR20:AR23" si="4">IFERROR(IF(AQ20="","",INDEX($B$36:$N$56,MATCH(AQ20,$B$36:$B$56,0),MATCH($O$1,$B$36:$N$36,0))),"")</f>
        <v/>
      </c>
      <c r="AT20" s="44">
        <v>19</v>
      </c>
      <c r="AU20" s="46" t="str">
        <v/>
      </c>
      <c r="AV20" s="46" t="str">
        <f t="shared" si="3"/>
        <v/>
      </c>
    </row>
    <row r="21" spans="1:48" ht="15" customHeight="1" outlineLevel="1" x14ac:dyDescent="0.25">
      <c r="B21" s="19"/>
      <c r="AP21" s="44" t="str">
        <f t="shared" ref="AP21:AP23" si="5">IFERROR(RANK(AR21,$AR$2:$AR$23,1),"")</f>
        <v/>
      </c>
      <c r="AQ21" s="44" t="str">
        <f t="shared" ref="AQ21:AQ23" si="6">IFERROR(IF(B56="","",B56),"")</f>
        <v/>
      </c>
      <c r="AR21" s="45" t="str">
        <f t="shared" si="4"/>
        <v/>
      </c>
      <c r="AT21" s="44">
        <v>19</v>
      </c>
      <c r="AU21" s="46" t="str">
        <v/>
      </c>
      <c r="AV21" s="46" t="str">
        <f t="shared" ref="AV21:AV23" si="7">IFERROR(IF(AU21="","",VLOOKUP(AU21,AQ:AR,2,0)),"")</f>
        <v/>
      </c>
    </row>
    <row r="22" spans="1:48" ht="15" customHeight="1" outlineLevel="1" x14ac:dyDescent="0.25">
      <c r="B22" s="19"/>
      <c r="AR22" s="45"/>
      <c r="AU22" s="46"/>
      <c r="AV22" s="46" t="str">
        <f t="shared" si="7"/>
        <v/>
      </c>
    </row>
    <row r="23" spans="1:48" ht="14.25" customHeight="1" x14ac:dyDescent="0.25">
      <c r="AP23" s="44" t="str">
        <f t="shared" si="5"/>
        <v/>
      </c>
      <c r="AQ23" s="44" t="str">
        <f t="shared" si="6"/>
        <v/>
      </c>
      <c r="AR23" s="45" t="str">
        <f t="shared" si="4"/>
        <v/>
      </c>
      <c r="AU23" s="46"/>
      <c r="AV23" s="46" t="str">
        <f t="shared" si="7"/>
        <v/>
      </c>
    </row>
    <row r="24" spans="1:48" s="47" customFormat="1" ht="15.9" customHeight="1" x14ac:dyDescent="0.25">
      <c r="A24" s="7"/>
      <c r="B24" s="77" t="s">
        <v>35</v>
      </c>
      <c r="C24" s="78" t="s">
        <v>16</v>
      </c>
      <c r="D24" s="78" t="s">
        <v>17</v>
      </c>
      <c r="E24" s="78" t="s">
        <v>18</v>
      </c>
      <c r="F24" s="78" t="s">
        <v>19</v>
      </c>
      <c r="G24" s="78" t="s">
        <v>20</v>
      </c>
      <c r="H24" s="78" t="s">
        <v>21</v>
      </c>
      <c r="I24" s="78" t="s">
        <v>22</v>
      </c>
      <c r="J24" s="78" t="s">
        <v>23</v>
      </c>
      <c r="K24" s="78" t="s">
        <v>24</v>
      </c>
      <c r="L24" s="78" t="s">
        <v>25</v>
      </c>
      <c r="M24" s="78" t="s">
        <v>26</v>
      </c>
      <c r="N24" s="78" t="s">
        <v>27</v>
      </c>
      <c r="O24" s="29" t="s">
        <v>75</v>
      </c>
      <c r="P24" s="79" t="s">
        <v>76</v>
      </c>
      <c r="Q24" s="7"/>
      <c r="AP24" s="48"/>
      <c r="AQ24" s="48"/>
      <c r="AR24" s="48"/>
      <c r="AS24" s="48"/>
      <c r="AT24" s="48"/>
    </row>
    <row r="25" spans="1:48" x14ac:dyDescent="0.25">
      <c r="B25" s="12" t="s">
        <v>36</v>
      </c>
      <c r="C25" s="10">
        <v>2015864</v>
      </c>
      <c r="D25" s="10">
        <v>1844713</v>
      </c>
      <c r="E25" s="10">
        <v>1979425</v>
      </c>
      <c r="F25" s="10">
        <v>1900949</v>
      </c>
      <c r="G25" s="10">
        <v>2100121</v>
      </c>
      <c r="H25" s="10">
        <v>2152349</v>
      </c>
      <c r="I25" s="10">
        <v>2161135</v>
      </c>
      <c r="J25" s="10">
        <v>2362179</v>
      </c>
      <c r="K25" s="10">
        <v>1850426</v>
      </c>
      <c r="L25" s="10">
        <v>1984016</v>
      </c>
      <c r="M25" s="10">
        <v>1878084</v>
      </c>
      <c r="N25" s="10">
        <v>2062532</v>
      </c>
      <c r="O25" s="28"/>
      <c r="P25" s="35">
        <f>SUM(C25:N25)</f>
        <v>24291793</v>
      </c>
    </row>
    <row r="26" spans="1:48" x14ac:dyDescent="0.25">
      <c r="B26" s="12" t="s">
        <v>37</v>
      </c>
      <c r="C26" s="10">
        <v>578258</v>
      </c>
      <c r="D26" s="10">
        <v>522005</v>
      </c>
      <c r="E26" s="10">
        <v>608258</v>
      </c>
      <c r="F26" s="10">
        <v>686594</v>
      </c>
      <c r="G26" s="10">
        <v>501297</v>
      </c>
      <c r="H26" s="10">
        <v>735600</v>
      </c>
      <c r="I26" s="10">
        <v>683337</v>
      </c>
      <c r="J26" s="10">
        <v>618370</v>
      </c>
      <c r="K26" s="10">
        <v>639852</v>
      </c>
      <c r="L26" s="10">
        <v>641968</v>
      </c>
      <c r="M26" s="10">
        <v>678848</v>
      </c>
      <c r="N26" s="10">
        <v>764236</v>
      </c>
      <c r="O26" s="28"/>
      <c r="P26" s="35">
        <f t="shared" ref="P26:P34" si="8">SUM(C26:N26)</f>
        <v>7658623</v>
      </c>
    </row>
    <row r="27" spans="1:48" x14ac:dyDescent="0.25">
      <c r="B27" s="23" t="s">
        <v>38</v>
      </c>
      <c r="C27" s="49">
        <f>IF(COUNT(C25:C26)=0,0,C25-C26)</f>
        <v>1437606</v>
      </c>
      <c r="D27" s="49">
        <f>IF(COUNT(D25:D26)=0,0,D25-D26)</f>
        <v>1322708</v>
      </c>
      <c r="E27" s="49">
        <f t="shared" ref="E27:N27" si="9">IF(COUNT(E25:E26)=0,0,E25-E26)</f>
        <v>1371167</v>
      </c>
      <c r="F27" s="49">
        <f t="shared" si="9"/>
        <v>1214355</v>
      </c>
      <c r="G27" s="49">
        <f t="shared" si="9"/>
        <v>1598824</v>
      </c>
      <c r="H27" s="49">
        <f t="shared" si="9"/>
        <v>1416749</v>
      </c>
      <c r="I27" s="49">
        <f t="shared" si="9"/>
        <v>1477798</v>
      </c>
      <c r="J27" s="49">
        <f t="shared" si="9"/>
        <v>1743809</v>
      </c>
      <c r="K27" s="49">
        <f t="shared" si="9"/>
        <v>1210574</v>
      </c>
      <c r="L27" s="49">
        <f t="shared" si="9"/>
        <v>1342048</v>
      </c>
      <c r="M27" s="49">
        <f t="shared" si="9"/>
        <v>1199236</v>
      </c>
      <c r="N27" s="49">
        <f t="shared" si="9"/>
        <v>1298296</v>
      </c>
      <c r="O27" s="28"/>
      <c r="P27" s="24">
        <f t="shared" si="8"/>
        <v>16633170</v>
      </c>
    </row>
    <row r="28" spans="1:48" x14ac:dyDescent="0.25">
      <c r="B28" s="12" t="s">
        <v>39</v>
      </c>
      <c r="C28" s="10">
        <v>40269</v>
      </c>
      <c r="D28" s="10">
        <v>120005</v>
      </c>
      <c r="E28" s="10">
        <v>137067</v>
      </c>
      <c r="F28" s="10">
        <v>31064</v>
      </c>
      <c r="G28" s="10">
        <v>125876</v>
      </c>
      <c r="H28" s="10">
        <v>113567</v>
      </c>
      <c r="I28" s="10">
        <v>50071</v>
      </c>
      <c r="J28" s="10">
        <v>142890</v>
      </c>
      <c r="K28" s="10">
        <v>151379</v>
      </c>
      <c r="L28" s="10">
        <v>105931</v>
      </c>
      <c r="M28" s="10">
        <v>157439</v>
      </c>
      <c r="N28" s="10">
        <v>27903</v>
      </c>
      <c r="O28" s="28"/>
      <c r="P28" s="35">
        <f t="shared" si="8"/>
        <v>1203461</v>
      </c>
    </row>
    <row r="29" spans="1:48" x14ac:dyDescent="0.25">
      <c r="B29" s="12" t="s">
        <v>40</v>
      </c>
      <c r="C29" s="10">
        <v>51985</v>
      </c>
      <c r="D29" s="10">
        <v>176861</v>
      </c>
      <c r="E29" s="10">
        <v>98724</v>
      </c>
      <c r="F29" s="10">
        <v>90022</v>
      </c>
      <c r="G29" s="10">
        <v>33609</v>
      </c>
      <c r="H29" s="10">
        <v>57237</v>
      </c>
      <c r="I29" s="10">
        <v>178552</v>
      </c>
      <c r="J29" s="10">
        <v>106280</v>
      </c>
      <c r="K29" s="10">
        <v>46853</v>
      </c>
      <c r="L29" s="10">
        <v>72919</v>
      </c>
      <c r="M29" s="10">
        <v>64504</v>
      </c>
      <c r="N29" s="10">
        <v>165607</v>
      </c>
      <c r="O29" s="28"/>
      <c r="P29" s="35">
        <f t="shared" si="8"/>
        <v>1143153</v>
      </c>
    </row>
    <row r="30" spans="1:48" x14ac:dyDescent="0.25">
      <c r="B30" s="12" t="s">
        <v>41</v>
      </c>
      <c r="C30" s="10">
        <v>30718</v>
      </c>
      <c r="D30" s="10">
        <v>128139</v>
      </c>
      <c r="E30" s="10">
        <v>116845</v>
      </c>
      <c r="F30" s="10">
        <v>135099</v>
      </c>
      <c r="G30" s="10">
        <v>63777</v>
      </c>
      <c r="H30" s="10">
        <v>150159</v>
      </c>
      <c r="I30" s="10">
        <v>27629</v>
      </c>
      <c r="J30" s="10">
        <v>48520</v>
      </c>
      <c r="K30" s="10">
        <v>45724</v>
      </c>
      <c r="L30" s="10">
        <v>175167</v>
      </c>
      <c r="M30" s="10">
        <v>163816</v>
      </c>
      <c r="N30" s="10">
        <v>193049</v>
      </c>
      <c r="O30" s="28"/>
      <c r="P30" s="35">
        <f t="shared" si="8"/>
        <v>1278642</v>
      </c>
    </row>
    <row r="31" spans="1:48" x14ac:dyDescent="0.25">
      <c r="B31" s="12" t="s">
        <v>42</v>
      </c>
      <c r="C31" s="10">
        <v>195405</v>
      </c>
      <c r="D31" s="10">
        <v>133251</v>
      </c>
      <c r="E31" s="10">
        <v>94966</v>
      </c>
      <c r="F31" s="10">
        <v>82562</v>
      </c>
      <c r="G31" s="10">
        <v>195538</v>
      </c>
      <c r="H31" s="10">
        <v>88798</v>
      </c>
      <c r="I31" s="10">
        <v>196474</v>
      </c>
      <c r="J31" s="10">
        <v>92048</v>
      </c>
      <c r="K31" s="10">
        <v>90799</v>
      </c>
      <c r="L31" s="10">
        <v>34560</v>
      </c>
      <c r="M31" s="10">
        <v>75627</v>
      </c>
      <c r="N31" s="10">
        <v>164868</v>
      </c>
      <c r="O31" s="28"/>
      <c r="P31" s="35">
        <f t="shared" si="8"/>
        <v>1444896</v>
      </c>
    </row>
    <row r="32" spans="1:48" x14ac:dyDescent="0.25">
      <c r="B32" s="12" t="s">
        <v>43</v>
      </c>
      <c r="C32" s="10">
        <v>79654</v>
      </c>
      <c r="D32" s="10">
        <v>73100</v>
      </c>
      <c r="E32" s="10">
        <v>64476</v>
      </c>
      <c r="F32" s="10">
        <v>143771</v>
      </c>
      <c r="G32" s="10">
        <v>130273</v>
      </c>
      <c r="H32" s="10">
        <v>55971</v>
      </c>
      <c r="I32" s="10">
        <v>76457</v>
      </c>
      <c r="J32" s="10">
        <v>34814</v>
      </c>
      <c r="K32" s="10">
        <v>91610</v>
      </c>
      <c r="L32" s="10">
        <v>191178</v>
      </c>
      <c r="M32" s="10">
        <v>83763</v>
      </c>
      <c r="N32" s="10">
        <v>136755</v>
      </c>
      <c r="O32" s="28"/>
      <c r="P32" s="35">
        <f t="shared" si="8"/>
        <v>1161822</v>
      </c>
    </row>
    <row r="33" spans="1:17" x14ac:dyDescent="0.25">
      <c r="B33" s="23" t="s">
        <v>44</v>
      </c>
      <c r="C33" s="49">
        <f>IF(COUNT(C28:C32)=0,0,SUM(C28:C32))</f>
        <v>398031</v>
      </c>
      <c r="D33" s="49">
        <f t="shared" ref="D33:N33" si="10">IF(COUNT(D28:D32)=0,0,SUM(D28:D32))</f>
        <v>631356</v>
      </c>
      <c r="E33" s="49">
        <f t="shared" si="10"/>
        <v>512078</v>
      </c>
      <c r="F33" s="49">
        <f t="shared" si="10"/>
        <v>482518</v>
      </c>
      <c r="G33" s="49">
        <f t="shared" si="10"/>
        <v>549073</v>
      </c>
      <c r="H33" s="49">
        <f t="shared" si="10"/>
        <v>465732</v>
      </c>
      <c r="I33" s="49">
        <f t="shared" si="10"/>
        <v>529183</v>
      </c>
      <c r="J33" s="49">
        <f t="shared" si="10"/>
        <v>424552</v>
      </c>
      <c r="K33" s="49">
        <f t="shared" si="10"/>
        <v>426365</v>
      </c>
      <c r="L33" s="49">
        <f t="shared" si="10"/>
        <v>579755</v>
      </c>
      <c r="M33" s="49">
        <f t="shared" si="10"/>
        <v>545149</v>
      </c>
      <c r="N33" s="49">
        <f t="shared" si="10"/>
        <v>688182</v>
      </c>
      <c r="O33" s="28"/>
      <c r="P33" s="24">
        <f t="shared" si="8"/>
        <v>6231974</v>
      </c>
    </row>
    <row r="34" spans="1:17" x14ac:dyDescent="0.25">
      <c r="B34" s="80" t="s">
        <v>45</v>
      </c>
      <c r="C34" s="81">
        <f>IFERROR(C33+C27,"")</f>
        <v>1835637</v>
      </c>
      <c r="D34" s="81">
        <f t="shared" ref="D34:N34" si="11">IFERROR(D33+D27,"")</f>
        <v>1954064</v>
      </c>
      <c r="E34" s="81">
        <f t="shared" si="11"/>
        <v>1883245</v>
      </c>
      <c r="F34" s="81">
        <f t="shared" si="11"/>
        <v>1696873</v>
      </c>
      <c r="G34" s="81">
        <f t="shared" si="11"/>
        <v>2147897</v>
      </c>
      <c r="H34" s="81">
        <f t="shared" si="11"/>
        <v>1882481</v>
      </c>
      <c r="I34" s="81">
        <f t="shared" si="11"/>
        <v>2006981</v>
      </c>
      <c r="J34" s="81">
        <f t="shared" si="11"/>
        <v>2168361</v>
      </c>
      <c r="K34" s="81">
        <f t="shared" si="11"/>
        <v>1636939</v>
      </c>
      <c r="L34" s="81">
        <f t="shared" si="11"/>
        <v>1921803</v>
      </c>
      <c r="M34" s="81">
        <f t="shared" si="11"/>
        <v>1744385</v>
      </c>
      <c r="N34" s="81">
        <f t="shared" si="11"/>
        <v>1986478</v>
      </c>
      <c r="O34" s="28"/>
      <c r="P34" s="82">
        <f t="shared" si="8"/>
        <v>22865144</v>
      </c>
    </row>
    <row r="35" spans="1:17" ht="13.8" x14ac:dyDescent="0.25">
      <c r="B35" s="13"/>
    </row>
    <row r="36" spans="1:17" s="48" customFormat="1" ht="15.9" customHeight="1" x14ac:dyDescent="0.25">
      <c r="A36" s="8"/>
      <c r="B36" s="40" t="s">
        <v>29</v>
      </c>
      <c r="C36" s="11" t="s">
        <v>16</v>
      </c>
      <c r="D36" s="11" t="s">
        <v>17</v>
      </c>
      <c r="E36" s="11" t="s">
        <v>18</v>
      </c>
      <c r="F36" s="11" t="s">
        <v>19</v>
      </c>
      <c r="G36" s="11" t="s">
        <v>20</v>
      </c>
      <c r="H36" s="11" t="s">
        <v>21</v>
      </c>
      <c r="I36" s="11" t="s">
        <v>22</v>
      </c>
      <c r="J36" s="11" t="s">
        <v>23</v>
      </c>
      <c r="K36" s="11" t="s">
        <v>24</v>
      </c>
      <c r="L36" s="11" t="s">
        <v>25</v>
      </c>
      <c r="M36" s="11" t="s">
        <v>26</v>
      </c>
      <c r="N36" s="11" t="s">
        <v>27</v>
      </c>
      <c r="O36" s="50" t="s">
        <v>75</v>
      </c>
      <c r="P36" s="25" t="s">
        <v>76</v>
      </c>
      <c r="Q36" s="8"/>
    </row>
    <row r="37" spans="1:17" x14ac:dyDescent="0.25">
      <c r="B37" s="41" t="s">
        <v>46</v>
      </c>
      <c r="C37" s="31">
        <v>59674</v>
      </c>
      <c r="D37" s="31">
        <v>53720</v>
      </c>
      <c r="E37" s="31">
        <v>76790</v>
      </c>
      <c r="F37" s="31">
        <v>69468</v>
      </c>
      <c r="G37" s="31">
        <v>56977</v>
      </c>
      <c r="H37" s="31">
        <v>59102</v>
      </c>
      <c r="I37" s="31">
        <v>58381</v>
      </c>
      <c r="J37" s="31">
        <v>56735</v>
      </c>
      <c r="K37" s="31">
        <v>56524</v>
      </c>
      <c r="L37" s="31">
        <v>75112</v>
      </c>
      <c r="M37" s="31">
        <v>73368</v>
      </c>
      <c r="N37" s="31">
        <v>75875</v>
      </c>
      <c r="O37" s="51"/>
      <c r="P37" s="33">
        <f>SUM('Profit And Loss Statement'!$C37:$N37)</f>
        <v>771726</v>
      </c>
    </row>
    <row r="38" spans="1:17" x14ac:dyDescent="0.25">
      <c r="B38" s="41" t="s">
        <v>47</v>
      </c>
      <c r="C38" s="31">
        <v>76117</v>
      </c>
      <c r="D38" s="31">
        <v>73923</v>
      </c>
      <c r="E38" s="31">
        <v>71626</v>
      </c>
      <c r="F38" s="31">
        <v>53543</v>
      </c>
      <c r="G38" s="31">
        <v>74794</v>
      </c>
      <c r="H38" s="31">
        <v>69456</v>
      </c>
      <c r="I38" s="31">
        <v>55761</v>
      </c>
      <c r="J38" s="31">
        <v>73286</v>
      </c>
      <c r="K38" s="31">
        <v>67663</v>
      </c>
      <c r="L38" s="31">
        <v>68034</v>
      </c>
      <c r="M38" s="31">
        <v>58065</v>
      </c>
      <c r="N38" s="31">
        <v>74610</v>
      </c>
      <c r="O38" s="51"/>
      <c r="P38" s="33">
        <f>SUM('Profit And Loss Statement'!$C38:$N38)</f>
        <v>816878</v>
      </c>
    </row>
    <row r="39" spans="1:17" x14ac:dyDescent="0.25">
      <c r="B39" s="41" t="s">
        <v>48</v>
      </c>
      <c r="C39" s="31">
        <v>53127</v>
      </c>
      <c r="D39" s="31">
        <v>58150</v>
      </c>
      <c r="E39" s="31">
        <v>69610</v>
      </c>
      <c r="F39" s="31">
        <v>64205</v>
      </c>
      <c r="G39" s="31">
        <v>68999</v>
      </c>
      <c r="H39" s="31">
        <v>77163</v>
      </c>
      <c r="I39" s="31">
        <v>64639</v>
      </c>
      <c r="J39" s="31">
        <v>72983</v>
      </c>
      <c r="K39" s="31">
        <v>58449</v>
      </c>
      <c r="L39" s="31">
        <v>66091</v>
      </c>
      <c r="M39" s="31">
        <v>69188</v>
      </c>
      <c r="N39" s="31">
        <v>63666</v>
      </c>
      <c r="O39" s="51"/>
      <c r="P39" s="33">
        <f>SUM('Profit And Loss Statement'!$C39:$N39)</f>
        <v>786270</v>
      </c>
    </row>
    <row r="40" spans="1:17" x14ac:dyDescent="0.25">
      <c r="B40" s="41" t="s">
        <v>49</v>
      </c>
      <c r="C40" s="31">
        <v>75851</v>
      </c>
      <c r="D40" s="31">
        <v>50794</v>
      </c>
      <c r="E40" s="31">
        <v>70106</v>
      </c>
      <c r="F40" s="31">
        <v>64379</v>
      </c>
      <c r="G40" s="31">
        <v>63066</v>
      </c>
      <c r="H40" s="31">
        <v>79498</v>
      </c>
      <c r="I40" s="31">
        <v>63942</v>
      </c>
      <c r="J40" s="31">
        <v>68404</v>
      </c>
      <c r="K40" s="31">
        <v>69564</v>
      </c>
      <c r="L40" s="31">
        <v>72096</v>
      </c>
      <c r="M40" s="31">
        <v>61630</v>
      </c>
      <c r="N40" s="31">
        <v>65659</v>
      </c>
      <c r="O40" s="51"/>
      <c r="P40" s="33">
        <f>SUM('Profit And Loss Statement'!$C40:$N40)</f>
        <v>804989</v>
      </c>
    </row>
    <row r="41" spans="1:17" x14ac:dyDescent="0.25">
      <c r="B41" s="41" t="s">
        <v>50</v>
      </c>
      <c r="C41" s="31">
        <v>58691</v>
      </c>
      <c r="D41" s="31">
        <v>73150</v>
      </c>
      <c r="E41" s="31">
        <v>53055</v>
      </c>
      <c r="F41" s="31">
        <v>76547</v>
      </c>
      <c r="G41" s="31">
        <v>78043</v>
      </c>
      <c r="H41" s="31">
        <v>54474</v>
      </c>
      <c r="I41" s="31">
        <v>78782</v>
      </c>
      <c r="J41" s="31">
        <v>65129</v>
      </c>
      <c r="K41" s="31">
        <v>65632</v>
      </c>
      <c r="L41" s="31">
        <v>66045</v>
      </c>
      <c r="M41" s="31">
        <v>54177</v>
      </c>
      <c r="N41" s="31">
        <v>55468</v>
      </c>
      <c r="O41" s="51"/>
      <c r="P41" s="33">
        <f>SUM('Profit And Loss Statement'!$C41:$N41)</f>
        <v>779193</v>
      </c>
    </row>
    <row r="42" spans="1:17" x14ac:dyDescent="0.25">
      <c r="B42" s="41" t="s">
        <v>51</v>
      </c>
      <c r="C42" s="31">
        <v>79489</v>
      </c>
      <c r="D42" s="31">
        <v>68010</v>
      </c>
      <c r="E42" s="31">
        <v>61141</v>
      </c>
      <c r="F42" s="31">
        <v>57059</v>
      </c>
      <c r="G42" s="31">
        <v>66991</v>
      </c>
      <c r="H42" s="31">
        <v>72576</v>
      </c>
      <c r="I42" s="31">
        <v>77081</v>
      </c>
      <c r="J42" s="31">
        <v>70632</v>
      </c>
      <c r="K42" s="31">
        <v>61582</v>
      </c>
      <c r="L42" s="31">
        <v>79967</v>
      </c>
      <c r="M42" s="31">
        <v>79795</v>
      </c>
      <c r="N42" s="31">
        <v>68064</v>
      </c>
      <c r="O42" s="51"/>
      <c r="P42" s="33">
        <f>SUM('Profit And Loss Statement'!$C42:$N42)</f>
        <v>842387</v>
      </c>
    </row>
    <row r="43" spans="1:17" x14ac:dyDescent="0.25">
      <c r="B43" s="41" t="s">
        <v>52</v>
      </c>
      <c r="C43" s="31">
        <v>53784</v>
      </c>
      <c r="D43" s="31">
        <v>75910</v>
      </c>
      <c r="E43" s="31">
        <v>75291</v>
      </c>
      <c r="F43" s="31">
        <v>56949</v>
      </c>
      <c r="G43" s="31">
        <v>50814</v>
      </c>
      <c r="H43" s="31">
        <v>58374</v>
      </c>
      <c r="I43" s="31">
        <v>69424</v>
      </c>
      <c r="J43" s="31">
        <v>63410</v>
      </c>
      <c r="K43" s="31">
        <v>53163</v>
      </c>
      <c r="L43" s="31">
        <v>54283</v>
      </c>
      <c r="M43" s="31">
        <v>73221</v>
      </c>
      <c r="N43" s="31">
        <v>77353</v>
      </c>
      <c r="O43" s="51"/>
      <c r="P43" s="33">
        <f>SUM('Profit And Loss Statement'!$C43:$N43)</f>
        <v>761976</v>
      </c>
    </row>
    <row r="44" spans="1:17" x14ac:dyDescent="0.25">
      <c r="B44" s="41" t="s">
        <v>53</v>
      </c>
      <c r="C44" s="31">
        <v>76321</v>
      </c>
      <c r="D44" s="31">
        <v>69657</v>
      </c>
      <c r="E44" s="31">
        <v>74831</v>
      </c>
      <c r="F44" s="31">
        <v>50839</v>
      </c>
      <c r="G44" s="31">
        <v>66636</v>
      </c>
      <c r="H44" s="31">
        <v>68568</v>
      </c>
      <c r="I44" s="31">
        <v>69310</v>
      </c>
      <c r="J44" s="31">
        <v>71720</v>
      </c>
      <c r="K44" s="31">
        <v>74373</v>
      </c>
      <c r="L44" s="31">
        <v>76214</v>
      </c>
      <c r="M44" s="31">
        <v>58165</v>
      </c>
      <c r="N44" s="31">
        <v>50059</v>
      </c>
      <c r="O44" s="51"/>
      <c r="P44" s="33">
        <f>SUM('Profit And Loss Statement'!$C44:$N44)</f>
        <v>806693</v>
      </c>
    </row>
    <row r="45" spans="1:17" x14ac:dyDescent="0.25">
      <c r="B45" s="41" t="s">
        <v>54</v>
      </c>
      <c r="C45" s="31">
        <v>54845</v>
      </c>
      <c r="D45" s="31">
        <v>60917</v>
      </c>
      <c r="E45" s="31">
        <v>51151</v>
      </c>
      <c r="F45" s="31">
        <v>56768</v>
      </c>
      <c r="G45" s="31">
        <v>61639</v>
      </c>
      <c r="H45" s="31">
        <v>61158</v>
      </c>
      <c r="I45" s="31">
        <v>58931</v>
      </c>
      <c r="J45" s="31">
        <v>62564</v>
      </c>
      <c r="K45" s="31">
        <v>71763</v>
      </c>
      <c r="L45" s="31">
        <v>70966</v>
      </c>
      <c r="M45" s="31">
        <v>58786</v>
      </c>
      <c r="N45" s="31">
        <v>67565</v>
      </c>
      <c r="O45" s="51"/>
      <c r="P45" s="33">
        <f>SUM('Profit And Loss Statement'!$C45:$N45)</f>
        <v>737053</v>
      </c>
    </row>
    <row r="46" spans="1:17" x14ac:dyDescent="0.25">
      <c r="B46" s="41" t="s">
        <v>55</v>
      </c>
      <c r="C46" s="31">
        <v>51480</v>
      </c>
      <c r="D46" s="31">
        <v>55610</v>
      </c>
      <c r="E46" s="31">
        <v>75186</v>
      </c>
      <c r="F46" s="31">
        <v>68333</v>
      </c>
      <c r="G46" s="31">
        <v>76054</v>
      </c>
      <c r="H46" s="31">
        <v>62445</v>
      </c>
      <c r="I46" s="31">
        <v>65438</v>
      </c>
      <c r="J46" s="31">
        <v>66589</v>
      </c>
      <c r="K46" s="31">
        <v>66582</v>
      </c>
      <c r="L46" s="31">
        <v>75647</v>
      </c>
      <c r="M46" s="31">
        <v>63623</v>
      </c>
      <c r="N46" s="31">
        <v>57370</v>
      </c>
      <c r="O46" s="51"/>
      <c r="P46" s="33">
        <f>SUM('Profit And Loss Statement'!$C46:$N46)</f>
        <v>784357</v>
      </c>
    </row>
    <row r="47" spans="1:17" x14ac:dyDescent="0.25">
      <c r="B47" s="41" t="s">
        <v>74</v>
      </c>
      <c r="C47" s="31">
        <v>53428</v>
      </c>
      <c r="D47" s="31">
        <v>58518</v>
      </c>
      <c r="E47" s="31">
        <v>74559</v>
      </c>
      <c r="F47" s="31">
        <v>71036</v>
      </c>
      <c r="G47" s="31">
        <v>70587</v>
      </c>
      <c r="H47" s="31">
        <v>58478</v>
      </c>
      <c r="I47" s="31">
        <v>69245</v>
      </c>
      <c r="J47" s="31">
        <v>51678</v>
      </c>
      <c r="K47" s="31">
        <v>64023</v>
      </c>
      <c r="L47" s="31">
        <v>63818</v>
      </c>
      <c r="M47" s="31">
        <v>63504</v>
      </c>
      <c r="N47" s="31">
        <v>71457</v>
      </c>
      <c r="O47" s="51"/>
      <c r="P47" s="33">
        <f>SUM('Profit And Loss Statement'!$C47:$N47)</f>
        <v>770331</v>
      </c>
    </row>
    <row r="48" spans="1:17" x14ac:dyDescent="0.25">
      <c r="B48" s="41" t="s">
        <v>56</v>
      </c>
      <c r="C48" s="31">
        <v>58233</v>
      </c>
      <c r="D48" s="31">
        <v>59966</v>
      </c>
      <c r="E48" s="31">
        <v>60812</v>
      </c>
      <c r="F48" s="31">
        <v>69099</v>
      </c>
      <c r="G48" s="31">
        <v>61383</v>
      </c>
      <c r="H48" s="31">
        <v>50949</v>
      </c>
      <c r="I48" s="31">
        <v>51038</v>
      </c>
      <c r="J48" s="31">
        <v>52602</v>
      </c>
      <c r="K48" s="31">
        <v>79242</v>
      </c>
      <c r="L48" s="31">
        <v>57417</v>
      </c>
      <c r="M48" s="31">
        <v>63033</v>
      </c>
      <c r="N48" s="31">
        <v>55179</v>
      </c>
      <c r="O48" s="51"/>
      <c r="P48" s="33">
        <f>SUM('Profit And Loss Statement'!$C48:$N48)</f>
        <v>718953</v>
      </c>
    </row>
    <row r="49" spans="2:16" x14ac:dyDescent="0.25">
      <c r="B49" s="41" t="s">
        <v>57</v>
      </c>
      <c r="C49" s="31">
        <v>62831</v>
      </c>
      <c r="D49" s="31">
        <v>73596</v>
      </c>
      <c r="E49" s="31">
        <v>69601</v>
      </c>
      <c r="F49" s="31">
        <v>68410</v>
      </c>
      <c r="G49" s="31">
        <v>61379</v>
      </c>
      <c r="H49" s="31">
        <v>50342</v>
      </c>
      <c r="I49" s="31">
        <v>55231</v>
      </c>
      <c r="J49" s="31">
        <v>78855</v>
      </c>
      <c r="K49" s="31">
        <v>70641</v>
      </c>
      <c r="L49" s="31">
        <v>75348</v>
      </c>
      <c r="M49" s="31">
        <v>54003</v>
      </c>
      <c r="N49" s="31">
        <v>57302</v>
      </c>
      <c r="O49" s="51"/>
      <c r="P49" s="33">
        <f>SUM('Profit And Loss Statement'!$C49:$N49)</f>
        <v>777539</v>
      </c>
    </row>
    <row r="50" spans="2:16" x14ac:dyDescent="0.25">
      <c r="B50" s="41" t="s">
        <v>58</v>
      </c>
      <c r="C50" s="31">
        <v>60601</v>
      </c>
      <c r="D50" s="31">
        <v>68927</v>
      </c>
      <c r="E50" s="31">
        <v>51744</v>
      </c>
      <c r="F50" s="31">
        <v>63808</v>
      </c>
      <c r="G50" s="31">
        <v>58617</v>
      </c>
      <c r="H50" s="31">
        <v>70325</v>
      </c>
      <c r="I50" s="31">
        <v>62766</v>
      </c>
      <c r="J50" s="31">
        <v>75219</v>
      </c>
      <c r="K50" s="31">
        <v>55623</v>
      </c>
      <c r="L50" s="31">
        <v>74183</v>
      </c>
      <c r="M50" s="31">
        <v>65900</v>
      </c>
      <c r="N50" s="31">
        <v>64127</v>
      </c>
      <c r="O50" s="51"/>
      <c r="P50" s="33">
        <f>SUM('Profit And Loss Statement'!$C50:$N50)</f>
        <v>771840</v>
      </c>
    </row>
    <row r="51" spans="2:16" x14ac:dyDescent="0.25">
      <c r="B51" s="41" t="s">
        <v>59</v>
      </c>
      <c r="C51" s="31">
        <v>69208</v>
      </c>
      <c r="D51" s="31">
        <v>71176</v>
      </c>
      <c r="E51" s="31">
        <v>53908</v>
      </c>
      <c r="F51" s="31">
        <v>71234</v>
      </c>
      <c r="G51" s="31">
        <v>62902</v>
      </c>
      <c r="H51" s="31">
        <v>50451</v>
      </c>
      <c r="I51" s="31">
        <v>51369</v>
      </c>
      <c r="J51" s="31">
        <v>73739</v>
      </c>
      <c r="K51" s="31">
        <v>50285</v>
      </c>
      <c r="L51" s="31">
        <v>73027</v>
      </c>
      <c r="M51" s="31">
        <v>64098</v>
      </c>
      <c r="N51" s="31">
        <v>75971</v>
      </c>
      <c r="O51" s="51"/>
      <c r="P51" s="33">
        <f>SUM('Profit And Loss Statement'!$C51:$N51)</f>
        <v>767368</v>
      </c>
    </row>
    <row r="52" spans="2:16" x14ac:dyDescent="0.25">
      <c r="B52" s="41" t="s">
        <v>60</v>
      </c>
      <c r="C52" s="31">
        <v>79389</v>
      </c>
      <c r="D52" s="31">
        <v>62933</v>
      </c>
      <c r="E52" s="31">
        <v>78845</v>
      </c>
      <c r="F52" s="31">
        <v>63340</v>
      </c>
      <c r="G52" s="31">
        <v>53827</v>
      </c>
      <c r="H52" s="31">
        <v>75273</v>
      </c>
      <c r="I52" s="31">
        <v>55421</v>
      </c>
      <c r="J52" s="31">
        <v>53778</v>
      </c>
      <c r="K52" s="31">
        <v>75907</v>
      </c>
      <c r="L52" s="31">
        <v>62273</v>
      </c>
      <c r="M52" s="31">
        <v>65345</v>
      </c>
      <c r="N52" s="31">
        <v>78399</v>
      </c>
      <c r="O52" s="51"/>
      <c r="P52" s="33">
        <f>SUM('Profit And Loss Statement'!$C52:$N52)</f>
        <v>804730</v>
      </c>
    </row>
    <row r="53" spans="2:16" x14ac:dyDescent="0.25">
      <c r="B53" s="41" t="s">
        <v>61</v>
      </c>
      <c r="C53" s="31">
        <v>76117</v>
      </c>
      <c r="D53" s="31">
        <v>59925</v>
      </c>
      <c r="E53" s="31">
        <v>53463</v>
      </c>
      <c r="F53" s="31">
        <v>64522</v>
      </c>
      <c r="G53" s="31">
        <v>69323</v>
      </c>
      <c r="H53" s="31">
        <v>56567</v>
      </c>
      <c r="I53" s="31">
        <v>71516</v>
      </c>
      <c r="J53" s="31">
        <v>56712</v>
      </c>
      <c r="K53" s="31">
        <v>57873</v>
      </c>
      <c r="L53" s="31">
        <v>76028</v>
      </c>
      <c r="M53" s="31">
        <v>67173</v>
      </c>
      <c r="N53" s="31">
        <v>52342</v>
      </c>
      <c r="O53" s="51"/>
      <c r="P53" s="33">
        <f>SUM('Profit And Loss Statement'!$C53:$N53)</f>
        <v>761561</v>
      </c>
    </row>
    <row r="54" spans="2:16" x14ac:dyDescent="0.25">
      <c r="B54" s="41" t="s">
        <v>62</v>
      </c>
      <c r="C54" s="31">
        <v>66686</v>
      </c>
      <c r="D54" s="31">
        <v>62909</v>
      </c>
      <c r="E54" s="31">
        <v>50786</v>
      </c>
      <c r="F54" s="31">
        <v>50991</v>
      </c>
      <c r="G54" s="31">
        <v>67236</v>
      </c>
      <c r="H54" s="31">
        <v>66158</v>
      </c>
      <c r="I54" s="31">
        <v>58985</v>
      </c>
      <c r="J54" s="31">
        <v>54184</v>
      </c>
      <c r="K54" s="31">
        <v>70286</v>
      </c>
      <c r="L54" s="31">
        <v>53741</v>
      </c>
      <c r="M54" s="31">
        <v>75743</v>
      </c>
      <c r="N54" s="31">
        <v>77763</v>
      </c>
      <c r="O54" s="51"/>
      <c r="P54" s="33">
        <f>SUM('Profit And Loss Statement'!$C54:$N54)</f>
        <v>755468</v>
      </c>
    </row>
    <row r="55" spans="2:16" x14ac:dyDescent="0.25">
      <c r="B55" s="41"/>
      <c r="C55" s="31"/>
      <c r="D55" s="31"/>
      <c r="E55" s="31"/>
      <c r="F55" s="31"/>
      <c r="G55" s="31"/>
      <c r="H55" s="31"/>
      <c r="I55" s="31"/>
      <c r="J55" s="31"/>
      <c r="K55" s="31"/>
      <c r="L55" s="31"/>
      <c r="M55" s="31"/>
      <c r="N55" s="31"/>
      <c r="O55" s="51"/>
      <c r="P55" s="33">
        <f>SUM('Profit And Loss Statement'!$C55:$N55)</f>
        <v>0</v>
      </c>
    </row>
    <row r="56" spans="2:16" x14ac:dyDescent="0.25">
      <c r="B56" s="41"/>
      <c r="C56" s="31"/>
      <c r="D56" s="31"/>
      <c r="E56" s="31"/>
      <c r="F56" s="31"/>
      <c r="G56" s="31"/>
      <c r="H56" s="31"/>
      <c r="I56" s="31"/>
      <c r="J56" s="31"/>
      <c r="K56" s="31"/>
      <c r="L56" s="31"/>
      <c r="M56" s="31"/>
      <c r="N56" s="31"/>
      <c r="O56" s="51"/>
      <c r="P56" s="34">
        <f>SUM('Profit And Loss Statement'!$C56:$N56)</f>
        <v>0</v>
      </c>
    </row>
    <row r="57" spans="2:16" x14ac:dyDescent="0.25">
      <c r="B57" s="16" t="s">
        <v>33</v>
      </c>
      <c r="C57" s="17">
        <f>IF(COUNT(C37:C56)=0,"",SUM(C37:C56))</f>
        <v>1165872</v>
      </c>
      <c r="D57" s="17">
        <f t="shared" ref="D57:N57" si="12">IF(COUNT(D37:D56)=0,"",SUM(D37:D56))</f>
        <v>1157791</v>
      </c>
      <c r="E57" s="17">
        <f t="shared" si="12"/>
        <v>1172505</v>
      </c>
      <c r="F57" s="17">
        <f t="shared" si="12"/>
        <v>1140530</v>
      </c>
      <c r="G57" s="17">
        <f t="shared" si="12"/>
        <v>1169267</v>
      </c>
      <c r="H57" s="17">
        <f t="shared" si="12"/>
        <v>1141357</v>
      </c>
      <c r="I57" s="17">
        <f t="shared" si="12"/>
        <v>1137260</v>
      </c>
      <c r="J57" s="17">
        <f t="shared" si="12"/>
        <v>1168219</v>
      </c>
      <c r="K57" s="17">
        <f t="shared" si="12"/>
        <v>1169175</v>
      </c>
      <c r="L57" s="17">
        <f t="shared" si="12"/>
        <v>1240290</v>
      </c>
      <c r="M57" s="17">
        <f t="shared" si="12"/>
        <v>1168817</v>
      </c>
      <c r="N57" s="18">
        <f t="shared" si="12"/>
        <v>1188229</v>
      </c>
      <c r="O57" s="51"/>
      <c r="P57" s="26">
        <f>SUM(C57:N57)</f>
        <v>14019312</v>
      </c>
    </row>
    <row r="59" spans="2:16" ht="15.9" customHeight="1" x14ac:dyDescent="0.25">
      <c r="B59" s="83" t="s">
        <v>63</v>
      </c>
      <c r="C59" s="84" t="s">
        <v>16</v>
      </c>
      <c r="D59" s="84" t="s">
        <v>17</v>
      </c>
      <c r="E59" s="84" t="s">
        <v>18</v>
      </c>
      <c r="F59" s="84" t="s">
        <v>19</v>
      </c>
      <c r="G59" s="84" t="s">
        <v>20</v>
      </c>
      <c r="H59" s="84" t="s">
        <v>21</v>
      </c>
      <c r="I59" s="84" t="s">
        <v>22</v>
      </c>
      <c r="J59" s="84" t="s">
        <v>23</v>
      </c>
      <c r="K59" s="84" t="s">
        <v>24</v>
      </c>
      <c r="L59" s="84" t="s">
        <v>25</v>
      </c>
      <c r="M59" s="84" t="s">
        <v>26</v>
      </c>
      <c r="N59" s="84" t="s">
        <v>27</v>
      </c>
      <c r="O59" s="30" t="s">
        <v>75</v>
      </c>
      <c r="P59" s="85" t="s">
        <v>76</v>
      </c>
    </row>
    <row r="60" spans="2:16" ht="12.75" customHeight="1" x14ac:dyDescent="0.25">
      <c r="B60" s="14" t="s">
        <v>34</v>
      </c>
      <c r="C60" s="15">
        <v>34003</v>
      </c>
      <c r="D60" s="15">
        <v>40082</v>
      </c>
      <c r="E60" s="15">
        <v>35589</v>
      </c>
      <c r="F60" s="15">
        <v>44982</v>
      </c>
      <c r="G60" s="15">
        <v>52825</v>
      </c>
      <c r="H60" s="15">
        <v>38872</v>
      </c>
      <c r="I60" s="15">
        <v>50107</v>
      </c>
      <c r="J60" s="15">
        <v>42236</v>
      </c>
      <c r="K60" s="15">
        <v>45762</v>
      </c>
      <c r="L60" s="15">
        <v>40621</v>
      </c>
      <c r="M60" s="15">
        <v>57850</v>
      </c>
      <c r="N60" s="15">
        <v>32412</v>
      </c>
      <c r="O60" s="28"/>
      <c r="P60" s="32">
        <f>SUM(C60:N60)</f>
        <v>515341</v>
      </c>
    </row>
    <row r="61" spans="2:16" ht="12.75" customHeight="1" x14ac:dyDescent="0.25">
      <c r="B61" s="14" t="s">
        <v>65</v>
      </c>
      <c r="C61" s="15">
        <v>41372</v>
      </c>
      <c r="D61" s="15">
        <v>35012</v>
      </c>
      <c r="E61" s="15">
        <v>29435</v>
      </c>
      <c r="F61" s="15">
        <v>26295</v>
      </c>
      <c r="G61" s="15">
        <v>41824</v>
      </c>
      <c r="H61" s="15">
        <v>36350</v>
      </c>
      <c r="I61" s="15">
        <v>39981</v>
      </c>
      <c r="J61" s="15">
        <v>47816</v>
      </c>
      <c r="K61" s="15">
        <v>59453</v>
      </c>
      <c r="L61" s="15">
        <v>25720</v>
      </c>
      <c r="M61" s="15">
        <v>29827</v>
      </c>
      <c r="N61" s="15">
        <v>48896</v>
      </c>
      <c r="O61" s="28"/>
      <c r="P61" s="32">
        <f t="shared" ref="P61:P65" si="13">SUM(C61:N61)</f>
        <v>461981</v>
      </c>
    </row>
    <row r="62" spans="2:16" ht="12.75" customHeight="1" x14ac:dyDescent="0.25">
      <c r="B62" s="14" t="s">
        <v>66</v>
      </c>
      <c r="C62" s="15">
        <v>35888</v>
      </c>
      <c r="D62" s="15">
        <v>46203</v>
      </c>
      <c r="E62" s="15">
        <v>45786</v>
      </c>
      <c r="F62" s="15">
        <v>43285</v>
      </c>
      <c r="G62" s="15">
        <v>28734</v>
      </c>
      <c r="H62" s="15">
        <v>47654</v>
      </c>
      <c r="I62" s="15">
        <v>50706</v>
      </c>
      <c r="J62" s="15">
        <v>45206</v>
      </c>
      <c r="K62" s="15">
        <v>32632</v>
      </c>
      <c r="L62" s="15">
        <v>56873</v>
      </c>
      <c r="M62" s="15">
        <v>33818</v>
      </c>
      <c r="N62" s="15">
        <v>48171</v>
      </c>
      <c r="O62" s="28"/>
      <c r="P62" s="32">
        <f t="shared" si="13"/>
        <v>514956</v>
      </c>
    </row>
    <row r="63" spans="2:16" ht="12.75" customHeight="1" x14ac:dyDescent="0.25">
      <c r="B63" s="14" t="s">
        <v>67</v>
      </c>
      <c r="C63" s="15">
        <v>39592</v>
      </c>
      <c r="D63" s="15">
        <v>42248</v>
      </c>
      <c r="E63" s="15">
        <v>42507</v>
      </c>
      <c r="F63" s="15">
        <v>48893</v>
      </c>
      <c r="G63" s="15">
        <v>58320</v>
      </c>
      <c r="H63" s="15">
        <v>52036</v>
      </c>
      <c r="I63" s="15">
        <v>44960</v>
      </c>
      <c r="J63" s="15">
        <v>34725</v>
      </c>
      <c r="K63" s="15">
        <v>33254</v>
      </c>
      <c r="L63" s="15">
        <v>45452</v>
      </c>
      <c r="M63" s="15">
        <v>50957</v>
      </c>
      <c r="N63" s="15">
        <v>52998</v>
      </c>
      <c r="O63" s="28"/>
      <c r="P63" s="32">
        <f t="shared" si="13"/>
        <v>545942</v>
      </c>
    </row>
    <row r="64" spans="2:16" ht="12.75" customHeight="1" x14ac:dyDescent="0.25">
      <c r="B64" s="14" t="s">
        <v>68</v>
      </c>
      <c r="C64" s="15">
        <v>43912</v>
      </c>
      <c r="D64" s="15">
        <v>31386</v>
      </c>
      <c r="E64" s="15">
        <v>52940</v>
      </c>
      <c r="F64" s="15">
        <v>26938</v>
      </c>
      <c r="G64" s="15">
        <v>42369</v>
      </c>
      <c r="H64" s="15">
        <v>36554</v>
      </c>
      <c r="I64" s="15">
        <v>36447</v>
      </c>
      <c r="J64" s="15">
        <v>41067</v>
      </c>
      <c r="K64" s="15">
        <v>25810</v>
      </c>
      <c r="L64" s="15">
        <v>42211</v>
      </c>
      <c r="M64" s="15">
        <v>46478</v>
      </c>
      <c r="N64" s="15">
        <v>40980</v>
      </c>
      <c r="O64" s="28"/>
      <c r="P64" s="32">
        <f t="shared" si="13"/>
        <v>467092</v>
      </c>
    </row>
    <row r="65" spans="2:16" ht="15.9" customHeight="1" x14ac:dyDescent="0.25">
      <c r="B65" s="86" t="s">
        <v>64</v>
      </c>
      <c r="C65" s="87">
        <f>IF(COUNT(C60:C64)=0,"",SUM(C60:C64))</f>
        <v>194767</v>
      </c>
      <c r="D65" s="87">
        <f t="shared" ref="D65:N65" si="14">IF(COUNT(D60:D64)=0,"",SUM(D60:D64))</f>
        <v>194931</v>
      </c>
      <c r="E65" s="87">
        <f t="shared" si="14"/>
        <v>206257</v>
      </c>
      <c r="F65" s="87">
        <f t="shared" si="14"/>
        <v>190393</v>
      </c>
      <c r="G65" s="87">
        <f t="shared" si="14"/>
        <v>224072</v>
      </c>
      <c r="H65" s="87">
        <f t="shared" si="14"/>
        <v>211466</v>
      </c>
      <c r="I65" s="87">
        <f t="shared" si="14"/>
        <v>222201</v>
      </c>
      <c r="J65" s="87">
        <f t="shared" si="14"/>
        <v>211050</v>
      </c>
      <c r="K65" s="87">
        <f t="shared" si="14"/>
        <v>196911</v>
      </c>
      <c r="L65" s="87">
        <f t="shared" si="14"/>
        <v>210877</v>
      </c>
      <c r="M65" s="87">
        <f t="shared" si="14"/>
        <v>218930</v>
      </c>
      <c r="N65" s="87">
        <f t="shared" si="14"/>
        <v>223457</v>
      </c>
      <c r="O65" s="28"/>
      <c r="P65" s="88">
        <f t="shared" si="13"/>
        <v>2505312</v>
      </c>
    </row>
    <row r="66" spans="2:16" ht="12.75" customHeight="1" x14ac:dyDescent="0.25"/>
    <row r="67" spans="2:16" ht="15.9" customHeight="1" x14ac:dyDescent="0.25">
      <c r="B67" s="89" t="s">
        <v>69</v>
      </c>
      <c r="C67" s="36">
        <f>IFERROR(C34-C57-C65,"")</f>
        <v>474998</v>
      </c>
      <c r="D67" s="36">
        <f t="shared" ref="D67:N67" si="15">IFERROR(D34-D57-D65,"")</f>
        <v>601342</v>
      </c>
      <c r="E67" s="36">
        <f t="shared" si="15"/>
        <v>504483</v>
      </c>
      <c r="F67" s="36">
        <f t="shared" si="15"/>
        <v>365950</v>
      </c>
      <c r="G67" s="36">
        <f t="shared" si="15"/>
        <v>754558</v>
      </c>
      <c r="H67" s="36">
        <f t="shared" si="15"/>
        <v>529658</v>
      </c>
      <c r="I67" s="36">
        <f t="shared" si="15"/>
        <v>647520</v>
      </c>
      <c r="J67" s="36">
        <f t="shared" si="15"/>
        <v>789092</v>
      </c>
      <c r="K67" s="36">
        <f t="shared" si="15"/>
        <v>270853</v>
      </c>
      <c r="L67" s="36">
        <f t="shared" si="15"/>
        <v>470636</v>
      </c>
      <c r="M67" s="36">
        <f t="shared" si="15"/>
        <v>356638</v>
      </c>
      <c r="N67" s="36">
        <f t="shared" si="15"/>
        <v>574792</v>
      </c>
    </row>
    <row r="68" spans="2:16" ht="15.9" customHeight="1" x14ac:dyDescent="0.25">
      <c r="B68" s="89" t="s">
        <v>70</v>
      </c>
      <c r="C68" s="36">
        <f>IF(C67="",0,C67)</f>
        <v>474998</v>
      </c>
      <c r="D68" s="36">
        <f>IF(D67="",C68,C68+D67)</f>
        <v>1076340</v>
      </c>
      <c r="E68" s="36">
        <f t="shared" ref="E68:N68" si="16">IF(E67="",D68,D68+E67)</f>
        <v>1580823</v>
      </c>
      <c r="F68" s="36">
        <f t="shared" si="16"/>
        <v>1946773</v>
      </c>
      <c r="G68" s="36">
        <f t="shared" si="16"/>
        <v>2701331</v>
      </c>
      <c r="H68" s="36">
        <f t="shared" si="16"/>
        <v>3230989</v>
      </c>
      <c r="I68" s="36">
        <f t="shared" si="16"/>
        <v>3878509</v>
      </c>
      <c r="J68" s="36">
        <f t="shared" si="16"/>
        <v>4667601</v>
      </c>
      <c r="K68" s="36">
        <f t="shared" si="16"/>
        <v>4938454</v>
      </c>
      <c r="L68" s="36">
        <f t="shared" si="16"/>
        <v>5409090</v>
      </c>
      <c r="M68" s="36">
        <f t="shared" si="16"/>
        <v>5765728</v>
      </c>
      <c r="N68" s="36">
        <f t="shared" si="16"/>
        <v>6340520</v>
      </c>
    </row>
    <row r="69" spans="2:16" ht="15.9" customHeight="1" x14ac:dyDescent="0.25">
      <c r="B69" s="89" t="s">
        <v>71</v>
      </c>
      <c r="C69" s="37"/>
      <c r="D69" s="38">
        <f>IFERROR((D67-C67)/C67,"")</f>
        <v>0.2659884883725826</v>
      </c>
      <c r="E69" s="38">
        <f t="shared" ref="E69:N69" si="17">IFERROR((E67-D67)/D67,"")</f>
        <v>-0.16107140362722044</v>
      </c>
      <c r="F69" s="38">
        <f t="shared" si="17"/>
        <v>-0.27460390141986946</v>
      </c>
      <c r="G69" s="38">
        <f t="shared" si="17"/>
        <v>1.0619155622352781</v>
      </c>
      <c r="H69" s="38">
        <f t="shared" si="17"/>
        <v>-0.29805528534585812</v>
      </c>
      <c r="I69" s="38">
        <f t="shared" si="17"/>
        <v>0.22252472350082506</v>
      </c>
      <c r="J69" s="38">
        <f t="shared" si="17"/>
        <v>0.21863726216950827</v>
      </c>
      <c r="K69" s="38">
        <f t="shared" si="17"/>
        <v>-0.65675358513329241</v>
      </c>
      <c r="L69" s="38">
        <f t="shared" si="17"/>
        <v>0.73760674609474508</v>
      </c>
      <c r="M69" s="38">
        <f t="shared" si="17"/>
        <v>-0.24222116455179798</v>
      </c>
      <c r="N69" s="38">
        <f t="shared" si="17"/>
        <v>0.6116958933147898</v>
      </c>
    </row>
  </sheetData>
  <sheetProtection formatRows="0" selectLockedCells="1"/>
  <mergeCells count="2">
    <mergeCell ref="B1:B4"/>
    <mergeCell ref="M1:N1"/>
  </mergeCells>
  <phoneticPr fontId="5" type="noConversion"/>
  <dataValidations count="1">
    <dataValidation type="list" allowBlank="1" showInputMessage="1" showErrorMessage="1" sqref="O1" xr:uid="{B3E32EA6-65C8-4AF4-81E2-CDD5AD112CDF}">
      <formula1>$AX$1:$AX$12</formula1>
    </dataValidation>
  </dataValidations>
  <pageMargins left="0.7" right="0.7" top="0.75" bottom="0.75" header="0.3" footer="0.3"/>
  <pageSetup orientation="portrait" r:id="rId1"/>
  <ignoredErrors>
    <ignoredError sqref="P25:P33" unlockedFormula="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 id="{FE3BDEE7-E7B2-4680-922C-55C58CC9AFBA}">
            <x14:iconSet iconSet="3Triangles" custom="1">
              <x14:cfvo type="percent">
                <xm:f>0</xm:f>
              </x14:cfvo>
              <x14:cfvo type="num">
                <xm:f>0</xm:f>
              </x14:cfvo>
              <x14:cfvo type="num" gte="0">
                <xm:f>0</xm:f>
              </x14:cfvo>
              <x14:cfIcon iconSet="3Triangles" iconId="0"/>
              <x14:cfIcon iconSet="NoIcons" iconId="0"/>
              <x14:cfIcon iconSet="3Triangles" iconId="2"/>
            </x14:iconSet>
          </x14:cfRule>
          <xm:sqref>C69:N69</xm:sqref>
        </x14:conditionalFormatting>
      </x14:conditionalFormattings>
    </ext>
    <ext xmlns:x14="http://schemas.microsoft.com/office/spreadsheetml/2009/9/main" uri="{05C60535-1F16-4fd2-B633-F4F36F0B64E0}">
      <x14:sparklineGroups xmlns:xm="http://schemas.microsoft.com/office/excel/2006/main">
        <x14:sparklineGroup type="column" displayEmptyCellsAs="gap" xr2:uid="{E13284EA-77C4-4BCC-A552-BA99B53B6A18}">
          <x14:colorSeries rgb="FF28B78D"/>
          <x14:colorNegative rgb="FFD00000"/>
          <x14:colorAxis rgb="FF000000"/>
          <x14:colorMarkers rgb="FFD00000"/>
          <x14:colorFirst rgb="FFD00000"/>
          <x14:colorLast rgb="FFD00000"/>
          <x14:colorHigh rgb="FFD00000"/>
          <x14:colorLow rgb="FFD00000"/>
          <x14:sparklines>
            <x14:sparkline>
              <xm:f>'Profit And Loss Statement'!C25:N25</xm:f>
              <xm:sqref>O25</xm:sqref>
            </x14:sparkline>
            <x14:sparkline>
              <xm:f>'Profit And Loss Statement'!C26:N26</xm:f>
              <xm:sqref>O26</xm:sqref>
            </x14:sparkline>
            <x14:sparkline>
              <xm:f>'Profit And Loss Statement'!C27:N27</xm:f>
              <xm:sqref>O27</xm:sqref>
            </x14:sparkline>
            <x14:sparkline>
              <xm:f>'Profit And Loss Statement'!C28:N28</xm:f>
              <xm:sqref>O28</xm:sqref>
            </x14:sparkline>
            <x14:sparkline>
              <xm:f>'Profit And Loss Statement'!C29:N29</xm:f>
              <xm:sqref>O29</xm:sqref>
            </x14:sparkline>
            <x14:sparkline>
              <xm:f>'Profit And Loss Statement'!C30:N30</xm:f>
              <xm:sqref>O30</xm:sqref>
            </x14:sparkline>
            <x14:sparkline>
              <xm:f>'Profit And Loss Statement'!C31:N31</xm:f>
              <xm:sqref>O31</xm:sqref>
            </x14:sparkline>
            <x14:sparkline>
              <xm:f>'Profit And Loss Statement'!C32:N32</xm:f>
              <xm:sqref>O32</xm:sqref>
            </x14:sparkline>
            <x14:sparkline>
              <xm:f>'Profit And Loss Statement'!C33:N33</xm:f>
              <xm:sqref>O33</xm:sqref>
            </x14:sparkline>
            <x14:sparkline>
              <xm:f>'Profit And Loss Statement'!C34:N34</xm:f>
              <xm:sqref>O34</xm:sqref>
            </x14:sparkline>
          </x14:sparklines>
        </x14:sparklineGroup>
        <x14:sparklineGroup type="column" displayEmptyCellsAs="gap" xr2:uid="{38491C9F-69DB-429D-B76A-EF323290F468}">
          <x14:colorSeries rgb="FFC00000"/>
          <x14:colorNegative rgb="FFD00000"/>
          <x14:colorAxis rgb="FF000000"/>
          <x14:colorMarkers rgb="FFD00000"/>
          <x14:colorFirst rgb="FFD00000"/>
          <x14:colorLast rgb="FFD00000"/>
          <x14:colorHigh rgb="FFD00000"/>
          <x14:colorLow rgb="FFD00000"/>
          <x14:sparklines>
            <x14:sparkline>
              <xm:f>'Profit And Loss Statement'!C37:N37</xm:f>
              <xm:sqref>O37</xm:sqref>
            </x14:sparkline>
            <x14:sparkline>
              <xm:f>'Profit And Loss Statement'!C38:N38</xm:f>
              <xm:sqref>O38</xm:sqref>
            </x14:sparkline>
            <x14:sparkline>
              <xm:f>'Profit And Loss Statement'!C39:N39</xm:f>
              <xm:sqref>O39</xm:sqref>
            </x14:sparkline>
            <x14:sparkline>
              <xm:f>'Profit And Loss Statement'!C40:N40</xm:f>
              <xm:sqref>O40</xm:sqref>
            </x14:sparkline>
            <x14:sparkline>
              <xm:f>'Profit And Loss Statement'!C41:N41</xm:f>
              <xm:sqref>O41</xm:sqref>
            </x14:sparkline>
            <x14:sparkline>
              <xm:f>'Profit And Loss Statement'!C42:N42</xm:f>
              <xm:sqref>O42</xm:sqref>
            </x14:sparkline>
            <x14:sparkline>
              <xm:f>'Profit And Loss Statement'!C43:N43</xm:f>
              <xm:sqref>O43</xm:sqref>
            </x14:sparkline>
            <x14:sparkline>
              <xm:f>'Profit And Loss Statement'!C44:N44</xm:f>
              <xm:sqref>O44</xm:sqref>
            </x14:sparkline>
            <x14:sparkline>
              <xm:f>'Profit And Loss Statement'!C45:N45</xm:f>
              <xm:sqref>O45</xm:sqref>
            </x14:sparkline>
            <x14:sparkline>
              <xm:f>'Profit And Loss Statement'!C46:N46</xm:f>
              <xm:sqref>O46</xm:sqref>
            </x14:sparkline>
            <x14:sparkline>
              <xm:f>'Profit And Loss Statement'!C47:N47</xm:f>
              <xm:sqref>O47</xm:sqref>
            </x14:sparkline>
            <x14:sparkline>
              <xm:f>'Profit And Loss Statement'!C48:N48</xm:f>
              <xm:sqref>O48</xm:sqref>
            </x14:sparkline>
            <x14:sparkline>
              <xm:f>'Profit And Loss Statement'!C49:N49</xm:f>
              <xm:sqref>O49</xm:sqref>
            </x14:sparkline>
            <x14:sparkline>
              <xm:f>'Profit And Loss Statement'!C50:N50</xm:f>
              <xm:sqref>O50</xm:sqref>
            </x14:sparkline>
            <x14:sparkline>
              <xm:f>'Profit And Loss Statement'!C51:N51</xm:f>
              <xm:sqref>O51</xm:sqref>
            </x14:sparkline>
            <x14:sparkline>
              <xm:f>'Profit And Loss Statement'!C52:N52</xm:f>
              <xm:sqref>O52</xm:sqref>
            </x14:sparkline>
            <x14:sparkline>
              <xm:f>'Profit And Loss Statement'!C53:N53</xm:f>
              <xm:sqref>O53</xm:sqref>
            </x14:sparkline>
            <x14:sparkline>
              <xm:f>'Profit And Loss Statement'!C54:N54</xm:f>
              <xm:sqref>O54</xm:sqref>
            </x14:sparkline>
            <x14:sparkline>
              <xm:f>'Profit And Loss Statement'!C55:N55</xm:f>
              <xm:sqref>O55</xm:sqref>
            </x14:sparkline>
            <x14:sparkline>
              <xm:f>'Profit And Loss Statement'!C56:N56</xm:f>
              <xm:sqref>O56</xm:sqref>
            </x14:sparkline>
            <x14:sparkline>
              <xm:f>'Profit And Loss Statement'!C57:N57</xm:f>
              <xm:sqref>O57</xm:sqref>
            </x14:sparkline>
          </x14:sparklines>
        </x14:sparklineGroup>
        <x14:sparklineGroup type="column" displayEmptyCellsAs="gap" xr2:uid="{D6A1E100-D12A-4366-89BB-1EBB2F8C78B9}">
          <x14:colorSeries theme="0" tint="-0.34998626667073579"/>
          <x14:colorNegative rgb="FFD00000"/>
          <x14:colorAxis rgb="FF000000"/>
          <x14:colorMarkers rgb="FFD00000"/>
          <x14:colorFirst rgb="FFD00000"/>
          <x14:colorLast rgb="FFD00000"/>
          <x14:colorHigh rgb="FFD00000"/>
          <x14:colorLow rgb="FFD00000"/>
          <x14:sparklines>
            <x14:sparkline>
              <xm:f>'Profit And Loss Statement'!C60:N60</xm:f>
              <xm:sqref>O60</xm:sqref>
            </x14:sparkline>
            <x14:sparkline>
              <xm:f>'Profit And Loss Statement'!C61:N61</xm:f>
              <xm:sqref>O61</xm:sqref>
            </x14:sparkline>
            <x14:sparkline>
              <xm:f>'Profit And Loss Statement'!C62:N62</xm:f>
              <xm:sqref>O62</xm:sqref>
            </x14:sparkline>
            <x14:sparkline>
              <xm:f>'Profit And Loss Statement'!C63:N63</xm:f>
              <xm:sqref>O63</xm:sqref>
            </x14:sparkline>
            <x14:sparkline>
              <xm:f>'Profit And Loss Statement'!C64:N64</xm:f>
              <xm:sqref>O64</xm:sqref>
            </x14:sparkline>
            <x14:sparkline>
              <xm:f>'Profit And Loss Statement'!C65:N65</xm:f>
              <xm:sqref>O65</xm:sqref>
            </x14:sparkline>
          </x14:sparklines>
        </x14:sparklineGroup>
      </x14:sparklineGroup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6B39-9440-4F7F-9164-337FC0D42184}">
  <dimension ref="B1:C7"/>
  <sheetViews>
    <sheetView workbookViewId="0">
      <selection activeCell="C4" sqref="C4:C7"/>
    </sheetView>
  </sheetViews>
  <sheetFormatPr defaultRowHeight="13.2" x14ac:dyDescent="0.25"/>
  <cols>
    <col min="2" max="2" width="9.109375" customWidth="1"/>
    <col min="3" max="3" width="11.44140625" bestFit="1" customWidth="1"/>
    <col min="4" max="6" width="10.44140625" bestFit="1" customWidth="1"/>
    <col min="7" max="7" width="17" bestFit="1" customWidth="1"/>
    <col min="8" max="8" width="22.88671875" bestFit="1" customWidth="1"/>
    <col min="9" max="9" width="9.5546875" bestFit="1" customWidth="1"/>
    <col min="10" max="10" width="15.5546875" bestFit="1" customWidth="1"/>
    <col min="11" max="11" width="22.6640625" bestFit="1" customWidth="1"/>
    <col min="12" max="12" width="13.88671875" bestFit="1" customWidth="1"/>
    <col min="13" max="14" width="16.44140625" bestFit="1" customWidth="1"/>
    <col min="15" max="15" width="5.109375" bestFit="1" customWidth="1"/>
    <col min="16" max="16" width="25" bestFit="1" customWidth="1"/>
    <col min="17" max="17" width="18" bestFit="1" customWidth="1"/>
    <col min="18" max="18" width="8.77734375" bestFit="1" customWidth="1"/>
    <col min="19" max="19" width="11.21875" bestFit="1" customWidth="1"/>
    <col min="20" max="20" width="14.44140625" bestFit="1" customWidth="1"/>
    <col min="21" max="21" width="6.33203125" bestFit="1" customWidth="1"/>
    <col min="22" max="22" width="7.44140625" bestFit="1" customWidth="1"/>
    <col min="23" max="23" width="24.109375" bestFit="1" customWidth="1"/>
    <col min="24" max="24" width="11.33203125" bestFit="1" customWidth="1"/>
  </cols>
  <sheetData>
    <row r="1" spans="2:3" x14ac:dyDescent="0.25">
      <c r="C1" s="54">
        <f>SUM(C4:C1000)</f>
        <v>14019312</v>
      </c>
    </row>
    <row r="3" spans="2:3" x14ac:dyDescent="0.25">
      <c r="B3" s="52" t="s">
        <v>105</v>
      </c>
    </row>
    <row r="4" spans="2:3" x14ac:dyDescent="0.25">
      <c r="B4" s="53" t="s">
        <v>106</v>
      </c>
      <c r="C4" s="54">
        <v>3496168</v>
      </c>
    </row>
    <row r="5" spans="2:3" x14ac:dyDescent="0.25">
      <c r="B5" s="53" t="s">
        <v>107</v>
      </c>
      <c r="C5" s="54">
        <v>3451154</v>
      </c>
    </row>
    <row r="6" spans="2:3" x14ac:dyDescent="0.25">
      <c r="B6" s="53" t="s">
        <v>108</v>
      </c>
      <c r="C6" s="54">
        <v>3474654</v>
      </c>
    </row>
    <row r="7" spans="2:3" x14ac:dyDescent="0.25">
      <c r="B7" s="53" t="s">
        <v>109</v>
      </c>
      <c r="C7" s="54">
        <v>3597336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903BD6CED16784C9848793BCB8A8B5C" ma:contentTypeVersion="13" ma:contentTypeDescription="Create a new document." ma:contentTypeScope="" ma:versionID="847bee06aa7b2a33407fac2f45700239">
  <xsd:schema xmlns:xsd="http://www.w3.org/2001/XMLSchema" xmlns:xs="http://www.w3.org/2001/XMLSchema" xmlns:p="http://schemas.microsoft.com/office/2006/metadata/properties" xmlns:ns3="dda6fff3-f3be-4414-8fe7-bdde5e113c2e" xmlns:ns4="cafdd227-729a-45e1-a1b3-6b82500adb76" targetNamespace="http://schemas.microsoft.com/office/2006/metadata/properties" ma:root="true" ma:fieldsID="b32395141e4195432d6adc35cd352e5e" ns3:_="" ns4:_="">
    <xsd:import namespace="dda6fff3-f3be-4414-8fe7-bdde5e113c2e"/>
    <xsd:import namespace="cafdd227-729a-45e1-a1b3-6b82500adb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6fff3-f3be-4414-8fe7-bdde5e11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dd227-729a-45e1-a1b3-6b82500ad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6F8956-EF26-41EB-B1FF-C7AB00322EBB}">
  <ds:schemaRefs>
    <ds:schemaRef ds:uri="http://schemas.microsoft.com/sharepoint/v3/contenttype/forms"/>
  </ds:schemaRefs>
</ds:datastoreItem>
</file>

<file path=customXml/itemProps2.xml><?xml version="1.0" encoding="utf-8"?>
<ds:datastoreItem xmlns:ds="http://schemas.openxmlformats.org/officeDocument/2006/customXml" ds:itemID="{C67B1C36-39B2-4DB4-96A4-CA08510B0B01}">
  <ds:schemaRefs>
    <ds:schemaRef ds:uri="http://schemas.microsoft.com/DataMashup"/>
  </ds:schemaRefs>
</ds:datastoreItem>
</file>

<file path=customXml/itemProps3.xml><?xml version="1.0" encoding="utf-8"?>
<ds:datastoreItem xmlns:ds="http://schemas.openxmlformats.org/officeDocument/2006/customXml" ds:itemID="{6F4E3719-A95F-4216-8AC5-A76BBA28C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6fff3-f3be-4414-8fe7-bdde5e113c2e"/>
    <ds:schemaRef ds:uri="cafdd227-729a-45e1-a1b3-6b82500ad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5F4268-68C8-44DC-95E5-FC029D660991}">
  <ds:schemaRefs>
    <ds:schemaRef ds:uri="http://schemas.microsoft.com/office/2006/documentManagement/types"/>
    <ds:schemaRef ds:uri="http://schemas.openxmlformats.org/package/2006/metadata/core-properties"/>
    <ds:schemaRef ds:uri="http://www.w3.org/XML/1998/namespace"/>
    <ds:schemaRef ds:uri="http://purl.org/dc/elements/1.1/"/>
    <ds:schemaRef ds:uri="dda6fff3-f3be-4414-8fe7-bdde5e113c2e"/>
    <ds:schemaRef ds:uri="http://purl.org/dc/terms/"/>
    <ds:schemaRef ds:uri="http://purl.org/dc/dcmitype/"/>
    <ds:schemaRef ds:uri="http://schemas.microsoft.com/office/infopath/2007/PartnerControls"/>
    <ds:schemaRef ds:uri="cafdd227-729a-45e1-a1b3-6b82500adb7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Profit And Loss Statement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Stockkamp, Felix</dc:creator>
  <cp:lastModifiedBy>kareem mostafa</cp:lastModifiedBy>
  <cp:lastPrinted>2020-12-02T20:52:53Z</cp:lastPrinted>
  <dcterms:created xsi:type="dcterms:W3CDTF">2020-08-23T16:46:06Z</dcterms:created>
  <dcterms:modified xsi:type="dcterms:W3CDTF">2025-02-16T18:59:18Z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0x0101002903BD6CED16784C9848793BCB8A8B5C</vt:lpwstr>
  </property>
</Properties>
</file>