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imelineCaches/timelineCache1.xml" ContentType="application/vnd.ms-excel.timeline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pivotTables/pivotTable10.xml" ContentType="application/vnd.openxmlformats-officedocument.spreadsheetml.pivotTable+xml"/>
  <Override PartName="/xl/pivotTables/pivotTable11.xml" ContentType="application/vnd.openxmlformats-officedocument.spreadsheetml.pivotTable+xml"/>
  <Override PartName="/xl/pivotTables/pivotTable12.xml" ContentType="application/vnd.openxmlformats-officedocument.spreadsheetml.pivotTable+xml"/>
  <Override PartName="/xl/pivotTables/pivotTable13.xml" ContentType="application/vnd.openxmlformats-officedocument.spreadsheetml.pivotTable+xml"/>
  <Override PartName="/xl/pivotTables/pivotTable14.xml" ContentType="application/vnd.openxmlformats-officedocument.spreadsheetml.pivotTable+xml"/>
  <Override PartName="/xl/pivotTables/pivotTable15.xml" ContentType="application/vnd.openxmlformats-officedocument.spreadsheetml.pivotTable+xml"/>
  <Override PartName="/xl/pivotTables/pivotTable16.xml" ContentType="application/vnd.openxmlformats-officedocument.spreadsheetml.pivotTable+xml"/>
  <Override PartName="/xl/pivotTables/pivotTable17.xml" ContentType="application/vnd.openxmlformats-officedocument.spreadsheetml.pivotTable+xml"/>
  <Override PartName="/xl/pivotTables/pivotTable18.xml" ContentType="application/vnd.openxmlformats-officedocument.spreadsheetml.pivotTable+xml"/>
  <Override PartName="/xl/drawings/drawing4.xml" ContentType="application/vnd.openxmlformats-officedocument.drawing+xml"/>
  <Override PartName="/xl/ctrlProps/ctrlProp1.xml" ContentType="application/vnd.ms-excel.controlproperties+xml"/>
  <Override PartName="/xl/drawings/drawing5.xml" ContentType="application/vnd.openxmlformats-officedocument.drawing+xml"/>
  <Override PartName="/xl/ctrlProps/ctrlProp2.xml" ContentType="application/vnd.ms-excel.controlproperties+xml"/>
  <Override PartName="/xl/ctrlProps/ctrlProp3.xml" ContentType="application/vnd.ms-excel.controlproperties+xml"/>
  <Override PartName="/xl/slicers/slicer1.xml" ContentType="application/vnd.ms-excel.slicer+xml"/>
  <Override PartName="/xl/timelines/timeline1.xml" ContentType="application/vnd.ms-excel.timelin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09"/>
  <workbookPr codeName="ThisWorkbook" hidePivotFieldList="1"/>
  <mc:AlternateContent xmlns:mc="http://schemas.openxmlformats.org/markup-compatibility/2006">
    <mc:Choice Requires="x15">
      <x15ac:absPath xmlns:x15ac="http://schemas.microsoft.com/office/spreadsheetml/2010/11/ac" url="C:\Users\HamZiad\OneDrive\Desktop\"/>
    </mc:Choice>
  </mc:AlternateContent>
  <xr:revisionPtr revIDLastSave="0" documentId="8_{A978F90C-89C0-458C-BA9B-69C8D6217B90}" xr6:coauthVersionLast="47" xr6:coauthVersionMax="47" xr10:uidLastSave="{00000000-0000-0000-0000-000000000000}"/>
  <workbookProtection workbookAlgorithmName="SHA-512" workbookHashValue="1VKjf3ul+i+R5Sn0ZWuo5nN23Ptbd22BA2mwSfVsvfGZtX5gfJiPZCQbpSmMHgSQ+veICmXA7vrtxFWFyrS3jA==" workbookSaltValue="LN7AEWAFiDRjEj9JUgSNUA==" workbookSpinCount="100000" lockStructure="1"/>
  <bookViews>
    <workbookView xWindow="-108" yWindow="-108" windowWidth="23256" windowHeight="12456" tabRatio="599" xr2:uid="{00000000-000D-0000-FFFF-FFFF00000000}"/>
  </bookViews>
  <sheets>
    <sheet name="Instructions" sheetId="1" r:id="rId1"/>
    <sheet name="Setting and Lists" sheetId="3" r:id="rId2"/>
    <sheet name="Raw Data-Daily" sheetId="2" r:id="rId3"/>
    <sheet name="Sheet1" sheetId="10" state="hidden" r:id="rId4"/>
    <sheet name="Pivots-Hourly" sheetId="13" state="hidden" r:id="rId5"/>
    <sheet name="OEE% Calculator" sheetId="7" r:id="rId6"/>
    <sheet name="Dashboard" sheetId="9" r:id="rId7"/>
    <sheet name="Helper sheet" sheetId="8" state="hidden" r:id="rId8"/>
  </sheets>
  <definedNames>
    <definedName name="_aaa1" hidden="1">{#N/A,#N/A,FALSE,"Antony Financials";#N/A,#N/A,FALSE,"Cowboy Financials";#N/A,#N/A,FALSE,"Combined";#N/A,#N/A,FALSE,"Valuematrix";#N/A,#N/A,FALSE,"DCFAntony";#N/A,#N/A,FALSE,"DCFCowboy";#N/A,#N/A,FALSE,"DCFCombined"}</definedName>
    <definedName name="_GSRATES_1" hidden="1">"H2002123120021231CADUSD1000001"</definedName>
    <definedName name="_GSRATES_10" hidden="1">"CF3000012002093020020101"</definedName>
    <definedName name="_GSRATES_11" hidden="1">"CF300001Invalid 20030930"</definedName>
    <definedName name="_GSRATES_12" hidden="1">"CT30000120030930        "</definedName>
    <definedName name="_GSRATES_13" hidden="1">"CT30000120030930        "</definedName>
    <definedName name="_GSRATES_2" hidden="1">"CT30000120030630        "</definedName>
    <definedName name="_GSRATES_3" hidden="1">"CF3000012003063020030101"</definedName>
    <definedName name="_GSRATES_4" hidden="1">"CT3000012003063020030101"</definedName>
    <definedName name="_GSRATES_5" hidden="1">"CF3000012002123120020101"</definedName>
    <definedName name="_GSRATES_6" hidden="1">"CF3000012002063020020101"</definedName>
    <definedName name="_GSRATES_7" hidden="1">"CF3000012003063020030101"</definedName>
    <definedName name="_GSRATES_8" hidden="1">"CF3000012003093020030101"</definedName>
    <definedName name="_GSRATES_9" hidden="1">"CF3000012002123120020101"</definedName>
    <definedName name="_GSRATES_COUNT" hidden="1">7</definedName>
    <definedName name="_GSRATES_COUNT1" hidden="1">13</definedName>
    <definedName name="_GSRATESR_1" hidden="1">#REF!</definedName>
    <definedName name="_GSRATESR_10" hidden="1">#REF!</definedName>
    <definedName name="_GSRATESR_11" hidden="1">#REF!</definedName>
    <definedName name="_GSRATESR_12" hidden="1">#REF!</definedName>
    <definedName name="_GSRATESR_13" hidden="1">#REF!</definedName>
    <definedName name="_GSRATESR_3" hidden="1">#REF!</definedName>
    <definedName name="_GSRATESR_4" hidden="1">#REF!</definedName>
    <definedName name="_GSRATESR_5" hidden="1">#REF!</definedName>
    <definedName name="_GSRATESR_6" hidden="1">#REF!</definedName>
    <definedName name="_GSRATESR_7" hidden="1">#REF!</definedName>
    <definedName name="_GSRATESR_8" hidden="1">#REF!</definedName>
    <definedName name="_GSRATESR_9" hidden="1">#REF!</definedName>
    <definedName name="a" hidden="1">{#N/A,#N/A,TRUE,"10 yr forecast - Balance Sheet";#N/A,#N/A,TRUE,"10 yr forecast - SCFP";#N/A,#N/A,TRUE,"10 yr forecast - P&amp;L&lt;linked&gt; ";#N/A,#N/A,TRUE,"Product Sales Royalty Breakdown";#N/A,#N/A,TRUE,"Collaborative Revenue Breakdown";#N/A,#N/A,TRUE,"Commercial Ops Breakdown";#N/A,#N/A,TRUE,"R&amp;D Breakdown";#N/A,#N/A,TRUE,"SG&amp;A Breakdown";#N/A,#N/A,TRUE,"FTE Summary"}</definedName>
    <definedName name="AAA_DOCTOPS" hidden="1">"AAA_SET"</definedName>
    <definedName name="AAA_duser" hidden="1">"OFF"</definedName>
    <definedName name="AAA_u999998" hidden="1">"nlfoote@970721231427"</definedName>
    <definedName name="AAA_u999999" hidden="1">"nlfoote@970721231348"</definedName>
    <definedName name="AAB_Addin5" hidden="1">"AAB_Description for addin 5,Description for addin 5,Description for addin 5,Description for addin 5,Description for addin 5,Description for addin 5"</definedName>
    <definedName name="AAB_GSPPG" hidden="1">"AAB_Goldman Sachs PPG Chart Utilities 1.0g"</definedName>
    <definedName name="adf" hidden="1">{#N/A,#N/A,FALSE,"CreditStat";#N/A,#N/A,FALSE,"SPbrkup";#N/A,#N/A,FALSE,"MerSPsyn";#N/A,#N/A,FALSE,"MerSPwKCsyn";#N/A,#N/A,FALSE,"MerSPwKCsyn (2)";#N/A,#N/A,FALSE,"CreditStat (2)"}</definedName>
    <definedName name="adfdaf" hidden="1">{"standalone1",#N/A,FALSE,"DCFBase";"standalone2",#N/A,FALSE,"DCFBase"}</definedName>
    <definedName name="asdf" hidden="1">{"mgmt forecast",#N/A,FALSE,"Mgmt Forecast";"dcf table",#N/A,FALSE,"Mgmt Forecast";"sensitivity",#N/A,FALSE,"Mgmt Forecast";"table inputs",#N/A,FALSE,"Mgmt Forecast";"calculations",#N/A,FALSE,"Mgmt Forecast"}</definedName>
    <definedName name="asdfa" hidden="1">{#N/A,#N/A,FALSE,"Antony Financials";#N/A,#N/A,FALSE,"Cowboy Financials";#N/A,#N/A,FALSE,"Combined";#N/A,#N/A,FALSE,"Valuematrix";#N/A,#N/A,FALSE,"DCFAntony";#N/A,#N/A,FALSE,"DCFCowboy";#N/A,#N/A,FALSE,"DCFCombined"}</definedName>
    <definedName name="asdfaa" hidden="1">{#N/A,#N/A,FALSE,"Antony Financials";#N/A,#N/A,FALSE,"Cowboy Financials";#N/A,#N/A,FALSE,"Combined";#N/A,#N/A,FALSE,"Valuematrix";#N/A,#N/A,FALSE,"DCFAntony";#N/A,#N/A,FALSE,"DCFCowboy";#N/A,#N/A,FALSE,"DCFCombined"}</definedName>
    <definedName name="asdfasdf" hidden="1">{#N/A,#N/A,FALSE,"CreditStat";#N/A,#N/A,FALSE,"SPbrkup";#N/A,#N/A,FALSE,"MerSPsyn";#N/A,#N/A,FALSE,"MerSPwKCsyn";#N/A,#N/A,FALSE,"MerSPwKCsyn (2)";#N/A,#N/A,FALSE,"CreditStat (2)"}</definedName>
    <definedName name="asdff" hidden="1">{"standalone1",#N/A,FALSE,"DCFBase";"standalone2",#N/A,FALSE,"DCFBase"}</definedName>
    <definedName name="asdfsad" hidden="1">{#N/A,#N/A,FALSE,"Antony Financials";#N/A,#N/A,FALSE,"Cowboy Financials";#N/A,#N/A,FALSE,"Combined";#N/A,#N/A,FALSE,"Valuematrix";#N/A,#N/A,FALSE,"DCFAntony";#N/A,#N/A,FALSE,"DCFCowboy";#N/A,#N/A,FALSE,"DCFCombined"}</definedName>
    <definedName name="b" hidden="1">{#N/A,#N/A,FALSE,"Antony Financials";#N/A,#N/A,FALSE,"Cowboy Financials";#N/A,#N/A,FALSE,"Combined";#N/A,#N/A,FALSE,"Valuematrix";#N/A,#N/A,FALSE,"DCFAntony";#N/A,#N/A,FALSE,"DCFCowboy";#N/A,#N/A,FALSE,"DCFCombined"}</definedName>
    <definedName name="d" hidden="1">{#N/A,#N/A,FALSE,"BNSF";#N/A,#N/A,FALSE,"KC";#N/A,#N/A,FALSE,"KCws";#N/A,#N/A,FALSE,"MergKC";#N/A,#N/A,FALSE,"CredStwKC";#N/A,#N/A,FALSE,"SP";#N/A,#N/A,FALSE,"SPws";#N/A,#N/A,FALSE,"MergSP";#N/A,#N/A,FALSE,"CredStwSP";#N/A,#N/A,FALSE,"SPbrkup";#N/A,#N/A,FALSE,"SPwBNSFws";#N/A,#N/A,FALSE,"MergSPwBNSF";#N/A,#N/A,FALSE,"CredStSPwBNSF (2)";#N/A,#N/A,FALSE,"SPwKCws (2)";#N/A,#N/A,FALSE,"MergSPwKC (2)";#N/A,#N/A,FALSE,"CredStKCwSP";#N/A,#N/A,FALSE,"ILL";#N/A,#N/A,FALSE,"SPwILLws";#N/A,#N/A,FALSE,"CredStILLwSP";#N/A,#N/A,FALSE,"MergSPwILL";#N/A,#N/A,FALSE,"CredStILLwSP";#N/A,#N/A,FALSE,"Conrail";#N/A,#N/A,FALSE,"CONws";#N/A,#N/A,FALSE,"MergCON";#N/A,#N/A,FALSE,"CredStwCON";#N/A,#N/A,FALSE,"SPwCONws ";#N/A,#N/A,FALSE,"MergSPwCON";#N/A,#N/A,FALSE,"CredStILLwCON";#N/A,#N/A,FALSE,"SPws (2)";#N/A,#N/A,FALSE,"MergSP (2)";#N/A,#N/A,FALSE,"CredStwSP (2)";#N/A,#N/A,FALSE,"CSX";#N/A,#N/A,FALSE,"CSXws";#N/A,#N/A,FALSE,"MergCSX";#N/A,#N/A,FALSE,"CredStwCSX";#N/A,#N/A,FALSE,"Norfolk";#N/A,#N/A,FALSE,"NORws";#N/A,#N/A,FALSE,"MergNOR";#N/A,#N/A,FALSE,"CredStwNOR";#N/A,#N/A,FALSE,"NORwCONws";#N/A,#N/A,FALSE,"MergNORwCON"}</definedName>
    <definedName name="da" hidden="1">{#N/A,#N/A,FALSE,"A&amp;E";#N/A,#N/A,FALSE,"HighTop";#N/A,#N/A,FALSE,"JG";#N/A,#N/A,FALSE,"RI";#N/A,#N/A,FALSE,"woHT";#N/A,#N/A,FALSE,"woHT&amp;JG"}</definedName>
    <definedName name="Department">OFFSET('Setting and Lists'!$G$5,0,0,COUNTA('Setting and Lists'!$G:$G)-2,1)</definedName>
    <definedName name="df" hidden="1">{"'Summary P&amp;L'!$A$1:$M$70","'Summary P&amp;L'!$A$1:$M$70"}</definedName>
    <definedName name="EPMWorkbookOptions_2" hidden="1">"m3FeIocTK7T00g7i155YYzII5xVFTgxBon8IEeL4xiLwgoT687neHX/pG70aRh7dJEB5hTBgSYS4S/wFRhkORAJNCFEijYCzdDW/7jaFj3jStoSLzX9El/54gL4Q7XVoWsi6rEQQeHqMNCnOXt8qRzrJhTnpdjyrYajjmak1fQXrR1cKuC|QKz4CEUZkvQ9clhikMR9lTf/Gcw/A9n9YZnYMuZTheC416kRG507skkOuBwSO7Rg8|xYzXFd2HOH"</definedName>
    <definedName name="EPMWorkbookOptions_3" hidden="1">"jHlyP|GtOQbRSQ7d9K9FzlywTlRW3iBgT/mkPU84ZhmIOeo0tZztdyxIzzUV2WFbWmbCTIuhdRrEldoHVZl|KLzOxh4KGnPvUDoOyprpQr5QmMJsVyxdWKWmnyqVgrAxRlBCXNHVW16khdtpyOykjcQSGzweMDHNwuzEZ8nsqApUWZCeCQOH6DptuExDuRD2Gr2XNaCr9sdDrDxGHz4bsT9UL2FgaK6Hj6tIYW|OR4QbB3KSzlI2yNo9dvcL5YX"</definedName>
    <definedName name="EPMWorkbookOptions_4" hidden="1">"Xq937qUh8ANDfwzvX5pOEZrf7XKslaT5fxiVU5PrBGDaanK8aemHLtOD86JWpLPnKQ4UZVq7czJtk5K1eqZk|2xo6jHzsn7WfeMhtP8alo/9l76VLVc1jQt/9JXOr2lb0Uil|hyg2Y4Z31mlrmHPq2|YwwsPgMY|0u0UlXkWq2aX6Lq6Ul0g8dYpR3j2EV6MCqM1vWxc/F|BqztmFbja3PYMfms2DZ7f/NMVamo6h88VGmnN2y32Uzvh3rmcAdw"</definedName>
    <definedName name="EPMWorkbookOptions_5" hidden="1">"FnJWmXsI2Wl3m2/4|qp8euJdMpgWbElWNNE8/v3RgRmxm/0zIylG/hsc/Ux2cEY6Z0bWjMifRMd0GkfPyftZ7wa99lv|XVM5vfVuyeDOBi0ynkWaVeYeIu02G/bAatpvKNTq6Ql1xWL8|NtvWm3zqn307wMOqNIcoFQ12SBdyjoHkbKu4Dzb7jmRTePu2RLdggmFcGoSMwCSnABI2yKY4QGiy5wmsdEDrM4bbJsj7OoMDZcmi1hcoXcdafzCTW6"</definedName>
    <definedName name="EPMWorkbookOptions_6" hidden="1">"a3g6/IYrRyIMu0Pt1hh37xw/rtMmZnfr/tQEq6O4jAAA="</definedName>
    <definedName name="EPMWorkbookOptions_7" hidden="1">"VkElWzGe4dbysDmw3e4bw0nqBxi31scdUfvlZHPVuLY3NJBpjCzYg+hpH+Go/fu3fdjNPrXaf+7pIr7iNgAA"</definedName>
    <definedName name="f" hidden="1">{"mgmt forecast",#N/A,FALSE,"Mgmt Forecast";"dcf table",#N/A,FALSE,"Mgmt Forecast";"sensitivity",#N/A,FALSE,"Mgmt Forecast";"table inputs",#N/A,FALSE,"Mgmt Forecast";"calculations",#N/A,FALSE,"Mgmt Forecast"}</definedName>
    <definedName name="fafate" hidden="1">{"mgmt forecast",#N/A,FALSE,"Mgmt Forecast";"dcf table",#N/A,FALSE,"Mgmt Forecast";"sensitivity",#N/A,FALSE,"Mgmt Forecast";"table inputs",#N/A,FALSE,"Mgmt Forecast";"calculations",#N/A,FALSE,"Mgmt Forecast"}</definedName>
    <definedName name="fff" hidden="1">{"standalone1",#N/A,FALSE,"DCFBase";"standalone2",#N/A,FALSE,"DCFBase"}</definedName>
    <definedName name="g" hidden="1">{#N/A,#N/A,FALSE,"Antony Financials";#N/A,#N/A,FALSE,"Cowboy Financials";#N/A,#N/A,FALSE,"Combined";#N/A,#N/A,FALSE,"Valuematrix";#N/A,#N/A,FALSE,"DCFAntony";#N/A,#N/A,FALSE,"DCFCowboy";#N/A,#N/A,FALSE,"DCFCombined"}</definedName>
    <definedName name="h" hidden="1">{#N/A,#N/A,FALSE,"CreditStat";#N/A,#N/A,FALSE,"SPbrkup";#N/A,#N/A,FALSE,"MerSPsyn";#N/A,#N/A,FALSE,"MerSPwKCsyn";#N/A,#N/A,FALSE,"MerSPwKCsyn (2)";#N/A,#N/A,FALSE,"CreditStat (2)"}</definedName>
    <definedName name="HTML_CodePage" hidden="1">1252</definedName>
    <definedName name="HTML_Control" hidden="1">{"'Summary P&amp;L'!$A$1:$M$70","'Summary P&amp;L'!$A$1:$M$70"}</definedName>
    <definedName name="HTML_Description" hidden="1">""</definedName>
    <definedName name="HTML_Email" hidden="1">""</definedName>
    <definedName name="HTML_Header" hidden="1">"Summary P&amp;L"</definedName>
    <definedName name="HTML_LastUpdate" hidden="1">"9/03/01"</definedName>
    <definedName name="HTML_LineAfter" hidden="1">FALSE</definedName>
    <definedName name="HTML_LineBefore" hidden="1">FALSE</definedName>
    <definedName name="HTML_Name" hidden="1">"Hans Verheul"</definedName>
    <definedName name="HTML_OBDlg2" hidden="1">TRUE</definedName>
    <definedName name="HTML_OBDlg4" hidden="1">TRUE</definedName>
    <definedName name="HTML_OS" hidden="1">0</definedName>
    <definedName name="HTML_PathFile" hidden="1">"G:\Finlog\html\FINANCE.htm"</definedName>
    <definedName name="HTML_Title" hidden="1">"INCOME STATEMENT FEBRUARY 2001"</definedName>
    <definedName name="iui" hidden="1">{#N/A,#N/A,FALSE,"A&amp;E";#N/A,#N/A,FALSE,"HighTop";#N/A,#N/A,FALSE,"JG";#N/A,#N/A,FALSE,"RI";#N/A,#N/A,FALSE,"woHT";#N/A,#N/A,FALSE,"woHT&amp;JG"}</definedName>
    <definedName name="j" hidden="1">{"standalone1",#N/A,FALSE,"DCFBase";"standalone2",#N/A,FALSE,"DCFBase"}</definedName>
    <definedName name="k" hidden="1">{#N/A,#N/A,FALSE,"Antony Financials";#N/A,#N/A,FALSE,"Cowboy Financials";#N/A,#N/A,FALSE,"Combined";#N/A,#N/A,FALSE,"Valuematrix";#N/A,#N/A,FALSE,"DCFAntony";#N/A,#N/A,FALSE,"DCFCowboy";#N/A,#N/A,FALSE,"DCFCombined"}</definedName>
    <definedName name="kyd.Dim.01." hidden="1">"currency"</definedName>
    <definedName name="kyd.Dim.02." hidden="1">"currency"</definedName>
    <definedName name="kyd.ElementType.01." hidden="1">3</definedName>
    <definedName name="kyd.ElementType.02." hidden="1">3</definedName>
    <definedName name="kyd.MemoSortHide." hidden="1">FALSE</definedName>
    <definedName name="kyd.NumLevels.01." hidden="1">999</definedName>
    <definedName name="kyd.NumLevels.02." hidden="1">999</definedName>
    <definedName name="kyd.ParentName.01." hidden="1">"AUD"</definedName>
    <definedName name="kyd.ParentName.02." hidden="1">"AUD"</definedName>
    <definedName name="kyd.PreScreenData." hidden="1">FALSE</definedName>
    <definedName name="kyd.PrintMemo." hidden="1">FALSE</definedName>
    <definedName name="kyd.PrintParent.01." hidden="1">TRUE</definedName>
    <definedName name="kyd.PrintParent.02." hidden="1">TRUE</definedName>
    <definedName name="kyd.PrintStdWhen." hidden="1">3</definedName>
    <definedName name="kyd.SaveAsFile." hidden="1">FALSE</definedName>
    <definedName name="kyd.SaveMemo." hidden="1">FALSE</definedName>
    <definedName name="kyd.SelectString.01." hidden="1">"*"</definedName>
    <definedName name="kyd.SelectString.02." hidden="1">"*"</definedName>
    <definedName name="kyd.StdSortHide." hidden="1">FALSE</definedName>
    <definedName name="kyd.StopRow." hidden="1">16384</definedName>
    <definedName name="kyd.WriteMemWhenOptn." hidden="1">3</definedName>
    <definedName name="l" hidden="1">{"mgmt forecast",#N/A,FALSE,"Mgmt Forecast";"dcf table",#N/A,FALSE,"Mgmt Forecast";"sensitivity",#N/A,FALSE,"Mgmt Forecast";"table inputs",#N/A,FALSE,"Mgmt Forecast";"calculations",#N/A,FALSE,"Mgmt Forecast"}</definedName>
    <definedName name="Line">OFFSET('Setting and Lists'!$L$5,0,0,COUNTA('Setting and Lists'!$L:$L)-2,1)</definedName>
    <definedName name="m" hidden="1">{"standalone1",#N/A,FALSE,"DCFBase";"standalone2",#N/A,FALSE,"DCFBase"}</definedName>
    <definedName name="MR" hidden="1">{#N/A,#N/A,FALSE,"sales ytd";#N/A,#N/A,FALSE,"investments";#N/A,#N/A,FALSE,"bus. synergies 1997";#N/A,#N/A,FALSE,"synergies outlook"}</definedName>
    <definedName name="n" hidden="1">{#N/A,#N/A,FALSE,"BNSF";#N/A,#N/A,FALSE,"KC";#N/A,#N/A,FALSE,"KCws";#N/A,#N/A,FALSE,"MergKC";#N/A,#N/A,FALSE,"CredStwKC";#N/A,#N/A,FALSE,"SP";#N/A,#N/A,FALSE,"SPws";#N/A,#N/A,FALSE,"MergSP";#N/A,#N/A,FALSE,"CredStwSP";#N/A,#N/A,FALSE,"SPbrkup";#N/A,#N/A,FALSE,"SPwBNSFws";#N/A,#N/A,FALSE,"MergSPwBNSF";#N/A,#N/A,FALSE,"CredStSPwBNSF (2)";#N/A,#N/A,FALSE,"SPwKCws (2)";#N/A,#N/A,FALSE,"MergSPwKC (2)";#N/A,#N/A,FALSE,"CredStKCwSP";#N/A,#N/A,FALSE,"ILL";#N/A,#N/A,FALSE,"SPwILLws";#N/A,#N/A,FALSE,"CredStILLwSP";#N/A,#N/A,FALSE,"MergSPwILL";#N/A,#N/A,FALSE,"CredStILLwSP";#N/A,#N/A,FALSE,"Conrail";#N/A,#N/A,FALSE,"CONws";#N/A,#N/A,FALSE,"MergCON";#N/A,#N/A,FALSE,"CredStwCON";#N/A,#N/A,FALSE,"SPwCONws ";#N/A,#N/A,FALSE,"MergSPwCON";#N/A,#N/A,FALSE,"CredStILLwCON";#N/A,#N/A,FALSE,"SPws (2)";#N/A,#N/A,FALSE,"MergSP (2)";#N/A,#N/A,FALSE,"CredStwSP (2)";#N/A,#N/A,FALSE,"CSX";#N/A,#N/A,FALSE,"CSXws";#N/A,#N/A,FALSE,"MergCSX";#N/A,#N/A,FALSE,"CredStwCSX";#N/A,#N/A,FALSE,"Norfolk";#N/A,#N/A,FALSE,"NORws";#N/A,#N/A,FALSE,"MergNOR";#N/A,#N/A,FALSE,"CredStwNOR";#N/A,#N/A,FALSE,"NORwCONws";#N/A,#N/A,FALSE,"MergNORwCON"}</definedName>
    <definedName name="NativeTimeline_Date">#N/A</definedName>
    <definedName name="Product">OFFSET('Setting and Lists'!$B$5,0,0,COUNTA('Setting and Lists'!$B:$B)-2,1)</definedName>
    <definedName name="q" hidden="1">{#N/A,#N/A,FALSE,"Antony Financials";#N/A,#N/A,FALSE,"Cowboy Financials";#N/A,#N/A,FALSE,"Combined";#N/A,#N/A,FALSE,"Valuematrix";#N/A,#N/A,FALSE,"DCFAntony";#N/A,#N/A,FALSE,"DCFCowboy";#N/A,#N/A,FALSE,"DCFCombined"}</definedName>
    <definedName name="roots">OFFSET('Setting and Lists'!$J$5,0,0,COUNTA('Setting and Lists'!$J:$J)-2,1)</definedName>
    <definedName name="rr" hidden="1">{#N/A,#N/A,FALSE,"Antony Financials";#N/A,#N/A,FALSE,"Cowboy Financials";#N/A,#N/A,FALSE,"Combined";#N/A,#N/A,FALSE,"Valuematrix";#N/A,#N/A,FALSE,"DCFAntony";#N/A,#N/A,FALSE,"DCFCowboy";#N/A,#N/A,FALSE,"DCFCombined"}</definedName>
    <definedName name="SAPBEXhrIndnt" hidden="1">"Wide"</definedName>
    <definedName name="SAPsysID" hidden="1">"708C5W7SBKP804JT78WJ0JNKI"</definedName>
    <definedName name="SAPwbID" hidden="1">"ARS"</definedName>
    <definedName name="sd" hidden="1">{#N/A,#N/A,TRUE,"10 yr forecast - Balance Sheet";#N/A,#N/A,TRUE,"10 yr forecast - SCFP";#N/A,#N/A,TRUE,"10 yr forecast - P&amp;L&lt;linked&gt; ";#N/A,#N/A,TRUE,"Product Sales Royalty Breakdown";#N/A,#N/A,TRUE,"Collaborative Revenue Breakdown";#N/A,#N/A,TRUE,"Commercial Ops Breakdown";#N/A,#N/A,TRUE,"R&amp;D Breakdown";#N/A,#N/A,TRUE,"SG&amp;A Breakdown";#N/A,#N/A,TRUE,"FTE Summary"}</definedName>
    <definedName name="sdfasefr" hidden="1">{#N/A,#N/A,FALSE,"Antony Financials";#N/A,#N/A,FALSE,"Cowboy Financials";#N/A,#N/A,FALSE,"Combined";#N/A,#N/A,FALSE,"Valuematrix";#N/A,#N/A,FALSE,"DCFAntony";#N/A,#N/A,FALSE,"DCFCowboy";#N/A,#N/A,FALSE,"DCFCombined"}</definedName>
    <definedName name="Shift">OFFSET('Setting and Lists'!$G$5,0,0,COUNTA('Setting and Lists'!$G:$G)-2,1)</definedName>
    <definedName name="Slicer_Failure_Root_Cause">#N/A</definedName>
    <definedName name="Slicer_Line">#N/A</definedName>
    <definedName name="Slicer_Product">#N/A</definedName>
    <definedName name="Slicer_Shift">#N/A</definedName>
    <definedName name="t" hidden="1">{#N/A,#N/A,FALSE,"A&amp;E";#N/A,#N/A,FALSE,"HighTop";#N/A,#N/A,FALSE,"JG";#N/A,#N/A,FALSE,"RI";#N/A,#N/A,FALSE,"woHT";#N/A,#N/A,FALSE,"woHT&amp;JG"}</definedName>
    <definedName name="time">OFFSET('Helper sheet'!$B$3,0,0,COUNTA('Helper sheet'!$B:$B)-1,1)</definedName>
    <definedName name="ttt" hidden="1">{#N/A,#N/A,FALSE,"CreditStat";#N/A,#N/A,FALSE,"SPbrkup";#N/A,#N/A,FALSE,"MerSPsyn";#N/A,#N/A,FALSE,"MerSPwKCsyn";#N/A,#N/A,FALSE,"MerSPwKCsyn (2)";#N/A,#N/A,FALSE,"CreditStat (2)"}</definedName>
    <definedName name="v" hidden="1">{"standalone1",#N/A,FALSE,"DCFBase";"standalone2",#N/A,FALSE,"DCFBase"}</definedName>
    <definedName name="vv" hidden="1">{#N/A,#N/A,FALSE,"CreditStat";#N/A,#N/A,FALSE,"SPbrkup";#N/A,#N/A,FALSE,"MerSPsyn";#N/A,#N/A,FALSE,"MerSPwKCsyn";#N/A,#N/A,FALSE,"MerSPwKCsyn (2)";#N/A,#N/A,FALSE,"CreditStat (2)"}</definedName>
    <definedName name="vvv" hidden="1">{#N/A,#N/A,FALSE,"Antony Financials";#N/A,#N/A,FALSE,"Cowboy Financials";#N/A,#N/A,FALSE,"Combined";#N/A,#N/A,FALSE,"Valuematrix";#N/A,#N/A,FALSE,"DCFAntony";#N/A,#N/A,FALSE,"DCFCowboy";#N/A,#N/A,FALSE,"DCFCombined"}</definedName>
    <definedName name="w" hidden="1">{#N/A,#N/A,FALSE,"CreditStat";#N/A,#N/A,FALSE,"SPbrkup";#N/A,#N/A,FALSE,"MerSPsyn";#N/A,#N/A,FALSE,"MerSPwKCsyn";#N/A,#N/A,FALSE,"MerSPwKCsyn (2)";#N/A,#N/A,FALSE,"CreditStat (2)"}</definedName>
    <definedName name="wrn.dcf." hidden="1">{"mgmt forecast",#N/A,FALSE,"Mgmt Forecast";"dcf table",#N/A,FALSE,"Mgmt Forecast";"sensitivity",#N/A,FALSE,"Mgmt Forecast";"table inputs",#N/A,FALSE,"Mgmt Forecast";"calculations",#N/A,FALSE,"Mgmt Forecast"}</definedName>
    <definedName name="wrn.Everything." hidden="1">{#N/A,#N/A,FALSE,"BNSF";#N/A,#N/A,FALSE,"KC";#N/A,#N/A,FALSE,"KCws";#N/A,#N/A,FALSE,"MergKC";#N/A,#N/A,FALSE,"CredStwKC";#N/A,#N/A,FALSE,"SP";#N/A,#N/A,FALSE,"SPws";#N/A,#N/A,FALSE,"MergSP";#N/A,#N/A,FALSE,"CredStwSP";#N/A,#N/A,FALSE,"SPbrkup";#N/A,#N/A,FALSE,"SPwBNSFws";#N/A,#N/A,FALSE,"MergSPwBNSF";#N/A,#N/A,FALSE,"CredStSPwBNSF (2)";#N/A,#N/A,FALSE,"SPwKCws (2)";#N/A,#N/A,FALSE,"MergSPwKC (2)";#N/A,#N/A,FALSE,"CredStKCwSP";#N/A,#N/A,FALSE,"ILL";#N/A,#N/A,FALSE,"SPwILLws";#N/A,#N/A,FALSE,"CredStILLwSP";#N/A,#N/A,FALSE,"MergSPwILL";#N/A,#N/A,FALSE,"CredStILLwSP";#N/A,#N/A,FALSE,"Conrail";#N/A,#N/A,FALSE,"CONws";#N/A,#N/A,FALSE,"MergCON";#N/A,#N/A,FALSE,"CredStwCON";#N/A,#N/A,FALSE,"SPwCONws ";#N/A,#N/A,FALSE,"MergSPwCON";#N/A,#N/A,FALSE,"CredStILLwCON";#N/A,#N/A,FALSE,"SPws (2)";#N/A,#N/A,FALSE,"MergSP (2)";#N/A,#N/A,FALSE,"CredStwSP (2)";#N/A,#N/A,FALSE,"CSX";#N/A,#N/A,FALSE,"CSXws";#N/A,#N/A,FALSE,"MergCSX";#N/A,#N/A,FALSE,"CredStwCSX";#N/A,#N/A,FALSE,"Norfolk";#N/A,#N/A,FALSE,"NORws";#N/A,#N/A,FALSE,"MergNOR";#N/A,#N/A,FALSE,"CredStwNOR";#N/A,#N/A,FALSE,"NORwCONws";#N/A,#N/A,FALSE,"MergNORwCON"}</definedName>
    <definedName name="wrn.print._.standalone." hidden="1">{"standalone1",#N/A,FALSE,"DCFBase";"standalone2",#N/A,FALSE,"DCFBase"}</definedName>
    <definedName name="wrn.SKSCS1." hidden="1">{#N/A,#N/A,FALSE,"Antony Financials";#N/A,#N/A,FALSE,"Cowboy Financials";#N/A,#N/A,FALSE,"Combined";#N/A,#N/A,FALSE,"Valuematrix";#N/A,#N/A,FALSE,"DCFAntony";#N/A,#N/A,FALSE,"DCFCowboy";#N/A,#N/A,FALSE,"DCFCombined"}</definedName>
    <definedName name="wrn.SummaryPgs." hidden="1">{#N/A,#N/A,FALSE,"CreditStat";#N/A,#N/A,FALSE,"SPbrkup";#N/A,#N/A,FALSE,"MerSPsyn";#N/A,#N/A,FALSE,"MerSPwKCsyn";#N/A,#N/A,FALSE,"MerSPwKCsyn (2)";#N/A,#N/A,FALSE,"CreditStat (2)"}</definedName>
    <definedName name="wrn.Top._.Level._.Summaries." hidden="1">{#N/A,#N/A,TRUE,"10 yr forecast - Balance Sheet";#N/A,#N/A,TRUE,"10 yr forecast - SCFP";#N/A,#N/A,TRUE,"10 yr forecast - P&amp;L&lt;linked&gt; ";#N/A,#N/A,TRUE,"Product Sales Royalty Breakdown";#N/A,#N/A,TRUE,"Collaborative Revenue Breakdown";#N/A,#N/A,TRUE,"Commercial Ops Breakdown";#N/A,#N/A,TRUE,"R&amp;D Breakdown";#N/A,#N/A,TRUE,"SG&amp;A Breakdown";#N/A,#N/A,TRUE,"FTE Summary"}</definedName>
    <definedName name="wrn.Tweety." hidden="1">{#N/A,#N/A,FALSE,"A&amp;E";#N/A,#N/A,FALSE,"HighTop";#N/A,#N/A,FALSE,"JG";#N/A,#N/A,FALSE,"RI";#N/A,#N/A,FALSE,"woHT";#N/A,#N/A,FALSE,"woHT&amp;JG"}</definedName>
    <definedName name="wrn.vortrag." hidden="1">{#N/A,#N/A,FALSE,"sales ytd";#N/A,#N/A,FALSE,"investments";#N/A,#N/A,FALSE,"bus. synergies 1997";#N/A,#N/A,FALSE,"synergies outlook"}</definedName>
    <definedName name="zzz" hidden="1">{#N/A,#N/A,TRUE,"10 yr forecast - Balance Sheet";#N/A,#N/A,TRUE,"10 yr forecast - SCFP";#N/A,#N/A,TRUE,"10 yr forecast - P&amp;L&lt;linked&gt; ";#N/A,#N/A,TRUE,"Product Sales Royalty Breakdown";#N/A,#N/A,TRUE,"Collaborative Revenue Breakdown";#N/A,#N/A,TRUE,"Commercial Ops Breakdown";#N/A,#N/A,TRUE,"R&amp;D Breakdown";#N/A,#N/A,TRUE,"SG&amp;A Breakdown";#N/A,#N/A,TRUE,"FTE Summary"}</definedName>
  </definedNames>
  <calcPr calcId="191029"/>
  <pivotCaches>
    <pivotCache cacheId="0" r:id="rId9"/>
    <pivotCache cacheId="1" r:id="rId10"/>
  </pivotCaches>
  <extLst>
    <ext xmlns:x14="http://schemas.microsoft.com/office/spreadsheetml/2009/9/main" uri="{BBE1A952-AA13-448e-AADC-164F8A28A991}">
      <x14:slicerCaches>
        <x14:slicerCache r:id="rId11"/>
        <x14:slicerCache r:id="rId12"/>
        <x14:slicerCache r:id="rId13"/>
        <x14:slicerCache r:id="rId14"/>
      </x14:slicerCaches>
    </ext>
    <ext xmlns:x14="http://schemas.microsoft.com/office/spreadsheetml/2009/9/main" uri="{79F54976-1DA5-4618-B147-4CDE4B953A38}">
      <x14:workbookPr/>
    </ext>
    <ext xmlns:x15="http://schemas.microsoft.com/office/spreadsheetml/2010/11/main" uri="{D0CA8CA8-9F24-4464-BF8E-62219DCF47F9}">
      <x15:timelineCacheRefs>
        <x15:timelineCacheRef r:id="rId15"/>
      </x15:timelineCacheRef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A6" i="2"/>
  <c r="A7" i="2"/>
  <c r="A8" i="2"/>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79" i="2"/>
  <c r="A80" i="2"/>
  <c r="A81" i="2"/>
  <c r="A82" i="2"/>
  <c r="A83" i="2"/>
  <c r="A84" i="2"/>
  <c r="A85" i="2"/>
  <c r="A86" i="2"/>
  <c r="A87" i="2"/>
  <c r="A88" i="2"/>
  <c r="A89" i="2"/>
  <c r="A90" i="2"/>
  <c r="A91" i="2"/>
  <c r="A92" i="2"/>
  <c r="A93" i="2"/>
  <c r="A94" i="2"/>
  <c r="A95" i="2"/>
  <c r="A96" i="2"/>
  <c r="A97" i="2"/>
  <c r="A98" i="2"/>
  <c r="A99" i="2"/>
  <c r="A100" i="2"/>
  <c r="A101" i="2"/>
  <c r="A102" i="2"/>
  <c r="A103" i="2"/>
  <c r="A104" i="2"/>
  <c r="A105" i="2"/>
  <c r="A106" i="2"/>
  <c r="A107" i="2"/>
  <c r="A108" i="2"/>
  <c r="A109" i="2"/>
  <c r="A110" i="2"/>
  <c r="A111" i="2"/>
  <c r="A112" i="2"/>
  <c r="A113" i="2"/>
  <c r="A114" i="2"/>
  <c r="A115" i="2"/>
  <c r="A116" i="2"/>
  <c r="A117" i="2"/>
  <c r="A118" i="2"/>
  <c r="A119" i="2"/>
  <c r="A120" i="2"/>
  <c r="A121" i="2"/>
  <c r="A122" i="2"/>
  <c r="A123" i="2"/>
  <c r="A124" i="2"/>
  <c r="A125" i="2"/>
  <c r="A126" i="2"/>
  <c r="A127" i="2"/>
  <c r="A128" i="2"/>
  <c r="A129" i="2"/>
  <c r="A130" i="2"/>
  <c r="A131" i="2"/>
  <c r="A132" i="2"/>
  <c r="A133" i="2"/>
  <c r="A134" i="2"/>
  <c r="A135" i="2"/>
  <c r="A136" i="2"/>
  <c r="A137" i="2"/>
  <c r="A138" i="2"/>
  <c r="A139" i="2"/>
  <c r="A140" i="2"/>
  <c r="A141" i="2"/>
  <c r="A142" i="2"/>
  <c r="A143" i="2"/>
  <c r="A144" i="2"/>
  <c r="A145" i="2"/>
  <c r="A146" i="2"/>
  <c r="A147" i="2"/>
  <c r="A148" i="2"/>
  <c r="A149" i="2"/>
  <c r="A150" i="2"/>
  <c r="A151" i="2"/>
  <c r="A152" i="2"/>
  <c r="A153" i="2"/>
  <c r="A154" i="2"/>
  <c r="A155" i="2"/>
  <c r="A156" i="2"/>
  <c r="A157" i="2"/>
  <c r="A158" i="2"/>
  <c r="A159" i="2"/>
  <c r="A160" i="2"/>
  <c r="A161" i="2"/>
  <c r="A162" i="2"/>
  <c r="A163" i="2"/>
  <c r="A164" i="2"/>
  <c r="A165" i="2"/>
  <c r="A166" i="2"/>
  <c r="A167" i="2"/>
  <c r="A168" i="2"/>
  <c r="A169" i="2"/>
  <c r="A170" i="2"/>
  <c r="A171" i="2"/>
  <c r="A172" i="2"/>
  <c r="A173" i="2"/>
  <c r="A174" i="2"/>
  <c r="A175" i="2"/>
  <c r="A176" i="2"/>
  <c r="A177" i="2"/>
  <c r="A178" i="2"/>
  <c r="A179" i="2"/>
  <c r="A180" i="2"/>
  <c r="A181" i="2"/>
  <c r="A182" i="2"/>
  <c r="A183" i="2"/>
  <c r="A184" i="2"/>
  <c r="A185" i="2"/>
  <c r="A186" i="2"/>
  <c r="A187" i="2"/>
  <c r="A188" i="2"/>
  <c r="A189" i="2"/>
  <c r="A190" i="2"/>
  <c r="A191" i="2"/>
  <c r="A192" i="2"/>
  <c r="A193" i="2"/>
  <c r="A194" i="2"/>
  <c r="A195" i="2"/>
  <c r="A196" i="2"/>
  <c r="A197" i="2"/>
  <c r="A198" i="2"/>
  <c r="A199" i="2"/>
  <c r="A200" i="2"/>
  <c r="A201" i="2"/>
  <c r="A202" i="2"/>
  <c r="A203" i="2"/>
  <c r="A204" i="2"/>
  <c r="A205" i="2"/>
  <c r="A206" i="2"/>
  <c r="A207" i="2"/>
  <c r="A208" i="2"/>
  <c r="A209" i="2"/>
  <c r="A210" i="2"/>
  <c r="A211" i="2"/>
  <c r="A212" i="2"/>
  <c r="A213" i="2"/>
  <c r="A214" i="2"/>
  <c r="A215" i="2"/>
  <c r="A216" i="2"/>
  <c r="A217" i="2"/>
  <c r="A218" i="2"/>
  <c r="A219" i="2"/>
  <c r="A220" i="2"/>
  <c r="A221" i="2"/>
  <c r="A222" i="2"/>
  <c r="A223" i="2"/>
  <c r="A224" i="2"/>
  <c r="A225" i="2"/>
  <c r="A226" i="2"/>
  <c r="A227" i="2"/>
  <c r="A228" i="2"/>
  <c r="A229" i="2"/>
  <c r="A230" i="2"/>
  <c r="A231" i="2"/>
  <c r="A232" i="2"/>
  <c r="A233" i="2"/>
  <c r="A234" i="2"/>
  <c r="A235" i="2"/>
  <c r="A236" i="2"/>
  <c r="A237" i="2"/>
  <c r="A238" i="2"/>
  <c r="A239" i="2"/>
  <c r="A240" i="2"/>
  <c r="A241" i="2"/>
  <c r="A242" i="2"/>
  <c r="A243" i="2"/>
  <c r="A244" i="2"/>
  <c r="A245" i="2"/>
  <c r="A246" i="2"/>
  <c r="A247" i="2"/>
  <c r="A248" i="2"/>
  <c r="A249" i="2"/>
  <c r="A250" i="2"/>
  <c r="A251" i="2"/>
  <c r="A252" i="2"/>
  <c r="A253" i="2"/>
  <c r="A254" i="2"/>
  <c r="A255" i="2"/>
  <c r="A256" i="2"/>
  <c r="A257" i="2"/>
  <c r="A258" i="2"/>
  <c r="A259" i="2"/>
  <c r="A260" i="2"/>
  <c r="A261" i="2"/>
  <c r="A262" i="2"/>
  <c r="A263" i="2"/>
  <c r="A264" i="2"/>
  <c r="A265" i="2"/>
  <c r="A266" i="2"/>
  <c r="A267" i="2"/>
  <c r="A268" i="2"/>
  <c r="A269" i="2"/>
  <c r="A270" i="2"/>
  <c r="A271" i="2"/>
  <c r="A272" i="2"/>
  <c r="A273" i="2"/>
  <c r="A274" i="2"/>
  <c r="A275" i="2"/>
  <c r="A276" i="2"/>
  <c r="A277" i="2"/>
  <c r="A278" i="2"/>
  <c r="A279" i="2"/>
  <c r="A280" i="2"/>
  <c r="A281" i="2"/>
  <c r="A282" i="2"/>
  <c r="A283" i="2"/>
  <c r="A284" i="2"/>
  <c r="A285" i="2"/>
  <c r="A286" i="2"/>
  <c r="A287" i="2"/>
  <c r="A288" i="2"/>
  <c r="A289" i="2"/>
  <c r="A290" i="2"/>
  <c r="A291" i="2"/>
  <c r="A292" i="2"/>
  <c r="A293" i="2"/>
  <c r="A294" i="2"/>
  <c r="A295" i="2"/>
  <c r="A296" i="2"/>
  <c r="A297" i="2"/>
  <c r="A298" i="2"/>
  <c r="A299" i="2"/>
  <c r="A300" i="2"/>
  <c r="A301" i="2"/>
  <c r="A302" i="2"/>
  <c r="A303" i="2"/>
  <c r="A304" i="2"/>
  <c r="A305" i="2"/>
  <c r="A306" i="2"/>
  <c r="A307" i="2"/>
  <c r="A308" i="2"/>
  <c r="A309" i="2"/>
  <c r="A310" i="2"/>
  <c r="A311" i="2"/>
  <c r="A312" i="2"/>
  <c r="A313" i="2"/>
  <c r="A314" i="2"/>
  <c r="A315" i="2"/>
  <c r="A316" i="2"/>
  <c r="A317" i="2"/>
  <c r="A318" i="2"/>
  <c r="A319" i="2"/>
  <c r="A320" i="2"/>
  <c r="A321" i="2"/>
  <c r="A322" i="2"/>
  <c r="A323" i="2"/>
  <c r="A324" i="2"/>
  <c r="A325" i="2"/>
  <c r="A326" i="2"/>
  <c r="A327" i="2"/>
  <c r="A328" i="2"/>
  <c r="A329" i="2"/>
  <c r="A330" i="2"/>
  <c r="A331" i="2"/>
  <c r="A332" i="2"/>
  <c r="A333" i="2"/>
  <c r="A334" i="2"/>
  <c r="A335" i="2"/>
  <c r="A336" i="2"/>
  <c r="A337" i="2"/>
  <c r="A338" i="2"/>
  <c r="A339" i="2"/>
  <c r="A340" i="2"/>
  <c r="A341" i="2"/>
  <c r="A342" i="2"/>
  <c r="A343" i="2"/>
  <c r="A344" i="2"/>
  <c r="A345" i="2"/>
  <c r="A346" i="2"/>
  <c r="A347" i="2"/>
  <c r="A348" i="2"/>
  <c r="A349" i="2"/>
  <c r="A350" i="2"/>
  <c r="A351" i="2"/>
  <c r="A352" i="2"/>
  <c r="A353" i="2"/>
  <c r="A354" i="2"/>
  <c r="A355" i="2"/>
  <c r="A356" i="2"/>
  <c r="A357" i="2"/>
  <c r="A358" i="2"/>
  <c r="A359" i="2"/>
  <c r="A360" i="2"/>
  <c r="A361" i="2"/>
  <c r="A362" i="2"/>
  <c r="A363" i="2"/>
  <c r="A364" i="2"/>
  <c r="A365" i="2"/>
  <c r="A366" i="2"/>
  <c r="A367" i="2"/>
  <c r="A368" i="2"/>
  <c r="A369" i="2"/>
  <c r="A370" i="2"/>
  <c r="A371" i="2"/>
  <c r="A372" i="2"/>
  <c r="A373" i="2"/>
  <c r="A374" i="2"/>
  <c r="A375" i="2"/>
  <c r="A376" i="2"/>
  <c r="A377" i="2"/>
  <c r="A378" i="2"/>
  <c r="A379" i="2"/>
  <c r="A380" i="2"/>
  <c r="A381" i="2"/>
  <c r="A382" i="2"/>
  <c r="A383" i="2"/>
  <c r="A384" i="2"/>
  <c r="A385" i="2"/>
  <c r="A386" i="2"/>
  <c r="A387" i="2"/>
  <c r="A388" i="2"/>
  <c r="A389" i="2"/>
  <c r="A390" i="2"/>
  <c r="A391" i="2"/>
  <c r="A392" i="2"/>
  <c r="A393" i="2"/>
  <c r="A394" i="2"/>
  <c r="A395" i="2"/>
  <c r="A396" i="2"/>
  <c r="A397" i="2"/>
  <c r="A398" i="2"/>
  <c r="A399" i="2"/>
  <c r="A400" i="2"/>
  <c r="A401" i="2"/>
  <c r="A402" i="2"/>
  <c r="A403" i="2"/>
  <c r="A404" i="2"/>
  <c r="A405" i="2"/>
  <c r="A406" i="2"/>
  <c r="A407" i="2"/>
  <c r="A408" i="2"/>
  <c r="A409" i="2"/>
  <c r="A410" i="2"/>
  <c r="A411" i="2"/>
  <c r="A412" i="2"/>
  <c r="A413" i="2"/>
  <c r="A414" i="2"/>
  <c r="A415" i="2"/>
  <c r="A416" i="2"/>
  <c r="A417" i="2"/>
  <c r="A418" i="2"/>
  <c r="A419" i="2"/>
  <c r="A420" i="2"/>
  <c r="A421" i="2"/>
  <c r="A422" i="2"/>
  <c r="A423" i="2"/>
  <c r="A424" i="2"/>
  <c r="A425" i="2"/>
  <c r="A426" i="2"/>
  <c r="A427" i="2"/>
  <c r="A428" i="2"/>
  <c r="A429" i="2"/>
  <c r="A430" i="2"/>
  <c r="A431" i="2"/>
  <c r="A432" i="2"/>
  <c r="A433" i="2"/>
  <c r="A434" i="2"/>
  <c r="A435" i="2"/>
  <c r="A436" i="2"/>
  <c r="A437" i="2"/>
  <c r="A438" i="2"/>
  <c r="A439" i="2"/>
  <c r="A440" i="2"/>
  <c r="A441" i="2"/>
  <c r="A442" i="2"/>
  <c r="A443" i="2"/>
  <c r="A444" i="2"/>
  <c r="A445" i="2"/>
  <c r="A446" i="2"/>
  <c r="A447" i="2"/>
  <c r="A448" i="2"/>
  <c r="A449" i="2"/>
  <c r="A450" i="2"/>
  <c r="A451" i="2"/>
  <c r="A452" i="2"/>
  <c r="A453" i="2"/>
  <c r="A454" i="2"/>
  <c r="A455" i="2"/>
  <c r="A456" i="2"/>
  <c r="A457" i="2"/>
  <c r="A458" i="2"/>
  <c r="A459" i="2"/>
  <c r="A460" i="2"/>
  <c r="A461" i="2"/>
  <c r="A462" i="2"/>
  <c r="A463" i="2"/>
  <c r="A464" i="2"/>
  <c r="A465" i="2"/>
  <c r="A466" i="2"/>
  <c r="A467" i="2"/>
  <c r="A468" i="2"/>
  <c r="A469" i="2"/>
  <c r="A470" i="2"/>
  <c r="A471" i="2"/>
  <c r="A472" i="2"/>
  <c r="A473" i="2"/>
  <c r="A474" i="2"/>
  <c r="A475" i="2"/>
  <c r="A476" i="2"/>
  <c r="A477" i="2"/>
  <c r="A478" i="2"/>
  <c r="A479" i="2"/>
  <c r="A480" i="2"/>
  <c r="A481" i="2"/>
  <c r="A482" i="2"/>
  <c r="A483" i="2"/>
  <c r="A484" i="2"/>
  <c r="A485" i="2"/>
  <c r="A486" i="2"/>
  <c r="A487" i="2"/>
  <c r="A488" i="2"/>
  <c r="A489" i="2"/>
  <c r="A490" i="2"/>
  <c r="A491" i="2"/>
  <c r="A492" i="2"/>
  <c r="A493" i="2"/>
  <c r="A494" i="2"/>
  <c r="A495" i="2"/>
  <c r="A496" i="2"/>
  <c r="A497" i="2"/>
  <c r="A498" i="2"/>
  <c r="A499" i="2"/>
  <c r="A500" i="2"/>
  <c r="A501" i="2"/>
  <c r="A502" i="2"/>
  <c r="A503" i="2"/>
  <c r="A504" i="2"/>
  <c r="A505" i="2"/>
  <c r="A506" i="2"/>
  <c r="A507" i="2"/>
  <c r="A508" i="2"/>
  <c r="A509" i="2"/>
  <c r="A510" i="2"/>
  <c r="A511" i="2"/>
  <c r="A512" i="2"/>
  <c r="A513" i="2"/>
  <c r="A514" i="2"/>
  <c r="A515" i="2"/>
  <c r="A516" i="2"/>
  <c r="A517" i="2"/>
  <c r="A518" i="2"/>
  <c r="A519" i="2"/>
  <c r="A520" i="2"/>
  <c r="A521" i="2"/>
  <c r="A522" i="2"/>
  <c r="A523" i="2"/>
  <c r="A524" i="2"/>
  <c r="A525" i="2"/>
  <c r="A526" i="2"/>
  <c r="A527" i="2"/>
  <c r="A528" i="2"/>
  <c r="A529" i="2"/>
  <c r="A530" i="2"/>
  <c r="A531" i="2"/>
  <c r="A532" i="2"/>
  <c r="A533" i="2"/>
  <c r="A534" i="2"/>
  <c r="A535" i="2"/>
  <c r="A536" i="2"/>
  <c r="A537" i="2"/>
  <c r="A538" i="2"/>
  <c r="A539" i="2"/>
  <c r="A540" i="2"/>
  <c r="A541" i="2"/>
  <c r="A542" i="2"/>
  <c r="A543" i="2"/>
  <c r="A544" i="2"/>
  <c r="A545" i="2"/>
  <c r="A546" i="2"/>
  <c r="A547" i="2"/>
  <c r="A548" i="2"/>
  <c r="A549" i="2"/>
  <c r="A550" i="2"/>
  <c r="A551" i="2"/>
  <c r="A552" i="2"/>
  <c r="A553" i="2"/>
  <c r="A554" i="2"/>
  <c r="A555" i="2"/>
  <c r="A556" i="2"/>
  <c r="A557" i="2"/>
  <c r="A558" i="2"/>
  <c r="A559" i="2"/>
  <c r="A560" i="2"/>
  <c r="A561" i="2"/>
  <c r="A562" i="2"/>
  <c r="A563" i="2"/>
  <c r="A564" i="2"/>
  <c r="A565" i="2"/>
  <c r="A566" i="2"/>
  <c r="A567" i="2"/>
  <c r="A568" i="2"/>
  <c r="A569" i="2"/>
  <c r="A570" i="2"/>
  <c r="A571" i="2"/>
  <c r="A572" i="2"/>
  <c r="A573" i="2"/>
  <c r="A574" i="2"/>
  <c r="A575" i="2"/>
  <c r="A576" i="2"/>
  <c r="A577" i="2"/>
  <c r="A578" i="2"/>
  <c r="A579" i="2"/>
  <c r="A580" i="2"/>
  <c r="A581" i="2"/>
  <c r="A582" i="2"/>
  <c r="A583" i="2"/>
  <c r="A584" i="2"/>
  <c r="A585" i="2"/>
  <c r="A586" i="2"/>
  <c r="A587" i="2"/>
  <c r="A588" i="2"/>
  <c r="A589" i="2"/>
  <c r="A590" i="2"/>
  <c r="A591" i="2"/>
  <c r="A592" i="2"/>
  <c r="A593" i="2"/>
  <c r="A594" i="2"/>
  <c r="A595" i="2"/>
  <c r="A596" i="2"/>
  <c r="A597" i="2"/>
  <c r="A598" i="2"/>
  <c r="A599" i="2"/>
  <c r="A600" i="2"/>
  <c r="A601" i="2"/>
  <c r="A602" i="2"/>
  <c r="A603" i="2"/>
  <c r="A604" i="2"/>
  <c r="A605" i="2"/>
  <c r="A606" i="2"/>
  <c r="A607" i="2"/>
  <c r="A608" i="2"/>
  <c r="A609" i="2"/>
  <c r="A610" i="2"/>
  <c r="A611" i="2"/>
  <c r="A612" i="2"/>
  <c r="A613" i="2"/>
  <c r="A614" i="2"/>
  <c r="A615" i="2"/>
  <c r="A616" i="2"/>
  <c r="A617" i="2"/>
  <c r="A618" i="2"/>
  <c r="A619" i="2"/>
  <c r="A620" i="2"/>
  <c r="A621" i="2"/>
  <c r="A622" i="2"/>
  <c r="A623" i="2"/>
  <c r="A624" i="2"/>
  <c r="A625" i="2"/>
  <c r="A626" i="2"/>
  <c r="A627" i="2"/>
  <c r="A628" i="2"/>
  <c r="A629" i="2"/>
  <c r="A630" i="2"/>
  <c r="A631" i="2"/>
  <c r="A632" i="2"/>
  <c r="A633" i="2"/>
  <c r="A634" i="2"/>
  <c r="A635" i="2"/>
  <c r="A636" i="2"/>
  <c r="A637" i="2"/>
  <c r="A638" i="2"/>
  <c r="A639" i="2"/>
  <c r="A640" i="2"/>
  <c r="A641" i="2"/>
  <c r="A642" i="2"/>
  <c r="A643" i="2"/>
  <c r="A644" i="2"/>
  <c r="A645" i="2"/>
  <c r="A646" i="2"/>
  <c r="A647" i="2"/>
  <c r="A648" i="2"/>
  <c r="A649" i="2"/>
  <c r="A650" i="2"/>
  <c r="A651" i="2"/>
  <c r="A652" i="2"/>
  <c r="A653" i="2"/>
  <c r="A654" i="2"/>
  <c r="A655" i="2"/>
  <c r="A656" i="2"/>
  <c r="A657" i="2"/>
  <c r="A658" i="2"/>
  <c r="A659" i="2"/>
  <c r="A660" i="2"/>
  <c r="A661" i="2"/>
  <c r="A662" i="2"/>
  <c r="A663" i="2"/>
  <c r="A664" i="2"/>
  <c r="A665" i="2"/>
  <c r="A666" i="2"/>
  <c r="A667" i="2"/>
  <c r="A668" i="2"/>
  <c r="A669" i="2"/>
  <c r="A670" i="2"/>
  <c r="A671" i="2"/>
  <c r="A672" i="2"/>
  <c r="A673" i="2"/>
  <c r="A674" i="2"/>
  <c r="A675" i="2"/>
  <c r="A676" i="2"/>
  <c r="A677" i="2"/>
  <c r="A678" i="2"/>
  <c r="A679" i="2"/>
  <c r="A680" i="2"/>
  <c r="A681" i="2"/>
  <c r="A682" i="2"/>
  <c r="A683" i="2"/>
  <c r="A684" i="2"/>
  <c r="A685" i="2"/>
  <c r="A686" i="2"/>
  <c r="A687" i="2"/>
  <c r="A688" i="2"/>
  <c r="A689" i="2"/>
  <c r="A690" i="2"/>
  <c r="A691" i="2"/>
  <c r="A692" i="2"/>
  <c r="A693" i="2"/>
  <c r="A694" i="2"/>
  <c r="A695" i="2"/>
  <c r="A696" i="2"/>
  <c r="A697" i="2"/>
  <c r="A698" i="2"/>
  <c r="A699" i="2"/>
  <c r="A700" i="2"/>
  <c r="A701" i="2"/>
  <c r="A702" i="2"/>
  <c r="A703" i="2"/>
  <c r="A704" i="2"/>
  <c r="A705" i="2"/>
  <c r="A706" i="2"/>
  <c r="A707" i="2"/>
  <c r="A708" i="2"/>
  <c r="A709" i="2"/>
  <c r="A710" i="2"/>
  <c r="A711" i="2"/>
  <c r="A712" i="2"/>
  <c r="A713" i="2"/>
  <c r="A714" i="2"/>
  <c r="A715" i="2"/>
  <c r="A716" i="2"/>
  <c r="A717" i="2"/>
  <c r="A718" i="2"/>
  <c r="A719" i="2"/>
  <c r="A720" i="2"/>
  <c r="A721" i="2"/>
  <c r="A722" i="2"/>
  <c r="A723" i="2"/>
  <c r="A724" i="2"/>
  <c r="A725" i="2"/>
  <c r="A726" i="2"/>
  <c r="A727" i="2"/>
  <c r="A728" i="2"/>
  <c r="A729" i="2"/>
  <c r="A730" i="2"/>
  <c r="A731" i="2"/>
  <c r="A732" i="2"/>
  <c r="A733" i="2"/>
  <c r="A734" i="2"/>
  <c r="A735" i="2"/>
  <c r="A736" i="2"/>
  <c r="A737" i="2"/>
  <c r="A738" i="2"/>
  <c r="A739" i="2"/>
  <c r="A740" i="2"/>
  <c r="A741" i="2"/>
  <c r="A742" i="2"/>
  <c r="A743" i="2"/>
  <c r="A744" i="2"/>
  <c r="A745" i="2"/>
  <c r="A746" i="2"/>
  <c r="A747" i="2"/>
  <c r="A748" i="2"/>
  <c r="A749" i="2"/>
  <c r="A750" i="2"/>
  <c r="A751" i="2"/>
  <c r="A752" i="2"/>
  <c r="A753" i="2"/>
  <c r="A754" i="2"/>
  <c r="A755" i="2"/>
  <c r="A756" i="2"/>
  <c r="A757" i="2"/>
  <c r="A758" i="2"/>
  <c r="A759" i="2"/>
  <c r="A760" i="2"/>
  <c r="A761" i="2"/>
  <c r="A762" i="2"/>
  <c r="A763" i="2"/>
  <c r="A764" i="2"/>
  <c r="A765" i="2"/>
  <c r="A766" i="2"/>
  <c r="A767" i="2"/>
  <c r="A768" i="2"/>
  <c r="A769" i="2"/>
  <c r="A770" i="2"/>
  <c r="A771" i="2"/>
  <c r="A772" i="2"/>
  <c r="A773" i="2"/>
  <c r="A774" i="2"/>
  <c r="A775" i="2"/>
  <c r="A776" i="2"/>
  <c r="A777" i="2"/>
  <c r="A778" i="2"/>
  <c r="A779" i="2"/>
  <c r="A780" i="2"/>
  <c r="A781" i="2"/>
  <c r="A782" i="2"/>
  <c r="A783" i="2"/>
  <c r="A784" i="2"/>
  <c r="A785" i="2"/>
  <c r="A786" i="2"/>
  <c r="A787" i="2"/>
  <c r="A788" i="2"/>
  <c r="A789" i="2"/>
  <c r="A790" i="2"/>
  <c r="A791" i="2"/>
  <c r="A792" i="2"/>
  <c r="A793" i="2"/>
  <c r="A794" i="2"/>
  <c r="A795" i="2"/>
  <c r="A796" i="2"/>
  <c r="A797" i="2"/>
  <c r="A798" i="2"/>
  <c r="A799" i="2"/>
  <c r="A800" i="2"/>
  <c r="A801" i="2"/>
  <c r="A802" i="2"/>
  <c r="A803" i="2"/>
  <c r="A804" i="2"/>
  <c r="A805" i="2"/>
  <c r="A806" i="2"/>
  <c r="A807" i="2"/>
  <c r="A808" i="2"/>
  <c r="A809" i="2"/>
  <c r="A810" i="2"/>
  <c r="A811" i="2"/>
  <c r="A812" i="2"/>
  <c r="A813" i="2"/>
  <c r="A814" i="2"/>
  <c r="A815" i="2"/>
  <c r="A816" i="2"/>
  <c r="A817" i="2"/>
  <c r="A818" i="2"/>
  <c r="A819" i="2"/>
  <c r="A820" i="2"/>
  <c r="A821" i="2"/>
  <c r="A822" i="2"/>
  <c r="A823" i="2"/>
  <c r="A824" i="2"/>
  <c r="A825" i="2"/>
  <c r="A826" i="2"/>
  <c r="A827" i="2"/>
  <c r="A828" i="2"/>
  <c r="A829" i="2"/>
  <c r="A830" i="2"/>
  <c r="A831" i="2"/>
  <c r="A832" i="2"/>
  <c r="A833" i="2"/>
  <c r="A834" i="2"/>
  <c r="A835" i="2"/>
  <c r="A836" i="2"/>
  <c r="A837" i="2"/>
  <c r="A838" i="2"/>
  <c r="A839" i="2"/>
  <c r="A840" i="2"/>
  <c r="A841" i="2"/>
  <c r="A842" i="2"/>
  <c r="A843" i="2"/>
  <c r="A844" i="2"/>
  <c r="A845" i="2"/>
  <c r="A846" i="2"/>
  <c r="A847" i="2"/>
  <c r="A848" i="2"/>
  <c r="A849" i="2"/>
  <c r="A850" i="2"/>
  <c r="A851" i="2"/>
  <c r="A852" i="2"/>
  <c r="A853" i="2"/>
  <c r="A854" i="2"/>
  <c r="A855" i="2"/>
  <c r="A856" i="2"/>
  <c r="A857" i="2"/>
  <c r="A858" i="2"/>
  <c r="A859" i="2"/>
  <c r="A860" i="2"/>
  <c r="A861" i="2"/>
  <c r="A862" i="2"/>
  <c r="A863" i="2"/>
  <c r="A864" i="2"/>
  <c r="A865" i="2"/>
  <c r="A866" i="2"/>
  <c r="A867" i="2"/>
  <c r="A868" i="2"/>
  <c r="A869" i="2"/>
  <c r="A870" i="2"/>
  <c r="A871" i="2"/>
  <c r="A872" i="2"/>
  <c r="A873" i="2"/>
  <c r="A874" i="2"/>
  <c r="A875" i="2"/>
  <c r="A876" i="2"/>
  <c r="A877" i="2"/>
  <c r="A878" i="2"/>
  <c r="A879" i="2"/>
  <c r="A880" i="2"/>
  <c r="A881" i="2"/>
  <c r="A882" i="2"/>
  <c r="A883" i="2"/>
  <c r="A884" i="2"/>
  <c r="A885" i="2"/>
  <c r="A886" i="2"/>
  <c r="A887" i="2"/>
  <c r="A888" i="2"/>
  <c r="A889" i="2"/>
  <c r="A890" i="2"/>
  <c r="A891" i="2"/>
  <c r="A892" i="2"/>
  <c r="A893" i="2"/>
  <c r="A894" i="2"/>
  <c r="A895" i="2"/>
  <c r="A896" i="2"/>
  <c r="A897" i="2"/>
  <c r="A898" i="2"/>
  <c r="A899" i="2"/>
  <c r="A900" i="2"/>
  <c r="A901" i="2"/>
  <c r="A902" i="2"/>
  <c r="A903" i="2"/>
  <c r="A904" i="2"/>
  <c r="A905" i="2"/>
  <c r="A906" i="2"/>
  <c r="A907" i="2"/>
  <c r="A908" i="2"/>
  <c r="A909" i="2"/>
  <c r="A910" i="2"/>
  <c r="A911" i="2"/>
  <c r="A912" i="2"/>
  <c r="A913" i="2"/>
  <c r="A914" i="2"/>
  <c r="A915" i="2"/>
  <c r="A916" i="2"/>
  <c r="A917" i="2"/>
  <c r="A918" i="2"/>
  <c r="A919" i="2"/>
  <c r="A920" i="2"/>
  <c r="A921" i="2"/>
  <c r="A922" i="2"/>
  <c r="A923" i="2"/>
  <c r="A924" i="2"/>
  <c r="A925" i="2"/>
  <c r="A926" i="2"/>
  <c r="A927" i="2"/>
  <c r="A928" i="2"/>
  <c r="A929" i="2"/>
  <c r="A930" i="2"/>
  <c r="A931" i="2"/>
  <c r="A932" i="2"/>
  <c r="A933" i="2"/>
  <c r="A934" i="2"/>
  <c r="A935" i="2"/>
  <c r="A936" i="2"/>
  <c r="A937" i="2"/>
  <c r="A938" i="2"/>
  <c r="A939" i="2"/>
  <c r="A940" i="2"/>
  <c r="A941" i="2"/>
  <c r="A942" i="2"/>
  <c r="A943" i="2"/>
  <c r="A944" i="2"/>
  <c r="A945" i="2"/>
  <c r="A946" i="2"/>
  <c r="A947" i="2"/>
  <c r="A948" i="2"/>
  <c r="A949" i="2"/>
  <c r="A950" i="2"/>
  <c r="A951" i="2"/>
  <c r="A952" i="2"/>
  <c r="A953" i="2"/>
  <c r="A954" i="2"/>
  <c r="A955" i="2"/>
  <c r="A956" i="2"/>
  <c r="A957" i="2"/>
  <c r="A958" i="2"/>
  <c r="A959" i="2"/>
  <c r="A960" i="2"/>
  <c r="A961" i="2"/>
  <c r="A962" i="2"/>
  <c r="A963" i="2"/>
  <c r="A964" i="2"/>
  <c r="A965" i="2"/>
  <c r="A966" i="2"/>
  <c r="A967" i="2"/>
  <c r="A968" i="2"/>
  <c r="A969" i="2"/>
  <c r="A970" i="2"/>
  <c r="A971" i="2"/>
  <c r="A972" i="2"/>
  <c r="A973" i="2"/>
  <c r="A974" i="2"/>
  <c r="A975" i="2"/>
  <c r="A976" i="2"/>
  <c r="A977" i="2"/>
  <c r="A978" i="2"/>
  <c r="A979" i="2"/>
  <c r="A980" i="2"/>
  <c r="A981" i="2"/>
  <c r="A982" i="2"/>
  <c r="A983" i="2"/>
  <c r="A984" i="2"/>
  <c r="A985" i="2"/>
  <c r="A986" i="2"/>
  <c r="A987" i="2"/>
  <c r="A988" i="2"/>
  <c r="A989" i="2"/>
  <c r="A990" i="2"/>
  <c r="A991" i="2"/>
  <c r="A992" i="2"/>
  <c r="A993" i="2"/>
  <c r="A994" i="2"/>
  <c r="A995" i="2"/>
  <c r="A996" i="2"/>
  <c r="A997" i="2"/>
  <c r="A998" i="2"/>
  <c r="A999" i="2"/>
  <c r="A1000" i="2"/>
  <c r="A1001" i="2"/>
  <c r="A1002" i="2"/>
  <c r="A1003" i="2"/>
  <c r="A1004" i="2"/>
  <c r="A1005" i="2"/>
  <c r="A1006" i="2"/>
  <c r="A1007" i="2"/>
  <c r="A1008" i="2"/>
  <c r="A1009" i="2"/>
  <c r="A1010" i="2"/>
  <c r="A1011" i="2"/>
  <c r="A1012" i="2"/>
  <c r="A1013" i="2"/>
  <c r="A1014" i="2"/>
  <c r="A1015" i="2"/>
  <c r="A1016" i="2"/>
  <c r="A1017" i="2"/>
  <c r="A1018" i="2"/>
  <c r="A1019" i="2"/>
  <c r="A1020" i="2"/>
  <c r="A1021" i="2"/>
  <c r="A1022" i="2"/>
  <c r="A1023" i="2"/>
  <c r="A1024" i="2"/>
  <c r="A1025" i="2"/>
  <c r="A1026" i="2"/>
  <c r="A1027" i="2"/>
  <c r="A1028" i="2"/>
  <c r="A1029" i="2"/>
  <c r="A1030" i="2"/>
  <c r="A1031" i="2"/>
  <c r="A1032" i="2"/>
  <c r="A1033" i="2"/>
  <c r="A1034" i="2"/>
  <c r="A1035" i="2"/>
  <c r="A1036" i="2"/>
  <c r="A1037" i="2"/>
  <c r="A1038" i="2"/>
  <c r="A1039" i="2"/>
  <c r="A1040" i="2"/>
  <c r="A1041" i="2"/>
  <c r="A1042" i="2"/>
  <c r="A1043" i="2"/>
  <c r="A1044" i="2"/>
  <c r="A1045" i="2"/>
  <c r="A1046" i="2"/>
  <c r="A1047" i="2"/>
  <c r="A1048" i="2"/>
  <c r="A1049" i="2"/>
  <c r="A1050" i="2"/>
  <c r="A1051" i="2"/>
  <c r="A1052" i="2"/>
  <c r="A1053" i="2"/>
  <c r="A1054" i="2"/>
  <c r="A1055" i="2"/>
  <c r="A1056" i="2"/>
  <c r="A1057" i="2"/>
  <c r="A1058" i="2"/>
  <c r="A1059" i="2"/>
  <c r="A1060" i="2"/>
  <c r="A1061" i="2"/>
  <c r="A1062" i="2"/>
  <c r="A1063" i="2"/>
  <c r="A1064" i="2"/>
  <c r="A1065" i="2"/>
  <c r="A1066" i="2"/>
  <c r="A1067" i="2"/>
  <c r="A1068" i="2"/>
  <c r="A1069" i="2"/>
  <c r="A1070" i="2"/>
  <c r="A1071" i="2"/>
  <c r="A1072" i="2"/>
  <c r="A1073" i="2"/>
  <c r="A1074" i="2"/>
  <c r="A1075" i="2"/>
  <c r="A1076" i="2"/>
  <c r="A1077" i="2"/>
  <c r="A1078" i="2"/>
  <c r="A1079" i="2"/>
  <c r="A1080" i="2"/>
  <c r="A1081" i="2"/>
  <c r="A1082" i="2"/>
  <c r="A1083" i="2"/>
  <c r="A1084" i="2"/>
  <c r="A1085" i="2"/>
  <c r="A1086" i="2"/>
  <c r="A1087" i="2"/>
  <c r="A1088" i="2"/>
  <c r="A1089" i="2"/>
  <c r="A1090" i="2"/>
  <c r="A1091" i="2"/>
  <c r="A1092" i="2"/>
  <c r="A1093" i="2"/>
  <c r="A1094" i="2"/>
  <c r="A1095" i="2"/>
  <c r="A1096" i="2"/>
  <c r="A1097" i="2"/>
  <c r="A1098" i="2"/>
  <c r="A1099" i="2"/>
  <c r="A1100" i="2"/>
  <c r="A1101" i="2"/>
  <c r="A1102" i="2"/>
  <c r="A1103" i="2"/>
  <c r="A1104" i="2"/>
  <c r="A1105" i="2"/>
  <c r="A1106" i="2"/>
  <c r="A1107" i="2"/>
  <c r="A1108" i="2"/>
  <c r="A1109" i="2"/>
  <c r="A1110" i="2"/>
  <c r="A1111" i="2"/>
  <c r="A1112" i="2"/>
  <c r="A1113" i="2"/>
  <c r="A1114" i="2"/>
  <c r="A1115" i="2"/>
  <c r="A1116" i="2"/>
  <c r="A1117" i="2"/>
  <c r="A1118" i="2"/>
  <c r="A1119" i="2"/>
  <c r="A1120" i="2"/>
  <c r="A1121" i="2"/>
  <c r="A1122" i="2"/>
  <c r="A1123" i="2"/>
  <c r="A1124" i="2"/>
  <c r="A1125" i="2"/>
  <c r="A1126" i="2"/>
  <c r="A1127" i="2"/>
  <c r="A1128" i="2"/>
  <c r="A1129" i="2"/>
  <c r="A1130" i="2"/>
  <c r="A1131" i="2"/>
  <c r="A1132" i="2"/>
  <c r="A1133" i="2"/>
  <c r="A1134" i="2"/>
  <c r="A1135" i="2"/>
  <c r="A1136" i="2"/>
  <c r="A1137" i="2"/>
  <c r="A1138" i="2"/>
  <c r="A1139" i="2"/>
  <c r="A1140" i="2"/>
  <c r="A1141" i="2"/>
  <c r="A1142" i="2"/>
  <c r="A1143" i="2"/>
  <c r="A1144" i="2"/>
  <c r="A1145" i="2"/>
  <c r="A1146" i="2"/>
  <c r="A1147" i="2"/>
  <c r="A1148" i="2"/>
  <c r="A1149" i="2"/>
  <c r="A1150" i="2"/>
  <c r="A1151" i="2"/>
  <c r="A1152" i="2"/>
  <c r="A1153" i="2"/>
  <c r="A1154" i="2"/>
  <c r="A1155" i="2"/>
  <c r="A1156" i="2"/>
  <c r="A1157" i="2"/>
  <c r="A1158" i="2"/>
  <c r="A1159" i="2"/>
  <c r="A1160" i="2"/>
  <c r="A1161" i="2"/>
  <c r="A1162" i="2"/>
  <c r="A1163" i="2"/>
  <c r="A1164" i="2"/>
  <c r="A1165" i="2"/>
  <c r="A1166" i="2"/>
  <c r="A1167" i="2"/>
  <c r="A1168" i="2"/>
  <c r="A1169" i="2"/>
  <c r="A1170" i="2"/>
  <c r="A1171" i="2"/>
  <c r="A1172" i="2"/>
  <c r="A1173" i="2"/>
  <c r="A1174" i="2"/>
  <c r="A1175" i="2"/>
  <c r="A1176" i="2"/>
  <c r="A1177" i="2"/>
  <c r="A1178" i="2"/>
  <c r="A1179" i="2"/>
  <c r="A1180" i="2"/>
  <c r="A1181" i="2"/>
  <c r="A1182" i="2"/>
  <c r="A1183" i="2"/>
  <c r="A1184" i="2"/>
  <c r="A1185" i="2"/>
  <c r="A1186" i="2"/>
  <c r="A1187" i="2"/>
  <c r="A1188" i="2"/>
  <c r="A1189" i="2"/>
  <c r="A1190" i="2"/>
  <c r="A1191" i="2"/>
  <c r="A1192" i="2"/>
  <c r="A1193" i="2"/>
  <c r="A1194" i="2"/>
  <c r="A1195" i="2"/>
  <c r="A1196" i="2"/>
  <c r="A1197" i="2"/>
  <c r="A1198" i="2"/>
  <c r="A1199" i="2"/>
  <c r="A1200" i="2"/>
  <c r="A1201" i="2"/>
  <c r="A1202" i="2"/>
  <c r="A1203" i="2"/>
  <c r="A1204" i="2"/>
  <c r="A1205" i="2"/>
  <c r="A1206" i="2"/>
  <c r="A1207" i="2"/>
  <c r="A1208" i="2"/>
  <c r="A1209" i="2"/>
  <c r="A1210" i="2"/>
  <c r="A1211" i="2"/>
  <c r="A1212" i="2"/>
  <c r="A1213" i="2"/>
  <c r="A1214" i="2"/>
  <c r="A1215" i="2"/>
  <c r="A1216" i="2"/>
  <c r="A1217" i="2"/>
  <c r="A1218" i="2"/>
  <c r="A1219" i="2"/>
  <c r="A1220" i="2"/>
  <c r="A1221" i="2"/>
  <c r="A1222" i="2"/>
  <c r="A1223" i="2"/>
  <c r="A1224" i="2"/>
  <c r="A1225" i="2"/>
  <c r="A1226" i="2"/>
  <c r="A1227" i="2"/>
  <c r="A1228" i="2"/>
  <c r="A1229" i="2"/>
  <c r="A1230" i="2"/>
  <c r="A1231" i="2"/>
  <c r="A1232" i="2"/>
  <c r="A1233" i="2"/>
  <c r="A1234" i="2"/>
  <c r="A1235" i="2"/>
  <c r="A1236" i="2"/>
  <c r="A1237" i="2"/>
  <c r="A1238" i="2"/>
  <c r="A1239" i="2"/>
  <c r="A1240" i="2"/>
  <c r="A1241" i="2"/>
  <c r="A1242" i="2"/>
  <c r="A1243" i="2"/>
  <c r="A1244" i="2"/>
  <c r="A1245" i="2"/>
  <c r="A1246" i="2"/>
  <c r="A1247" i="2"/>
  <c r="A1248" i="2"/>
  <c r="A1249" i="2"/>
  <c r="A1250" i="2"/>
  <c r="A1251" i="2"/>
  <c r="A1252" i="2"/>
  <c r="A1253" i="2"/>
  <c r="A1254" i="2"/>
  <c r="A1255" i="2"/>
  <c r="A1256" i="2"/>
  <c r="A1257" i="2"/>
  <c r="A1258" i="2"/>
  <c r="A1259" i="2"/>
  <c r="A1260" i="2"/>
  <c r="A1261" i="2"/>
  <c r="A1262" i="2"/>
  <c r="A1263" i="2"/>
  <c r="A1264" i="2"/>
  <c r="A1265" i="2"/>
  <c r="A1266" i="2"/>
  <c r="A1267" i="2"/>
  <c r="A1268" i="2"/>
  <c r="A1269" i="2"/>
  <c r="A1270" i="2"/>
  <c r="A1271" i="2"/>
  <c r="A1272" i="2"/>
  <c r="A1273" i="2"/>
  <c r="A1274" i="2"/>
  <c r="A1275" i="2"/>
  <c r="A1276" i="2"/>
  <c r="A1277" i="2"/>
  <c r="A1278" i="2"/>
  <c r="A1279" i="2"/>
  <c r="A1280" i="2"/>
  <c r="A1281" i="2"/>
  <c r="A1282" i="2"/>
  <c r="A1283" i="2"/>
  <c r="A1284" i="2"/>
  <c r="A1285" i="2"/>
  <c r="A1286" i="2"/>
  <c r="A1287" i="2"/>
  <c r="A1288" i="2"/>
  <c r="A1289" i="2"/>
  <c r="A1290" i="2"/>
  <c r="A1291" i="2"/>
  <c r="A1292" i="2"/>
  <c r="A1293" i="2"/>
  <c r="A1294" i="2"/>
  <c r="A1295" i="2"/>
  <c r="A1296" i="2"/>
  <c r="A1297" i="2"/>
  <c r="A1298" i="2"/>
  <c r="A1299" i="2"/>
  <c r="A1300" i="2"/>
  <c r="A1301" i="2"/>
  <c r="A1302" i="2"/>
  <c r="A1303" i="2"/>
  <c r="A1304" i="2"/>
  <c r="A1305" i="2"/>
  <c r="A1306" i="2"/>
  <c r="A1307" i="2"/>
  <c r="A1308" i="2"/>
  <c r="A1309" i="2"/>
  <c r="A1310" i="2"/>
  <c r="A1311" i="2"/>
  <c r="A1312" i="2"/>
  <c r="A1313" i="2"/>
  <c r="A1314" i="2"/>
  <c r="A1315" i="2"/>
  <c r="A1316" i="2"/>
  <c r="A1317" i="2"/>
  <c r="A1318" i="2"/>
  <c r="A1319" i="2"/>
  <c r="A1320" i="2"/>
  <c r="A1321" i="2"/>
  <c r="A1322" i="2"/>
  <c r="A1323" i="2"/>
  <c r="A1324" i="2"/>
  <c r="A1325" i="2"/>
  <c r="A1326" i="2"/>
  <c r="A1327" i="2"/>
  <c r="A1328" i="2"/>
  <c r="A1329" i="2"/>
  <c r="A1330" i="2"/>
  <c r="A1331" i="2"/>
  <c r="A1332" i="2"/>
  <c r="A1333" i="2"/>
  <c r="A1334" i="2"/>
  <c r="A1335" i="2"/>
  <c r="A1336" i="2"/>
  <c r="A1337" i="2"/>
  <c r="A1338" i="2"/>
  <c r="A1339" i="2"/>
  <c r="A1340" i="2"/>
  <c r="A1341" i="2"/>
  <c r="A1342" i="2"/>
  <c r="A1343" i="2"/>
  <c r="A1344" i="2"/>
  <c r="A1345" i="2"/>
  <c r="A1346" i="2"/>
  <c r="A1347" i="2"/>
  <c r="A1348" i="2"/>
  <c r="A1349" i="2"/>
  <c r="A1350" i="2"/>
  <c r="A1351" i="2"/>
  <c r="A1352" i="2"/>
  <c r="A1353" i="2"/>
  <c r="A1354" i="2"/>
  <c r="A1355" i="2"/>
  <c r="A1356" i="2"/>
  <c r="A1357" i="2"/>
  <c r="A1358" i="2"/>
  <c r="A1359" i="2"/>
  <c r="A1360" i="2"/>
  <c r="A1361" i="2"/>
  <c r="A1362" i="2"/>
  <c r="A1363" i="2"/>
  <c r="A1364" i="2"/>
  <c r="A1365" i="2"/>
  <c r="A1366" i="2"/>
  <c r="A1367" i="2"/>
  <c r="A1368" i="2"/>
  <c r="A1369" i="2"/>
  <c r="A1370" i="2"/>
  <c r="A1371" i="2"/>
  <c r="A1372" i="2"/>
  <c r="A1373" i="2"/>
  <c r="A1374" i="2"/>
  <c r="A1375" i="2"/>
  <c r="A1376" i="2"/>
  <c r="A1377" i="2"/>
  <c r="A1378" i="2"/>
  <c r="A1379" i="2"/>
  <c r="A1380" i="2"/>
  <c r="A1381" i="2"/>
  <c r="A1382" i="2"/>
  <c r="A1383" i="2"/>
  <c r="A1384" i="2"/>
  <c r="A1385" i="2"/>
  <c r="A1386" i="2"/>
  <c r="A1387" i="2"/>
  <c r="A1388" i="2"/>
  <c r="A1389" i="2"/>
  <c r="A1390" i="2"/>
  <c r="A1391" i="2"/>
  <c r="A1392" i="2"/>
  <c r="A1393" i="2"/>
  <c r="A1394" i="2"/>
  <c r="A1395" i="2"/>
  <c r="A1396" i="2"/>
  <c r="A1397" i="2"/>
  <c r="A1398" i="2"/>
  <c r="A1399" i="2"/>
  <c r="A1400" i="2"/>
  <c r="A1401" i="2"/>
  <c r="A1402" i="2"/>
  <c r="A1403" i="2"/>
  <c r="A1404" i="2"/>
  <c r="A1405" i="2"/>
  <c r="A1406" i="2"/>
  <c r="A1407" i="2"/>
  <c r="A1408" i="2"/>
  <c r="A1409" i="2"/>
  <c r="A1410" i="2"/>
  <c r="A1411" i="2"/>
  <c r="A1412" i="2"/>
  <c r="A1413" i="2"/>
  <c r="A1414" i="2"/>
  <c r="A1415" i="2"/>
  <c r="A1416" i="2"/>
  <c r="A1417" i="2"/>
  <c r="A1418" i="2"/>
  <c r="A1419" i="2"/>
  <c r="A1420" i="2"/>
  <c r="A1421" i="2"/>
  <c r="A1422" i="2"/>
  <c r="A1423" i="2"/>
  <c r="A1424" i="2"/>
  <c r="A1425" i="2"/>
  <c r="A1426" i="2"/>
  <c r="A1427" i="2"/>
  <c r="A1428" i="2"/>
  <c r="A1429" i="2"/>
  <c r="A1430" i="2"/>
  <c r="A1431" i="2"/>
  <c r="A1432" i="2"/>
  <c r="A1433" i="2"/>
  <c r="A1434" i="2"/>
  <c r="A1435" i="2"/>
  <c r="A1436" i="2"/>
  <c r="A1437" i="2"/>
  <c r="A1438" i="2"/>
  <c r="A1439" i="2"/>
  <c r="A1440" i="2"/>
  <c r="A1441" i="2"/>
  <c r="A1442" i="2"/>
  <c r="A1443" i="2"/>
  <c r="A1444" i="2"/>
  <c r="A1445" i="2"/>
  <c r="A1446" i="2"/>
  <c r="A1447" i="2"/>
  <c r="A1448" i="2"/>
  <c r="A1449" i="2"/>
  <c r="A1450" i="2"/>
  <c r="A1451" i="2"/>
  <c r="A1452" i="2"/>
  <c r="A1453" i="2"/>
  <c r="A1454" i="2"/>
  <c r="A1455" i="2"/>
  <c r="A1456" i="2"/>
  <c r="A1457" i="2"/>
  <c r="A1458" i="2"/>
  <c r="A1459" i="2"/>
  <c r="A1460" i="2"/>
  <c r="A1461" i="2"/>
  <c r="A1462" i="2"/>
  <c r="A1463" i="2"/>
  <c r="A1464" i="2"/>
  <c r="A1465" i="2"/>
  <c r="A1466" i="2"/>
  <c r="A1467" i="2"/>
  <c r="A1468" i="2"/>
  <c r="A1469" i="2"/>
  <c r="A1470" i="2"/>
  <c r="A1471" i="2"/>
  <c r="A1472" i="2"/>
  <c r="A1473" i="2"/>
  <c r="A1474" i="2"/>
  <c r="A1475" i="2"/>
  <c r="A1476" i="2"/>
  <c r="A1477" i="2"/>
  <c r="A1478" i="2"/>
  <c r="A1479" i="2"/>
  <c r="A1480" i="2"/>
  <c r="A1481" i="2"/>
  <c r="A1482" i="2"/>
  <c r="A1483" i="2"/>
  <c r="A1484" i="2"/>
  <c r="A1485" i="2"/>
  <c r="A1486" i="2"/>
  <c r="A1487" i="2"/>
  <c r="A1488" i="2"/>
  <c r="A1489" i="2"/>
  <c r="A1490" i="2"/>
  <c r="A1491" i="2"/>
  <c r="A1492" i="2"/>
  <c r="A1493" i="2"/>
  <c r="A1494" i="2"/>
  <c r="A1495" i="2"/>
  <c r="A1496" i="2"/>
  <c r="A1497" i="2"/>
  <c r="A1498" i="2"/>
  <c r="A1499" i="2"/>
  <c r="A1500" i="2"/>
  <c r="A1501" i="2"/>
  <c r="A4" i="2"/>
  <c r="G4" i="2" l="1"/>
  <c r="I4" i="2" s="1"/>
  <c r="P4" i="2"/>
  <c r="R4" i="2"/>
  <c r="U4" i="2"/>
  <c r="V4" i="2" s="1"/>
  <c r="W4" i="2"/>
  <c r="AA4" i="2"/>
  <c r="G5" i="2"/>
  <c r="I5" i="2" s="1"/>
  <c r="P5" i="2"/>
  <c r="R5" i="2"/>
  <c r="U5" i="2"/>
  <c r="V5" i="2" s="1"/>
  <c r="W5" i="2"/>
  <c r="AA5" i="2"/>
  <c r="G6" i="2"/>
  <c r="I6" i="2" s="1"/>
  <c r="P6" i="2"/>
  <c r="R6" i="2"/>
  <c r="U6" i="2"/>
  <c r="V6" i="2" s="1"/>
  <c r="W6" i="2"/>
  <c r="AA6" i="2"/>
  <c r="G7" i="2"/>
  <c r="I7" i="2" s="1"/>
  <c r="P7" i="2"/>
  <c r="R7" i="2"/>
  <c r="U7" i="2"/>
  <c r="V7" i="2" s="1"/>
  <c r="W7" i="2"/>
  <c r="AA7" i="2"/>
  <c r="G8" i="2"/>
  <c r="I8" i="2" s="1"/>
  <c r="P8" i="2"/>
  <c r="R8" i="2"/>
  <c r="U8" i="2"/>
  <c r="V8" i="2" s="1"/>
  <c r="W8" i="2"/>
  <c r="AA8" i="2"/>
  <c r="G9" i="2"/>
  <c r="I9" i="2" s="1"/>
  <c r="P9" i="2"/>
  <c r="R9" i="2"/>
  <c r="U9" i="2"/>
  <c r="V9" i="2" s="1"/>
  <c r="W9" i="2"/>
  <c r="AA9" i="2"/>
  <c r="G10" i="2"/>
  <c r="J10" i="2" s="1"/>
  <c r="P10" i="2"/>
  <c r="R10" i="2"/>
  <c r="U10" i="2"/>
  <c r="W10" i="2"/>
  <c r="AA10" i="2"/>
  <c r="G11" i="2"/>
  <c r="P11" i="2"/>
  <c r="R11" i="2"/>
  <c r="U11" i="2"/>
  <c r="V11" i="2" s="1"/>
  <c r="W11" i="2"/>
  <c r="AA11" i="2"/>
  <c r="G12" i="2"/>
  <c r="J12" i="2" s="1"/>
  <c r="X12" i="2" s="1"/>
  <c r="P12" i="2"/>
  <c r="R12" i="2"/>
  <c r="U12" i="2"/>
  <c r="V12" i="2" s="1"/>
  <c r="W12" i="2"/>
  <c r="AA12" i="2"/>
  <c r="G13" i="2"/>
  <c r="I13" i="2" s="1"/>
  <c r="P13" i="2"/>
  <c r="R13" i="2"/>
  <c r="U13" i="2"/>
  <c r="V13" i="2" s="1"/>
  <c r="W13" i="2"/>
  <c r="AA13" i="2"/>
  <c r="G14" i="2"/>
  <c r="I14" i="2" s="1"/>
  <c r="P14" i="2"/>
  <c r="R14" i="2"/>
  <c r="U14" i="2"/>
  <c r="V14" i="2" s="1"/>
  <c r="W14" i="2"/>
  <c r="AA14" i="2"/>
  <c r="G15" i="2"/>
  <c r="I15" i="2" s="1"/>
  <c r="P15" i="2"/>
  <c r="R15" i="2"/>
  <c r="U15" i="2"/>
  <c r="V15" i="2" s="1"/>
  <c r="W15" i="2"/>
  <c r="AA15" i="2"/>
  <c r="G16" i="2"/>
  <c r="I16" i="2" s="1"/>
  <c r="P16" i="2"/>
  <c r="R16" i="2"/>
  <c r="U16" i="2"/>
  <c r="V16" i="2" s="1"/>
  <c r="W16" i="2"/>
  <c r="AA16" i="2"/>
  <c r="G17" i="2"/>
  <c r="J17" i="2" s="1"/>
  <c r="P17" i="2"/>
  <c r="R17" i="2"/>
  <c r="U17" i="2"/>
  <c r="W17" i="2"/>
  <c r="AA17" i="2"/>
  <c r="G18" i="2"/>
  <c r="J18" i="2" s="1"/>
  <c r="P18" i="2"/>
  <c r="R18" i="2"/>
  <c r="U18" i="2"/>
  <c r="W18" i="2"/>
  <c r="AA18" i="2"/>
  <c r="G19" i="2"/>
  <c r="P19" i="2"/>
  <c r="R19" i="2"/>
  <c r="U19" i="2"/>
  <c r="V19" i="2" s="1"/>
  <c r="W19" i="2"/>
  <c r="AA19" i="2"/>
  <c r="G20" i="2"/>
  <c r="J20" i="2" s="1"/>
  <c r="X20" i="2" s="1"/>
  <c r="P20" i="2"/>
  <c r="R20" i="2"/>
  <c r="U20" i="2"/>
  <c r="V20" i="2" s="1"/>
  <c r="W20" i="2"/>
  <c r="AA20" i="2"/>
  <c r="G21" i="2"/>
  <c r="I21" i="2" s="1"/>
  <c r="P21" i="2"/>
  <c r="R21" i="2"/>
  <c r="U21" i="2"/>
  <c r="V21" i="2" s="1"/>
  <c r="W21" i="2"/>
  <c r="AA21" i="2"/>
  <c r="G22" i="2"/>
  <c r="I22" i="2" s="1"/>
  <c r="P22" i="2"/>
  <c r="R22" i="2"/>
  <c r="U22" i="2"/>
  <c r="V22" i="2" s="1"/>
  <c r="W22" i="2"/>
  <c r="AA22" i="2"/>
  <c r="G23" i="2"/>
  <c r="I23" i="2" s="1"/>
  <c r="P23" i="2"/>
  <c r="R23" i="2"/>
  <c r="U23" i="2"/>
  <c r="V23" i="2" s="1"/>
  <c r="W23" i="2"/>
  <c r="AA23" i="2"/>
  <c r="G24" i="2"/>
  <c r="I24" i="2" s="1"/>
  <c r="P24" i="2"/>
  <c r="R24" i="2"/>
  <c r="U24" i="2"/>
  <c r="W24" i="2"/>
  <c r="AA24" i="2"/>
  <c r="G25" i="2"/>
  <c r="I25" i="2" s="1"/>
  <c r="P25" i="2"/>
  <c r="R25" i="2"/>
  <c r="U25" i="2"/>
  <c r="V25" i="2" s="1"/>
  <c r="W25" i="2"/>
  <c r="AA25" i="2"/>
  <c r="G26" i="2"/>
  <c r="J26" i="2" s="1"/>
  <c r="P26" i="2"/>
  <c r="R26" i="2"/>
  <c r="U26" i="2"/>
  <c r="W26" i="2"/>
  <c r="AA26" i="2"/>
  <c r="G27" i="2"/>
  <c r="P27" i="2"/>
  <c r="R27" i="2"/>
  <c r="U27" i="2"/>
  <c r="V27" i="2" s="1"/>
  <c r="W27" i="2"/>
  <c r="AA27" i="2"/>
  <c r="G28" i="2"/>
  <c r="J28" i="2" s="1"/>
  <c r="X28" i="2" s="1"/>
  <c r="P28" i="2"/>
  <c r="R28" i="2"/>
  <c r="U28" i="2"/>
  <c r="V28" i="2" s="1"/>
  <c r="W28" i="2"/>
  <c r="AA28" i="2"/>
  <c r="G29" i="2"/>
  <c r="I29" i="2" s="1"/>
  <c r="P29" i="2"/>
  <c r="R29" i="2"/>
  <c r="U29" i="2"/>
  <c r="V29" i="2" s="1"/>
  <c r="W29" i="2"/>
  <c r="AA29" i="2"/>
  <c r="G30" i="2"/>
  <c r="J30" i="2" s="1"/>
  <c r="P30" i="2"/>
  <c r="R30" i="2"/>
  <c r="U30" i="2"/>
  <c r="V30" i="2" s="1"/>
  <c r="W30" i="2"/>
  <c r="AA30" i="2"/>
  <c r="G31" i="2"/>
  <c r="Y31" i="2" s="1"/>
  <c r="P31" i="2"/>
  <c r="R31" i="2"/>
  <c r="U31" i="2"/>
  <c r="V31" i="2" s="1"/>
  <c r="W31" i="2"/>
  <c r="AA31" i="2"/>
  <c r="G32" i="2"/>
  <c r="I32" i="2" s="1"/>
  <c r="P32" i="2"/>
  <c r="R32" i="2"/>
  <c r="U32" i="2"/>
  <c r="W32" i="2"/>
  <c r="AA32" i="2"/>
  <c r="G33" i="2"/>
  <c r="I33" i="2" s="1"/>
  <c r="P33" i="2"/>
  <c r="R33" i="2"/>
  <c r="U33" i="2"/>
  <c r="V33" i="2" s="1"/>
  <c r="W33" i="2"/>
  <c r="AA33" i="2"/>
  <c r="G34" i="2"/>
  <c r="Y34" i="2" s="1"/>
  <c r="P34" i="2"/>
  <c r="R34" i="2"/>
  <c r="U34" i="2"/>
  <c r="W34" i="2"/>
  <c r="AA34" i="2"/>
  <c r="G35" i="2"/>
  <c r="P35" i="2"/>
  <c r="R35" i="2"/>
  <c r="U35" i="2"/>
  <c r="V35" i="2" s="1"/>
  <c r="W35" i="2"/>
  <c r="AA35" i="2"/>
  <c r="G36" i="2"/>
  <c r="I36" i="2" s="1"/>
  <c r="P36" i="2"/>
  <c r="R36" i="2"/>
  <c r="U36" i="2"/>
  <c r="V36" i="2" s="1"/>
  <c r="W36" i="2"/>
  <c r="AA36" i="2"/>
  <c r="G37" i="2"/>
  <c r="I37" i="2" s="1"/>
  <c r="P37" i="2"/>
  <c r="R37" i="2"/>
  <c r="U37" i="2"/>
  <c r="V37" i="2" s="1"/>
  <c r="W37" i="2"/>
  <c r="AA37" i="2"/>
  <c r="G38" i="2"/>
  <c r="J38" i="2" s="1"/>
  <c r="P38" i="2"/>
  <c r="R38" i="2"/>
  <c r="U38" i="2"/>
  <c r="V38" i="2" s="1"/>
  <c r="W38" i="2"/>
  <c r="AA38" i="2"/>
  <c r="G39" i="2"/>
  <c r="I39" i="2" s="1"/>
  <c r="P39" i="2"/>
  <c r="R39" i="2"/>
  <c r="U39" i="2"/>
  <c r="V39" i="2" s="1"/>
  <c r="W39" i="2"/>
  <c r="AA39" i="2"/>
  <c r="G40" i="2"/>
  <c r="I40" i="2" s="1"/>
  <c r="P40" i="2"/>
  <c r="R40" i="2"/>
  <c r="U40" i="2"/>
  <c r="V40" i="2" s="1"/>
  <c r="W40" i="2"/>
  <c r="AA40" i="2"/>
  <c r="G41" i="2"/>
  <c r="I41" i="2" s="1"/>
  <c r="P41" i="2"/>
  <c r="R41" i="2"/>
  <c r="U41" i="2"/>
  <c r="V41" i="2" s="1"/>
  <c r="W41" i="2"/>
  <c r="AA41" i="2"/>
  <c r="G42" i="2"/>
  <c r="Y42" i="2" s="1"/>
  <c r="P42" i="2"/>
  <c r="R42" i="2"/>
  <c r="U42" i="2"/>
  <c r="W42" i="2"/>
  <c r="AA42" i="2"/>
  <c r="G43" i="2"/>
  <c r="P43" i="2"/>
  <c r="R43" i="2"/>
  <c r="U43" i="2"/>
  <c r="V43" i="2" s="1"/>
  <c r="W43" i="2"/>
  <c r="AA43" i="2"/>
  <c r="G44" i="2"/>
  <c r="P44" i="2"/>
  <c r="R44" i="2"/>
  <c r="U44" i="2"/>
  <c r="V44" i="2" s="1"/>
  <c r="W44" i="2"/>
  <c r="AA44" i="2"/>
  <c r="G45" i="2"/>
  <c r="I45" i="2" s="1"/>
  <c r="P45" i="2"/>
  <c r="R45" i="2"/>
  <c r="U45" i="2"/>
  <c r="V45" i="2" s="1"/>
  <c r="W45" i="2"/>
  <c r="AA45" i="2"/>
  <c r="G46" i="2"/>
  <c r="J46" i="2" s="1"/>
  <c r="P46" i="2"/>
  <c r="R46" i="2"/>
  <c r="U46" i="2"/>
  <c r="V46" i="2" s="1"/>
  <c r="W46" i="2"/>
  <c r="AA46" i="2"/>
  <c r="G47" i="2"/>
  <c r="I47" i="2" s="1"/>
  <c r="P47" i="2"/>
  <c r="R47" i="2"/>
  <c r="U47" i="2"/>
  <c r="V47" i="2" s="1"/>
  <c r="W47" i="2"/>
  <c r="AA47" i="2"/>
  <c r="G48" i="2"/>
  <c r="I48" i="2" s="1"/>
  <c r="P48" i="2"/>
  <c r="R48" i="2"/>
  <c r="U48" i="2"/>
  <c r="V48" i="2" s="1"/>
  <c r="W48" i="2"/>
  <c r="AA48" i="2"/>
  <c r="G49" i="2"/>
  <c r="I49" i="2" s="1"/>
  <c r="P49" i="2"/>
  <c r="R49" i="2"/>
  <c r="U49" i="2"/>
  <c r="V49" i="2" s="1"/>
  <c r="W49" i="2"/>
  <c r="AA49" i="2"/>
  <c r="G50" i="2"/>
  <c r="J50" i="2" s="1"/>
  <c r="P50" i="2"/>
  <c r="R50" i="2"/>
  <c r="U50" i="2"/>
  <c r="W50" i="2"/>
  <c r="AA50" i="2"/>
  <c r="G51" i="2"/>
  <c r="I51" i="2" s="1"/>
  <c r="P51" i="2"/>
  <c r="R51" i="2"/>
  <c r="U51" i="2"/>
  <c r="W51" i="2"/>
  <c r="AA51" i="2"/>
  <c r="G52" i="2"/>
  <c r="P52" i="2"/>
  <c r="R52" i="2"/>
  <c r="U52" i="2"/>
  <c r="V52" i="2" s="1"/>
  <c r="W52" i="2"/>
  <c r="AA52" i="2"/>
  <c r="G53" i="2"/>
  <c r="I53" i="2" s="1"/>
  <c r="P53" i="2"/>
  <c r="R53" i="2"/>
  <c r="U53" i="2"/>
  <c r="W53" i="2"/>
  <c r="AA53" i="2"/>
  <c r="G54" i="2"/>
  <c r="J54" i="2" s="1"/>
  <c r="X54" i="2" s="1"/>
  <c r="P54" i="2"/>
  <c r="R54" i="2"/>
  <c r="U54" i="2"/>
  <c r="W54" i="2"/>
  <c r="AA54" i="2"/>
  <c r="G55" i="2"/>
  <c r="Y55" i="2" s="1"/>
  <c r="P55" i="2"/>
  <c r="R55" i="2"/>
  <c r="U55" i="2"/>
  <c r="V55" i="2" s="1"/>
  <c r="W55" i="2"/>
  <c r="AA55" i="2"/>
  <c r="G56" i="2"/>
  <c r="I56" i="2" s="1"/>
  <c r="P56" i="2"/>
  <c r="R56" i="2"/>
  <c r="U56" i="2"/>
  <c r="W56" i="2"/>
  <c r="AA56" i="2"/>
  <c r="G57" i="2"/>
  <c r="J57" i="2" s="1"/>
  <c r="P57" i="2"/>
  <c r="R57" i="2"/>
  <c r="U57" i="2"/>
  <c r="V57" i="2" s="1"/>
  <c r="W57" i="2"/>
  <c r="AA57" i="2"/>
  <c r="G58" i="2"/>
  <c r="J58" i="2" s="1"/>
  <c r="P58" i="2"/>
  <c r="R58" i="2"/>
  <c r="U58" i="2"/>
  <c r="V58" i="2" s="1"/>
  <c r="W58" i="2"/>
  <c r="AA58" i="2"/>
  <c r="G59" i="2"/>
  <c r="Y59" i="2" s="1"/>
  <c r="P59" i="2"/>
  <c r="R59" i="2"/>
  <c r="U59" i="2"/>
  <c r="V59" i="2" s="1"/>
  <c r="W59" i="2"/>
  <c r="AA59" i="2"/>
  <c r="G60" i="2"/>
  <c r="I60" i="2" s="1"/>
  <c r="P60" i="2"/>
  <c r="R60" i="2"/>
  <c r="U60" i="2"/>
  <c r="V60" i="2" s="1"/>
  <c r="W60" i="2"/>
  <c r="AA60" i="2"/>
  <c r="G61" i="2"/>
  <c r="I61" i="2" s="1"/>
  <c r="P61" i="2"/>
  <c r="R61" i="2"/>
  <c r="U61" i="2"/>
  <c r="W61" i="2"/>
  <c r="AA61" i="2"/>
  <c r="G62" i="2"/>
  <c r="J62" i="2" s="1"/>
  <c r="X62" i="2" s="1"/>
  <c r="P62" i="2"/>
  <c r="R62" i="2"/>
  <c r="U62" i="2"/>
  <c r="W62" i="2"/>
  <c r="AA62" i="2"/>
  <c r="G63" i="2"/>
  <c r="Y63" i="2" s="1"/>
  <c r="P63" i="2"/>
  <c r="R63" i="2"/>
  <c r="U63" i="2"/>
  <c r="V63" i="2" s="1"/>
  <c r="W63" i="2"/>
  <c r="AA63" i="2"/>
  <c r="G64" i="2"/>
  <c r="I64" i="2" s="1"/>
  <c r="P64" i="2"/>
  <c r="R64" i="2"/>
  <c r="U64" i="2"/>
  <c r="V64" i="2" s="1"/>
  <c r="W64" i="2"/>
  <c r="AA64" i="2"/>
  <c r="G65" i="2"/>
  <c r="Y65" i="2" s="1"/>
  <c r="P65" i="2"/>
  <c r="R65" i="2"/>
  <c r="U65" i="2"/>
  <c r="V65" i="2" s="1"/>
  <c r="W65" i="2"/>
  <c r="AA65" i="2"/>
  <c r="G66" i="2"/>
  <c r="I66" i="2" s="1"/>
  <c r="P66" i="2"/>
  <c r="R66" i="2"/>
  <c r="U66" i="2"/>
  <c r="V66" i="2" s="1"/>
  <c r="W66" i="2"/>
  <c r="AA66" i="2"/>
  <c r="G67" i="2"/>
  <c r="Y67" i="2" s="1"/>
  <c r="P67" i="2"/>
  <c r="R67" i="2"/>
  <c r="U67" i="2"/>
  <c r="W67" i="2"/>
  <c r="AA67" i="2"/>
  <c r="G68" i="2"/>
  <c r="J68" i="2" s="1"/>
  <c r="P68" i="2"/>
  <c r="R68" i="2"/>
  <c r="U68" i="2"/>
  <c r="W68" i="2"/>
  <c r="AA68" i="2"/>
  <c r="G69" i="2"/>
  <c r="J69" i="2" s="1"/>
  <c r="X69" i="2" s="1"/>
  <c r="P69" i="2"/>
  <c r="R69" i="2"/>
  <c r="U69" i="2"/>
  <c r="W69" i="2"/>
  <c r="AA69" i="2"/>
  <c r="G70" i="2"/>
  <c r="J70" i="2" s="1"/>
  <c r="P70" i="2"/>
  <c r="R70" i="2"/>
  <c r="U70" i="2"/>
  <c r="V70" i="2" s="1"/>
  <c r="W70" i="2"/>
  <c r="AA70" i="2"/>
  <c r="G71" i="2"/>
  <c r="I71" i="2" s="1"/>
  <c r="P71" i="2"/>
  <c r="R71" i="2"/>
  <c r="U71" i="2"/>
  <c r="V71" i="2" s="1"/>
  <c r="W71" i="2"/>
  <c r="AA71" i="2"/>
  <c r="G72" i="2"/>
  <c r="I72" i="2" s="1"/>
  <c r="P72" i="2"/>
  <c r="R72" i="2"/>
  <c r="U72" i="2"/>
  <c r="V72" i="2" s="1"/>
  <c r="W72" i="2"/>
  <c r="AA72" i="2"/>
  <c r="G73" i="2"/>
  <c r="J73" i="2" s="1"/>
  <c r="S73" i="2" s="1"/>
  <c r="P73" i="2"/>
  <c r="R73" i="2"/>
  <c r="U73" i="2"/>
  <c r="V73" i="2" s="1"/>
  <c r="W73" i="2"/>
  <c r="AA73" i="2"/>
  <c r="G74" i="2"/>
  <c r="I74" i="2" s="1"/>
  <c r="P74" i="2"/>
  <c r="R74" i="2"/>
  <c r="U74" i="2"/>
  <c r="V74" i="2" s="1"/>
  <c r="W74" i="2"/>
  <c r="AA74" i="2"/>
  <c r="G75" i="2"/>
  <c r="Y75" i="2" s="1"/>
  <c r="P75" i="2"/>
  <c r="R75" i="2"/>
  <c r="U75" i="2"/>
  <c r="W75" i="2"/>
  <c r="AA75" i="2"/>
  <c r="G76" i="2"/>
  <c r="J76" i="2" s="1"/>
  <c r="P76" i="2"/>
  <c r="R76" i="2"/>
  <c r="U76" i="2"/>
  <c r="V76" i="2" s="1"/>
  <c r="W76" i="2"/>
  <c r="AA76" i="2"/>
  <c r="G77" i="2"/>
  <c r="J77" i="2" s="1"/>
  <c r="X77" i="2" s="1"/>
  <c r="P77" i="2"/>
  <c r="R77" i="2"/>
  <c r="U77" i="2"/>
  <c r="V77" i="2" s="1"/>
  <c r="W77" i="2"/>
  <c r="AA77" i="2"/>
  <c r="G78" i="2"/>
  <c r="J78" i="2" s="1"/>
  <c r="P78" i="2"/>
  <c r="R78" i="2"/>
  <c r="U78" i="2"/>
  <c r="V78" i="2" s="1"/>
  <c r="W78" i="2"/>
  <c r="AA78" i="2"/>
  <c r="G79" i="2"/>
  <c r="I79" i="2" s="1"/>
  <c r="P79" i="2"/>
  <c r="R79" i="2"/>
  <c r="U79" i="2"/>
  <c r="V79" i="2" s="1"/>
  <c r="W79" i="2"/>
  <c r="AA79" i="2"/>
  <c r="G80" i="2"/>
  <c r="I80" i="2" s="1"/>
  <c r="P80" i="2"/>
  <c r="R80" i="2"/>
  <c r="U80" i="2"/>
  <c r="W80" i="2"/>
  <c r="AA80" i="2"/>
  <c r="G81" i="2"/>
  <c r="Y81" i="2" s="1"/>
  <c r="P81" i="2"/>
  <c r="R81" i="2"/>
  <c r="U81" i="2"/>
  <c r="V81" i="2" s="1"/>
  <c r="W81" i="2"/>
  <c r="AA81" i="2"/>
  <c r="G82" i="2"/>
  <c r="I82" i="2" s="1"/>
  <c r="P82" i="2"/>
  <c r="R82" i="2"/>
  <c r="U82" i="2"/>
  <c r="V82" i="2" s="1"/>
  <c r="W82" i="2"/>
  <c r="AA82" i="2"/>
  <c r="G83" i="2"/>
  <c r="Y83" i="2" s="1"/>
  <c r="P83" i="2"/>
  <c r="R83" i="2"/>
  <c r="U83" i="2"/>
  <c r="W83" i="2"/>
  <c r="AA83" i="2"/>
  <c r="G84" i="2"/>
  <c r="J84" i="2" s="1"/>
  <c r="P84" i="2"/>
  <c r="R84" i="2"/>
  <c r="U84" i="2"/>
  <c r="V84" i="2" s="1"/>
  <c r="W84" i="2"/>
  <c r="AA84" i="2"/>
  <c r="G85" i="2"/>
  <c r="I85" i="2" s="1"/>
  <c r="P85" i="2"/>
  <c r="R85" i="2"/>
  <c r="U85" i="2"/>
  <c r="V85" i="2" s="1"/>
  <c r="W85" i="2"/>
  <c r="AA85" i="2"/>
  <c r="G86" i="2"/>
  <c r="J86" i="2" s="1"/>
  <c r="P86" i="2"/>
  <c r="R86" i="2"/>
  <c r="U86" i="2"/>
  <c r="V86" i="2" s="1"/>
  <c r="W86" i="2"/>
  <c r="AA86" i="2"/>
  <c r="G87" i="2"/>
  <c r="I87" i="2" s="1"/>
  <c r="P87" i="2"/>
  <c r="R87" i="2"/>
  <c r="U87" i="2"/>
  <c r="V87" i="2" s="1"/>
  <c r="W87" i="2"/>
  <c r="AA87" i="2"/>
  <c r="G88" i="2"/>
  <c r="I88" i="2" s="1"/>
  <c r="P88" i="2"/>
  <c r="R88" i="2"/>
  <c r="U88" i="2"/>
  <c r="V88" i="2" s="1"/>
  <c r="W88" i="2"/>
  <c r="AA88" i="2"/>
  <c r="G89" i="2"/>
  <c r="Y89" i="2" s="1"/>
  <c r="P89" i="2"/>
  <c r="R89" i="2"/>
  <c r="U89" i="2"/>
  <c r="V89" i="2" s="1"/>
  <c r="W89" i="2"/>
  <c r="AA89" i="2"/>
  <c r="G90" i="2"/>
  <c r="I90" i="2" s="1"/>
  <c r="P90" i="2"/>
  <c r="R90" i="2"/>
  <c r="U90" i="2"/>
  <c r="V90" i="2" s="1"/>
  <c r="W90" i="2"/>
  <c r="AA90" i="2"/>
  <c r="G91" i="2"/>
  <c r="Y91" i="2" s="1"/>
  <c r="P91" i="2"/>
  <c r="R91" i="2"/>
  <c r="U91" i="2"/>
  <c r="W91" i="2"/>
  <c r="AA91" i="2"/>
  <c r="G92" i="2"/>
  <c r="J92" i="2" s="1"/>
  <c r="P92" i="2"/>
  <c r="R92" i="2"/>
  <c r="U92" i="2"/>
  <c r="W92" i="2"/>
  <c r="AA92" i="2"/>
  <c r="G93" i="2"/>
  <c r="Y93" i="2" s="1"/>
  <c r="P93" i="2"/>
  <c r="R93" i="2"/>
  <c r="U93" i="2"/>
  <c r="W93" i="2"/>
  <c r="AA93" i="2"/>
  <c r="G94" i="2"/>
  <c r="J94" i="2" s="1"/>
  <c r="P94" i="2"/>
  <c r="R94" i="2"/>
  <c r="U94" i="2"/>
  <c r="V94" i="2" s="1"/>
  <c r="W94" i="2"/>
  <c r="AA94" i="2"/>
  <c r="G95" i="2"/>
  <c r="I95" i="2" s="1"/>
  <c r="P95" i="2"/>
  <c r="R95" i="2"/>
  <c r="U95" i="2"/>
  <c r="V95" i="2" s="1"/>
  <c r="W95" i="2"/>
  <c r="AA95" i="2"/>
  <c r="G96" i="2"/>
  <c r="I96" i="2" s="1"/>
  <c r="P96" i="2"/>
  <c r="R96" i="2"/>
  <c r="U96" i="2"/>
  <c r="V96" i="2" s="1"/>
  <c r="W96" i="2"/>
  <c r="AA96" i="2"/>
  <c r="G97" i="2"/>
  <c r="I97" i="2" s="1"/>
  <c r="P97" i="2"/>
  <c r="R97" i="2"/>
  <c r="U97" i="2"/>
  <c r="V97" i="2" s="1"/>
  <c r="W97" i="2"/>
  <c r="AA97" i="2"/>
  <c r="G98" i="2"/>
  <c r="I98" i="2" s="1"/>
  <c r="P98" i="2"/>
  <c r="R98" i="2"/>
  <c r="U98" i="2"/>
  <c r="V98" i="2" s="1"/>
  <c r="W98" i="2"/>
  <c r="AA98" i="2"/>
  <c r="G99" i="2"/>
  <c r="Y99" i="2" s="1"/>
  <c r="P99" i="2"/>
  <c r="R99" i="2"/>
  <c r="U99" i="2"/>
  <c r="W99" i="2"/>
  <c r="AA99" i="2"/>
  <c r="G100" i="2"/>
  <c r="J100" i="2" s="1"/>
  <c r="P100" i="2"/>
  <c r="R100" i="2"/>
  <c r="U100" i="2"/>
  <c r="V100" i="2" s="1"/>
  <c r="W100" i="2"/>
  <c r="AA100" i="2"/>
  <c r="G101" i="2"/>
  <c r="I101" i="2" s="1"/>
  <c r="P101" i="2"/>
  <c r="R101" i="2"/>
  <c r="U101" i="2"/>
  <c r="V101" i="2" s="1"/>
  <c r="W101" i="2"/>
  <c r="AA101" i="2"/>
  <c r="L92" i="2" l="1"/>
  <c r="Q92" i="2" s="1"/>
  <c r="Y8" i="2"/>
  <c r="L24" i="2"/>
  <c r="I38" i="2"/>
  <c r="Y23" i="2"/>
  <c r="Y6" i="2"/>
  <c r="Y24" i="2"/>
  <c r="Y47" i="2"/>
  <c r="V92" i="2"/>
  <c r="J93" i="2"/>
  <c r="X93" i="2" s="1"/>
  <c r="L93" i="2"/>
  <c r="Q93" i="2" s="1"/>
  <c r="I93" i="2"/>
  <c r="L69" i="2"/>
  <c r="L63" i="2"/>
  <c r="Q63" i="2" s="1"/>
  <c r="L56" i="2"/>
  <c r="Z56" i="2" s="1"/>
  <c r="I28" i="2"/>
  <c r="Y25" i="2"/>
  <c r="Y9" i="2"/>
  <c r="S54" i="2"/>
  <c r="T54" i="2" s="1"/>
  <c r="Y33" i="2"/>
  <c r="L17" i="2"/>
  <c r="I77" i="2"/>
  <c r="Y32" i="2"/>
  <c r="Y86" i="2"/>
  <c r="Y85" i="2"/>
  <c r="T73" i="2"/>
  <c r="L33" i="2"/>
  <c r="J96" i="2"/>
  <c r="J89" i="2"/>
  <c r="S89" i="2" s="1"/>
  <c r="T89" i="2" s="1"/>
  <c r="Y77" i="2"/>
  <c r="Y62" i="2"/>
  <c r="L61" i="2"/>
  <c r="Q61" i="2" s="1"/>
  <c r="L32" i="2"/>
  <c r="Z32" i="2" s="1"/>
  <c r="I17" i="2"/>
  <c r="L91" i="2"/>
  <c r="Z91" i="2" s="1"/>
  <c r="AB91" i="2" s="1"/>
  <c r="L68" i="2"/>
  <c r="Q68" i="2" s="1"/>
  <c r="L53" i="2"/>
  <c r="Q53" i="2" s="1"/>
  <c r="J33" i="2"/>
  <c r="S33" i="2" s="1"/>
  <c r="T33" i="2" s="1"/>
  <c r="L31" i="2"/>
  <c r="Q31" i="2" s="1"/>
  <c r="Y17" i="2"/>
  <c r="J61" i="2"/>
  <c r="X61" i="2" s="1"/>
  <c r="J32" i="2"/>
  <c r="X32" i="2" s="1"/>
  <c r="I20" i="2"/>
  <c r="I99" i="2"/>
  <c r="I86" i="2"/>
  <c r="V17" i="2"/>
  <c r="Y7" i="2"/>
  <c r="L100" i="2"/>
  <c r="Q100" i="2" s="1"/>
  <c r="I73" i="2"/>
  <c r="V68" i="2"/>
  <c r="L67" i="2"/>
  <c r="I65" i="2"/>
  <c r="S62" i="2"/>
  <c r="T62" i="2" s="1"/>
  <c r="I57" i="2"/>
  <c r="Y54" i="2"/>
  <c r="I50" i="2"/>
  <c r="J49" i="2"/>
  <c r="X49" i="2" s="1"/>
  <c r="I30" i="2"/>
  <c r="L25" i="2"/>
  <c r="Z25" i="2" s="1"/>
  <c r="AB25" i="2" s="1"/>
  <c r="Y58" i="2"/>
  <c r="Y57" i="2"/>
  <c r="Y50" i="2"/>
  <c r="L15" i="2"/>
  <c r="Q15" i="2" s="1"/>
  <c r="L8" i="2"/>
  <c r="Q8" i="2" s="1"/>
  <c r="I89" i="2"/>
  <c r="L80" i="2"/>
  <c r="Z80" i="2" s="1"/>
  <c r="Y73" i="2"/>
  <c r="Y64" i="2"/>
  <c r="I62" i="2"/>
  <c r="J25" i="2"/>
  <c r="X25" i="2" s="1"/>
  <c r="S12" i="2"/>
  <c r="T12" i="2" s="1"/>
  <c r="J8" i="2"/>
  <c r="S8" i="2" s="1"/>
  <c r="T8" i="2" s="1"/>
  <c r="Y98" i="2"/>
  <c r="I94" i="2"/>
  <c r="I91" i="2"/>
  <c r="I78" i="2"/>
  <c r="L76" i="2"/>
  <c r="Q76" i="2" s="1"/>
  <c r="I70" i="2"/>
  <c r="I69" i="2"/>
  <c r="V56" i="2"/>
  <c r="L50" i="2"/>
  <c r="Z50" i="2" s="1"/>
  <c r="AB50" i="2" s="1"/>
  <c r="J42" i="2"/>
  <c r="X42" i="2" s="1"/>
  <c r="J24" i="2"/>
  <c r="X24" i="2" s="1"/>
  <c r="Y5" i="2"/>
  <c r="L49" i="2"/>
  <c r="Q49" i="2" s="1"/>
  <c r="L99" i="2"/>
  <c r="Q99" i="2" s="1"/>
  <c r="J80" i="2"/>
  <c r="X80" i="2" s="1"/>
  <c r="L64" i="2"/>
  <c r="Q64" i="2" s="1"/>
  <c r="Y22" i="2"/>
  <c r="I12" i="2"/>
  <c r="L98" i="2"/>
  <c r="Q98" i="2" s="1"/>
  <c r="Y78" i="2"/>
  <c r="Y70" i="2"/>
  <c r="Y69" i="2"/>
  <c r="L57" i="2"/>
  <c r="S57" i="2"/>
  <c r="T57" i="2" s="1"/>
  <c r="X57" i="2"/>
  <c r="Y97" i="2"/>
  <c r="L96" i="2"/>
  <c r="L85" i="2"/>
  <c r="Q85" i="2" s="1"/>
  <c r="L83" i="2"/>
  <c r="Q83" i="2" s="1"/>
  <c r="L72" i="2"/>
  <c r="Z72" i="2" s="1"/>
  <c r="I67" i="2"/>
  <c r="J65" i="2"/>
  <c r="S65" i="2" s="1"/>
  <c r="T65" i="2" s="1"/>
  <c r="I54" i="2"/>
  <c r="Y49" i="2"/>
  <c r="I42" i="2"/>
  <c r="L39" i="2"/>
  <c r="L23" i="2"/>
  <c r="L9" i="2"/>
  <c r="Q9" i="2" s="1"/>
  <c r="Y101" i="2"/>
  <c r="Y16" i="2"/>
  <c r="L82" i="2"/>
  <c r="Q82" i="2" s="1"/>
  <c r="V80" i="2"/>
  <c r="Y74" i="2"/>
  <c r="J72" i="2"/>
  <c r="L45" i="2"/>
  <c r="L41" i="2"/>
  <c r="Q41" i="2" s="1"/>
  <c r="L11" i="2"/>
  <c r="Q11" i="2" s="1"/>
  <c r="L7" i="2"/>
  <c r="L101" i="2"/>
  <c r="Q101" i="2" s="1"/>
  <c r="Y94" i="2"/>
  <c r="J41" i="2"/>
  <c r="S41" i="2" s="1"/>
  <c r="T41" i="2" s="1"/>
  <c r="Y39" i="2"/>
  <c r="J34" i="2"/>
  <c r="X34" i="2" s="1"/>
  <c r="V32" i="2"/>
  <c r="Y30" i="2"/>
  <c r="L27" i="2"/>
  <c r="Q27" i="2" s="1"/>
  <c r="V24" i="2"/>
  <c r="I18" i="2"/>
  <c r="Y15" i="2"/>
  <c r="Y14" i="2"/>
  <c r="I10" i="2"/>
  <c r="Y90" i="2"/>
  <c r="L88" i="2"/>
  <c r="J85" i="2"/>
  <c r="X85" i="2" s="1"/>
  <c r="I83" i="2"/>
  <c r="J81" i="2"/>
  <c r="S81" i="2" s="1"/>
  <c r="T81" i="2" s="1"/>
  <c r="L77" i="2"/>
  <c r="Q77" i="2" s="1"/>
  <c r="L75" i="2"/>
  <c r="Z75" i="2" s="1"/>
  <c r="AB75" i="2" s="1"/>
  <c r="Y66" i="2"/>
  <c r="V61" i="2"/>
  <c r="Y48" i="2"/>
  <c r="L48" i="2"/>
  <c r="Z48" i="2" s="1"/>
  <c r="I46" i="2"/>
  <c r="Y41" i="2"/>
  <c r="Y38" i="2"/>
  <c r="I34" i="2"/>
  <c r="I26" i="2"/>
  <c r="J9" i="2"/>
  <c r="X9" i="2" s="1"/>
  <c r="V93" i="2"/>
  <c r="J88" i="2"/>
  <c r="L84" i="2"/>
  <c r="Q84" i="2" s="1"/>
  <c r="I81" i="2"/>
  <c r="L74" i="2"/>
  <c r="Q74" i="2" s="1"/>
  <c r="V69" i="2"/>
  <c r="J64" i="2"/>
  <c r="S64" i="2" s="1"/>
  <c r="T64" i="2" s="1"/>
  <c r="L58" i="2"/>
  <c r="Z58" i="2" s="1"/>
  <c r="Y56" i="2"/>
  <c r="AB56" i="2" s="1"/>
  <c r="J56" i="2"/>
  <c r="V53" i="2"/>
  <c r="J48" i="2"/>
  <c r="L29" i="2"/>
  <c r="Q29" i="2" s="1"/>
  <c r="J97" i="2"/>
  <c r="S97" i="2" s="1"/>
  <c r="T97" i="2" s="1"/>
  <c r="L40" i="2"/>
  <c r="Q40" i="2" s="1"/>
  <c r="L37" i="2"/>
  <c r="Q37" i="2" s="1"/>
  <c r="L16" i="2"/>
  <c r="Q16" i="2" s="1"/>
  <c r="J101" i="2"/>
  <c r="X101" i="2" s="1"/>
  <c r="L90" i="2"/>
  <c r="Q90" i="2" s="1"/>
  <c r="Y82" i="2"/>
  <c r="I75" i="2"/>
  <c r="L66" i="2"/>
  <c r="Q66" i="2" s="1"/>
  <c r="L55" i="2"/>
  <c r="Y46" i="2"/>
  <c r="Y40" i="2"/>
  <c r="J40" i="2"/>
  <c r="J16" i="2"/>
  <c r="X16" i="2" s="1"/>
  <c r="X84" i="2"/>
  <c r="S84" i="2"/>
  <c r="T84" i="2" s="1"/>
  <c r="X78" i="2"/>
  <c r="S78" i="2"/>
  <c r="T78" i="2" s="1"/>
  <c r="X100" i="2"/>
  <c r="S100" i="2"/>
  <c r="T100" i="2" s="1"/>
  <c r="X76" i="2"/>
  <c r="S76" i="2"/>
  <c r="T76" i="2" s="1"/>
  <c r="X70" i="2"/>
  <c r="S70" i="2"/>
  <c r="T70" i="2" s="1"/>
  <c r="Z82" i="2"/>
  <c r="Z99" i="2"/>
  <c r="AB99" i="2" s="1"/>
  <c r="X92" i="2"/>
  <c r="S92" i="2"/>
  <c r="T92" i="2" s="1"/>
  <c r="X68" i="2"/>
  <c r="S68" i="2"/>
  <c r="T68" i="2" s="1"/>
  <c r="X94" i="2"/>
  <c r="S94" i="2"/>
  <c r="T94" i="2" s="1"/>
  <c r="Z101" i="2"/>
  <c r="Z98" i="2"/>
  <c r="X86" i="2"/>
  <c r="S86" i="2"/>
  <c r="T86" i="2" s="1"/>
  <c r="Z77" i="2"/>
  <c r="Z93" i="2"/>
  <c r="AB93" i="2" s="1"/>
  <c r="Q69" i="2"/>
  <c r="Z69" i="2"/>
  <c r="Q67" i="2"/>
  <c r="Z67" i="2"/>
  <c r="AB67" i="2" s="1"/>
  <c r="X58" i="2"/>
  <c r="S58" i="2"/>
  <c r="T58" i="2" s="1"/>
  <c r="I100" i="2"/>
  <c r="V99" i="2"/>
  <c r="J99" i="2"/>
  <c r="Y96" i="2"/>
  <c r="I92" i="2"/>
  <c r="V91" i="2"/>
  <c r="J91" i="2"/>
  <c r="Y88" i="2"/>
  <c r="I84" i="2"/>
  <c r="V83" i="2"/>
  <c r="J83" i="2"/>
  <c r="X81" i="2"/>
  <c r="Y80" i="2"/>
  <c r="I76" i="2"/>
  <c r="V75" i="2"/>
  <c r="J75" i="2"/>
  <c r="X73" i="2"/>
  <c r="Y72" i="2"/>
  <c r="I68" i="2"/>
  <c r="V67" i="2"/>
  <c r="J67" i="2"/>
  <c r="L65" i="2"/>
  <c r="I63" i="2"/>
  <c r="J63" i="2"/>
  <c r="Y61" i="2"/>
  <c r="I58" i="2"/>
  <c r="I55" i="2"/>
  <c r="J55" i="2"/>
  <c r="J51" i="2"/>
  <c r="Y51" i="2"/>
  <c r="X50" i="2"/>
  <c r="S50" i="2"/>
  <c r="T50" i="2" s="1"/>
  <c r="X41" i="2"/>
  <c r="I35" i="2"/>
  <c r="J35" i="2"/>
  <c r="Y35" i="2"/>
  <c r="Q24" i="2"/>
  <c r="Z24" i="2"/>
  <c r="L19" i="2"/>
  <c r="Q17" i="2"/>
  <c r="Z17" i="2"/>
  <c r="X10" i="2"/>
  <c r="S10" i="2"/>
  <c r="T10" i="2" s="1"/>
  <c r="J98" i="2"/>
  <c r="L97" i="2"/>
  <c r="Y95" i="2"/>
  <c r="J90" i="2"/>
  <c r="L89" i="2"/>
  <c r="Y87" i="2"/>
  <c r="J82" i="2"/>
  <c r="L81" i="2"/>
  <c r="Y79" i="2"/>
  <c r="S77" i="2"/>
  <c r="T77" i="2" s="1"/>
  <c r="J74" i="2"/>
  <c r="L73" i="2"/>
  <c r="Y71" i="2"/>
  <c r="S69" i="2"/>
  <c r="T69" i="2" s="1"/>
  <c r="J66" i="2"/>
  <c r="J59" i="2"/>
  <c r="S38" i="2"/>
  <c r="T38" i="2" s="1"/>
  <c r="X38" i="2"/>
  <c r="I11" i="2"/>
  <c r="J11" i="2"/>
  <c r="Y11" i="2"/>
  <c r="I59" i="2"/>
  <c r="Z49" i="2"/>
  <c r="V42" i="2"/>
  <c r="L42" i="2"/>
  <c r="Q32" i="2"/>
  <c r="S28" i="2"/>
  <c r="T28" i="2" s="1"/>
  <c r="V26" i="2"/>
  <c r="L26" i="2"/>
  <c r="L95" i="2"/>
  <c r="Z92" i="2"/>
  <c r="L87" i="2"/>
  <c r="Z84" i="2"/>
  <c r="L79" i="2"/>
  <c r="L71" i="2"/>
  <c r="V51" i="2"/>
  <c r="L51" i="2"/>
  <c r="V34" i="2"/>
  <c r="L34" i="2"/>
  <c r="X18" i="2"/>
  <c r="S18" i="2"/>
  <c r="T18" i="2" s="1"/>
  <c r="X17" i="2"/>
  <c r="S17" i="2"/>
  <c r="T17" i="2" s="1"/>
  <c r="Y100" i="2"/>
  <c r="J95" i="2"/>
  <c r="L94" i="2"/>
  <c r="Y92" i="2"/>
  <c r="J87" i="2"/>
  <c r="L86" i="2"/>
  <c r="Y84" i="2"/>
  <c r="J79" i="2"/>
  <c r="L78" i="2"/>
  <c r="Y76" i="2"/>
  <c r="J71" i="2"/>
  <c r="L70" i="2"/>
  <c r="Y68" i="2"/>
  <c r="L60" i="2"/>
  <c r="L59" i="2"/>
  <c r="V50" i="2"/>
  <c r="S46" i="2"/>
  <c r="T46" i="2" s="1"/>
  <c r="X46" i="2"/>
  <c r="I19" i="2"/>
  <c r="J19" i="2"/>
  <c r="Y19" i="2"/>
  <c r="V10" i="2"/>
  <c r="L10" i="2"/>
  <c r="S61" i="2"/>
  <c r="T61" i="2" s="1"/>
  <c r="Q50" i="2"/>
  <c r="Q33" i="2"/>
  <c r="Z33" i="2"/>
  <c r="AB33" i="2" s="1"/>
  <c r="V62" i="2"/>
  <c r="L62" i="2"/>
  <c r="J60" i="2"/>
  <c r="Y60" i="2"/>
  <c r="V54" i="2"/>
  <c r="L54" i="2"/>
  <c r="I44" i="2"/>
  <c r="J44" i="2"/>
  <c r="Y44" i="2"/>
  <c r="I43" i="2"/>
  <c r="J43" i="2"/>
  <c r="Y43" i="2"/>
  <c r="S30" i="2"/>
  <c r="T30" i="2" s="1"/>
  <c r="X30" i="2"/>
  <c r="X26" i="2"/>
  <c r="S26" i="2"/>
  <c r="T26" i="2" s="1"/>
  <c r="I52" i="2"/>
  <c r="J52" i="2"/>
  <c r="Y52" i="2"/>
  <c r="I27" i="2"/>
  <c r="J27" i="2"/>
  <c r="Y27" i="2"/>
  <c r="S20" i="2"/>
  <c r="T20" i="2" s="1"/>
  <c r="V18" i="2"/>
  <c r="L18" i="2"/>
  <c r="Y53" i="2"/>
  <c r="L47" i="2"/>
  <c r="Y45" i="2"/>
  <c r="Y37" i="2"/>
  <c r="Y29" i="2"/>
  <c r="Y21" i="2"/>
  <c r="Y13" i="2"/>
  <c r="J47" i="2"/>
  <c r="L46" i="2"/>
  <c r="J39" i="2"/>
  <c r="L38" i="2"/>
  <c r="Y36" i="2"/>
  <c r="J31" i="2"/>
  <c r="L30" i="2"/>
  <c r="Y28" i="2"/>
  <c r="J23" i="2"/>
  <c r="L22" i="2"/>
  <c r="Y20" i="2"/>
  <c r="J15" i="2"/>
  <c r="L14" i="2"/>
  <c r="Y12" i="2"/>
  <c r="J7" i="2"/>
  <c r="L6" i="2"/>
  <c r="Y4" i="2"/>
  <c r="I31" i="2"/>
  <c r="J22" i="2"/>
  <c r="L21" i="2"/>
  <c r="J14" i="2"/>
  <c r="L13" i="2"/>
  <c r="J6" i="2"/>
  <c r="L5" i="2"/>
  <c r="J53" i="2"/>
  <c r="L52" i="2"/>
  <c r="J45" i="2"/>
  <c r="L44" i="2"/>
  <c r="J37" i="2"/>
  <c r="L36" i="2"/>
  <c r="S32" i="2"/>
  <c r="T32" i="2" s="1"/>
  <c r="J29" i="2"/>
  <c r="L28" i="2"/>
  <c r="Y26" i="2"/>
  <c r="J21" i="2"/>
  <c r="L20" i="2"/>
  <c r="Y18" i="2"/>
  <c r="J13" i="2"/>
  <c r="L12" i="2"/>
  <c r="Y10" i="2"/>
  <c r="J5" i="2"/>
  <c r="L4" i="2"/>
  <c r="L43" i="2"/>
  <c r="J36" i="2"/>
  <c r="L35" i="2"/>
  <c r="J4" i="2"/>
  <c r="R6" i="7"/>
  <c r="M5" i="9"/>
  <c r="D5" i="9"/>
  <c r="P6" i="9"/>
  <c r="U7" i="9"/>
  <c r="I5" i="9"/>
  <c r="G5" i="9"/>
  <c r="P8" i="9"/>
  <c r="U6" i="9"/>
  <c r="L6" i="9"/>
  <c r="L8" i="9"/>
  <c r="L7" i="9"/>
  <c r="V5" i="9"/>
  <c r="U8" i="9"/>
  <c r="Q5" i="9"/>
  <c r="Z40" i="2" l="1"/>
  <c r="S49" i="2"/>
  <c r="T49" i="2" s="1"/>
  <c r="Z83" i="2"/>
  <c r="AB83" i="2" s="1"/>
  <c r="Q25" i="2"/>
  <c r="Q91" i="2"/>
  <c r="Q48" i="2"/>
  <c r="S93" i="2"/>
  <c r="T93" i="2" s="1"/>
  <c r="S24" i="2"/>
  <c r="T24" i="2" s="1"/>
  <c r="Z68" i="2"/>
  <c r="AB58" i="2"/>
  <c r="X33" i="2"/>
  <c r="Q72" i="2"/>
  <c r="S25" i="2"/>
  <c r="T25" i="2" s="1"/>
  <c r="Z9" i="2"/>
  <c r="AB9" i="2" s="1"/>
  <c r="AB77" i="2"/>
  <c r="Z41" i="2"/>
  <c r="AB41" i="2" s="1"/>
  <c r="AB69" i="2"/>
  <c r="AB32" i="2"/>
  <c r="Q58" i="2"/>
  <c r="Z11" i="2"/>
  <c r="AB24" i="2"/>
  <c r="S80" i="2"/>
  <c r="T80" i="2" s="1"/>
  <c r="S9" i="2"/>
  <c r="T9" i="2" s="1"/>
  <c r="Q56" i="2"/>
  <c r="AB40" i="2"/>
  <c r="AB17" i="2"/>
  <c r="Z16" i="2"/>
  <c r="AB16" i="2" s="1"/>
  <c r="Z100" i="2"/>
  <c r="AB100" i="2" s="1"/>
  <c r="Z8" i="2"/>
  <c r="AB8" i="2" s="1"/>
  <c r="Z27" i="2"/>
  <c r="S85" i="2"/>
  <c r="T85" i="2" s="1"/>
  <c r="Z61" i="2"/>
  <c r="AB61" i="2" s="1"/>
  <c r="AB98" i="2"/>
  <c r="Z63" i="2"/>
  <c r="AB63" i="2" s="1"/>
  <c r="S101" i="2"/>
  <c r="T101" i="2" s="1"/>
  <c r="Z64" i="2"/>
  <c r="AB64" i="2" s="1"/>
  <c r="Z76" i="2"/>
  <c r="AB76" i="2" s="1"/>
  <c r="Z31" i="2"/>
  <c r="AB31" i="2" s="1"/>
  <c r="Q80" i="2"/>
  <c r="Z15" i="2"/>
  <c r="AB15" i="2" s="1"/>
  <c r="Z29" i="2"/>
  <c r="AB29" i="2" s="1"/>
  <c r="X8" i="2"/>
  <c r="X96" i="2"/>
  <c r="S96" i="2"/>
  <c r="T96" i="2" s="1"/>
  <c r="Z53" i="2"/>
  <c r="AB11" i="2"/>
  <c r="AB101" i="2"/>
  <c r="AB92" i="2"/>
  <c r="X65" i="2"/>
  <c r="X89" i="2"/>
  <c r="Q75" i="2"/>
  <c r="S42" i="2"/>
  <c r="T42" i="2" s="1"/>
  <c r="Z37" i="2"/>
  <c r="AB37" i="2" s="1"/>
  <c r="Z66" i="2"/>
  <c r="AB66" i="2" s="1"/>
  <c r="AB80" i="2"/>
  <c r="AB48" i="2"/>
  <c r="AB72" i="2"/>
  <c r="X97" i="2"/>
  <c r="Q57" i="2"/>
  <c r="Z57" i="2"/>
  <c r="AB57" i="2" s="1"/>
  <c r="S40" i="2"/>
  <c r="T40" i="2" s="1"/>
  <c r="X40" i="2"/>
  <c r="S34" i="2"/>
  <c r="T34" i="2" s="1"/>
  <c r="AB53" i="2"/>
  <c r="AB49" i="2"/>
  <c r="X64" i="2"/>
  <c r="Q96" i="2"/>
  <c r="Z96" i="2"/>
  <c r="AB96" i="2" s="1"/>
  <c r="AB82" i="2"/>
  <c r="Z90" i="2"/>
  <c r="AB90" i="2" s="1"/>
  <c r="S56" i="2"/>
  <c r="T56" i="2" s="1"/>
  <c r="X56" i="2"/>
  <c r="S16" i="2"/>
  <c r="T16" i="2" s="1"/>
  <c r="Z85" i="2"/>
  <c r="AB85" i="2" s="1"/>
  <c r="X88" i="2"/>
  <c r="S88" i="2"/>
  <c r="T88" i="2" s="1"/>
  <c r="Q45" i="2"/>
  <c r="Z45" i="2"/>
  <c r="AB45" i="2" s="1"/>
  <c r="Z74" i="2"/>
  <c r="AB74" i="2" s="1"/>
  <c r="Q55" i="2"/>
  <c r="Z55" i="2"/>
  <c r="AB55" i="2" s="1"/>
  <c r="X72" i="2"/>
  <c r="S72" i="2"/>
  <c r="T72" i="2" s="1"/>
  <c r="X48" i="2"/>
  <c r="S48" i="2"/>
  <c r="T48" i="2" s="1"/>
  <c r="Q23" i="2"/>
  <c r="Z23" i="2"/>
  <c r="AB23" i="2" s="1"/>
  <c r="Q88" i="2"/>
  <c r="Z88" i="2"/>
  <c r="AB88" i="2" s="1"/>
  <c r="Z7" i="2"/>
  <c r="AB7" i="2" s="1"/>
  <c r="Q7" i="2"/>
  <c r="Q39" i="2"/>
  <c r="Z39" i="2"/>
  <c r="AB39" i="2" s="1"/>
  <c r="S21" i="2"/>
  <c r="T21" i="2" s="1"/>
  <c r="X21" i="2"/>
  <c r="S14" i="2"/>
  <c r="T14" i="2" s="1"/>
  <c r="X14" i="2"/>
  <c r="Z14" i="2"/>
  <c r="AB14" i="2" s="1"/>
  <c r="Q14" i="2"/>
  <c r="X43" i="2"/>
  <c r="S43" i="2"/>
  <c r="T43" i="2" s="1"/>
  <c r="Q70" i="2"/>
  <c r="Z70" i="2"/>
  <c r="AB70" i="2" s="1"/>
  <c r="AB27" i="2"/>
  <c r="Q71" i="2"/>
  <c r="Z71" i="2"/>
  <c r="AB71" i="2" s="1"/>
  <c r="Q42" i="2"/>
  <c r="Z42" i="2"/>
  <c r="AB42" i="2" s="1"/>
  <c r="Q13" i="2"/>
  <c r="Z13" i="2"/>
  <c r="AB13" i="2" s="1"/>
  <c r="S87" i="2"/>
  <c r="T87" i="2" s="1"/>
  <c r="X87" i="2"/>
  <c r="AB68" i="2"/>
  <c r="X67" i="2"/>
  <c r="S67" i="2"/>
  <c r="T67" i="2" s="1"/>
  <c r="X91" i="2"/>
  <c r="S91" i="2"/>
  <c r="T91" i="2" s="1"/>
  <c r="Q4" i="2"/>
  <c r="Z4" i="2"/>
  <c r="AB4" i="2" s="1"/>
  <c r="S5" i="2"/>
  <c r="T5" i="2" s="1"/>
  <c r="X5" i="2"/>
  <c r="Q44" i="2"/>
  <c r="Z44" i="2"/>
  <c r="AB44" i="2" s="1"/>
  <c r="Q21" i="2"/>
  <c r="Z21" i="2"/>
  <c r="AB21" i="2" s="1"/>
  <c r="S15" i="2"/>
  <c r="T15" i="2" s="1"/>
  <c r="X15" i="2"/>
  <c r="X52" i="2"/>
  <c r="S52" i="2"/>
  <c r="T52" i="2" s="1"/>
  <c r="X60" i="2"/>
  <c r="S60" i="2"/>
  <c r="T60" i="2" s="1"/>
  <c r="Q10" i="2"/>
  <c r="Z10" i="2"/>
  <c r="AB10" i="2" s="1"/>
  <c r="S71" i="2"/>
  <c r="T71" i="2" s="1"/>
  <c r="X71" i="2"/>
  <c r="Q94" i="2"/>
  <c r="Z94" i="2"/>
  <c r="AB94" i="2" s="1"/>
  <c r="Q26" i="2"/>
  <c r="Z26" i="2"/>
  <c r="AB26" i="2" s="1"/>
  <c r="Q73" i="2"/>
  <c r="Z73" i="2"/>
  <c r="AB73" i="2" s="1"/>
  <c r="Q89" i="2"/>
  <c r="Z89" i="2"/>
  <c r="AB89" i="2" s="1"/>
  <c r="Q20" i="2"/>
  <c r="Z20" i="2"/>
  <c r="AB20" i="2" s="1"/>
  <c r="S22" i="2"/>
  <c r="T22" i="2" s="1"/>
  <c r="X22" i="2"/>
  <c r="Z62" i="2"/>
  <c r="AB62" i="2" s="1"/>
  <c r="Q62" i="2"/>
  <c r="S95" i="2"/>
  <c r="T95" i="2" s="1"/>
  <c r="X95" i="2"/>
  <c r="Q79" i="2"/>
  <c r="Z79" i="2"/>
  <c r="AB79" i="2" s="1"/>
  <c r="X74" i="2"/>
  <c r="S74" i="2"/>
  <c r="T74" i="2" s="1"/>
  <c r="X90" i="2"/>
  <c r="S90" i="2"/>
  <c r="T90" i="2" s="1"/>
  <c r="S63" i="2"/>
  <c r="T63" i="2" s="1"/>
  <c r="X63" i="2"/>
  <c r="X83" i="2"/>
  <c r="S83" i="2"/>
  <c r="T83" i="2" s="1"/>
  <c r="X45" i="2"/>
  <c r="S45" i="2"/>
  <c r="T45" i="2" s="1"/>
  <c r="Z38" i="2"/>
  <c r="AB38" i="2" s="1"/>
  <c r="Q38" i="2"/>
  <c r="Q12" i="2"/>
  <c r="Z12" i="2"/>
  <c r="AB12" i="2" s="1"/>
  <c r="Q28" i="2"/>
  <c r="Z28" i="2"/>
  <c r="AB28" i="2" s="1"/>
  <c r="Q52" i="2"/>
  <c r="Z52" i="2"/>
  <c r="AB52" i="2" s="1"/>
  <c r="Z22" i="2"/>
  <c r="AB22" i="2" s="1"/>
  <c r="Q22" i="2"/>
  <c r="S39" i="2"/>
  <c r="T39" i="2" s="1"/>
  <c r="X39" i="2"/>
  <c r="X27" i="2"/>
  <c r="S27" i="2"/>
  <c r="T27" i="2" s="1"/>
  <c r="X44" i="2"/>
  <c r="S44" i="2"/>
  <c r="T44" i="2" s="1"/>
  <c r="Q78" i="2"/>
  <c r="Z78" i="2"/>
  <c r="AB78" i="2" s="1"/>
  <c r="Q34" i="2"/>
  <c r="Z34" i="2"/>
  <c r="AB34" i="2" s="1"/>
  <c r="AB84" i="2"/>
  <c r="X11" i="2"/>
  <c r="S11" i="2"/>
  <c r="T11" i="2" s="1"/>
  <c r="Q43" i="2"/>
  <c r="Z43" i="2"/>
  <c r="AB43" i="2" s="1"/>
  <c r="X4" i="2"/>
  <c r="S4" i="2"/>
  <c r="T4" i="2" s="1"/>
  <c r="S29" i="2"/>
  <c r="T29" i="2" s="1"/>
  <c r="X29" i="2"/>
  <c r="S23" i="2"/>
  <c r="T23" i="2" s="1"/>
  <c r="X23" i="2"/>
  <c r="Z47" i="2"/>
  <c r="AB47" i="2" s="1"/>
  <c r="Q47" i="2"/>
  <c r="S79" i="2"/>
  <c r="T79" i="2" s="1"/>
  <c r="X79" i="2"/>
  <c r="Q87" i="2"/>
  <c r="Z87" i="2"/>
  <c r="AB87" i="2" s="1"/>
  <c r="S59" i="2"/>
  <c r="T59" i="2" s="1"/>
  <c r="X59" i="2"/>
  <c r="X99" i="2"/>
  <c r="S99" i="2"/>
  <c r="T99" i="2" s="1"/>
  <c r="S37" i="2"/>
  <c r="T37" i="2" s="1"/>
  <c r="X37" i="2"/>
  <c r="S13" i="2"/>
  <c r="T13" i="2" s="1"/>
  <c r="X13" i="2"/>
  <c r="X53" i="2"/>
  <c r="S53" i="2"/>
  <c r="T53" i="2" s="1"/>
  <c r="Q35" i="2"/>
  <c r="Z35" i="2"/>
  <c r="AB35" i="2" s="1"/>
  <c r="Q5" i="2"/>
  <c r="Z5" i="2"/>
  <c r="AB5" i="2" s="1"/>
  <c r="Z6" i="2"/>
  <c r="AB6" i="2" s="1"/>
  <c r="Q6" i="2"/>
  <c r="Z46" i="2"/>
  <c r="AB46" i="2" s="1"/>
  <c r="Q46" i="2"/>
  <c r="X19" i="2"/>
  <c r="S19" i="2"/>
  <c r="T19" i="2" s="1"/>
  <c r="Q59" i="2"/>
  <c r="Z59" i="2"/>
  <c r="AB59" i="2" s="1"/>
  <c r="Q51" i="2"/>
  <c r="Z51" i="2"/>
  <c r="AB51" i="2" s="1"/>
  <c r="Q81" i="2"/>
  <c r="Z81" i="2"/>
  <c r="AB81" i="2" s="1"/>
  <c r="Q97" i="2"/>
  <c r="Z97" i="2"/>
  <c r="AB97" i="2" s="1"/>
  <c r="X35" i="2"/>
  <c r="S35" i="2"/>
  <c r="T35" i="2" s="1"/>
  <c r="X51" i="2"/>
  <c r="S51" i="2"/>
  <c r="T51" i="2" s="1"/>
  <c r="Q65" i="2"/>
  <c r="Z65" i="2"/>
  <c r="AB65" i="2" s="1"/>
  <c r="X75" i="2"/>
  <c r="S75" i="2"/>
  <c r="T75" i="2" s="1"/>
  <c r="S31" i="2"/>
  <c r="T31" i="2" s="1"/>
  <c r="X31" i="2"/>
  <c r="X36" i="2"/>
  <c r="S36" i="2"/>
  <c r="T36" i="2" s="1"/>
  <c r="Q36" i="2"/>
  <c r="Z36" i="2"/>
  <c r="AB36" i="2" s="1"/>
  <c r="S6" i="2"/>
  <c r="T6" i="2" s="1"/>
  <c r="X6" i="2"/>
  <c r="S7" i="2"/>
  <c r="T7" i="2" s="1"/>
  <c r="X7" i="2"/>
  <c r="Z30" i="2"/>
  <c r="AB30" i="2" s="1"/>
  <c r="Q30" i="2"/>
  <c r="S47" i="2"/>
  <c r="T47" i="2" s="1"/>
  <c r="X47" i="2"/>
  <c r="Q18" i="2"/>
  <c r="Z18" i="2"/>
  <c r="AB18" i="2" s="1"/>
  <c r="Z54" i="2"/>
  <c r="AB54" i="2" s="1"/>
  <c r="Q54" i="2"/>
  <c r="Q60" i="2"/>
  <c r="Z60" i="2"/>
  <c r="AB60" i="2" s="1"/>
  <c r="Q86" i="2"/>
  <c r="Z86" i="2"/>
  <c r="AB86" i="2" s="1"/>
  <c r="Q95" i="2"/>
  <c r="Z95" i="2"/>
  <c r="AB95" i="2" s="1"/>
  <c r="X66" i="2"/>
  <c r="S66" i="2"/>
  <c r="T66" i="2" s="1"/>
  <c r="X82" i="2"/>
  <c r="S82" i="2"/>
  <c r="T82" i="2" s="1"/>
  <c r="X98" i="2"/>
  <c r="S98" i="2"/>
  <c r="T98" i="2" s="1"/>
  <c r="Q19" i="2"/>
  <c r="Z19" i="2"/>
  <c r="AB19" i="2" s="1"/>
  <c r="S55" i="2"/>
  <c r="T55" i="2" s="1"/>
  <c r="X55" i="2"/>
  <c r="L6" i="7"/>
  <c r="R15" i="7" s="1"/>
  <c r="L15" i="7" l="1"/>
  <c r="O24" i="7" l="1"/>
  <c r="L24" i="7"/>
  <c r="O6" i="7" l="1"/>
  <c r="O15" i="7" l="1"/>
  <c r="R24" i="7"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<sst xmlns="http://schemas.openxmlformats.org/spreadsheetml/2006/main" count="690" uniqueCount="243">
  <si>
    <t>Title</t>
  </si>
  <si>
    <t>Content</t>
  </si>
  <si>
    <t>Explanation of sheets</t>
  </si>
  <si>
    <t>How to customize</t>
  </si>
  <si>
    <t>1)</t>
  </si>
  <si>
    <t>2)</t>
  </si>
  <si>
    <t>3)</t>
  </si>
  <si>
    <t>4)</t>
  </si>
  <si>
    <t>5)</t>
  </si>
  <si>
    <t>6)</t>
  </si>
  <si>
    <t>7)</t>
  </si>
  <si>
    <t>8)</t>
  </si>
  <si>
    <t>Database</t>
  </si>
  <si>
    <t>Date</t>
  </si>
  <si>
    <t>Line</t>
  </si>
  <si>
    <t>Product</t>
  </si>
  <si>
    <t>Product details</t>
  </si>
  <si>
    <t>Product Name</t>
  </si>
  <si>
    <t>ABC</t>
  </si>
  <si>
    <t>ABB</t>
  </si>
  <si>
    <t>AAA</t>
  </si>
  <si>
    <t>CCC</t>
  </si>
  <si>
    <t>DBA</t>
  </si>
  <si>
    <t>CFD</t>
  </si>
  <si>
    <t>DDC</t>
  </si>
  <si>
    <t>Quality</t>
  </si>
  <si>
    <t>Line 1</t>
  </si>
  <si>
    <t>Line 2</t>
  </si>
  <si>
    <t>Line 3</t>
  </si>
  <si>
    <t>Root Causes</t>
  </si>
  <si>
    <t>Operating line details</t>
  </si>
  <si>
    <t>Quality issue</t>
  </si>
  <si>
    <t>Material delay</t>
  </si>
  <si>
    <t>Workers shortage</t>
  </si>
  <si>
    <t>Machine problem</t>
  </si>
  <si>
    <t>Material preparation</t>
  </si>
  <si>
    <t>Sudden plan change</t>
  </si>
  <si>
    <t>Shifts</t>
  </si>
  <si>
    <t>Operating shifts</t>
  </si>
  <si>
    <t>Failure Root Causes</t>
  </si>
  <si>
    <t>Shift</t>
  </si>
  <si>
    <t>Target Quantity</t>
  </si>
  <si>
    <t>Defect Quantity</t>
  </si>
  <si>
    <t>Ok Quantity</t>
  </si>
  <si>
    <t>UPH</t>
  </si>
  <si>
    <t>Breakdowns</t>
  </si>
  <si>
    <t>Failure Root Cause</t>
  </si>
  <si>
    <t>Defect Cost</t>
  </si>
  <si>
    <t>Lose Time Cost</t>
  </si>
  <si>
    <t>Line 4</t>
  </si>
  <si>
    <t>Line 5</t>
  </si>
  <si>
    <t>OEE %</t>
  </si>
  <si>
    <t>Quality %</t>
  </si>
  <si>
    <t>Performance %</t>
  </si>
  <si>
    <t>Availability %</t>
  </si>
  <si>
    <t>Plan Achieve %</t>
  </si>
  <si>
    <t>Defect Cost per Item</t>
  </si>
  <si>
    <t>Total Lose Cost</t>
  </si>
  <si>
    <t>Workers required</t>
  </si>
  <si>
    <t>UPPH</t>
  </si>
  <si>
    <t>Utilization Cost per Hour</t>
  </si>
  <si>
    <t>Cycle Time (sec)</t>
  </si>
  <si>
    <t>Lines</t>
  </si>
  <si>
    <t>Actual Run Time (Hrs)</t>
  </si>
  <si>
    <t>Lose Time (Hrs)</t>
  </si>
  <si>
    <t>MTBF (Hrs)</t>
  </si>
  <si>
    <t>Packing shortage</t>
  </si>
  <si>
    <t>Mold problem</t>
  </si>
  <si>
    <t>Shift Start</t>
  </si>
  <si>
    <t>Shift End</t>
  </si>
  <si>
    <t>Planned Downtime</t>
  </si>
  <si>
    <t>Unplanned Downtime</t>
  </si>
  <si>
    <t>Ideal Cycle time</t>
  </si>
  <si>
    <t>Total Scrap</t>
  </si>
  <si>
    <t>( time in minutes)</t>
  </si>
  <si>
    <t>Total Production</t>
  </si>
  <si>
    <t>Capacity</t>
  </si>
  <si>
    <t>Availability</t>
  </si>
  <si>
    <t>Performance</t>
  </si>
  <si>
    <t>OEE</t>
  </si>
  <si>
    <t>MTBF</t>
  </si>
  <si>
    <t>Time</t>
  </si>
  <si>
    <t>( time in hours)</t>
  </si>
  <si>
    <t>MTTR (Hrs)</t>
  </si>
  <si>
    <t>MTTR</t>
  </si>
  <si>
    <t>Total Quality Approved Parts</t>
  </si>
  <si>
    <t>Available time (Hrs)</t>
  </si>
  <si>
    <t>Planned downtime (Hrs)</t>
  </si>
  <si>
    <t>Working hours</t>
  </si>
  <si>
    <t>Total defects</t>
  </si>
  <si>
    <t>Defect %</t>
  </si>
  <si>
    <t>Row Labels</t>
  </si>
  <si>
    <t>Grand Total</t>
  </si>
  <si>
    <t>Total Approved Units</t>
  </si>
  <si>
    <t>Sum of Ok Quantity</t>
  </si>
  <si>
    <t>Sum of Defect Quantity</t>
  </si>
  <si>
    <t>Sum of Defect Cost</t>
  </si>
  <si>
    <t>Sum of Lose Time Cost</t>
  </si>
  <si>
    <t>Sum of Total Lose Cost</t>
  </si>
  <si>
    <t>Average of Plan Achieve %</t>
  </si>
  <si>
    <t>Average of Availability %</t>
  </si>
  <si>
    <t>Average of Performance %</t>
  </si>
  <si>
    <t>Average of Quality %</t>
  </si>
  <si>
    <t>Average of OEE %</t>
  </si>
  <si>
    <t>Average of Defect %</t>
  </si>
  <si>
    <t>OEE % Analysis</t>
  </si>
  <si>
    <t>Average of UPH</t>
  </si>
  <si>
    <t>Sum of Actual Run Time (Hrs)</t>
  </si>
  <si>
    <t>Sum of Lose Time (Hrs)</t>
  </si>
  <si>
    <t>Defect%</t>
  </si>
  <si>
    <t>Achieve%</t>
  </si>
  <si>
    <t>Availab.%</t>
  </si>
  <si>
    <t>Perform.%</t>
  </si>
  <si>
    <t>Quality%</t>
  </si>
  <si>
    <t>OEE%</t>
  </si>
  <si>
    <t>Levels</t>
  </si>
  <si>
    <t>Visualization Limits Control</t>
  </si>
  <si>
    <t>Accepted</t>
  </si>
  <si>
    <t>Warning</t>
  </si>
  <si>
    <t xml:space="preserve"> Run time (Hrs)</t>
  </si>
  <si>
    <t xml:space="preserve"> Lost Time (Hrs)</t>
  </si>
  <si>
    <t xml:space="preserve"> Average UPH</t>
  </si>
  <si>
    <t>Qtr1</t>
  </si>
  <si>
    <t>Qtr2</t>
  </si>
  <si>
    <t>Qtr3</t>
  </si>
  <si>
    <t>Qtr4</t>
  </si>
  <si>
    <t>2019</t>
  </si>
  <si>
    <t>Average of MTBF (Hrs)</t>
  </si>
  <si>
    <t>Average of MTTR (Hrs)</t>
  </si>
  <si>
    <t>2017</t>
  </si>
  <si>
    <t>2018</t>
  </si>
  <si>
    <t>2015</t>
  </si>
  <si>
    <t>2016</t>
  </si>
  <si>
    <t>2020</t>
  </si>
  <si>
    <t>Available Run Time (Hrs)</t>
  </si>
  <si>
    <t>Sum of Available Run Time (Hrs)</t>
  </si>
  <si>
    <t>They give manufacturers valuable business insights to meet their organizational goals.</t>
  </si>
  <si>
    <t>Manufacturing KPI Management</t>
  </si>
  <si>
    <t>Manufacturing Calculator</t>
  </si>
  <si>
    <t>A manufacturing KPI is a well-defined measurement to monitor, analyze and optimize production processes regarding their quantity, quality as well as different cost aspects.</t>
  </si>
  <si>
    <t>Dashboard</t>
  </si>
  <si>
    <t>Raw Data</t>
  </si>
  <si>
    <t>Calculator</t>
  </si>
  <si>
    <t>KPI</t>
  </si>
  <si>
    <t>A Key Performance Indicator (KPI) is a measurable value that demonstrates how effectively a company is achieving key business objectives.</t>
  </si>
  <si>
    <t>Planned downtime</t>
  </si>
  <si>
    <t>Unplanned downtime</t>
  </si>
  <si>
    <t>Definitions</t>
  </si>
  <si>
    <t>Performance%</t>
  </si>
  <si>
    <t>Availability%</t>
  </si>
  <si>
    <t>Unit per hour, Is how many quantity can be produced in one hour</t>
  </si>
  <si>
    <t>Is the unit produced per hour divided by direct workers involved in the process</t>
  </si>
  <si>
    <t>Occurs when there is an unexpected shutdown or failure of equipment or process.</t>
  </si>
  <si>
    <t>Is scheduled time when production equipment is limited or shut down to allow for planned maintenance, repairs, upgrades or testing.</t>
  </si>
  <si>
    <t>When machine or equipment stop working.</t>
  </si>
  <si>
    <t>Mean Time Between Failures is the average time between system breakdowns.</t>
  </si>
  <si>
    <t>Mean Time To Repair is the average time required to troubleshoot and repair failed equipment.</t>
  </si>
  <si>
    <t>Is the percentage of scheduled time that the operation is available to operate.</t>
  </si>
  <si>
    <t>Is the speed at which the Work Center runs as a percentage of its designed speed.</t>
  </si>
  <si>
    <t>the Good Units produced as a percentage of the Total Units Started.</t>
  </si>
  <si>
    <t>Is the ratio of Fully Productive Time to Planned Production Time. OEE can also be calculated by multiplying Availability, Performance, and Quality</t>
  </si>
  <si>
    <t>From this dashboard sheet you can review Manufacturing KPI analysis and trends that help you in decision making</t>
  </si>
  <si>
    <t>Through this sheet you will register periodic production and manufacturing data</t>
  </si>
  <si>
    <t>At this sheet you can establish operation database that reflect "Product details, Operating lines, Operating shifts and failures root causes"</t>
  </si>
  <si>
    <t>It's fast manufacturing calculator kit can be used to compute manufacturing metrics</t>
  </si>
  <si>
    <t xml:space="preserve">Start from database sheet record your Manufacturing standards </t>
  </si>
  <si>
    <t>Register product names and for each product record related cycle time, workers required and defect cost as database reference</t>
  </si>
  <si>
    <t>In second database table register operating shifts and working times for each shift</t>
  </si>
  <si>
    <t>At failure root cause database table start to record all history failures and predicted list also that can be used in data analysis</t>
  </si>
  <si>
    <t>In last database table start to listout operating lines with utilization cost per hour</t>
  </si>
  <si>
    <t>Now database is ready to reflect your manufactoring raw data</t>
  </si>
  <si>
    <t>From raw data sheet start to record your daily or periodic manufacturing data in blank white columns</t>
  </si>
  <si>
    <t>Gray columns is functional cells not allowed to insert data</t>
  </si>
  <si>
    <t>9)</t>
  </si>
  <si>
    <t>Insert date event or production</t>
  </si>
  <si>
    <t>10)</t>
  </si>
  <si>
    <t>11)</t>
  </si>
  <si>
    <t>12)</t>
  </si>
  <si>
    <t>13)</t>
  </si>
  <si>
    <t>14)</t>
  </si>
  <si>
    <t>Select shift of production schedule</t>
  </si>
  <si>
    <t>Then select product name from dropdown list</t>
  </si>
  <si>
    <t>Select operating line which produce mentioned product</t>
  </si>
  <si>
    <t>Record planned downtime "planned shutdown, planned maintenance schedule, testing or breaktimes"</t>
  </si>
  <si>
    <t>15)</t>
  </si>
  <si>
    <t>Unplanned downtime will be calculated automatically</t>
  </si>
  <si>
    <t>Select Failure from root cause drop list "Apply only in case of lose time"</t>
  </si>
  <si>
    <t>Then start to record prodution quantities OK and Defect</t>
  </si>
  <si>
    <r>
      <t>For new entry just start to record new data in last row with arrow "</t>
    </r>
    <r>
      <rPr>
        <sz val="10"/>
        <color rgb="FF50B47F"/>
        <rFont val="Arial"/>
        <family val="2"/>
      </rPr>
      <t>New entry--&gt;</t>
    </r>
    <r>
      <rPr>
        <sz val="10"/>
        <color theme="1"/>
        <rFont val="Arial"/>
        <family val="2"/>
      </rPr>
      <t>"</t>
    </r>
  </si>
  <si>
    <t>Now data is ready to be presented in the dynamic dashboard</t>
  </si>
  <si>
    <t>Go to dashboard sheet and for updating data press "Refresh data" button</t>
  </si>
  <si>
    <t>Manufacturing KPI metrics and trends will automatically calculated which can be manipulated using slicers</t>
  </si>
  <si>
    <t>16)</t>
  </si>
  <si>
    <t>17)</t>
  </si>
  <si>
    <t>18)</t>
  </si>
  <si>
    <t>19)</t>
  </si>
  <si>
    <t>20)</t>
  </si>
  <si>
    <t>21)</t>
  </si>
  <si>
    <t>22)</t>
  </si>
  <si>
    <t>Record actual running time in hours</t>
  </si>
  <si>
    <t>In breakdown column, In case of machine or line stop So, record how many times is stopped</t>
  </si>
  <si>
    <t>23)</t>
  </si>
  <si>
    <t>At Dashbaord sheet in visualization limits control table you can set visualization metrics for manufactoring KPI's</t>
  </si>
  <si>
    <t>Sum of Available working (Minutes)</t>
  </si>
  <si>
    <t>Sum of Actual Run (Minutes)</t>
  </si>
  <si>
    <t>Sum of Available Run Time (Minutes)</t>
  </si>
  <si>
    <t>Sum of Lose Time (Minutes)</t>
  </si>
  <si>
    <t>Sum of Actual Ok Quantity</t>
  </si>
  <si>
    <t>08:00 to 09:00</t>
  </si>
  <si>
    <t>09:00 to 10:00</t>
  </si>
  <si>
    <t>10:00 to 11:00</t>
  </si>
  <si>
    <t>11:00 to 12:00</t>
  </si>
  <si>
    <t>12:00 to 13:00</t>
  </si>
  <si>
    <t>13:00 to 14:00</t>
  </si>
  <si>
    <t>14:00 to 15:00</t>
  </si>
  <si>
    <t>15:00 to 16:00</t>
  </si>
  <si>
    <t>16:00 to 17:00</t>
  </si>
  <si>
    <t>17:00 to 18:00</t>
  </si>
  <si>
    <t>2023</t>
  </si>
  <si>
    <t>Sep</t>
  </si>
  <si>
    <t>1-Sep</t>
  </si>
  <si>
    <t>2-Sep</t>
  </si>
  <si>
    <t>3-Sep</t>
  </si>
  <si>
    <t>4-Sep</t>
  </si>
  <si>
    <t xml:space="preserve">Actual Run (Minutes) </t>
  </si>
  <si>
    <t xml:space="preserve">Lose Time (Minutes) </t>
  </si>
  <si>
    <t>Values</t>
  </si>
  <si>
    <t xml:space="preserve">Quality issue </t>
  </si>
  <si>
    <t xml:space="preserve">Material delay </t>
  </si>
  <si>
    <t xml:space="preserve">Workers shortage </t>
  </si>
  <si>
    <t xml:space="preserve">Machine problem </t>
  </si>
  <si>
    <t xml:space="preserve">Packing shortage </t>
  </si>
  <si>
    <t xml:space="preserve">Mold problem </t>
  </si>
  <si>
    <t xml:space="preserve">Material preparation </t>
  </si>
  <si>
    <t xml:space="preserve">Sudden plan change </t>
  </si>
  <si>
    <t xml:space="preserve">Defect Quantity </t>
  </si>
  <si>
    <t>Unlock macros for downloaded</t>
  </si>
  <si>
    <t>templates --&gt;</t>
  </si>
  <si>
    <t>Right click on template file --&gt; Propertise</t>
  </si>
  <si>
    <t>--&gt;Unlock</t>
  </si>
  <si>
    <t>© 2024 Excel Master. All rights reserved.</t>
  </si>
  <si>
    <t>This template is proprietary to Excel Master and may not be reproduced, distributed, or used for commercial purposes without explicit permission. Unauthorized use or reproduction of this template may result in legal action.</t>
  </si>
  <si>
    <t>www.Excelmastersheet.com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</si>
</sst>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4" formatCode="_(&quot;$&quot;* #,##0.00_);_(&quot;$&quot;* \(#,##0.00\);_(&quot;$&quot;* &quot;-&quot;??_);_(@_)"/>
    <numFmt numFmtId="43" formatCode="_(* #,##0.00_);_(* \(#,##0.00\);_(* &quot;-&quot;??_);_(@_)"/>
    <numFmt numFmtId="164" formatCode="_(* #,##0_);_(* \(#,##0\);_(* &quot;-&quot;??_);_(@_)"/>
    <numFmt numFmtId="165" formatCode="0.0"/>
    <numFmt numFmtId="166" formatCode="_(* #,##0.0_);_(* \(#,##0.0\);_(* &quot;-&quot;??_);_(@_)"/>
    <numFmt numFmtId="167" formatCode="[$-409]h:mm\ AM/PM;@"/>
    <numFmt numFmtId="168" formatCode="[$$-409]#,##0_);\([$$-409]#,##0\)"/>
    <numFmt numFmtId="169" formatCode="hh:mm\ AM/PM"/>
    <numFmt numFmtId="170" formatCode="[$-F400]h:mm:ss\ AM/PM"/>
  </numFmts>
  <fonts count="45" x14ac:knownFonts="1">
    <font>
      <sz val="11"/>
      <color theme="1"/>
      <name val="Calibri"/>
      <family val="2"/>
      <scheme val="minor"/>
    </font>
    <font>
      <sz val="10"/>
      <color theme="1"/>
      <name val="Arial"/>
      <family val="2"/>
    </font>
    <font>
      <b/>
      <sz val="10"/>
      <color theme="1"/>
      <name val="Arial"/>
      <family val="2"/>
    </font>
    <font>
      <b/>
      <u/>
      <sz val="10"/>
      <color theme="1"/>
      <name val="Arial"/>
      <family val="2"/>
    </font>
    <font>
      <i/>
      <u/>
      <sz val="10"/>
      <color theme="1"/>
      <name val="Arial"/>
      <family val="2"/>
    </font>
    <font>
      <sz val="10"/>
      <color theme="0"/>
      <name val="Arial"/>
      <family val="2"/>
    </font>
    <font>
      <sz val="11"/>
      <color theme="1"/>
      <name val="Calibri"/>
      <family val="2"/>
      <scheme val="minor"/>
    </font>
    <font>
      <b/>
      <sz val="10"/>
      <color theme="0"/>
      <name val="Arial"/>
      <family val="2"/>
    </font>
    <font>
      <b/>
      <sz val="10"/>
      <color theme="0" tint="-0.499984740745262"/>
      <name val="Arial"/>
      <family val="2"/>
    </font>
    <font>
      <sz val="8"/>
      <name val="Calibri"/>
      <family val="2"/>
      <scheme val="minor"/>
    </font>
    <font>
      <b/>
      <sz val="16"/>
      <color theme="0"/>
      <name val="Arial"/>
      <family val="2"/>
    </font>
    <font>
      <sz val="8"/>
      <color theme="1"/>
      <name val="Arial"/>
      <family val="2"/>
    </font>
    <font>
      <sz val="48"/>
      <color theme="0" tint="-0.499984740745262"/>
      <name val="Arial"/>
      <family val="2"/>
    </font>
    <font>
      <b/>
      <sz val="10"/>
      <color theme="1" tint="4.9989318521683403E-2"/>
      <name val="Arial"/>
      <family val="2"/>
    </font>
    <font>
      <sz val="11"/>
      <color rgb="FF000000"/>
      <name val="Calibri"/>
      <family val="2"/>
    </font>
    <font>
      <sz val="16"/>
      <color rgb="FFDAC108"/>
      <name val="Arial"/>
      <family val="2"/>
    </font>
    <font>
      <sz val="16"/>
      <color rgb="FFA32319"/>
      <name val="Arial"/>
      <family val="2"/>
    </font>
    <font>
      <sz val="10"/>
      <color rgb="FFC00000"/>
      <name val="Arial"/>
      <family val="2"/>
    </font>
    <font>
      <sz val="28"/>
      <color rgb="FF8FCFAD"/>
      <name val="Arial"/>
      <family val="2"/>
    </font>
    <font>
      <b/>
      <u/>
      <sz val="13"/>
      <color rgb="FF50B47F"/>
      <name val="Arial"/>
      <family val="2"/>
    </font>
    <font>
      <sz val="10"/>
      <color rgb="FF50B47F"/>
      <name val="Arial"/>
      <family val="2"/>
    </font>
    <font>
      <sz val="18"/>
      <color theme="0"/>
      <name val="Arial"/>
      <family val="2"/>
    </font>
    <font>
      <u/>
      <sz val="10"/>
      <color theme="0" tint="-0.499984740745262"/>
      <name val="Arial"/>
      <family val="2"/>
    </font>
    <font>
      <sz val="11"/>
      <color theme="1"/>
      <name val="Calibri"/>
      <family val="2"/>
    </font>
    <font>
      <sz val="10"/>
      <color theme="1" tint="0.499984740745262"/>
      <name val="Arial"/>
      <family val="2"/>
    </font>
    <font>
      <sz val="11"/>
      <color theme="1" tint="0.499984740745262"/>
      <name val="Calibri"/>
      <family val="2"/>
      <scheme val="minor"/>
    </font>
    <font>
      <b/>
      <sz val="10"/>
      <color rgb="FFC00000"/>
      <name val="Arial"/>
      <family val="2"/>
    </font>
    <font>
      <u val="singleAccounting"/>
      <sz val="20"/>
      <color rgb="FFC00000"/>
      <name val="Arial"/>
      <family val="2"/>
    </font>
    <font>
      <u val="singleAccounting"/>
      <sz val="10"/>
      <color rgb="FFC00000"/>
      <name val="Arial"/>
      <family val="2"/>
    </font>
    <font>
      <u/>
      <sz val="11"/>
      <color theme="0"/>
      <name val="Arial"/>
      <family val="2"/>
    </font>
    <font>
      <b/>
      <sz val="10"/>
      <name val="Arial"/>
      <family val="2"/>
    </font>
    <font>
      <sz val="10"/>
      <name val="Arial"/>
      <family val="2"/>
    </font>
    <font>
      <i/>
      <sz val="10"/>
      <color theme="1" tint="0.34998626667073579"/>
      <name val="Arial"/>
      <family val="2"/>
    </font>
    <font>
      <u/>
      <sz val="10"/>
      <color theme="10"/>
      <name val="Calibri"/>
      <family val="2"/>
      <scheme val="minor"/>
    </font>
    <font>
      <b/>
      <u/>
      <sz val="13"/>
      <color rgb="FF114E69"/>
      <name val="Arial"/>
      <family val="2"/>
    </font>
    <font>
      <sz val="28"/>
      <color rgb="FF114E69"/>
      <name val="Arial"/>
      <family val="2"/>
    </font>
    <font>
      <sz val="10"/>
      <color rgb="FF0070C0"/>
      <name val="Arial"/>
      <family val="2"/>
    </font>
    <font>
      <sz val="16"/>
      <color rgb="FFC00000"/>
      <name val="Arial"/>
      <family val="2"/>
    </font>
    <font>
      <b/>
      <sz val="10"/>
      <color rgb="FF28B78D"/>
      <name val="Arial"/>
      <family val="2"/>
    </font>
    <font>
      <b/>
      <sz val="11"/>
      <color rgb="FF28B78D"/>
      <name val="Arial"/>
      <family val="2"/>
    </font>
    <font>
      <u/>
      <sz val="10"/>
      <color theme="10"/>
      <name val="Arial"/>
      <family val="2"/>
    </font>
    <font>
      <b/>
      <u/>
      <sz val="14"/>
      <color rgb="FF28B78D"/>
      <name val="Arial"/>
      <family val="2"/>
    </font>
    <font>
      <sz val="10"/>
      <color rgb="FF28B78D"/>
      <name val="Arial"/>
      <family val="2"/>
    </font>
    <font>
      <b/>
      <u/>
      <sz val="14"/>
      <color theme="0" tint="-0.499984740745262"/>
      <name val="Arial"/>
      <family val="2"/>
    </font>
    <font>
      <b/>
      <u/>
      <sz val="14"/>
      <color rgb="FFC00000"/>
      <name val="Arial"/>
      <family val="2"/>
    </font>
  </fonts>
  <fills count="9">
    <fill>
      <patternFill patternType="none"/>
    </fill>
    <fill>
      <patternFill patternType="gray125"/>
    </fill>
    <fill>
      <patternFill patternType="solid">
        <fgColor rgb="FF50B47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114E69"/>
        <bgColor indexed="64"/>
      </patternFill>
    </fill>
    <fill>
      <patternFill patternType="solid">
        <fgColor rgb="FFA0A9AE"/>
        <bgColor indexed="64"/>
      </patternFill>
    </fill>
    <fill>
      <patternFill patternType="solid">
        <fgColor rgb="FF28B78D"/>
        <bgColor indexed="64"/>
      </patternFill>
    </fill>
  </fills>
  <borders count="32">
    <border>
      <left/>
      <right/>
      <top/>
      <bottom/>
      <diagonal/>
    </border>
    <border>
      <left style="thin">
        <color theme="0" tint="-0.34998626667073579"/>
      </left>
      <right style="dashed">
        <color theme="0" tint="-0.34998626667073579"/>
      </right>
      <top style="dashed">
        <color theme="0" tint="-0.34998626667073579"/>
      </top>
      <bottom style="dashed">
        <color theme="0" tint="-0.34998626667073579"/>
      </bottom>
      <diagonal/>
    </border>
    <border>
      <left style="thin">
        <color theme="0" tint="-0.34998626667073579"/>
      </left>
      <right style="thin">
        <color theme="0" tint="-0.34998626667073579"/>
      </right>
      <top style="dashed">
        <color theme="0" tint="-0.34998626667073579"/>
      </top>
      <bottom style="dashed">
        <color theme="0" tint="-0.34998626667073579"/>
      </bottom>
      <diagonal/>
    </border>
    <border>
      <left/>
      <right/>
      <top/>
      <bottom style="medium">
        <color theme="0" tint="-0.24994659260841701"/>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right/>
      <top/>
      <bottom style="thin">
        <color theme="0" tint="-0.24994659260841701"/>
      </bottom>
      <diagonal/>
    </border>
    <border>
      <left/>
      <right style="thin">
        <color theme="0" tint="-0.14993743705557422"/>
      </right>
      <top/>
      <bottom/>
      <diagonal/>
    </border>
    <border>
      <left style="thin">
        <color theme="0" tint="-0.14993743705557422"/>
      </left>
      <right style="thin">
        <color theme="0" tint="-0.14993743705557422"/>
      </right>
      <top/>
      <bottom/>
      <diagonal/>
    </border>
    <border>
      <left style="thin">
        <color theme="0" tint="-0.14993743705557422"/>
      </left>
      <right style="thin">
        <color theme="0" tint="-0.14996795556505021"/>
      </right>
      <top/>
      <bottom/>
      <diagonal/>
    </border>
    <border>
      <left/>
      <right/>
      <top/>
      <bottom style="medium">
        <color theme="0" tint="-0.499984740745262"/>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medium">
        <color theme="0" tint="-0.499984740745262"/>
      </bottom>
      <diagonal/>
    </border>
    <border>
      <left/>
      <right style="thin">
        <color theme="0" tint="-0.34998626667073579"/>
      </right>
      <top/>
      <bottom style="medium">
        <color theme="0" tint="-0.499984740745262"/>
      </bottom>
      <diagonal/>
    </border>
    <border>
      <left style="thin">
        <color theme="0" tint="-0.499984740745262"/>
      </left>
      <right/>
      <top/>
      <bottom/>
      <diagonal/>
    </border>
    <border>
      <left style="thin">
        <color theme="0" tint="-0.499984740745262"/>
      </left>
      <right/>
      <top/>
      <bottom style="medium">
        <color theme="0" tint="-0.499984740745262"/>
      </bottom>
      <diagonal/>
    </border>
    <border>
      <left/>
      <right style="thin">
        <color theme="0" tint="-0.499984740745262"/>
      </right>
      <top/>
      <bottom style="medium">
        <color theme="0" tint="-0.499984740745262"/>
      </bottom>
      <diagonal/>
    </border>
    <border>
      <left/>
      <right style="thin">
        <color theme="0" tint="-0.499984740745262"/>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11">
    <xf numFmtId="0" fontId="0" fillId="0" borderId="0"/>
    <xf numFmtId="0" fontId="1" fillId="0" borderId="0"/>
    <xf numFmtId="43" fontId="6" fillId="0" borderId="0" applyFont="0" applyFill="0" applyBorder="0" applyAlignment="0" applyProtection="0"/>
    <xf numFmtId="9" fontId="6" fillId="0" borderId="0" applyFont="0" applyFill="0" applyBorder="0" applyAlignment="0" applyProtection="0"/>
    <xf numFmtId="0" fontId="1" fillId="0" borderId="0"/>
    <xf numFmtId="0" fontId="1" fillId="0" borderId="0"/>
    <xf numFmtId="0" fontId="33" fillId="0" borderId="0" applyNumberForma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40" fillId="0" borderId="0" applyNumberFormat="0" applyFill="0" applyBorder="0" applyAlignment="0" applyProtection="0"/>
    <xf numFmtId="44" fontId="1" fillId="0" borderId="0" applyFont="0" applyFill="0" applyBorder="0" applyAlignment="0" applyProtection="0"/>
  </cellStyleXfs>
  <cellXfs count="162">
    <xf numFmtId="0" fontId="0" fillId="0" borderId="0" xfId="0"/>
    <xf numFmtId="0" fontId="1" fillId="0" borderId="0" xfId="0" applyFont="1"/>
    <xf numFmtId="0" fontId="2" fillId="0" borderId="0" xfId="0" applyFont="1"/>
    <xf numFmtId="0" fontId="2" fillId="0" borderId="0" xfId="1" applyFont="1"/>
    <xf numFmtId="0" fontId="4" fillId="0" borderId="0" xfId="0" applyFont="1" applyAlignment="1">
      <alignment horizontal="right"/>
    </xf>
    <xf numFmtId="0" fontId="3" fillId="0" borderId="0" xfId="0" applyFont="1" applyAlignment="1">
      <alignment horizontal="right"/>
    </xf>
    <xf numFmtId="0" fontId="1" fillId="0" borderId="0" xfId="0" applyFont="1" applyAlignment="1">
      <alignment horizontal="right"/>
    </xf>
    <xf numFmtId="0" fontId="1" fillId="0" borderId="0" xfId="0" applyFont="1" applyProtection="1">
      <protection locked="0"/>
    </xf>
    <xf numFmtId="0" fontId="2" fillId="0" borderId="0" xfId="0" applyFont="1" applyAlignment="1">
      <alignment horizontal="center"/>
    </xf>
    <xf numFmtId="0" fontId="1" fillId="0" borderId="1" xfId="0" applyFont="1" applyBorder="1"/>
    <xf numFmtId="0" fontId="5" fillId="0" borderId="0" xfId="0" applyFont="1"/>
    <xf numFmtId="0" fontId="1" fillId="0" borderId="2" xfId="0" applyFont="1" applyBorder="1"/>
    <xf numFmtId="0" fontId="0" fillId="0" borderId="0" xfId="0" applyProtection="1">
      <protection locked="0"/>
    </xf>
    <xf numFmtId="0" fontId="8" fillId="0" borderId="0" xfId="0" applyFont="1" applyAlignment="1" applyProtection="1">
      <alignment horizontal="center"/>
      <protection locked="0"/>
    </xf>
    <xf numFmtId="164" fontId="1" fillId="0" borderId="1" xfId="2" applyNumberFormat="1" applyFont="1" applyBorder="1"/>
    <xf numFmtId="167" fontId="0" fillId="0" borderId="0" xfId="0" applyNumberFormat="1"/>
    <xf numFmtId="0" fontId="1" fillId="4" borderId="0" xfId="0" applyFont="1" applyFill="1"/>
    <xf numFmtId="0" fontId="11" fillId="4" borderId="0" xfId="0" applyFont="1" applyFill="1"/>
    <xf numFmtId="165" fontId="1" fillId="4" borderId="0" xfId="0" applyNumberFormat="1" applyFont="1" applyFill="1"/>
    <xf numFmtId="0" fontId="1" fillId="0" borderId="0" xfId="0" applyFont="1" applyAlignment="1" applyProtection="1">
      <alignment horizontal="left"/>
      <protection locked="0"/>
    </xf>
    <xf numFmtId="14" fontId="1" fillId="0" borderId="0" xfId="0" applyNumberFormat="1" applyFont="1" applyAlignment="1" applyProtection="1">
      <alignment horizontal="left"/>
      <protection locked="0"/>
    </xf>
    <xf numFmtId="0" fontId="1" fillId="0" borderId="0" xfId="0" applyFont="1" applyAlignment="1" applyProtection="1">
      <alignment horizontal="center"/>
      <protection locked="0"/>
    </xf>
    <xf numFmtId="165" fontId="1" fillId="0" borderId="0" xfId="0" applyNumberFormat="1" applyFont="1" applyAlignment="1" applyProtection="1">
      <alignment horizontal="center"/>
      <protection locked="0"/>
    </xf>
    <xf numFmtId="165" fontId="8" fillId="0" borderId="0" xfId="0" applyNumberFormat="1" applyFont="1" applyAlignment="1" applyProtection="1">
      <alignment horizontal="center"/>
      <protection locked="0"/>
    </xf>
    <xf numFmtId="165" fontId="1" fillId="0" borderId="0" xfId="0" applyNumberFormat="1" applyFont="1" applyAlignment="1">
      <alignment horizontal="center"/>
    </xf>
    <xf numFmtId="164" fontId="1" fillId="0" borderId="0" xfId="0" applyNumberFormat="1" applyFont="1"/>
    <xf numFmtId="0" fontId="7" fillId="0" borderId="0" xfId="0" applyFont="1"/>
    <xf numFmtId="164" fontId="15" fillId="4" borderId="0" xfId="2" applyNumberFormat="1" applyFont="1" applyFill="1" applyBorder="1" applyAlignment="1">
      <alignment vertical="center"/>
    </xf>
    <xf numFmtId="164" fontId="16" fillId="4" borderId="0" xfId="2" applyNumberFormat="1" applyFont="1" applyFill="1" applyBorder="1" applyAlignment="1">
      <alignment vertical="center"/>
    </xf>
    <xf numFmtId="164" fontId="15" fillId="4" borderId="12" xfId="2" applyNumberFormat="1" applyFont="1" applyFill="1" applyBorder="1" applyAlignment="1">
      <alignment vertical="center"/>
    </xf>
    <xf numFmtId="164" fontId="16" fillId="4" borderId="12" xfId="2" applyNumberFormat="1" applyFont="1" applyFill="1" applyBorder="1" applyAlignment="1">
      <alignment vertical="center"/>
    </xf>
    <xf numFmtId="0" fontId="1" fillId="0" borderId="0" xfId="0" applyFont="1" applyAlignment="1">
      <alignment horizontal="center"/>
    </xf>
    <xf numFmtId="0" fontId="0" fillId="0" borderId="0" xfId="0" applyAlignment="1" applyProtection="1">
      <alignment horizontal="center"/>
      <protection locked="0"/>
    </xf>
    <xf numFmtId="0" fontId="0" fillId="0" borderId="0" xfId="0" pivotButton="1"/>
    <xf numFmtId="0" fontId="0" fillId="0" borderId="0" xfId="0" applyAlignment="1">
      <alignment horizontal="left"/>
    </xf>
    <xf numFmtId="9" fontId="0" fillId="0" borderId="0" xfId="0" applyNumberFormat="1"/>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1" fontId="0" fillId="0" borderId="0" xfId="0" applyNumberFormat="1"/>
    <xf numFmtId="9" fontId="18" fillId="4" borderId="12" xfId="3" applyFont="1" applyFill="1" applyBorder="1" applyAlignment="1">
      <alignment vertical="center"/>
    </xf>
    <xf numFmtId="0" fontId="8" fillId="0" borderId="22" xfId="0" applyFont="1" applyBorder="1"/>
    <xf numFmtId="0" fontId="22" fillId="0" borderId="22" xfId="0" applyFont="1" applyBorder="1"/>
    <xf numFmtId="0" fontId="17" fillId="0" borderId="22" xfId="0" applyFont="1" applyBorder="1"/>
    <xf numFmtId="9" fontId="17" fillId="0" borderId="22" xfId="3" applyFont="1" applyBorder="1"/>
    <xf numFmtId="9" fontId="20" fillId="4" borderId="0" xfId="3" applyFont="1" applyFill="1" applyBorder="1" applyAlignment="1">
      <alignment horizontal="center" vertical="center"/>
    </xf>
    <xf numFmtId="164" fontId="15" fillId="4" borderId="23" xfId="2" applyNumberFormat="1" applyFont="1" applyFill="1" applyBorder="1" applyAlignment="1">
      <alignment vertical="center"/>
    </xf>
    <xf numFmtId="164" fontId="15" fillId="4" borderId="25" xfId="2" applyNumberFormat="1" applyFont="1" applyFill="1" applyBorder="1" applyAlignment="1">
      <alignment vertical="center"/>
    </xf>
    <xf numFmtId="9" fontId="18" fillId="4" borderId="27" xfId="3" applyFont="1" applyFill="1" applyBorder="1" applyAlignment="1">
      <alignment vertical="center"/>
    </xf>
    <xf numFmtId="9" fontId="18" fillId="4" borderId="0" xfId="3" applyFont="1" applyFill="1" applyBorder="1" applyAlignment="1">
      <alignment vertical="center"/>
    </xf>
    <xf numFmtId="9" fontId="18" fillId="4" borderId="28" xfId="3" applyFont="1" applyFill="1" applyBorder="1" applyAlignment="1">
      <alignment vertical="center"/>
    </xf>
    <xf numFmtId="0" fontId="23" fillId="0" borderId="0" xfId="0" applyFont="1"/>
    <xf numFmtId="0" fontId="0" fillId="0" borderId="0" xfId="0" applyAlignment="1">
      <alignment horizontal="left" indent="1"/>
    </xf>
    <xf numFmtId="165" fontId="0" fillId="0" borderId="0" xfId="0" applyNumberFormat="1"/>
    <xf numFmtId="165" fontId="0" fillId="0" borderId="16" xfId="0" applyNumberFormat="1" applyBorder="1"/>
    <xf numFmtId="165" fontId="0" fillId="0" borderId="17" xfId="0" applyNumberFormat="1" applyBorder="1"/>
    <xf numFmtId="165" fontId="0" fillId="0" borderId="18" xfId="0" applyNumberFormat="1" applyBorder="1"/>
    <xf numFmtId="165" fontId="0" fillId="0" borderId="19" xfId="0" applyNumberFormat="1" applyBorder="1"/>
    <xf numFmtId="165" fontId="0" fillId="0" borderId="20" xfId="0" applyNumberFormat="1" applyBorder="1"/>
    <xf numFmtId="165" fontId="0" fillId="0" borderId="21" xfId="0" applyNumberFormat="1" applyBorder="1"/>
    <xf numFmtId="164" fontId="0" fillId="0" borderId="0" xfId="0" applyNumberFormat="1"/>
    <xf numFmtId="0" fontId="20" fillId="0" borderId="0" xfId="0" applyFont="1"/>
    <xf numFmtId="14" fontId="1" fillId="0" borderId="31" xfId="0" applyNumberFormat="1" applyFont="1" applyBorder="1" applyAlignment="1" applyProtection="1">
      <alignment horizontal="left"/>
      <protection locked="0"/>
    </xf>
    <xf numFmtId="0" fontId="1" fillId="0" borderId="31" xfId="0" applyFont="1" applyBorder="1" applyAlignment="1" applyProtection="1">
      <alignment horizontal="center"/>
      <protection locked="0"/>
    </xf>
    <xf numFmtId="0" fontId="1" fillId="0" borderId="31" xfId="0" applyFont="1" applyBorder="1" applyProtection="1">
      <protection locked="0"/>
    </xf>
    <xf numFmtId="165" fontId="1" fillId="0" borderId="31" xfId="2" applyNumberFormat="1" applyFont="1" applyFill="1" applyBorder="1" applyAlignment="1" applyProtection="1">
      <alignment horizontal="center"/>
      <protection locked="0"/>
    </xf>
    <xf numFmtId="164" fontId="1" fillId="0" borderId="31" xfId="2" applyNumberFormat="1" applyFont="1" applyFill="1" applyBorder="1" applyAlignment="1" applyProtection="1">
      <alignment horizontal="center"/>
    </xf>
    <xf numFmtId="0" fontId="1" fillId="0" borderId="31" xfId="2" applyNumberFormat="1" applyFont="1" applyFill="1" applyBorder="1" applyAlignment="1" applyProtection="1">
      <alignment horizontal="center"/>
    </xf>
    <xf numFmtId="165" fontId="24" fillId="4" borderId="31" xfId="2" applyNumberFormat="1" applyFont="1" applyFill="1" applyBorder="1" applyAlignment="1" applyProtection="1">
      <alignment horizontal="center"/>
    </xf>
    <xf numFmtId="164" fontId="24" fillId="4" borderId="31" xfId="2" applyNumberFormat="1" applyFont="1" applyFill="1" applyBorder="1" applyAlignment="1" applyProtection="1">
      <alignment horizontal="center"/>
    </xf>
    <xf numFmtId="9" fontId="24" fillId="4" borderId="31" xfId="3" applyFont="1" applyFill="1" applyBorder="1" applyAlignment="1" applyProtection="1">
      <alignment horizontal="center"/>
    </xf>
    <xf numFmtId="1" fontId="24" fillId="4" borderId="31" xfId="2" applyNumberFormat="1" applyFont="1" applyFill="1" applyBorder="1" applyAlignment="1" applyProtection="1">
      <alignment horizontal="center"/>
    </xf>
    <xf numFmtId="166" fontId="24" fillId="4" borderId="31" xfId="0" applyNumberFormat="1" applyFont="1" applyFill="1" applyBorder="1" applyAlignment="1">
      <alignment horizontal="center"/>
    </xf>
    <xf numFmtId="9" fontId="25" fillId="4" borderId="31" xfId="3" applyFont="1" applyFill="1" applyBorder="1" applyAlignment="1" applyProtection="1">
      <alignment horizontal="center"/>
    </xf>
    <xf numFmtId="0" fontId="0" fillId="0" borderId="0" xfId="0" applyAlignment="1">
      <alignment horizontal="left" indent="2"/>
    </xf>
    <xf numFmtId="0" fontId="0" fillId="0" borderId="0" xfId="0" applyAlignment="1">
      <alignment horizontal="left" indent="3"/>
    </xf>
    <xf numFmtId="0" fontId="19" fillId="4" borderId="30" xfId="0" applyFont="1" applyFill="1" applyBorder="1" applyAlignment="1">
      <alignment horizontal="center"/>
    </xf>
    <xf numFmtId="168" fontId="28" fillId="4" borderId="0" xfId="2" applyNumberFormat="1" applyFont="1" applyFill="1" applyBorder="1" applyAlignment="1">
      <alignment vertical="center"/>
    </xf>
    <xf numFmtId="0" fontId="19" fillId="4" borderId="0" xfId="0" applyFont="1" applyFill="1" applyAlignment="1">
      <alignment horizontal="center"/>
    </xf>
    <xf numFmtId="0" fontId="1" fillId="6" borderId="0" xfId="5" applyFill="1"/>
    <xf numFmtId="0" fontId="30" fillId="0" borderId="0" xfId="5" applyFont="1"/>
    <xf numFmtId="0" fontId="1" fillId="0" borderId="0" xfId="5" quotePrefix="1"/>
    <xf numFmtId="0" fontId="1" fillId="0" borderId="0" xfId="5"/>
    <xf numFmtId="0" fontId="31" fillId="0" borderId="0" xfId="5" applyFont="1"/>
    <xf numFmtId="0" fontId="31" fillId="0" borderId="0" xfId="5" quotePrefix="1" applyFont="1" applyAlignment="1">
      <alignment horizontal="left"/>
    </xf>
    <xf numFmtId="0" fontId="1" fillId="0" borderId="0" xfId="5" quotePrefix="1" applyAlignment="1">
      <alignment horizontal="right"/>
    </xf>
    <xf numFmtId="0" fontId="2" fillId="0" borderId="0" xfId="5" quotePrefix="1" applyFont="1" applyAlignment="1">
      <alignment horizontal="right"/>
    </xf>
    <xf numFmtId="0" fontId="1" fillId="0" borderId="0" xfId="5" applyAlignment="1">
      <alignment horizontal="right"/>
    </xf>
    <xf numFmtId="0" fontId="1" fillId="0" borderId="0" xfId="5" applyAlignment="1">
      <alignment horizontal="left"/>
    </xf>
    <xf numFmtId="0" fontId="32" fillId="0" borderId="0" xfId="5" applyFont="1"/>
    <xf numFmtId="0" fontId="2" fillId="0" borderId="0" xfId="5" applyFont="1" applyAlignment="1">
      <alignment horizontal="right"/>
    </xf>
    <xf numFmtId="0" fontId="33" fillId="0" borderId="0" xfId="6"/>
    <xf numFmtId="0" fontId="5" fillId="7" borderId="0" xfId="0" applyFont="1" applyFill="1" applyAlignment="1">
      <alignment horizontal="center"/>
    </xf>
    <xf numFmtId="0" fontId="7" fillId="8" borderId="9" xfId="0" applyFont="1" applyFill="1" applyBorder="1" applyAlignment="1" applyProtection="1">
      <alignment horizontal="left" vertical="center"/>
      <protection locked="0"/>
    </xf>
    <xf numFmtId="0" fontId="7" fillId="8" borderId="10" xfId="0" applyFont="1" applyFill="1" applyBorder="1" applyAlignment="1" applyProtection="1">
      <alignment horizontal="left" vertical="center"/>
      <protection locked="0"/>
    </xf>
    <xf numFmtId="165" fontId="7" fillId="8" borderId="10" xfId="0" applyNumberFormat="1" applyFont="1" applyFill="1" applyBorder="1" applyAlignment="1" applyProtection="1">
      <alignment horizontal="left" vertical="center"/>
      <protection locked="0"/>
    </xf>
    <xf numFmtId="165" fontId="7" fillId="7" borderId="10" xfId="0" applyNumberFormat="1" applyFont="1" applyFill="1" applyBorder="1" applyAlignment="1" applyProtection="1">
      <alignment horizontal="left" vertical="center"/>
      <protection locked="0"/>
    </xf>
    <xf numFmtId="0" fontId="7" fillId="7" borderId="10" xfId="0" applyFont="1" applyFill="1" applyBorder="1" applyAlignment="1" applyProtection="1">
      <alignment horizontal="left" vertical="center"/>
      <protection locked="0"/>
    </xf>
    <xf numFmtId="0" fontId="7" fillId="7" borderId="11" xfId="0" applyFont="1" applyFill="1" applyBorder="1" applyAlignment="1" applyProtection="1">
      <alignment horizontal="left" vertical="center"/>
      <protection locked="0"/>
    </xf>
    <xf numFmtId="0" fontId="36" fillId="4" borderId="0" xfId="3" applyNumberFormat="1" applyFont="1" applyFill="1" applyBorder="1" applyAlignment="1">
      <alignment horizontal="center" vertical="center"/>
    </xf>
    <xf numFmtId="1" fontId="36" fillId="4" borderId="0" xfId="3" applyNumberFormat="1" applyFont="1" applyFill="1" applyBorder="1" applyAlignment="1">
      <alignment horizontal="center" vertical="center"/>
    </xf>
    <xf numFmtId="9" fontId="38" fillId="4" borderId="27" xfId="3" applyFont="1" applyFill="1" applyBorder="1" applyAlignment="1">
      <alignment horizontal="left" vertical="center"/>
    </xf>
    <xf numFmtId="9" fontId="39" fillId="4" borderId="27" xfId="3" applyFont="1" applyFill="1" applyBorder="1" applyAlignment="1">
      <alignment horizontal="left" vertical="center"/>
    </xf>
    <xf numFmtId="0" fontId="42" fillId="0" borderId="22" xfId="0" applyFont="1" applyBorder="1"/>
    <xf numFmtId="9" fontId="42" fillId="0" borderId="22" xfId="3" applyFont="1" applyBorder="1"/>
    <xf numFmtId="0" fontId="29" fillId="6" borderId="0" xfId="5" applyFont="1" applyFill="1" applyAlignment="1">
      <alignment horizontal="center" vertical="center"/>
    </xf>
    <xf numFmtId="0" fontId="1" fillId="6" borderId="0" xfId="5" applyFill="1" applyAlignment="1">
      <alignment horizontal="center"/>
    </xf>
    <xf numFmtId="0" fontId="1" fillId="0" borderId="0" xfId="5" applyAlignment="1">
      <alignment horizontal="center"/>
    </xf>
    <xf numFmtId="0" fontId="10" fillId="8" borderId="3" xfId="0" applyFont="1" applyFill="1" applyBorder="1" applyAlignment="1">
      <alignment horizontal="center"/>
    </xf>
    <xf numFmtId="167" fontId="1" fillId="5" borderId="4" xfId="0" applyNumberFormat="1" applyFont="1" applyFill="1" applyBorder="1" applyAlignment="1" applyProtection="1">
      <alignment horizontal="center"/>
      <protection locked="0"/>
    </xf>
    <xf numFmtId="167" fontId="1" fillId="5" borderId="5" xfId="0" applyNumberFormat="1" applyFont="1" applyFill="1" applyBorder="1" applyAlignment="1" applyProtection="1">
      <alignment horizontal="center"/>
      <protection locked="0"/>
    </xf>
    <xf numFmtId="165" fontId="1" fillId="5" borderId="4" xfId="0" applyNumberFormat="1" applyFont="1" applyFill="1" applyBorder="1" applyAlignment="1" applyProtection="1">
      <alignment horizontal="center"/>
      <protection locked="0"/>
    </xf>
    <xf numFmtId="165" fontId="1" fillId="5" borderId="5" xfId="0" applyNumberFormat="1" applyFont="1" applyFill="1" applyBorder="1" applyAlignment="1" applyProtection="1">
      <alignment horizontal="center"/>
      <protection locked="0"/>
    </xf>
    <xf numFmtId="0" fontId="13" fillId="4" borderId="8" xfId="0" applyFont="1" applyFill="1" applyBorder="1" applyAlignment="1">
      <alignment horizont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9" fontId="12" fillId="3" borderId="6" xfId="3" applyFont="1" applyFill="1" applyBorder="1" applyAlignment="1" applyProtection="1">
      <alignment horizontal="center" vertical="center"/>
    </xf>
    <xf numFmtId="9" fontId="12" fillId="3" borderId="7" xfId="3" applyFont="1" applyFill="1" applyBorder="1" applyAlignment="1" applyProtection="1">
      <alignment horizontal="center" vertical="center"/>
    </xf>
    <xf numFmtId="0" fontId="1" fillId="5" borderId="4" xfId="0" applyFont="1" applyFill="1" applyBorder="1" applyAlignment="1" applyProtection="1">
      <alignment horizontal="center"/>
      <protection locked="0"/>
    </xf>
    <xf numFmtId="0" fontId="1" fillId="5" borderId="5" xfId="0" applyFont="1" applyFill="1" applyBorder="1" applyAlignment="1" applyProtection="1">
      <alignment horizontal="center"/>
      <protection locked="0"/>
    </xf>
    <xf numFmtId="165" fontId="12" fillId="3" borderId="6" xfId="0" applyNumberFormat="1" applyFont="1" applyFill="1" applyBorder="1" applyAlignment="1">
      <alignment horizontal="center" vertical="center"/>
    </xf>
    <xf numFmtId="165" fontId="12" fillId="3" borderId="7" xfId="0" applyNumberFormat="1" applyFont="1" applyFill="1" applyBorder="1" applyAlignment="1">
      <alignment horizontal="center" vertical="center"/>
    </xf>
    <xf numFmtId="164" fontId="8" fillId="4" borderId="0" xfId="2" applyNumberFormat="1" applyFont="1" applyFill="1" applyBorder="1" applyAlignment="1">
      <alignment horizontal="left" vertical="center"/>
    </xf>
    <xf numFmtId="164" fontId="26" fillId="4" borderId="23" xfId="2" applyNumberFormat="1" applyFont="1" applyFill="1" applyBorder="1" applyAlignment="1">
      <alignment horizontal="left" vertical="center"/>
    </xf>
    <xf numFmtId="164" fontId="26" fillId="4" borderId="0" xfId="2" applyNumberFormat="1" applyFont="1" applyFill="1" applyBorder="1" applyAlignment="1">
      <alignment horizontal="left" vertical="center"/>
    </xf>
    <xf numFmtId="164" fontId="37" fillId="4" borderId="23" xfId="2" applyNumberFormat="1" applyFont="1" applyFill="1" applyBorder="1" applyAlignment="1">
      <alignment horizontal="center" vertical="center"/>
    </xf>
    <xf numFmtId="164" fontId="37" fillId="4" borderId="0" xfId="2" applyNumberFormat="1" applyFont="1" applyFill="1" applyBorder="1" applyAlignment="1">
      <alignment horizontal="center" vertical="center"/>
    </xf>
    <xf numFmtId="0" fontId="43" fillId="4" borderId="23" xfId="0" applyFont="1" applyFill="1" applyBorder="1" applyAlignment="1">
      <alignment horizontal="right" vertical="center"/>
    </xf>
    <xf numFmtId="0" fontId="43" fillId="4" borderId="0" xfId="0" applyFont="1" applyFill="1" applyAlignment="1">
      <alignment horizontal="right" vertical="center"/>
    </xf>
    <xf numFmtId="0" fontId="44" fillId="4" borderId="23" xfId="0" applyFont="1" applyFill="1" applyBorder="1" applyAlignment="1">
      <alignment horizontal="right" vertical="center"/>
    </xf>
    <xf numFmtId="0" fontId="44" fillId="4" borderId="0" xfId="0" applyFont="1" applyFill="1" applyAlignment="1">
      <alignment horizontal="right" vertical="center"/>
    </xf>
    <xf numFmtId="0" fontId="44" fillId="4" borderId="24" xfId="0" applyFont="1" applyFill="1" applyBorder="1" applyAlignment="1">
      <alignment horizontal="right" vertical="center"/>
    </xf>
    <xf numFmtId="0" fontId="41" fillId="4" borderId="27" xfId="0" applyFont="1" applyFill="1" applyBorder="1" applyAlignment="1">
      <alignment horizontal="right" vertical="center"/>
    </xf>
    <xf numFmtId="0" fontId="41" fillId="4" borderId="0" xfId="0" applyFont="1" applyFill="1" applyAlignment="1">
      <alignment horizontal="right" vertical="center"/>
    </xf>
    <xf numFmtId="0" fontId="41" fillId="4" borderId="24" xfId="0" applyFont="1" applyFill="1" applyBorder="1" applyAlignment="1">
      <alignment horizontal="right" vertical="center"/>
    </xf>
    <xf numFmtId="0" fontId="7" fillId="8" borderId="0" xfId="0" applyFont="1" applyFill="1" applyAlignment="1">
      <alignment horizontal="center"/>
    </xf>
    <xf numFmtId="0" fontId="21" fillId="6" borderId="0" xfId="0" applyFont="1" applyFill="1" applyAlignment="1">
      <alignment horizontal="center" vertical="center" wrapText="1"/>
    </xf>
    <xf numFmtId="0" fontId="21" fillId="6" borderId="12" xfId="0" applyFont="1" applyFill="1" applyBorder="1" applyAlignment="1">
      <alignment horizontal="center" vertical="center" wrapText="1"/>
    </xf>
    <xf numFmtId="0" fontId="34" fillId="4" borderId="0" xfId="0" applyFont="1" applyFill="1" applyAlignment="1">
      <alignment horizontal="center"/>
    </xf>
    <xf numFmtId="164" fontId="35" fillId="4" borderId="0" xfId="2" applyNumberFormat="1" applyFont="1" applyFill="1" applyBorder="1" applyAlignment="1">
      <alignment horizontal="right" vertical="center"/>
    </xf>
    <xf numFmtId="164" fontId="35" fillId="4" borderId="12" xfId="2" applyNumberFormat="1" applyFont="1" applyFill="1" applyBorder="1" applyAlignment="1">
      <alignment horizontal="right" vertical="center"/>
    </xf>
    <xf numFmtId="9" fontId="18" fillId="4" borderId="24" xfId="3" applyFont="1" applyFill="1" applyBorder="1" applyAlignment="1">
      <alignment horizontal="center" vertical="center"/>
    </xf>
    <xf numFmtId="9" fontId="18" fillId="4" borderId="26" xfId="3" applyFont="1" applyFill="1" applyBorder="1" applyAlignment="1">
      <alignment horizontal="center" vertical="center"/>
    </xf>
    <xf numFmtId="164" fontId="35" fillId="4" borderId="0" xfId="2" applyNumberFormat="1" applyFont="1" applyFill="1" applyBorder="1" applyAlignment="1">
      <alignment horizontal="center" vertical="center"/>
    </xf>
    <xf numFmtId="164" fontId="35" fillId="4" borderId="12" xfId="2" applyNumberFormat="1" applyFont="1" applyFill="1" applyBorder="1" applyAlignment="1">
      <alignment horizontal="center" vertical="center"/>
    </xf>
    <xf numFmtId="9" fontId="18" fillId="4" borderId="0" xfId="3" applyFont="1" applyFill="1" applyBorder="1" applyAlignment="1">
      <alignment horizontal="center" vertical="center"/>
    </xf>
    <xf numFmtId="9" fontId="18" fillId="4" borderId="30" xfId="3" applyFont="1" applyFill="1" applyBorder="1" applyAlignment="1">
      <alignment horizontal="center" vertical="center"/>
    </xf>
    <xf numFmtId="9" fontId="18" fillId="4" borderId="12" xfId="3" applyFont="1" applyFill="1" applyBorder="1" applyAlignment="1">
      <alignment horizontal="center" vertical="center"/>
    </xf>
    <xf numFmtId="9" fontId="18" fillId="4" borderId="29" xfId="3" applyFont="1" applyFill="1" applyBorder="1" applyAlignment="1">
      <alignment horizontal="center" vertical="center"/>
    </xf>
    <xf numFmtId="0" fontId="34" fillId="4" borderId="30" xfId="0" applyFont="1" applyFill="1" applyBorder="1" applyAlignment="1">
      <alignment horizontal="center"/>
    </xf>
    <xf numFmtId="0" fontId="7" fillId="2" borderId="0" xfId="0" applyFont="1" applyFill="1" applyAlignment="1">
      <alignment horizontal="center"/>
    </xf>
    <xf numFmtId="168" fontId="27" fillId="4" borderId="0" xfId="2" applyNumberFormat="1" applyFont="1" applyFill="1" applyBorder="1" applyAlignment="1">
      <alignment horizontal="center" vertical="center"/>
    </xf>
    <xf numFmtId="168" fontId="27" fillId="4" borderId="24" xfId="2" applyNumberFormat="1" applyFont="1" applyFill="1" applyBorder="1" applyAlignment="1">
      <alignment horizontal="center" vertical="center"/>
    </xf>
    <xf numFmtId="168" fontId="27" fillId="4" borderId="12" xfId="2" applyNumberFormat="1" applyFont="1" applyFill="1" applyBorder="1" applyAlignment="1">
      <alignment horizontal="center" vertical="center"/>
    </xf>
    <xf numFmtId="168" fontId="27" fillId="4" borderId="26" xfId="2" applyNumberFormat="1" applyFont="1" applyFill="1" applyBorder="1" applyAlignment="1">
      <alignment horizontal="center" vertical="center"/>
    </xf>
    <xf numFmtId="9" fontId="18" fillId="4" borderId="0" xfId="3" applyFont="1" applyFill="1" applyAlignment="1">
      <alignment horizontal="center" vertical="center"/>
    </xf>
  </cellXfs>
  <cellStyles count="11">
    <cellStyle name="Comma" xfId="2" builtinId="3"/>
    <cellStyle name="Comma 2" xfId="7" xr:uid="{03257B84-2034-4894-9EE6-C6F39789A508}"/>
    <cellStyle name="Currency 2" xfId="10" xr:uid="{D822E676-3278-48B2-86F0-31201767063E}"/>
    <cellStyle name="Hyperlink 2" xfId="6" xr:uid="{468F9D72-5642-45AA-9CEF-21DBFE584B96}"/>
    <cellStyle name="Hyperlink 3" xfId="9" xr:uid="{B581AF38-5325-4D10-9DA6-00F3BF7F8208}"/>
    <cellStyle name="Normal" xfId="0" builtinId="0"/>
    <cellStyle name="Normal 2" xfId="1" xr:uid="{4C4B56A4-5300-4763-9054-91E1974E06C1}"/>
    <cellStyle name="Normal 2 2" xfId="4" xr:uid="{B2544969-A00D-4C23-8F78-0741EDD59BD2}"/>
    <cellStyle name="Normal 2 2 2" xfId="5" xr:uid="{A553AAB8-B33C-4CDF-9B41-3DCCBA3FA7AA}"/>
    <cellStyle name="Percent" xfId="3" builtinId="5"/>
    <cellStyle name="Percent 2" xfId="8" xr:uid="{DD79D76A-502F-475D-9A20-F5CA4439DBA1}"/>
  </cellStyles>
  <dxfs count="101">
    <dxf>
      <font>
        <color rgb="FFC00000"/>
      </font>
      <fill>
        <patternFill>
          <bgColor theme="0" tint="-4.9989318521683403E-2"/>
        </patternFill>
      </fill>
    </dxf>
    <dxf>
      <font>
        <color rgb="FFE6AF00"/>
      </font>
      <fill>
        <patternFill>
          <bgColor theme="0" tint="-4.9989318521683403E-2"/>
        </patternFill>
      </fill>
    </dxf>
    <dxf>
      <font>
        <color rgb="FF50B47F"/>
      </font>
      <fill>
        <patternFill>
          <bgColor theme="0" tint="-4.9989318521683403E-2"/>
        </patternFill>
      </fill>
    </dxf>
    <dxf>
      <font>
        <color rgb="FFC00000"/>
      </font>
      <fill>
        <patternFill>
          <bgColor theme="0" tint="-4.9989318521683403E-2"/>
        </patternFill>
      </fill>
    </dxf>
    <dxf>
      <font>
        <color rgb="FFE6AF00"/>
      </font>
      <fill>
        <patternFill>
          <bgColor theme="0" tint="-4.9989318521683403E-2"/>
        </patternFill>
      </fill>
    </dxf>
    <dxf>
      <font>
        <color rgb="FF50B47F"/>
      </font>
      <fill>
        <patternFill>
          <bgColor theme="0" tint="-4.9989318521683403E-2"/>
        </patternFill>
      </fill>
    </dxf>
    <dxf>
      <font>
        <color rgb="FFC00000"/>
      </font>
      <fill>
        <patternFill patternType="solid">
          <bgColor theme="0" tint="-4.9989318521683403E-2"/>
        </patternFill>
      </fill>
    </dxf>
    <dxf>
      <font>
        <color rgb="FFE6AF00"/>
      </font>
      <fill>
        <patternFill>
          <bgColor theme="0" tint="-4.9989318521683403E-2"/>
        </patternFill>
      </fill>
    </dxf>
    <dxf>
      <font>
        <color rgb="FF50B47F"/>
      </font>
      <fill>
        <patternFill>
          <bgColor theme="0" tint="-4.9989318521683403E-2"/>
        </patternFill>
      </fill>
    </dxf>
    <dxf>
      <font>
        <color rgb="FFC00000"/>
      </font>
      <fill>
        <patternFill>
          <bgColor theme="0" tint="-4.9989318521683403E-2"/>
        </patternFill>
      </fill>
    </dxf>
    <dxf>
      <font>
        <color rgb="FFE6AF00"/>
      </font>
      <fill>
        <patternFill>
          <bgColor theme="0" tint="-4.9989318521683403E-2"/>
        </patternFill>
      </fill>
    </dxf>
    <dxf>
      <font>
        <color rgb="FF50B47F"/>
      </font>
      <fill>
        <patternFill>
          <bgColor theme="0" tint="-4.9989318521683403E-2"/>
        </patternFill>
      </fill>
    </dxf>
    <dxf>
      <font>
        <color rgb="FFC00000"/>
      </font>
      <fill>
        <patternFill>
          <bgColor theme="0" tint="-4.9989318521683403E-2"/>
        </patternFill>
      </fill>
    </dxf>
    <dxf>
      <font>
        <color rgb="FFE6AF00"/>
      </font>
      <fill>
        <patternFill>
          <bgColor theme="0" tint="-4.9989318521683403E-2"/>
        </patternFill>
      </fill>
    </dxf>
    <dxf>
      <font>
        <color rgb="FF50B47F"/>
      </font>
      <fill>
        <patternFill>
          <bgColor theme="0" tint="-4.9989318521683403E-2"/>
        </patternFill>
      </fill>
    </dxf>
    <dxf>
      <font>
        <color rgb="FFC00000"/>
      </font>
      <fill>
        <patternFill>
          <bgColor theme="0" tint="-4.9989318521683403E-2"/>
        </patternFill>
      </fill>
    </dxf>
    <dxf>
      <font>
        <color rgb="FFE6AF00"/>
      </font>
      <fill>
        <patternFill>
          <bgColor theme="0" tint="-4.9989318521683403E-2"/>
        </patternFill>
      </fill>
    </dxf>
    <dxf>
      <font>
        <color rgb="FF50B47F"/>
      </font>
      <fill>
        <patternFill>
          <bgColor theme="0" tint="-4.9989318521683403E-2"/>
        </patternFill>
      </fill>
    </dxf>
    <dxf>
      <font>
        <color rgb="FFC00000"/>
      </font>
      <fill>
        <patternFill>
          <bgColor theme="0" tint="-4.9989318521683403E-2"/>
        </patternFill>
      </fill>
    </dxf>
    <dxf>
      <font>
        <color rgb="FFE6AF00"/>
      </font>
      <fill>
        <patternFill>
          <bgColor theme="0" tint="-4.9989318521683403E-2"/>
        </patternFill>
      </fill>
    </dxf>
    <dxf>
      <font>
        <color rgb="FF50B47F"/>
      </font>
      <fill>
        <patternFill>
          <bgColor theme="0" tint="-4.9989318521683403E-2"/>
        </patternFill>
      </fill>
    </dxf>
    <dxf>
      <font>
        <color theme="0"/>
      </font>
      <fill>
        <patternFill>
          <bgColor rgb="FFC00000"/>
        </patternFill>
      </fill>
    </dxf>
    <dxf>
      <font>
        <color theme="0" tint="-0.499984740745262"/>
      </font>
      <fill>
        <patternFill>
          <bgColor rgb="FFF5EE59"/>
        </patternFill>
      </fill>
    </dxf>
    <dxf>
      <font>
        <color theme="0"/>
      </font>
      <fill>
        <patternFill>
          <bgColor rgb="FF92D050"/>
        </patternFill>
      </fill>
    </dxf>
    <dxf>
      <font>
        <color theme="0"/>
      </font>
      <fill>
        <patternFill>
          <bgColor rgb="FFC00000"/>
        </patternFill>
      </fill>
    </dxf>
    <dxf>
      <font>
        <color theme="0" tint="-0.499984740745262"/>
      </font>
      <fill>
        <patternFill>
          <bgColor rgb="FFF5EE59"/>
        </patternFill>
      </fill>
    </dxf>
    <dxf>
      <font>
        <color theme="0"/>
      </font>
      <fill>
        <patternFill>
          <bgColor rgb="FF92D050"/>
        </patternFill>
      </fill>
    </dxf>
    <dxf>
      <numFmt numFmtId="13" formatCode="0%"/>
    </dxf>
    <dxf>
      <numFmt numFmtId="164" formatCode="_(* #,##0_);_(* \(#,##0\);_(* &quot;-&quot;??_);_(@_)"/>
    </dxf>
    <dxf>
      <numFmt numFmtId="13" formatCode="0%"/>
    </dxf>
    <dxf>
      <numFmt numFmtId="164" formatCode="_(* #,##0_);_(* \(#,##0\);_(* &quot;-&quot;??_);_(@_)"/>
    </dxf>
    <dxf>
      <numFmt numFmtId="13" formatCode="0%"/>
    </dxf>
    <dxf>
      <numFmt numFmtId="1" formatCode="0"/>
    </dxf>
    <dxf>
      <numFmt numFmtId="13" formatCode="0%"/>
    </dxf>
    <dxf>
      <numFmt numFmtId="1" formatCode="0"/>
    </dxf>
    <dxf>
      <numFmt numFmtId="164" formatCode="_(* #,##0_);_(* \(#,##0\);_(* &quot;-&quot;??_);_(@_)"/>
    </dxf>
    <dxf>
      <numFmt numFmtId="13" formatCode="0%"/>
    </dxf>
    <dxf>
      <numFmt numFmtId="165" formatCode="0.0"/>
    </dxf>
    <dxf>
      <numFmt numFmtId="165" formatCode="0.0"/>
    </dxf>
    <dxf>
      <numFmt numFmtId="0" formatCode="General"/>
    </dxf>
    <dxf>
      <numFmt numFmtId="13" formatCode="0%"/>
    </dxf>
    <dxf>
      <numFmt numFmtId="1"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font>
        <b val="0"/>
        <i val="0"/>
        <strike val="0"/>
        <condense val="0"/>
        <extend val="0"/>
        <outline val="0"/>
        <shadow val="0"/>
        <u val="none"/>
        <vertAlign val="baseline"/>
        <sz val="10"/>
        <color theme="1" tint="0.499984740745262"/>
        <name val="Arial"/>
        <family val="2"/>
        <scheme val="none"/>
      </font>
      <fill>
        <patternFill patternType="solid">
          <fgColor indexed="64"/>
          <bgColor theme="0" tint="-4.9989318521683403E-2"/>
        </patternFill>
      </fill>
      <alignment horizontal="center" vertical="bottom"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protection locked="1" hidden="0"/>
    </dxf>
    <dxf>
      <font>
        <strike val="0"/>
        <outline val="0"/>
        <shadow val="0"/>
        <u val="none"/>
        <vertAlign val="baseline"/>
        <color theme="1" tint="0.499984740745262"/>
      </font>
      <fill>
        <patternFill patternType="solid">
          <fgColor indexed="64"/>
          <bgColor theme="0" tint="-4.9989318521683403E-2"/>
        </patternFill>
      </fill>
      <alignment horizontal="center" vertical="bottom"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protection locked="1" hidden="0"/>
    </dxf>
    <dxf>
      <font>
        <strike val="0"/>
        <outline val="0"/>
        <shadow val="0"/>
        <u val="none"/>
        <vertAlign val="baseline"/>
        <color theme="1" tint="0.499984740745262"/>
      </font>
      <numFmt numFmtId="13" formatCode="0%"/>
      <fill>
        <patternFill patternType="solid">
          <fgColor indexed="64"/>
          <bgColor theme="0" tint="-4.9989318521683403E-2"/>
        </patternFill>
      </fill>
      <alignment horizontal="center" vertical="bottom"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protection locked="1" hidden="0"/>
    </dxf>
    <dxf>
      <font>
        <b val="0"/>
        <i val="0"/>
        <strike val="0"/>
        <condense val="0"/>
        <extend val="0"/>
        <outline val="0"/>
        <shadow val="0"/>
        <u val="none"/>
        <vertAlign val="baseline"/>
        <sz val="10"/>
        <color theme="1" tint="0.499984740745262"/>
        <name val="Arial"/>
        <family val="2"/>
        <scheme val="none"/>
      </font>
      <numFmt numFmtId="13" formatCode="0%"/>
      <fill>
        <patternFill patternType="solid">
          <fgColor indexed="64"/>
          <bgColor theme="0" tint="-4.9989318521683403E-2"/>
        </patternFill>
      </fill>
      <alignment horizontal="center" vertical="bottom"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protection locked="1" hidden="0"/>
    </dxf>
    <dxf>
      <font>
        <b val="0"/>
        <i val="0"/>
        <strike val="0"/>
        <condense val="0"/>
        <extend val="0"/>
        <outline val="0"/>
        <shadow val="0"/>
        <u val="none"/>
        <vertAlign val="baseline"/>
        <sz val="10"/>
        <color theme="1" tint="0.499984740745262"/>
        <name val="Arial"/>
        <family val="2"/>
        <scheme val="none"/>
      </font>
      <numFmt numFmtId="166" formatCode="_(* #,##0.0_);_(* \(#,##0.0\);_(* &quot;-&quot;??_);_(@_)"/>
      <fill>
        <patternFill patternType="solid">
          <fgColor indexed="64"/>
          <bgColor theme="0" tint="-4.9989318521683403E-2"/>
        </patternFill>
      </fill>
      <alignment horizontal="center" vertical="bottom"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protection locked="1" hidden="0"/>
    </dxf>
    <dxf>
      <font>
        <b val="0"/>
        <i val="0"/>
        <strike val="0"/>
        <condense val="0"/>
        <extend val="0"/>
        <outline val="0"/>
        <shadow val="0"/>
        <u val="none"/>
        <vertAlign val="baseline"/>
        <sz val="10"/>
        <color theme="1" tint="0.499984740745262"/>
        <name val="Arial"/>
        <family val="2"/>
        <scheme val="none"/>
      </font>
      <numFmt numFmtId="166" formatCode="_(* #,##0.0_);_(* \(#,##0.0\);_(* &quot;-&quot;??_);_(@_)"/>
      <fill>
        <patternFill patternType="solid">
          <fgColor indexed="64"/>
          <bgColor theme="0" tint="-4.9989318521683403E-2"/>
        </patternFill>
      </fill>
      <alignment horizontal="center" vertical="bottom"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protection locked="1" hidden="0"/>
    </dxf>
    <dxf>
      <font>
        <b val="0"/>
        <i val="0"/>
        <strike val="0"/>
        <condense val="0"/>
        <extend val="0"/>
        <outline val="0"/>
        <shadow val="0"/>
        <u val="none"/>
        <vertAlign val="baseline"/>
        <sz val="10"/>
        <color theme="1" tint="0.499984740745262"/>
        <name val="Arial"/>
        <family val="2"/>
        <scheme val="none"/>
      </font>
      <numFmt numFmtId="1" formatCode="0"/>
      <fill>
        <patternFill patternType="solid">
          <fgColor indexed="64"/>
          <bgColor theme="0" tint="-4.9989318521683403E-2"/>
        </patternFill>
      </fill>
      <alignment horizontal="center" vertical="bottom"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protection locked="1" hidden="0"/>
    </dxf>
    <dxf>
      <font>
        <b val="0"/>
        <i val="0"/>
        <strike val="0"/>
        <condense val="0"/>
        <extend val="0"/>
        <outline val="0"/>
        <shadow val="0"/>
        <u val="none"/>
        <vertAlign val="baseline"/>
        <sz val="10"/>
        <color theme="1" tint="0.499984740745262"/>
        <name val="Arial"/>
        <family val="2"/>
        <scheme val="none"/>
      </font>
      <numFmt numFmtId="1" formatCode="0"/>
      <fill>
        <patternFill patternType="solid">
          <fgColor indexed="64"/>
          <bgColor theme="0" tint="-4.9989318521683403E-2"/>
        </patternFill>
      </fill>
      <alignment horizontal="center" vertical="bottom"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protection locked="1" hidden="0"/>
    </dxf>
    <dxf>
      <font>
        <b val="0"/>
        <i val="0"/>
        <strike val="0"/>
        <condense val="0"/>
        <extend val="0"/>
        <outline val="0"/>
        <shadow val="0"/>
        <u val="none"/>
        <vertAlign val="baseline"/>
        <sz val="10"/>
        <color theme="1" tint="0.499984740745262"/>
        <name val="Arial"/>
        <family val="2"/>
        <scheme val="none"/>
      </font>
      <numFmt numFmtId="164" formatCode="_(* #,##0_);_(* \(#,##0\);_(* &quot;-&quot;??_);_(@_)"/>
      <fill>
        <patternFill patternType="solid">
          <fgColor indexed="64"/>
          <bgColor theme="0" tint="-4.9989318521683403E-2"/>
        </patternFill>
      </fill>
      <alignment horizontal="center" vertical="bottom"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protection locked="1" hidden="0"/>
    </dxf>
    <dxf>
      <font>
        <b val="0"/>
        <i val="0"/>
        <strike val="0"/>
        <condense val="0"/>
        <extend val="0"/>
        <outline val="0"/>
        <shadow val="0"/>
        <u val="none"/>
        <vertAlign val="baseline"/>
        <sz val="10"/>
        <color theme="1" tint="0.499984740745262"/>
        <name val="Arial"/>
        <family val="2"/>
        <scheme val="none"/>
      </font>
      <numFmt numFmtId="164" formatCode="_(* #,##0_);_(* \(#,##0\);_(* &quot;-&quot;??_);_(@_)"/>
      <fill>
        <patternFill patternType="solid">
          <fgColor indexed="64"/>
          <bgColor theme="0" tint="-4.9989318521683403E-2"/>
        </patternFill>
      </fill>
      <alignment horizontal="center" vertical="bottom"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protection locked="1" hidden="0"/>
    </dxf>
    <dxf>
      <font>
        <b val="0"/>
        <i val="0"/>
        <strike val="0"/>
        <condense val="0"/>
        <extend val="0"/>
        <outline val="0"/>
        <shadow val="0"/>
        <u val="none"/>
        <vertAlign val="baseline"/>
        <sz val="10"/>
        <color theme="1" tint="0.499984740745262"/>
        <name val="Arial"/>
        <family val="2"/>
        <scheme val="none"/>
      </font>
      <numFmt numFmtId="164" formatCode="_(* #,##0_);_(* \(#,##0\);_(* &quot;-&quot;??_);_(@_)"/>
      <fill>
        <patternFill patternType="solid">
          <fgColor indexed="64"/>
          <bgColor theme="0" tint="-4.9989318521683403E-2"/>
        </patternFill>
      </fill>
      <alignment horizontal="center" vertical="bottom"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protection locked="1" hidden="0"/>
    </dxf>
    <dxf>
      <font>
        <b val="0"/>
        <i val="0"/>
        <strike val="0"/>
        <condense val="0"/>
        <extend val="0"/>
        <outline val="0"/>
        <shadow val="0"/>
        <u val="none"/>
        <vertAlign val="baseline"/>
        <sz val="10"/>
        <color theme="1" tint="0.499984740745262"/>
        <name val="Arial"/>
        <family val="2"/>
        <scheme val="none"/>
      </font>
      <numFmt numFmtId="13" formatCode="0%"/>
      <fill>
        <patternFill patternType="solid">
          <fgColor indexed="64"/>
          <bgColor theme="0" tint="-4.9989318521683403E-2"/>
        </patternFill>
      </fill>
      <alignment horizontal="center" vertical="bottom"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protection locked="1" hidden="0"/>
    </dxf>
    <dxf>
      <font>
        <b val="0"/>
        <i val="0"/>
        <strike val="0"/>
        <condense val="0"/>
        <extend val="0"/>
        <outline val="0"/>
        <shadow val="0"/>
        <u val="none"/>
        <vertAlign val="baseline"/>
        <sz val="10"/>
        <color theme="1" tint="0.499984740745262"/>
        <name val="Arial"/>
        <family val="2"/>
        <scheme val="none"/>
      </font>
      <numFmt numFmtId="13" formatCode="0%"/>
      <fill>
        <patternFill patternType="solid">
          <fgColor indexed="64"/>
          <bgColor theme="0" tint="-4.9989318521683403E-2"/>
        </patternFill>
      </fill>
      <alignment horizontal="center" vertical="bottom"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protection locked="1" hidden="0"/>
    </dxf>
    <dxf>
      <font>
        <b val="0"/>
        <i val="0"/>
        <strike val="0"/>
        <condense val="0"/>
        <extend val="0"/>
        <outline val="0"/>
        <shadow val="0"/>
        <u val="none"/>
        <vertAlign val="baseline"/>
        <sz val="10"/>
        <color theme="1"/>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protection locked="1" hidden="0"/>
    </dxf>
    <dxf>
      <font>
        <b val="0"/>
        <i val="0"/>
        <strike val="0"/>
        <condense val="0"/>
        <extend val="0"/>
        <outline val="0"/>
        <shadow val="0"/>
        <u val="none"/>
        <vertAlign val="baseline"/>
        <sz val="10"/>
        <color theme="1"/>
        <name val="Arial"/>
        <family val="2"/>
        <scheme val="none"/>
      </font>
      <numFmt numFmtId="164" formatCode="_(* #,##0_);_(* \(#,##0\);_(* &quot;-&quot;??_);_(@_)"/>
      <fill>
        <patternFill patternType="none">
          <fgColor indexed="64"/>
          <bgColor indexed="65"/>
        </patternFill>
      </fill>
      <alignment horizontal="center" vertical="bottom"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protection locked="1" hidden="0"/>
    </dxf>
    <dxf>
      <font>
        <b val="0"/>
        <i val="0"/>
        <strike val="0"/>
        <condense val="0"/>
        <extend val="0"/>
        <outline val="0"/>
        <shadow val="0"/>
        <u val="none"/>
        <vertAlign val="baseline"/>
        <sz val="10"/>
        <color theme="1"/>
        <name val="Arial"/>
        <family val="2"/>
        <scheme val="none"/>
      </font>
      <numFmt numFmtId="164" formatCode="_(* #,##0_);_(* \(#,##0\);_(* &quot;-&quot;??_);_(@_)"/>
      <fill>
        <patternFill patternType="none">
          <fgColor indexed="64"/>
          <bgColor indexed="65"/>
        </patternFill>
      </fill>
      <alignment horizontal="center" vertical="bottom"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protection locked="1" hidden="0"/>
    </dxf>
    <dxf>
      <font>
        <b val="0"/>
        <i val="0"/>
        <strike val="0"/>
        <condense val="0"/>
        <extend val="0"/>
        <outline val="0"/>
        <shadow val="0"/>
        <u val="none"/>
        <vertAlign val="baseline"/>
        <sz val="10"/>
        <color theme="1" tint="0.499984740745262"/>
        <name val="Arial"/>
        <family val="2"/>
        <scheme val="none"/>
      </font>
      <numFmt numFmtId="164" formatCode="_(* #,##0_);_(* \(#,##0\);_(* &quot;-&quot;??_);_(@_)"/>
      <fill>
        <patternFill patternType="solid">
          <fgColor indexed="64"/>
          <bgColor theme="0" tint="-4.9989318521683403E-2"/>
        </patternFill>
      </fill>
      <alignment horizontal="center" vertical="bottom"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protection locked="1" hidden="0"/>
    </dxf>
    <dxf>
      <font>
        <b val="0"/>
        <i val="0"/>
        <strike val="0"/>
        <condense val="0"/>
        <extend val="0"/>
        <outline val="0"/>
        <shadow val="0"/>
        <u val="none"/>
        <vertAlign val="baseline"/>
        <sz val="10"/>
        <color theme="1"/>
        <name val="Arial"/>
        <family val="2"/>
        <scheme val="none"/>
      </font>
      <numFmt numFmtId="0" formatCode="General"/>
      <fill>
        <patternFill patternType="none">
          <fgColor indexed="64"/>
          <bgColor indexed="65"/>
        </patternFill>
      </fill>
      <border diagonalUp="0" diagonalDown="0" outline="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0"/>
        <color theme="1" tint="0.499984740745262"/>
        <name val="Arial"/>
        <family val="2"/>
        <scheme val="none"/>
      </font>
      <numFmt numFmtId="165" formatCode="0.0"/>
      <fill>
        <patternFill patternType="solid">
          <fgColor indexed="64"/>
          <bgColor theme="0" tint="-4.9989318521683403E-2"/>
        </patternFill>
      </fill>
      <alignment horizontal="center"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protection locked="1" hidden="0"/>
    </dxf>
    <dxf>
      <font>
        <b val="0"/>
        <i val="0"/>
        <strike val="0"/>
        <condense val="0"/>
        <extend val="0"/>
        <outline val="0"/>
        <shadow val="0"/>
        <u val="none"/>
        <vertAlign val="baseline"/>
        <sz val="10"/>
        <color theme="1" tint="0.499984740745262"/>
        <name val="Arial"/>
        <family val="2"/>
        <scheme val="none"/>
      </font>
      <numFmt numFmtId="165" formatCode="0.0"/>
      <fill>
        <patternFill patternType="solid">
          <fgColor indexed="64"/>
          <bgColor theme="0" tint="-4.9989318521683403E-2"/>
        </patternFill>
      </fill>
      <alignment horizontal="center" vertical="bottom"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protection locked="1" hidden="0"/>
    </dxf>
    <dxf>
      <font>
        <b val="0"/>
        <i val="0"/>
        <strike val="0"/>
        <condense val="0"/>
        <extend val="0"/>
        <outline val="0"/>
        <shadow val="0"/>
        <u val="none"/>
        <vertAlign val="baseline"/>
        <sz val="10"/>
        <color theme="1"/>
        <name val="Arial"/>
        <family val="2"/>
        <scheme val="none"/>
      </font>
      <numFmt numFmtId="165" formatCode="0.0"/>
      <fill>
        <patternFill patternType="none">
          <fgColor indexed="64"/>
          <bgColor indexed="65"/>
        </patternFill>
      </fill>
      <alignment horizontal="center" vertical="bottom"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0"/>
        <color theme="1" tint="0.499984740745262"/>
        <name val="Arial"/>
        <family val="2"/>
        <scheme val="none"/>
      </font>
      <numFmt numFmtId="165" formatCode="0.0"/>
      <fill>
        <patternFill patternType="solid">
          <fgColor indexed="64"/>
          <bgColor theme="0" tint="-4.9989318521683403E-2"/>
        </patternFill>
      </fill>
      <alignment horizontal="center"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protection locked="1" hidden="0"/>
    </dxf>
    <dxf>
      <font>
        <b val="0"/>
        <i val="0"/>
        <strike val="0"/>
        <condense val="0"/>
        <extend val="0"/>
        <outline val="0"/>
        <shadow val="0"/>
        <u val="none"/>
        <vertAlign val="baseline"/>
        <sz val="10"/>
        <color theme="1"/>
        <name val="Arial"/>
        <family val="2"/>
        <scheme val="none"/>
      </font>
      <numFmt numFmtId="165" formatCode="0.0"/>
      <fill>
        <patternFill patternType="none">
          <fgColor indexed="64"/>
          <bgColor indexed="65"/>
        </patternFill>
      </fill>
      <alignment horizontal="center"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0"/>
        <color theme="1"/>
        <name val="Arial"/>
        <family val="2"/>
        <scheme val="none"/>
      </font>
      <numFmt numFmtId="0" formatCode="General"/>
      <fill>
        <patternFill patternType="none">
          <fgColor indexed="64"/>
          <bgColor indexed="65"/>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protection locked="0" hidden="0"/>
    </dxf>
    <dxf>
      <font>
        <b val="0"/>
        <i val="0"/>
        <strike val="0"/>
        <condense val="0"/>
        <extend val="0"/>
        <outline val="0"/>
        <shadow val="0"/>
        <u val="none"/>
        <vertAlign val="baseline"/>
        <sz val="10"/>
        <color theme="1"/>
        <name val="Arial"/>
        <family val="2"/>
        <scheme val="none"/>
      </font>
      <numFmt numFmtId="0" formatCode="General"/>
      <fill>
        <patternFill patternType="none">
          <fgColor indexed="64"/>
          <bgColor indexed="65"/>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protection locked="0" hidden="0"/>
    </dxf>
    <dxf>
      <font>
        <b val="0"/>
        <i val="0"/>
        <strike val="0"/>
        <condense val="0"/>
        <extend val="0"/>
        <outline val="0"/>
        <shadow val="0"/>
        <u val="none"/>
        <vertAlign val="baseline"/>
        <sz val="10"/>
        <color theme="1"/>
        <name val="Arial"/>
        <family val="2"/>
        <scheme val="none"/>
      </font>
      <numFmt numFmtId="0" formatCode="General"/>
      <fill>
        <patternFill patternType="none">
          <fgColor indexed="64"/>
          <bgColor indexed="65"/>
        </patternFill>
      </fill>
      <alignment horizont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protection locked="0" hidden="0"/>
    </dxf>
    <dxf>
      <font>
        <b val="0"/>
        <i val="0"/>
        <strike val="0"/>
        <condense val="0"/>
        <extend val="0"/>
        <outline val="0"/>
        <shadow val="0"/>
        <u val="none"/>
        <vertAlign val="baseline"/>
        <sz val="10"/>
        <color theme="1"/>
        <name val="Arial"/>
        <family val="2"/>
        <scheme val="none"/>
      </font>
      <numFmt numFmtId="171" formatCode="mm/dd/yyyy"/>
      <fill>
        <patternFill patternType="none">
          <fgColor indexed="64"/>
          <bgColor indexed="65"/>
        </patternFill>
      </fill>
      <alignment horizontal="left" vertical="bottom"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protection locked="0" hidden="0"/>
    </dxf>
    <dxf>
      <border outline="0">
        <top style="thin">
          <color theme="0" tint="-0.14993743705557422"/>
        </top>
      </border>
    </dxf>
    <dxf>
      <border outline="0">
        <left style="thin">
          <color theme="0" tint="-0.14993743705557422"/>
        </left>
        <top style="thin">
          <color theme="0" tint="-0.14996795556505021"/>
        </top>
        <bottom style="thin">
          <color theme="0" tint="-0.14993743705557422"/>
        </bottom>
      </border>
    </dxf>
    <dxf>
      <border outline="0">
        <bottom style="thin">
          <color theme="0" tint="-0.14993743705557422"/>
        </bottom>
      </border>
    </dxf>
    <dxf>
      <font>
        <b/>
        <i val="0"/>
        <strike val="0"/>
        <condense val="0"/>
        <extend val="0"/>
        <outline val="0"/>
        <shadow val="0"/>
        <u val="none"/>
        <vertAlign val="baseline"/>
        <sz val="10"/>
        <color theme="0"/>
        <name val="Arial"/>
        <family val="2"/>
        <scheme val="none"/>
      </font>
      <fill>
        <patternFill patternType="solid">
          <fgColor indexed="64"/>
          <bgColor rgb="FF28B78D"/>
        </patternFill>
      </fill>
      <alignment horizontal="left" vertical="center" textRotation="0" wrapText="0" indent="0" justifyLastLine="0" shrinkToFit="0" readingOrder="0"/>
      <border diagonalUp="0" diagonalDown="0" outline="0">
        <left style="thin">
          <color theme="0" tint="-0.14993743705557422"/>
        </left>
        <right style="thin">
          <color theme="0" tint="-0.14993743705557422"/>
        </right>
        <top/>
        <bottom/>
      </border>
      <protection locked="0" hidden="0"/>
    </dxf>
    <dxf>
      <font>
        <b/>
        <sz val="11"/>
        <color theme="1"/>
      </font>
    </dxf>
    <dxf>
      <fill>
        <patternFill patternType="solid">
          <fgColor theme="0"/>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sz val="11"/>
        <color theme="1"/>
      </font>
      <fill>
        <patternFill>
          <bgColor rgb="FF50B47F"/>
        </patternFill>
      </fill>
    </dxf>
    <dxf>
      <fill>
        <patternFill patternType="solid">
          <fgColor theme="0"/>
          <bgColor theme="0"/>
        </patternFill>
      </fill>
      <border>
        <left style="thin">
          <color theme="1" tint="-0.499984740745262"/>
        </left>
        <right style="thin">
          <color theme="1" tint="-0.499984740745262"/>
        </right>
        <top style="thin">
          <color theme="1" tint="-0.499984740745262"/>
        </top>
        <bottom style="thin">
          <color theme="1" tint="-0.499984740745262"/>
        </bottom>
      </border>
    </dxf>
    <dxf>
      <font>
        <b/>
        <sz val="11"/>
        <color theme="1"/>
      </font>
    </dxf>
    <dxf>
      <fill>
        <patternFill patternType="solid">
          <fgColor theme="0"/>
          <bgColor theme="0"/>
        </patternFill>
      </fill>
      <border diagonalUp="0" diagonalDown="0">
        <left/>
        <right/>
        <top/>
        <bottom/>
        <vertical/>
        <horizontal/>
      </border>
    </dxf>
    <dxf>
      <font>
        <b/>
        <sz val="11"/>
        <color theme="1"/>
      </font>
    </dxf>
    <dxf>
      <fill>
        <patternFill patternType="solid">
          <fgColor theme="0"/>
          <bgColor theme="0"/>
        </patternFill>
      </fill>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fill>
        <patternFill>
          <bgColor rgb="FF8FCFAD"/>
        </patternFill>
      </fill>
    </dxf>
    <dxf>
      <fill>
        <patternFill>
          <bgColor rgb="FF8FCFAD"/>
        </patternFill>
      </fill>
    </dxf>
    <dxf>
      <fill>
        <patternFill>
          <bgColor rgb="FF8FCFAD"/>
        </patternFill>
      </fill>
    </dxf>
    <dxf>
      <fill>
        <patternFill>
          <bgColor rgb="FF8FCFAD"/>
        </patternFill>
      </fill>
    </dxf>
    <dxf>
      <border diagonalUp="0" diagonalDown="0">
        <left/>
        <right/>
        <top/>
        <bottom/>
        <vertical/>
        <horizontal/>
      </border>
    </dxf>
    <dxf>
      <font>
        <color theme="0"/>
      </font>
    </dxf>
    <dxf>
      <fill>
        <patternFill>
          <bgColor rgb="FF28B78D"/>
        </patternFill>
      </fill>
      <border diagonalUp="0" diagonalDown="0">
        <left/>
        <right/>
        <top/>
        <bottom/>
        <vertical/>
        <horizontal/>
      </border>
    </dxf>
    <dxf>
      <border>
        <left style="thin">
          <color theme="0" tint="-0.34998626667073579"/>
        </left>
        <right style="thin">
          <color theme="0" tint="-0.34998626667073579"/>
        </right>
        <top style="thin">
          <color theme="0" tint="-0.34998626667073579"/>
        </top>
        <bottom style="thin">
          <color theme="0" tint="-0.34998626667073579"/>
        </bottom>
      </border>
    </dxf>
  </dxfs>
  <tableStyles count="11" defaultTableStyle="TableStyleMedium2" defaultPivotStyle="PivotStyleLight16">
    <tableStyle name="Slicer Style 1" pivot="0" table="0" count="8" xr9:uid="{7FB9B135-F5CE-4F6A-B6F8-2066CB088C41}">
      <tableStyleElement type="wholeTable" dxfId="100"/>
    </tableStyle>
    <tableStyle name="Slicer Style 1 2 5 4" pivot="0" table="0" count="9" xr9:uid="{362BEB48-D9D0-411F-A040-B2E5CF10C4DF}">
      <tableStyleElement type="wholeTable" dxfId="99"/>
      <tableStyleElement type="headerRow" dxfId="98"/>
    </tableStyle>
    <tableStyle name="Slicer Style 1 3" pivot="0" table="0" count="8" xr9:uid="{1AA52989-833B-4E9A-9277-1D62AB4EB95A}">
      <tableStyleElement type="wholeTable" dxfId="97"/>
    </tableStyle>
    <tableStyle name="Table Style 1" pivot="0" count="1" xr9:uid="{BB7F0C67-185F-4631-93AA-BD2E768D7A13}">
      <tableStyleElement type="wholeTable" dxfId="96"/>
    </tableStyle>
    <tableStyle name="Table Style 2" pivot="0" count="1" xr9:uid="{3D276D6F-F8EC-4105-AF4E-EF90E0497490}">
      <tableStyleElement type="secondColumnStripe" dxfId="95"/>
    </tableStyle>
    <tableStyle name="Table Style 3" pivot="0" count="1" xr9:uid="{58126073-47CA-432E-9930-0966B1055812}">
      <tableStyleElement type="firstColumnStripe" dxfId="94"/>
    </tableStyle>
    <tableStyle name="Table Style 4" pivot="0" count="1" xr9:uid="{5E1F8E05-1701-4D75-BC47-9223CD34FC6B}">
      <tableStyleElement type="firstRowStripe" dxfId="93"/>
    </tableStyle>
    <tableStyle name="Timeline Style 1" pivot="0" table="0" count="8" xr9:uid="{C2E335C9-31F7-40A6-909D-A0A242EC80DD}">
      <tableStyleElement type="wholeTable" dxfId="92"/>
      <tableStyleElement type="headerRow" dxfId="91"/>
    </tableStyle>
    <tableStyle name="Timeline Style 1 2" pivot="0" table="0" count="8" xr9:uid="{81F660E0-8F15-4D56-AE51-04529183B8B2}">
      <tableStyleElement type="wholeTable" dxfId="90"/>
      <tableStyleElement type="headerRow" dxfId="89"/>
    </tableStyle>
    <tableStyle name="Timeline Style 2" pivot="0" table="0" count="8" xr9:uid="{BD7D3DEA-9F17-4B02-A38B-A505F988F17B}">
      <tableStyleElement type="wholeTable" dxfId="88"/>
      <tableStyleElement type="headerRow" dxfId="87"/>
    </tableStyle>
    <tableStyle name="Timeline Style 3" pivot="0" table="0" count="9" xr9:uid="{03AB8773-F939-4292-A158-497A8B257D1F}">
      <tableStyleElement type="wholeTable" dxfId="86"/>
      <tableStyleElement type="headerRow" dxfId="85"/>
    </tableStyle>
  </tableStyles>
  <colors>
    <mruColors>
      <color rgb="FFA0A9AE"/>
      <color rgb="FF28B78D"/>
      <color rgb="FF114E69"/>
      <color rgb="FFA32319"/>
      <color rgb="FF50B47F"/>
      <color rgb="FF8FCFAD"/>
      <color rgb="FFE6AF00"/>
      <color rgb="FFF5EE59"/>
      <color rgb="FFDAC108"/>
      <color rgb="FFF8F200"/>
    </mruColors>
  </colors>
  <extLst>
    <ext xmlns:x14="http://schemas.microsoft.com/office/spreadsheetml/2009/9/main" uri="{46F421CA-312F-682f-3DD2-61675219B42D}">
      <x14:dxfs count="21">
        <dxf>
          <fill>
            <patternFill patternType="none">
              <bgColor auto="1"/>
            </patternFill>
          </fill>
        </dxf>
        <dxf>
          <font>
            <color theme="0"/>
          </font>
          <fill>
            <patternFill>
              <bgColor rgb="FF114E69"/>
            </patternFill>
          </fill>
        </dxf>
        <dxf>
          <fill>
            <patternFill>
              <bgColor rgb="FF28B78D"/>
            </patternFill>
          </fill>
        </dxf>
        <dxf>
          <fill>
            <patternFill>
              <bgColor theme="0" tint="-0.24994659260841701"/>
            </patternFill>
          </fill>
        </dxf>
        <dxf>
          <fill>
            <patternFill>
              <bgColor rgb="FFA0A9AE"/>
            </patternFill>
          </fill>
        </dxf>
        <dxf>
          <fill>
            <patternFill>
              <bgColor theme="0" tint="-0.24994659260841701"/>
            </patternFill>
          </fill>
        </dxf>
        <dxf>
          <fill>
            <patternFill>
              <bgColor theme="0" tint="-0.14996795556505021"/>
            </patternFill>
          </fill>
        </dxf>
        <dxf>
          <fill>
            <patternFill patternType="none">
              <bgColor auto="1"/>
            </patternFill>
          </fill>
        </dxf>
        <dxf>
          <font>
            <color theme="1"/>
          </font>
          <fill>
            <patternFill>
              <bgColor theme="6" tint="0.79998168889431442"/>
            </patternFill>
          </fill>
        </dxf>
        <dxf>
          <font>
            <color auto="1"/>
          </font>
          <fill>
            <patternFill>
              <bgColor theme="6" tint="0.79998168889431442"/>
            </patternFill>
          </fill>
        </dxf>
        <dxf>
          <font>
            <color theme="0" tint="-0.24994659260841701"/>
          </font>
          <fill>
            <patternFill>
              <bgColor theme="0" tint="-0.24994659260841701"/>
            </patternFill>
          </fill>
        </dxf>
        <dxf>
          <fill>
            <patternFill>
              <bgColor rgb="FF8FCFAD"/>
            </patternFill>
          </fill>
        </dxf>
        <dxf>
          <fill>
            <patternFill>
              <bgColor theme="0" tint="-0.24994659260841701"/>
            </patternFill>
          </fill>
        </dxf>
        <dxf>
          <font>
            <color theme="0" tint="-0.34998626667073579"/>
          </font>
          <fill>
            <patternFill>
              <bgColor theme="0" tint="-0.14996795556505021"/>
            </patternFill>
          </fill>
        </dxf>
        <dxf>
          <fill>
            <patternFill patternType="none">
              <bgColor auto="1"/>
            </patternFill>
          </fill>
        </dxf>
        <dxf>
          <font>
            <color theme="0"/>
          </font>
          <fill>
            <patternFill>
              <bgColor rgb="FF50B47F"/>
            </patternFill>
          </fill>
        </dxf>
        <dxf>
          <fill>
            <patternFill>
              <bgColor rgb="FF50B47F"/>
            </patternFill>
          </fill>
        </dxf>
        <dxf>
          <fill>
            <patternFill>
              <bgColor theme="0" tint="-0.24994659260841701"/>
            </patternFill>
          </fill>
        </dxf>
        <dxf>
          <fill>
            <patternFill>
              <bgColor rgb="FF8FCFAD"/>
            </patternFill>
          </fill>
        </dxf>
        <dxf>
          <fill>
            <patternFill>
              <bgColor theme="0" tint="-0.24994659260841701"/>
            </patternFill>
          </fill>
        </dxf>
        <dxf>
          <fill>
            <patternFill>
              <bgColor theme="0" tint="-0.14996795556505021"/>
            </patternFill>
          </fill>
        </dxf>
      </x14:dxfs>
    </ext>
    <ext xmlns:x14="http://schemas.microsoft.com/office/spreadsheetml/2009/9/main" uri="{EB79DEF2-80B8-43e5-95BD-54CBDDF9020C}">
      <x14:slicerStyles defaultSlicerStyle="SlicerStyleLight1">
        <x14:slicerStyle name="Slicer Style 1">
          <x14:slicerStyleElements>
            <x14:slicerStyleElement type="unselectedItemWithData" dxfId="20"/>
            <x14:slicerStyleElement type="unselectedItemWithNoData" dxfId="19"/>
            <x14:slicerStyleElement type="selectedItemWithData" dxfId="18"/>
            <x14:slicerStyleElement type="selectedItemWithNoData" dxfId="17"/>
            <x14:slicerStyleElement type="hoveredUnselectedItemWithData" dxfId="16"/>
            <x14:slicerStyleElement type="hoveredSelectedItemWithData" dxfId="15"/>
            <x14:slicerStyleElement type="hoveredSelectedItemWithNoData" dxfId="14"/>
          </x14:slicerStyleElements>
        </x14:slicerStyle>
        <x14:slicerStyle name="Slicer Style 1 2 5 4">
          <x14:slicerStyleElements>
            <x14:slicerStyleElement type="unselectedItemWithData" dxfId="13"/>
            <x14:slicerStyleElement type="unselectedItemWithNoData" dxfId="12"/>
            <x14:slicerStyleElement type="selectedItemWithData" dxfId="11"/>
            <x14:slicerStyleElement type="selectedItemWithNoData" dxfId="10"/>
            <x14:slicerStyleElement type="hoveredUnselectedItemWithData" dxfId="9"/>
            <x14:slicerStyleElement type="hoveredSelectedItemWithData" dxfId="8"/>
            <x14:slicerStyleElement type="hoveredSelectedItemWithNoData" dxfId="7"/>
          </x14:slicerStyleElements>
        </x14:slicerStyle>
        <x14:slicerStyle name="Slicer Style 1 3">
          <x14:slicerStyleElements>
            <x14:slicerStyleElement type="unselectedItemWithData" dxfId="6"/>
            <x14:slicerStyleElement type="unselectedItemWithNoData" dxfId="5"/>
            <x14:slicerStyleElement type="selectedItemWithData" dxfId="4"/>
            <x14:slicerStyleElement type="selectedItemWithNoData" dxfId="3"/>
            <x14:slicerStyleElement type="hoveredUnselectedItemWithData" dxfId="2"/>
            <x14:slicerStyleElement type="hoveredSelectedItemWithData" dxfId="1"/>
            <x14:slicerStyleElement type="hoveredSelectedItemWithNoData" dxfId="0"/>
          </x14:slicerStyleElements>
        </x14:slicerStyle>
      </x14:slicerStyles>
    </ext>
    <ext xmlns:x15="http://schemas.microsoft.com/office/spreadsheetml/2010/11/main" uri="{A0A4C193-F2C1-4fcb-8827-314CF55A85BB}">
      <x15:dxfs count="25">
        <dxf>
          <fill>
            <patternFill>
              <bgColor rgb="FF8FCFAD"/>
            </patternFill>
          </fill>
        </dxf>
        <dxf>
          <fill>
            <patternFill patternType="solid">
              <fgColor theme="0" tint="-0.14999847407452621"/>
              <bgColor theme="0" tint="-0.14999847407452621"/>
            </patternFill>
          </fill>
        </dxf>
        <dxf>
          <fill>
            <patternFill patternType="solid">
              <fgColor theme="0"/>
              <bgColor theme="0"/>
            </patternFill>
          </fill>
        </dxf>
        <dxf>
          <font>
            <sz val="9"/>
            <color theme="1" tint="0.499984740745262"/>
          </font>
        </dxf>
        <dxf>
          <font>
            <sz val="9"/>
            <color theme="1" tint="0.499984740745262"/>
          </font>
        </dxf>
        <dxf>
          <font>
            <sz val="9"/>
            <color rgb="FF50B47F"/>
            <name val="Calibri"/>
            <family val="2"/>
            <scheme val="minor"/>
          </font>
        </dxf>
        <dxf>
          <font>
            <sz val="10"/>
            <color rgb="FF50B47F"/>
            <name val="Calibri"/>
            <family val="2"/>
            <scheme val="minor"/>
          </font>
        </dxf>
        <dxf>
          <fill>
            <patternFill patternType="solid">
              <fgColor theme="0" tint="-0.14999847407452621"/>
              <bgColor theme="0" tint="-0.14999847407452621"/>
            </patternFill>
          </fill>
        </dxf>
        <dxf>
          <fill>
            <patternFill patternType="solid">
              <fgColor theme="0"/>
              <bgColor rgb="FF8FCFAD"/>
            </patternFill>
          </fill>
        </dxf>
        <dxf>
          <font>
            <sz val="9"/>
            <color theme="1" tint="0.499984740745262"/>
          </font>
        </dxf>
        <dxf>
          <font>
            <sz val="9"/>
            <color theme="1" tint="0.499984740745262"/>
          </font>
        </dxf>
        <dxf>
          <font>
            <sz val="9"/>
            <color theme="1" tint="0.499984740745262"/>
          </font>
        </dxf>
        <dxf>
          <font>
            <sz val="10"/>
            <color theme="1" tint="0.499984740745262"/>
          </font>
        </dxf>
        <dxf>
          <fill>
            <patternFill patternType="solid">
              <fgColor theme="0" tint="-0.14999847407452621"/>
              <bgColor theme="0" tint="-0.14999847407452621"/>
            </patternFill>
          </fill>
        </dxf>
        <dxf>
          <fill>
            <patternFill patternType="solid">
              <fgColor theme="0"/>
              <bgColor rgb="FF8FCFAD"/>
            </patternFill>
          </fill>
        </dxf>
        <dxf>
          <font>
            <sz val="9"/>
            <color theme="1" tint="0.499984740745262"/>
          </font>
        </dxf>
        <dxf>
          <font>
            <sz val="9"/>
            <color theme="1" tint="0.499984740745262"/>
          </font>
        </dxf>
        <dxf>
          <font>
            <sz val="9"/>
            <color theme="1" tint="0.499984740745262"/>
          </font>
        </dxf>
        <dxf>
          <font>
            <sz val="10"/>
            <color theme="1" tint="0.499984740745262"/>
          </font>
        </dxf>
        <dxf>
          <fill>
            <patternFill patternType="solid">
              <fgColor theme="0" tint="-0.14999847407452621"/>
              <bgColor theme="0" tint="-0.14999847407452621"/>
            </patternFill>
          </fill>
        </dxf>
        <dxf>
          <fill>
            <patternFill patternType="solid">
              <fgColor theme="0"/>
              <bgColor rgb="FF8FCFAD"/>
            </patternFill>
          </fill>
        </dxf>
        <dxf>
          <font>
            <sz val="9"/>
            <color theme="1" tint="0.499984740745262"/>
          </font>
        </dxf>
        <dxf>
          <font>
            <sz val="9"/>
            <color theme="1" tint="0.499984740745262"/>
          </font>
        </dxf>
        <dxf>
          <font>
            <sz val="9"/>
            <color theme="1" tint="0.499984740745262"/>
          </font>
        </dxf>
        <dxf>
          <font>
            <sz val="10"/>
            <color theme="1" tint="0.499984740745262"/>
          </font>
        </dxf>
      </x15:dxfs>
    </ext>
    <ext xmlns:x15="http://schemas.microsoft.com/office/spreadsheetml/2010/11/main" uri="{9260A510-F301-46a8-8635-F512D64BE5F5}">
      <x15:timelineStyles defaultTimelineStyle="TimeSlicerStyleLight1">
        <x15:timelineStyle name="Timeline Style 1">
          <x15:timelineStyleElements>
            <x15:timelineStyleElement type="selectionLabel" dxfId="24"/>
            <x15:timelineStyleElement type="timeLevel" dxfId="23"/>
            <x15:timelineStyleElement type="periodLabel1" dxfId="22"/>
            <x15:timelineStyleElement type="periodLabel2" dxfId="21"/>
            <x15:timelineStyleElement type="selectedTimeBlock" dxfId="20"/>
            <x15:timelineStyleElement type="unselectedTimeBlock" dxfId="19"/>
          </x15:timelineStyleElements>
        </x15:timelineStyle>
        <x15:timelineStyle name="Timeline Style 1 2">
          <x15:timelineStyleElements>
            <x15:timelineStyleElement type="selectionLabel" dxfId="18"/>
            <x15:timelineStyleElement type="timeLevel" dxfId="17"/>
            <x15:timelineStyleElement type="periodLabel1" dxfId="16"/>
            <x15:timelineStyleElement type="periodLabel2" dxfId="15"/>
            <x15:timelineStyleElement type="selectedTimeBlock" dxfId="14"/>
            <x15:timelineStyleElement type="unselectedTimeBlock" dxfId="13"/>
          </x15:timelineStyleElements>
        </x15:timelineStyle>
        <x15:timelineStyle name="Timeline Style 2">
          <x15:timelineStyleElements>
            <x15:timelineStyleElement type="selectionLabel" dxfId="12"/>
            <x15:timelineStyleElement type="timeLevel" dxfId="11"/>
            <x15:timelineStyleElement type="periodLabel1" dxfId="10"/>
            <x15:timelineStyleElement type="periodLabel2" dxfId="9"/>
            <x15:timelineStyleElement type="selectedTimeBlock" dxfId="8"/>
            <x15:timelineStyleElement type="unselectedTimeBlock" dxfId="7"/>
          </x15:timelineStyleElements>
        </x15:timelineStyle>
        <x15:timelineStyle name="Timeline Style 3">
          <x15:timelineStyleElements>
            <x15:timelineStyleElement type="selectionLabel" dxfId="6"/>
            <x15:timelineStyleElement type="timeLevel" dxfId="5"/>
            <x15:timelineStyleElement type="periodLabel1" dxfId="4"/>
            <x15:timelineStyleElement type="periodLabel2" dxfId="3"/>
            <x15:timelineStyleElement type="selectedTimeBlock" dxfId="2"/>
            <x15:timelineStyleElement type="unselectedTimeBlock" dxfId="1"/>
            <x15:timelineStyleElement type="selectedTimeBlockSpace" dxfId="0"/>
          </x15:timelineStyleElements>
        </x15:timelineStyle>
      </x15:timelineStyles>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07/relationships/slicerCache" Target="slicerCaches/slicerCache3.xml"/><Relationship Id="rId18" Type="http://schemas.openxmlformats.org/officeDocument/2006/relationships/sharedStrings" Target="sharedStrings.xml"/><Relationship Id="rId26" Type="http://schemas.openxmlformats.org/officeDocument/2006/relationships/customXml" Target="../customXml/item2.xml"/><Relationship Id="rId3" Type="http://schemas.openxmlformats.org/officeDocument/2006/relationships/worksheet" Target="worksheets/sheet3.xml"/><Relationship Id="rId21" Type="http://schemas.microsoft.com/office/2017/06/relationships/rdRichValue" Target="richData/rdrichvalue.xml"/><Relationship Id="rId7" Type="http://schemas.openxmlformats.org/officeDocument/2006/relationships/worksheet" Target="worksheets/sheet7.xml"/><Relationship Id="rId12" Type="http://schemas.microsoft.com/office/2007/relationships/slicerCache" Target="slicerCaches/slicerCache2.xml"/><Relationship Id="rId17" Type="http://schemas.openxmlformats.org/officeDocument/2006/relationships/styles" Target="styles.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theme" Target="theme/theme1.xml"/><Relationship Id="rId20" Type="http://schemas.microsoft.com/office/2022/10/relationships/richValueRel" Target="richData/richValueRel.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1.xml"/><Relationship Id="rId24" Type="http://schemas.openxmlformats.org/officeDocument/2006/relationships/calcChain" Target="calcChain.xml"/><Relationship Id="rId5" Type="http://schemas.openxmlformats.org/officeDocument/2006/relationships/worksheet" Target="worksheets/sheet5.xml"/><Relationship Id="rId15" Type="http://schemas.microsoft.com/office/2011/relationships/timelineCache" Target="timelineCaches/timelineCache1.xml"/><Relationship Id="rId23" Type="http://schemas.microsoft.com/office/2017/06/relationships/rdRichValueTypes" Target="richData/rdRichValueTypes.xml"/><Relationship Id="rId10" Type="http://schemas.openxmlformats.org/officeDocument/2006/relationships/pivotCacheDefinition" Target="pivotCache/pivotCacheDefinition2.xml"/><Relationship Id="rId19"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microsoft.com/office/2007/relationships/slicerCache" Target="slicerCaches/slicerCache4.xml"/><Relationship Id="rId22" Type="http://schemas.microsoft.com/office/2017/06/relationships/rdRichValueStructure" Target="richData/rdrichvaluestructure.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mn-lt"/>
              <a:ea typeface="+mn-ea"/>
              <a:cs typeface="+mn-cs"/>
            </a:defRPr>
          </a:pPr>
          <a:endParaRPr lang="en-US"/>
        </a:p>
      </c:txPr>
    </c:title>
    <c:autoTitleDeleted val="0"/>
    <c:pivotFmts>
      <c:pivotFmt>
        <c:idx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22225" cap="rnd" cmpd="sng" algn="ctr">
            <a:solidFill>
              <a:schemeClr val="accent1"/>
            </a:solidFill>
            <a:round/>
          </a:ln>
          <a:effectLst/>
        </c:spPr>
        <c:marker>
          <c:symbol val="circle"/>
          <c:size val="4"/>
          <c:spPr>
            <a:solidFill>
              <a:schemeClr val="accent1"/>
            </a:solidFill>
            <a:ln w="9525" cap="flat" cmpd="sng" algn="ctr">
              <a:solidFill>
                <a:schemeClr val="accent1"/>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22225" cap="rnd" cmpd="sng" algn="ctr">
            <a:solidFill>
              <a:schemeClr val="accent1"/>
            </a:solidFill>
            <a:round/>
          </a:ln>
          <a:effectLst/>
        </c:spPr>
        <c:marker>
          <c:symbol val="circle"/>
          <c:size val="4"/>
          <c:spPr>
            <a:solidFill>
              <a:schemeClr val="accent1"/>
            </a:solidFill>
            <a:ln w="9525" cap="flat" cmpd="sng" algn="ctr">
              <a:solidFill>
                <a:schemeClr val="accent1"/>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v>Total</c:v>
          </c:tx>
          <c:spPr>
            <a:ln w="22225" cap="rnd" cmpd="sng" algn="ctr">
              <a:solidFill>
                <a:schemeClr val="accent1"/>
              </a:solidFill>
              <a:round/>
            </a:ln>
            <a:effectLst/>
          </c:spPr>
          <c:marker>
            <c:symbol val="circle"/>
            <c:size val="4"/>
            <c:spPr>
              <a:solidFill>
                <a:schemeClr val="accent1"/>
              </a:solidFill>
              <a:ln w="9525" cap="flat" cmpd="sng" algn="ctr">
                <a:solidFill>
                  <a:schemeClr val="accent1"/>
                </a:solidFill>
                <a:round/>
              </a:ln>
              <a:effectLst/>
            </c:spPr>
          </c:marker>
          <c:cat>
            <c:strLit>
              <c:ptCount val="12"/>
              <c:pt idx="0">
                <c:v>Jan</c:v>
              </c:pt>
              <c:pt idx="1">
                <c:v>Feb</c:v>
              </c:pt>
              <c:pt idx="2">
                <c:v>Mar</c:v>
              </c:pt>
              <c:pt idx="3">
                <c:v>Apr</c:v>
              </c:pt>
              <c:pt idx="4">
                <c:v>May</c:v>
              </c:pt>
              <c:pt idx="5">
                <c:v>Jun</c:v>
              </c:pt>
              <c:pt idx="6">
                <c:v>Jul</c:v>
              </c:pt>
              <c:pt idx="7">
                <c:v>Aug</c:v>
              </c:pt>
              <c:pt idx="8">
                <c:v>Sep</c:v>
              </c:pt>
              <c:pt idx="9">
                <c:v>Oct</c:v>
              </c:pt>
              <c:pt idx="10">
                <c:v>Nov</c:v>
              </c:pt>
              <c:pt idx="11">
                <c:v>Dec</c:v>
              </c:pt>
            </c:strLit>
          </c:cat>
          <c:val>
            <c:numLit>
              <c:formatCode>General</c:formatCode>
              <c:ptCount val="12"/>
              <c:pt idx="0">
                <c:v>1125331</c:v>
              </c:pt>
              <c:pt idx="1">
                <c:v>491962</c:v>
              </c:pt>
              <c:pt idx="2">
                <c:v>412408</c:v>
              </c:pt>
              <c:pt idx="3">
                <c:v>727148</c:v>
              </c:pt>
              <c:pt idx="4">
                <c:v>565222</c:v>
              </c:pt>
              <c:pt idx="5">
                <c:v>498223</c:v>
              </c:pt>
              <c:pt idx="6">
                <c:v>318931</c:v>
              </c:pt>
              <c:pt idx="7">
                <c:v>290799</c:v>
              </c:pt>
              <c:pt idx="8">
                <c:v>773692</c:v>
              </c:pt>
              <c:pt idx="9">
                <c:v>262908</c:v>
              </c:pt>
              <c:pt idx="10">
                <c:v>486411</c:v>
              </c:pt>
              <c:pt idx="11">
                <c:v>317646</c:v>
              </c:pt>
            </c:numLit>
          </c:val>
          <c:smooth val="0"/>
          <c:extLst>
            <c:ext xmlns:c16="http://schemas.microsoft.com/office/drawing/2014/chart" uri="{C3380CC4-5D6E-409C-BE32-E72D297353CC}">
              <c16:uniqueId val="{00000000-A90B-4BE2-844C-62B477E273E1}"/>
            </c:ext>
          </c:extLst>
        </c:ser>
        <c:dLbls>
          <c:showLegendKey val="0"/>
          <c:showVal val="0"/>
          <c:showCatName val="0"/>
          <c:showSerName val="0"/>
          <c:showPercent val="0"/>
          <c:showBubbleSize val="0"/>
        </c:dLbls>
        <c:dropLines>
          <c:spPr>
            <a:ln w="9525" cap="flat" cmpd="sng" algn="ctr">
              <a:solidFill>
                <a:schemeClr val="dk1">
                  <a:lumMod val="35000"/>
                  <a:lumOff val="65000"/>
                  <a:alpha val="33000"/>
                </a:schemeClr>
              </a:solidFill>
              <a:round/>
            </a:ln>
            <a:effectLst/>
          </c:spPr>
        </c:dropLines>
        <c:marker val="1"/>
        <c:smooth val="0"/>
        <c:axId val="1518984464"/>
        <c:axId val="1507761312"/>
      </c:lineChart>
      <c:catAx>
        <c:axId val="1518984464"/>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1507761312"/>
        <c:crosses val="autoZero"/>
        <c:auto val="1"/>
        <c:lblAlgn val="ctr"/>
        <c:lblOffset val="100"/>
        <c:noMultiLvlLbl val="0"/>
      </c:catAx>
      <c:valAx>
        <c:axId val="1507761312"/>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1518984464"/>
        <c:crosses val="autoZero"/>
        <c:crossBetween val="between"/>
      </c:valAx>
      <c:spPr>
        <a:gradFill>
          <a:gsLst>
            <a:gs pos="100000">
              <a:schemeClr val="lt1">
                <a:lumMod val="95000"/>
              </a:schemeClr>
            </a:gs>
            <a:gs pos="0">
              <a:schemeClr val="lt1"/>
            </a:gs>
          </a:gsLst>
          <a:lin ang="5400000" scaled="0"/>
        </a:grad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[Manufacturing_KPI_Management.xlsx]Sheet1!Achieve trend</c:name>
    <c:fmtId val="2"/>
  </c:pivotSource>
  <c:chart>
    <c:title>
      <c:tx>
        <c:rich>
          <a:bodyPr rot="0" spcFirstLastPara="1" vertOverflow="ellipsis" vert="horz" wrap="square" anchor="ctr" anchorCtr="1"/>
          <a:lstStyle/>
          <a:p>
            <a:pPr>
              <a:defRPr sz="1400" b="1" i="0" u="none" strike="noStrike" kern="1200" spc="0" baseline="0">
                <a:solidFill>
                  <a:srgbClr val="114E69"/>
                </a:solidFill>
                <a:latin typeface="Arial" panose="020B0604020202020204" pitchFamily="34" charset="0"/>
                <a:ea typeface="+mn-ea"/>
                <a:cs typeface="Arial" panose="020B0604020202020204" pitchFamily="34" charset="0"/>
              </a:defRPr>
            </a:pPr>
            <a:r>
              <a:rPr lang="en-US" b="1">
                <a:solidFill>
                  <a:srgbClr val="114E69"/>
                </a:solidFill>
                <a:latin typeface="Arial" panose="020B0604020202020204" pitchFamily="34" charset="0"/>
                <a:cs typeface="Arial" panose="020B0604020202020204" pitchFamily="34" charset="0"/>
              </a:rPr>
              <a:t>Plan Achievement % VS Total Approved</a:t>
            </a:r>
            <a:r>
              <a:rPr lang="en-US" b="1" baseline="0">
                <a:solidFill>
                  <a:srgbClr val="114E69"/>
                </a:solidFill>
                <a:latin typeface="Arial" panose="020B0604020202020204" pitchFamily="34" charset="0"/>
                <a:cs typeface="Arial" panose="020B0604020202020204" pitchFamily="34" charset="0"/>
              </a:rPr>
              <a:t> Units</a:t>
            </a:r>
            <a:endParaRPr lang="en-US" b="1">
              <a:solidFill>
                <a:srgbClr val="114E69"/>
              </a:solidFill>
              <a:latin typeface="Arial" panose="020B0604020202020204" pitchFamily="34" charset="0"/>
              <a:cs typeface="Arial" panose="020B0604020202020204" pitchFamily="34" charset="0"/>
            </a:endParaRPr>
          </a:p>
        </c:rich>
      </c:tx>
      <c:layout>
        <c:manualLayout>
          <c:xMode val="edge"/>
          <c:yMode val="edge"/>
          <c:x val="0.42045802823160161"/>
          <c:y val="1.2121217905615798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rgbClr val="114E69"/>
              </a:solidFill>
              <a:latin typeface="Arial" panose="020B0604020202020204" pitchFamily="34" charset="0"/>
              <a:ea typeface="+mn-ea"/>
              <a:cs typeface="Arial" panose="020B0604020202020204" pitchFamily="34" charset="0"/>
            </a:defRPr>
          </a:pPr>
          <a:endParaRPr lang="en-US"/>
        </a:p>
      </c:txPr>
    </c:title>
    <c:autoTitleDeleted val="0"/>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dLbl>
          <c:idx val="0"/>
          <c:showLegendKey val="0"/>
          <c:showVal val="0"/>
          <c:showCatName val="0"/>
          <c:showSerName val="0"/>
          <c:showPercent val="0"/>
          <c:showBubbleSize val="0"/>
          <c:extLst>
            <c:ext xmlns:c15="http://schemas.microsoft.com/office/drawing/2012/chart" uri="{CE6537A1-D6FC-4f65-9D91-7224C49458BB}"/>
          </c:extLst>
        </c:dLbl>
      </c:pivotFmt>
      <c:pivotFmt>
        <c:idx val="2"/>
        <c:spPr>
          <a:ln w="28575" cap="rnd">
            <a:solidFill>
              <a:schemeClr val="bg1">
                <a:lumMod val="65000"/>
              </a:schemeClr>
            </a:solidFill>
            <a:round/>
          </a:ln>
          <a:effectLst/>
        </c:spPr>
        <c:marker>
          <c:symbol val="circle"/>
          <c:size val="5"/>
          <c:spPr>
            <a:solidFill>
              <a:srgbClr val="A32319"/>
            </a:solidFill>
            <a:ln w="9525">
              <a:solidFill>
                <a:srgbClr val="A32319"/>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
        <c:spPr>
          <a:solidFill>
            <a:srgbClr val="114E69"/>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1.4396727645447655E-2"/>
          <c:y val="0.17327949094702505"/>
          <c:w val="0.94241308941820934"/>
          <c:h val="0.60506351947674519"/>
        </c:manualLayout>
      </c:layout>
      <c:barChart>
        <c:barDir val="col"/>
        <c:grouping val="clustered"/>
        <c:varyColors val="0"/>
        <c:ser>
          <c:idx val="1"/>
          <c:order val="1"/>
          <c:tx>
            <c:strRef>
              <c:f>Sheet1!$Z$3</c:f>
              <c:strCache>
                <c:ptCount val="1"/>
                <c:pt idx="0">
                  <c:v>Sum of Ok Quantity</c:v>
                </c:pt>
              </c:strCache>
            </c:strRef>
          </c:tx>
          <c:spPr>
            <a:solidFill>
              <a:srgbClr val="114E6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Sheet1!$X$4:$X$28</c:f>
              <c:multiLvlStrCache>
                <c:ptCount val="19"/>
                <c:lvl>
                  <c:pt idx="0">
                    <c:v>Qtr1</c:v>
                  </c:pt>
                  <c:pt idx="1">
                    <c:v>Qtr2</c:v>
                  </c:pt>
                  <c:pt idx="2">
                    <c:v>Qtr3</c:v>
                  </c:pt>
                  <c:pt idx="3">
                    <c:v>Qtr4</c:v>
                  </c:pt>
                  <c:pt idx="4">
                    <c:v>Qtr1</c:v>
                  </c:pt>
                  <c:pt idx="5">
                    <c:v>Qtr2</c:v>
                  </c:pt>
                  <c:pt idx="6">
                    <c:v>Qtr3</c:v>
                  </c:pt>
                  <c:pt idx="7">
                    <c:v>Qtr4</c:v>
                  </c:pt>
                  <c:pt idx="8">
                    <c:v>Qtr1</c:v>
                  </c:pt>
                  <c:pt idx="9">
                    <c:v>Qtr2</c:v>
                  </c:pt>
                  <c:pt idx="10">
                    <c:v>Qtr4</c:v>
                  </c:pt>
                  <c:pt idx="11">
                    <c:v>Qtr1</c:v>
                  </c:pt>
                  <c:pt idx="12">
                    <c:v>Qtr3</c:v>
                  </c:pt>
                  <c:pt idx="13">
                    <c:v>Qtr4</c:v>
                  </c:pt>
                  <c:pt idx="14">
                    <c:v>Qtr1</c:v>
                  </c:pt>
                  <c:pt idx="15">
                    <c:v>Qtr2</c:v>
                  </c:pt>
                  <c:pt idx="16">
                    <c:v>Qtr3</c:v>
                  </c:pt>
                  <c:pt idx="17">
                    <c:v>Qtr4</c:v>
                  </c:pt>
                  <c:pt idx="18">
                    <c:v>Qtr4</c:v>
                  </c:pt>
                </c:lvl>
                <c:lvl>
                  <c:pt idx="0">
                    <c:v>2015</c:v>
                  </c:pt>
                  <c:pt idx="4">
                    <c:v>2016</c:v>
                  </c:pt>
                  <c:pt idx="8">
                    <c:v>2017</c:v>
                  </c:pt>
                  <c:pt idx="11">
                    <c:v>2018</c:v>
                  </c:pt>
                  <c:pt idx="14">
                    <c:v>2019</c:v>
                  </c:pt>
                  <c:pt idx="18">
                    <c:v>2020</c:v>
                  </c:pt>
                </c:lvl>
              </c:multiLvlStrCache>
            </c:multiLvlStrRef>
          </c:cat>
          <c:val>
            <c:numRef>
              <c:f>Sheet1!$Z$4:$Z$28</c:f>
              <c:numCache>
                <c:formatCode>_(* #,##0_);_(* \(#,##0\);_(* "-"??_);_(@_)</c:formatCode>
                <c:ptCount val="19"/>
                <c:pt idx="0">
                  <c:v>3508</c:v>
                </c:pt>
                <c:pt idx="1">
                  <c:v>1409</c:v>
                </c:pt>
                <c:pt idx="2">
                  <c:v>3107</c:v>
                </c:pt>
                <c:pt idx="3">
                  <c:v>2716</c:v>
                </c:pt>
                <c:pt idx="4">
                  <c:v>2532</c:v>
                </c:pt>
                <c:pt idx="5">
                  <c:v>3244</c:v>
                </c:pt>
                <c:pt idx="6">
                  <c:v>2786</c:v>
                </c:pt>
                <c:pt idx="7">
                  <c:v>1818</c:v>
                </c:pt>
                <c:pt idx="8">
                  <c:v>2244</c:v>
                </c:pt>
                <c:pt idx="9">
                  <c:v>3590</c:v>
                </c:pt>
                <c:pt idx="10">
                  <c:v>496</c:v>
                </c:pt>
                <c:pt idx="11">
                  <c:v>3082</c:v>
                </c:pt>
                <c:pt idx="12">
                  <c:v>1398</c:v>
                </c:pt>
                <c:pt idx="13">
                  <c:v>861</c:v>
                </c:pt>
                <c:pt idx="14">
                  <c:v>3568</c:v>
                </c:pt>
                <c:pt idx="15">
                  <c:v>3227</c:v>
                </c:pt>
                <c:pt idx="16">
                  <c:v>2114</c:v>
                </c:pt>
                <c:pt idx="17">
                  <c:v>1764</c:v>
                </c:pt>
                <c:pt idx="18">
                  <c:v>463</c:v>
                </c:pt>
              </c:numCache>
            </c:numRef>
          </c:val>
          <c:extLst>
            <c:ext xmlns:c16="http://schemas.microsoft.com/office/drawing/2014/chart" uri="{C3380CC4-5D6E-409C-BE32-E72D297353CC}">
              <c16:uniqueId val="{00000001-BC48-4631-99FD-61B37B5DA37F}"/>
            </c:ext>
          </c:extLst>
        </c:ser>
        <c:dLbls>
          <c:showLegendKey val="0"/>
          <c:showVal val="0"/>
          <c:showCatName val="0"/>
          <c:showSerName val="0"/>
          <c:showPercent val="0"/>
          <c:showBubbleSize val="0"/>
        </c:dLbls>
        <c:gapWidth val="150"/>
        <c:axId val="1545685616"/>
        <c:axId val="1680126128"/>
      </c:barChart>
      <c:lineChart>
        <c:grouping val="standard"/>
        <c:varyColors val="0"/>
        <c:ser>
          <c:idx val="0"/>
          <c:order val="0"/>
          <c:tx>
            <c:strRef>
              <c:f>Sheet1!$Y$3</c:f>
              <c:strCache>
                <c:ptCount val="1"/>
                <c:pt idx="0">
                  <c:v>Average of Plan Achieve %</c:v>
                </c:pt>
              </c:strCache>
            </c:strRef>
          </c:tx>
          <c:spPr>
            <a:ln w="28575" cap="rnd">
              <a:solidFill>
                <a:schemeClr val="bg1">
                  <a:lumMod val="65000"/>
                </a:schemeClr>
              </a:solidFill>
              <a:round/>
            </a:ln>
            <a:effectLst/>
          </c:spPr>
          <c:marker>
            <c:symbol val="circle"/>
            <c:size val="5"/>
            <c:spPr>
              <a:solidFill>
                <a:srgbClr val="A32319"/>
              </a:solidFill>
              <a:ln w="9525">
                <a:solidFill>
                  <a:srgbClr val="A32319"/>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Sheet1!$X$4:$X$28</c:f>
              <c:multiLvlStrCache>
                <c:ptCount val="19"/>
                <c:lvl>
                  <c:pt idx="0">
                    <c:v>Qtr1</c:v>
                  </c:pt>
                  <c:pt idx="1">
                    <c:v>Qtr2</c:v>
                  </c:pt>
                  <c:pt idx="2">
                    <c:v>Qtr3</c:v>
                  </c:pt>
                  <c:pt idx="3">
                    <c:v>Qtr4</c:v>
                  </c:pt>
                  <c:pt idx="4">
                    <c:v>Qtr1</c:v>
                  </c:pt>
                  <c:pt idx="5">
                    <c:v>Qtr2</c:v>
                  </c:pt>
                  <c:pt idx="6">
                    <c:v>Qtr3</c:v>
                  </c:pt>
                  <c:pt idx="7">
                    <c:v>Qtr4</c:v>
                  </c:pt>
                  <c:pt idx="8">
                    <c:v>Qtr1</c:v>
                  </c:pt>
                  <c:pt idx="9">
                    <c:v>Qtr2</c:v>
                  </c:pt>
                  <c:pt idx="10">
                    <c:v>Qtr4</c:v>
                  </c:pt>
                  <c:pt idx="11">
                    <c:v>Qtr1</c:v>
                  </c:pt>
                  <c:pt idx="12">
                    <c:v>Qtr3</c:v>
                  </c:pt>
                  <c:pt idx="13">
                    <c:v>Qtr4</c:v>
                  </c:pt>
                  <c:pt idx="14">
                    <c:v>Qtr1</c:v>
                  </c:pt>
                  <c:pt idx="15">
                    <c:v>Qtr2</c:v>
                  </c:pt>
                  <c:pt idx="16">
                    <c:v>Qtr3</c:v>
                  </c:pt>
                  <c:pt idx="17">
                    <c:v>Qtr4</c:v>
                  </c:pt>
                  <c:pt idx="18">
                    <c:v>Qtr4</c:v>
                  </c:pt>
                </c:lvl>
                <c:lvl>
                  <c:pt idx="0">
                    <c:v>2015</c:v>
                  </c:pt>
                  <c:pt idx="4">
                    <c:v>2016</c:v>
                  </c:pt>
                  <c:pt idx="8">
                    <c:v>2017</c:v>
                  </c:pt>
                  <c:pt idx="11">
                    <c:v>2018</c:v>
                  </c:pt>
                  <c:pt idx="14">
                    <c:v>2019</c:v>
                  </c:pt>
                  <c:pt idx="18">
                    <c:v>2020</c:v>
                  </c:pt>
                </c:lvl>
              </c:multiLvlStrCache>
            </c:multiLvlStrRef>
          </c:cat>
          <c:val>
            <c:numRef>
              <c:f>Sheet1!$Y$4:$Y$28</c:f>
              <c:numCache>
                <c:formatCode>0%</c:formatCode>
                <c:ptCount val="19"/>
                <c:pt idx="0">
                  <c:v>0.66035714285714298</c:v>
                </c:pt>
                <c:pt idx="1">
                  <c:v>0.71406084656084656</c:v>
                </c:pt>
                <c:pt idx="2">
                  <c:v>0.66626984126984123</c:v>
                </c:pt>
                <c:pt idx="3">
                  <c:v>0.73218915343915336</c:v>
                </c:pt>
                <c:pt idx="4">
                  <c:v>0.64515211640211645</c:v>
                </c:pt>
                <c:pt idx="5">
                  <c:v>0.74261904761904762</c:v>
                </c:pt>
                <c:pt idx="6">
                  <c:v>0.70425925925925925</c:v>
                </c:pt>
                <c:pt idx="7">
                  <c:v>0.69968253968253968</c:v>
                </c:pt>
                <c:pt idx="8">
                  <c:v>0.7229444444444445</c:v>
                </c:pt>
                <c:pt idx="9">
                  <c:v>0.69212797619047617</c:v>
                </c:pt>
                <c:pt idx="10">
                  <c:v>0.72825396825396826</c:v>
                </c:pt>
                <c:pt idx="11">
                  <c:v>0.70214852607709755</c:v>
                </c:pt>
                <c:pt idx="12">
                  <c:v>0.73968253968253972</c:v>
                </c:pt>
                <c:pt idx="13">
                  <c:v>0.71750000000000003</c:v>
                </c:pt>
                <c:pt idx="14">
                  <c:v>0.67330853174603167</c:v>
                </c:pt>
                <c:pt idx="15">
                  <c:v>0.70879251700680279</c:v>
                </c:pt>
                <c:pt idx="16">
                  <c:v>0.66776190476190478</c:v>
                </c:pt>
                <c:pt idx="17">
                  <c:v>0.6684821428571428</c:v>
                </c:pt>
                <c:pt idx="18">
                  <c:v>0.6430555555555556</c:v>
                </c:pt>
              </c:numCache>
            </c:numRef>
          </c:val>
          <c:smooth val="0"/>
          <c:extLst>
            <c:ext xmlns:c16="http://schemas.microsoft.com/office/drawing/2014/chart" uri="{C3380CC4-5D6E-409C-BE32-E72D297353CC}">
              <c16:uniqueId val="{00000003-D95F-46E7-B86C-1C10E1863846}"/>
            </c:ext>
          </c:extLst>
        </c:ser>
        <c:dLbls>
          <c:showLegendKey val="0"/>
          <c:showVal val="0"/>
          <c:showCatName val="0"/>
          <c:showSerName val="0"/>
          <c:showPercent val="0"/>
          <c:showBubbleSize val="0"/>
        </c:dLbls>
        <c:marker val="1"/>
        <c:smooth val="0"/>
        <c:axId val="454169216"/>
        <c:axId val="530253056"/>
      </c:lineChart>
      <c:catAx>
        <c:axId val="1545685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80126128"/>
        <c:crosses val="autoZero"/>
        <c:auto val="1"/>
        <c:lblAlgn val="ctr"/>
        <c:lblOffset val="100"/>
        <c:noMultiLvlLbl val="0"/>
      </c:catAx>
      <c:valAx>
        <c:axId val="1680126128"/>
        <c:scaling>
          <c:orientation val="minMax"/>
        </c:scaling>
        <c:delete val="0"/>
        <c:axPos val="l"/>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45685616"/>
        <c:crosses val="autoZero"/>
        <c:crossBetween val="between"/>
      </c:valAx>
      <c:valAx>
        <c:axId val="530253056"/>
        <c:scaling>
          <c:orientation val="minMax"/>
        </c:scaling>
        <c:delete val="0"/>
        <c:axPos val="r"/>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4169216"/>
        <c:crosses val="max"/>
        <c:crossBetween val="between"/>
      </c:valAx>
      <c:catAx>
        <c:axId val="454169216"/>
        <c:scaling>
          <c:orientation val="minMax"/>
        </c:scaling>
        <c:delete val="1"/>
        <c:axPos val="b"/>
        <c:numFmt formatCode="General" sourceLinked="1"/>
        <c:majorTickMark val="none"/>
        <c:minorTickMark val="none"/>
        <c:tickLblPos val="nextTo"/>
        <c:crossAx val="530253056"/>
        <c:crosses val="autoZero"/>
        <c:auto val="1"/>
        <c:lblAlgn val="ctr"/>
        <c:lblOffset val="100"/>
        <c:noMultiLvlLbl val="0"/>
      </c:cat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A0A9AE"/>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[Manufacturing_KPI_Management.xlsx]Sheet1!MTBF</c:name>
    <c:fmtId val="2"/>
  </c:pivotSource>
  <c:chart>
    <c:autoTitleDeleted val="1"/>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rgbClr val="28B78D"/>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4">
              <a:lumMod val="40000"/>
              <a:lumOff val="6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Sheet1!$AC$3</c:f>
              <c:strCache>
                <c:ptCount val="1"/>
                <c:pt idx="0">
                  <c:v>Average of MTBF (Hrs)</c:v>
                </c:pt>
              </c:strCache>
            </c:strRef>
          </c:tx>
          <c:spPr>
            <a:solidFill>
              <a:srgbClr val="28B78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Sheet1!$AB$4:$AB$9</c:f>
              <c:strCache>
                <c:ptCount val="5"/>
                <c:pt idx="0">
                  <c:v>Line 1</c:v>
                </c:pt>
                <c:pt idx="1">
                  <c:v>Line 2</c:v>
                </c:pt>
                <c:pt idx="2">
                  <c:v>Line 3</c:v>
                </c:pt>
                <c:pt idx="3">
                  <c:v>Line 4</c:v>
                </c:pt>
                <c:pt idx="4">
                  <c:v>Line 5</c:v>
                </c:pt>
              </c:strCache>
            </c:strRef>
          </c:cat>
          <c:val>
            <c:numRef>
              <c:f>Sheet1!$AC$4:$AC$9</c:f>
              <c:numCache>
                <c:formatCode>0.0</c:formatCode>
                <c:ptCount val="5"/>
                <c:pt idx="0">
                  <c:v>4.875</c:v>
                </c:pt>
                <c:pt idx="1">
                  <c:v>4.1111111111111107</c:v>
                </c:pt>
                <c:pt idx="2">
                  <c:v>5.3125</c:v>
                </c:pt>
                <c:pt idx="3">
                  <c:v>4.087301587301587</c:v>
                </c:pt>
                <c:pt idx="4">
                  <c:v>3.2333333333333334</c:v>
                </c:pt>
              </c:numCache>
            </c:numRef>
          </c:val>
          <c:extLst>
            <c:ext xmlns:c16="http://schemas.microsoft.com/office/drawing/2014/chart" uri="{C3380CC4-5D6E-409C-BE32-E72D297353CC}">
              <c16:uniqueId val="{00000000-EB59-41AD-9F2D-E79DAEFA35AD}"/>
            </c:ext>
          </c:extLst>
        </c:ser>
        <c:ser>
          <c:idx val="1"/>
          <c:order val="1"/>
          <c:tx>
            <c:strRef>
              <c:f>Sheet1!$AD$3</c:f>
              <c:strCache>
                <c:ptCount val="1"/>
                <c:pt idx="0">
                  <c:v>Average of MTTR (Hrs)</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Sheet1!$AB$4:$AB$9</c:f>
              <c:strCache>
                <c:ptCount val="5"/>
                <c:pt idx="0">
                  <c:v>Line 1</c:v>
                </c:pt>
                <c:pt idx="1">
                  <c:v>Line 2</c:v>
                </c:pt>
                <c:pt idx="2">
                  <c:v>Line 3</c:v>
                </c:pt>
                <c:pt idx="3">
                  <c:v>Line 4</c:v>
                </c:pt>
                <c:pt idx="4">
                  <c:v>Line 5</c:v>
                </c:pt>
              </c:strCache>
            </c:strRef>
          </c:cat>
          <c:val>
            <c:numRef>
              <c:f>Sheet1!$AD$4:$AD$9</c:f>
              <c:numCache>
                <c:formatCode>0.0</c:formatCode>
                <c:ptCount val="5"/>
                <c:pt idx="0">
                  <c:v>1.5416666666666667</c:v>
                </c:pt>
                <c:pt idx="1">
                  <c:v>0.94444444444444442</c:v>
                </c:pt>
                <c:pt idx="2">
                  <c:v>0.8125</c:v>
                </c:pt>
                <c:pt idx="3">
                  <c:v>1.2460317460317458</c:v>
                </c:pt>
                <c:pt idx="4">
                  <c:v>1.6666666666666667</c:v>
                </c:pt>
              </c:numCache>
            </c:numRef>
          </c:val>
          <c:extLst>
            <c:ext xmlns:c16="http://schemas.microsoft.com/office/drawing/2014/chart" uri="{C3380CC4-5D6E-409C-BE32-E72D297353CC}">
              <c16:uniqueId val="{00000002-EB59-41AD-9F2D-E79DAEFA35AD}"/>
            </c:ext>
          </c:extLst>
        </c:ser>
        <c:dLbls>
          <c:showLegendKey val="0"/>
          <c:showVal val="1"/>
          <c:showCatName val="0"/>
          <c:showSerName val="0"/>
          <c:showPercent val="0"/>
          <c:showBubbleSize val="0"/>
        </c:dLbls>
        <c:gapWidth val="75"/>
        <c:axId val="90283711"/>
        <c:axId val="18441439"/>
      </c:barChart>
      <c:catAx>
        <c:axId val="9028371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441439"/>
        <c:crosses val="autoZero"/>
        <c:auto val="1"/>
        <c:lblAlgn val="ctr"/>
        <c:lblOffset val="100"/>
        <c:noMultiLvlLbl val="0"/>
      </c:catAx>
      <c:valAx>
        <c:axId val="18441439"/>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28371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solidFill>
        <a:srgbClr val="A0A9AE"/>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[Manufacturing_KPI_Management.xlsx]Sheet1!OEE</c:name>
    <c:fmtId val="2"/>
  </c:pivotSource>
  <c:chart>
    <c:title>
      <c:tx>
        <c:rich>
          <a:bodyPr rot="0" spcFirstLastPara="1" vertOverflow="ellipsis" vert="horz" wrap="square" anchor="ctr" anchorCtr="1"/>
          <a:lstStyle/>
          <a:p>
            <a:pPr>
              <a:defRPr sz="1400" b="1" i="0" u="none" strike="noStrike" kern="1200" spc="0" baseline="0">
                <a:solidFill>
                  <a:srgbClr val="50B47F"/>
                </a:solidFill>
                <a:latin typeface="Arial" panose="020B0604020202020204" pitchFamily="34" charset="0"/>
                <a:ea typeface="+mn-ea"/>
                <a:cs typeface="Arial" panose="020B0604020202020204" pitchFamily="34" charset="0"/>
              </a:defRPr>
            </a:pPr>
            <a:r>
              <a:rPr lang="en-US" b="1">
                <a:solidFill>
                  <a:srgbClr val="50B47F"/>
                </a:solidFill>
                <a:latin typeface="Arial" panose="020B0604020202020204" pitchFamily="34" charset="0"/>
                <a:cs typeface="Arial" panose="020B0604020202020204" pitchFamily="34" charset="0"/>
              </a:rPr>
              <a:t>OEE% Analysis</a:t>
            </a: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50B47F"/>
              </a:solidFill>
              <a:latin typeface="Arial" panose="020B0604020202020204" pitchFamily="34" charset="0"/>
              <a:ea typeface="+mn-ea"/>
              <a:cs typeface="Arial" panose="020B0604020202020204" pitchFamily="34" charset="0"/>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rgbClr val="A0A9AE"/>
          </a:solidFill>
          <a:ln>
            <a:solidFill>
              <a:schemeClr val="tx1">
                <a:lumMod val="65000"/>
                <a:lumOff val="35000"/>
              </a:schemeClr>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Sheet1!$AJ$3</c:f>
              <c:strCache>
                <c:ptCount val="1"/>
                <c:pt idx="0">
                  <c:v>Total</c:v>
                </c:pt>
              </c:strCache>
            </c:strRef>
          </c:tx>
          <c:spPr>
            <a:solidFill>
              <a:srgbClr val="A0A9AE"/>
            </a:solidFill>
            <a:ln>
              <a:solidFill>
                <a:schemeClr val="tx1">
                  <a:lumMod val="65000"/>
                  <a:lumOff val="35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Sheet1!$AI$4:$AI$11</c:f>
              <c:strCache>
                <c:ptCount val="7"/>
                <c:pt idx="0">
                  <c:v>AAA</c:v>
                </c:pt>
                <c:pt idx="1">
                  <c:v>ABB</c:v>
                </c:pt>
                <c:pt idx="2">
                  <c:v>ABC</c:v>
                </c:pt>
                <c:pt idx="3">
                  <c:v>CCC</c:v>
                </c:pt>
                <c:pt idx="4">
                  <c:v>CFD</c:v>
                </c:pt>
                <c:pt idx="5">
                  <c:v>DBA</c:v>
                </c:pt>
                <c:pt idx="6">
                  <c:v>DDC</c:v>
                </c:pt>
              </c:strCache>
            </c:strRef>
          </c:cat>
          <c:val>
            <c:numRef>
              <c:f>Sheet1!$AJ$4:$AJ$11</c:f>
              <c:numCache>
                <c:formatCode>0%</c:formatCode>
                <c:ptCount val="7"/>
                <c:pt idx="0">
                  <c:v>0.53046107331821613</c:v>
                </c:pt>
                <c:pt idx="1">
                  <c:v>0.48133116883116878</c:v>
                </c:pt>
                <c:pt idx="2">
                  <c:v>0.58709102688694526</c:v>
                </c:pt>
                <c:pt idx="3">
                  <c:v>0.55319805194805205</c:v>
                </c:pt>
                <c:pt idx="4">
                  <c:v>0.60932234432234422</c:v>
                </c:pt>
                <c:pt idx="5">
                  <c:v>0.64811688311688309</c:v>
                </c:pt>
                <c:pt idx="6">
                  <c:v>0.63744444444444437</c:v>
                </c:pt>
              </c:numCache>
            </c:numRef>
          </c:val>
          <c:extLst>
            <c:ext xmlns:c16="http://schemas.microsoft.com/office/drawing/2014/chart" uri="{C3380CC4-5D6E-409C-BE32-E72D297353CC}">
              <c16:uniqueId val="{00000000-FE40-4D25-8AD3-9DB89DBB8EAE}"/>
            </c:ext>
          </c:extLst>
        </c:ser>
        <c:dLbls>
          <c:showLegendKey val="0"/>
          <c:showVal val="0"/>
          <c:showCatName val="0"/>
          <c:showSerName val="0"/>
          <c:showPercent val="0"/>
          <c:showBubbleSize val="0"/>
        </c:dLbls>
        <c:gapWidth val="84"/>
        <c:overlap val="-27"/>
        <c:axId val="360964191"/>
        <c:axId val="18439775"/>
      </c:barChart>
      <c:catAx>
        <c:axId val="3609641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439775"/>
        <c:crosses val="autoZero"/>
        <c:auto val="1"/>
        <c:lblAlgn val="ctr"/>
        <c:lblOffset val="100"/>
        <c:noMultiLvlLbl val="0"/>
      </c:catAx>
      <c:valAx>
        <c:axId val="18439775"/>
        <c:scaling>
          <c:orientation val="minMax"/>
        </c:scaling>
        <c:delete val="1"/>
        <c:axPos val="l"/>
        <c:majorGridlines>
          <c:spPr>
            <a:ln w="9525" cap="flat" cmpd="sng" algn="ctr">
              <a:noFill/>
              <a:round/>
            </a:ln>
            <a:effectLst/>
          </c:spPr>
        </c:majorGridlines>
        <c:numFmt formatCode="0%" sourceLinked="1"/>
        <c:majorTickMark val="none"/>
        <c:minorTickMark val="none"/>
        <c:tickLblPos val="nextTo"/>
        <c:crossAx val="36096419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A0A9AE"/>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sVisible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[Manufacturing_KPI_Management.xlsx]Sheet1!Product achieve</c:name>
    <c:fmtId val="2"/>
  </c:pivotSource>
  <c:chart>
    <c:title>
      <c:tx>
        <c:rich>
          <a:bodyPr rot="0" spcFirstLastPara="1" vertOverflow="ellipsis" vert="horz" wrap="square" anchor="ctr" anchorCtr="1"/>
          <a:lstStyle/>
          <a:p>
            <a:pPr>
              <a:defRPr sz="1400" b="1" i="0" u="none" strike="noStrike" kern="1200" spc="0" baseline="0">
                <a:solidFill>
                  <a:srgbClr val="28B78D"/>
                </a:solidFill>
                <a:latin typeface="Arial" panose="020B0604020202020204" pitchFamily="34" charset="0"/>
                <a:ea typeface="+mn-ea"/>
                <a:cs typeface="Arial" panose="020B0604020202020204" pitchFamily="34" charset="0"/>
              </a:defRPr>
            </a:pPr>
            <a:r>
              <a:rPr lang="en-US" b="1">
                <a:solidFill>
                  <a:srgbClr val="28B78D"/>
                </a:solidFill>
                <a:latin typeface="Arial" panose="020B0604020202020204" pitchFamily="34" charset="0"/>
                <a:cs typeface="Arial" panose="020B0604020202020204" pitchFamily="34" charset="0"/>
              </a:rPr>
              <a:t>Product Plan Achieve% And </a:t>
            </a:r>
            <a:r>
              <a:rPr lang="en-US" b="1" baseline="0">
                <a:solidFill>
                  <a:srgbClr val="28B78D"/>
                </a:solidFill>
                <a:latin typeface="Arial" panose="020B0604020202020204" pitchFamily="34" charset="0"/>
                <a:cs typeface="Arial" panose="020B0604020202020204" pitchFamily="34" charset="0"/>
              </a:rPr>
              <a:t> Defect %</a:t>
            </a:r>
            <a:endParaRPr lang="en-US" b="1">
              <a:solidFill>
                <a:srgbClr val="28B78D"/>
              </a:solidFill>
              <a:latin typeface="Arial" panose="020B0604020202020204" pitchFamily="34" charset="0"/>
              <a:cs typeface="Arial" panose="020B0604020202020204" pitchFamily="34" charset="0"/>
            </a:endParaRPr>
          </a:p>
        </c:rich>
      </c:tx>
      <c:layout>
        <c:manualLayout>
          <c:xMode val="edge"/>
          <c:yMode val="edge"/>
          <c:x val="0.28645109760773219"/>
          <c:y val="8.1033922394122011E-3"/>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rgbClr val="28B78D"/>
              </a:solidFill>
              <a:latin typeface="Arial" panose="020B0604020202020204" pitchFamily="34" charset="0"/>
              <a:ea typeface="+mn-ea"/>
              <a:cs typeface="Arial" panose="020B0604020202020204" pitchFamily="34" charset="0"/>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rgbClr val="28B78D"/>
          </a:solidFill>
          <a:ln>
            <a:solidFill>
              <a:srgbClr val="50B47F"/>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
        <c:spPr>
          <a:solidFill>
            <a:srgbClr val="A32319"/>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9.5253395654860684E-2"/>
          <c:y val="6.8368779054273979E-2"/>
          <c:w val="0.87063806888556894"/>
          <c:h val="0.92656929648499819"/>
        </c:manualLayout>
      </c:layout>
      <c:barChart>
        <c:barDir val="bar"/>
        <c:grouping val="clustered"/>
        <c:varyColors val="0"/>
        <c:ser>
          <c:idx val="0"/>
          <c:order val="0"/>
          <c:tx>
            <c:strRef>
              <c:f>Sheet1!$AM$3</c:f>
              <c:strCache>
                <c:ptCount val="1"/>
                <c:pt idx="0">
                  <c:v>Average of Plan Achieve %</c:v>
                </c:pt>
              </c:strCache>
            </c:strRef>
          </c:tx>
          <c:spPr>
            <a:solidFill>
              <a:srgbClr val="28B78D"/>
            </a:solidFill>
            <a:ln>
              <a:solidFill>
                <a:srgbClr val="50B47F"/>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Sheet1!$AL$4:$AL$11</c:f>
              <c:strCache>
                <c:ptCount val="7"/>
                <c:pt idx="0">
                  <c:v>AAA</c:v>
                </c:pt>
                <c:pt idx="1">
                  <c:v>ABB</c:v>
                </c:pt>
                <c:pt idx="2">
                  <c:v>ABC</c:v>
                </c:pt>
                <c:pt idx="3">
                  <c:v>CCC</c:v>
                </c:pt>
                <c:pt idx="4">
                  <c:v>CFD</c:v>
                </c:pt>
                <c:pt idx="5">
                  <c:v>DBA</c:v>
                </c:pt>
                <c:pt idx="6">
                  <c:v>DDC</c:v>
                </c:pt>
              </c:strCache>
            </c:strRef>
          </c:cat>
          <c:val>
            <c:numRef>
              <c:f>Sheet1!$AM$4:$AM$11</c:f>
              <c:numCache>
                <c:formatCode>0%</c:formatCode>
                <c:ptCount val="7"/>
                <c:pt idx="0">
                  <c:v>0.71785714285714297</c:v>
                </c:pt>
                <c:pt idx="1">
                  <c:v>0.61881313131313131</c:v>
                </c:pt>
                <c:pt idx="2">
                  <c:v>0.70941043083900213</c:v>
                </c:pt>
                <c:pt idx="3">
                  <c:v>0.65437409812409819</c:v>
                </c:pt>
                <c:pt idx="4">
                  <c:v>0.69353479853479838</c:v>
                </c:pt>
                <c:pt idx="5">
                  <c:v>0.74606060606060609</c:v>
                </c:pt>
                <c:pt idx="6">
                  <c:v>0.73711111111111116</c:v>
                </c:pt>
              </c:numCache>
            </c:numRef>
          </c:val>
          <c:extLst>
            <c:ext xmlns:c16="http://schemas.microsoft.com/office/drawing/2014/chart" uri="{C3380CC4-5D6E-409C-BE32-E72D297353CC}">
              <c16:uniqueId val="{00000000-C9C8-4187-9E9D-B344ACBFD5AE}"/>
            </c:ext>
          </c:extLst>
        </c:ser>
        <c:ser>
          <c:idx val="1"/>
          <c:order val="1"/>
          <c:tx>
            <c:strRef>
              <c:f>Sheet1!$AN$3</c:f>
              <c:strCache>
                <c:ptCount val="1"/>
                <c:pt idx="0">
                  <c:v>Average of Defect %</c:v>
                </c:pt>
              </c:strCache>
            </c:strRef>
          </c:tx>
          <c:spPr>
            <a:solidFill>
              <a:srgbClr val="A3231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Sheet1!$AL$4:$AL$11</c:f>
              <c:strCache>
                <c:ptCount val="7"/>
                <c:pt idx="0">
                  <c:v>AAA</c:v>
                </c:pt>
                <c:pt idx="1">
                  <c:v>ABB</c:v>
                </c:pt>
                <c:pt idx="2">
                  <c:v>ABC</c:v>
                </c:pt>
                <c:pt idx="3">
                  <c:v>CCC</c:v>
                </c:pt>
                <c:pt idx="4">
                  <c:v>CFD</c:v>
                </c:pt>
                <c:pt idx="5">
                  <c:v>DBA</c:v>
                </c:pt>
                <c:pt idx="6">
                  <c:v>DDC</c:v>
                </c:pt>
              </c:strCache>
            </c:strRef>
          </c:cat>
          <c:val>
            <c:numRef>
              <c:f>Sheet1!$AN$4:$AN$11</c:f>
              <c:numCache>
                <c:formatCode>0%</c:formatCode>
                <c:ptCount val="7"/>
                <c:pt idx="0">
                  <c:v>0.13360021733607239</c:v>
                </c:pt>
                <c:pt idx="1">
                  <c:v>0.12644439918911685</c:v>
                </c:pt>
                <c:pt idx="2">
                  <c:v>0.137266061160466</c:v>
                </c:pt>
                <c:pt idx="3">
                  <c:v>0.13810260373894656</c:v>
                </c:pt>
                <c:pt idx="4">
                  <c:v>0.12061837404466101</c:v>
                </c:pt>
                <c:pt idx="5">
                  <c:v>0.15290365149233434</c:v>
                </c:pt>
                <c:pt idx="6">
                  <c:v>0.14694753426917004</c:v>
                </c:pt>
              </c:numCache>
            </c:numRef>
          </c:val>
          <c:extLst>
            <c:ext xmlns:c16="http://schemas.microsoft.com/office/drawing/2014/chart" uri="{C3380CC4-5D6E-409C-BE32-E72D297353CC}">
              <c16:uniqueId val="{00000002-C9C8-4187-9E9D-B344ACBFD5AE}"/>
            </c:ext>
          </c:extLst>
        </c:ser>
        <c:dLbls>
          <c:showLegendKey val="0"/>
          <c:showVal val="0"/>
          <c:showCatName val="0"/>
          <c:showSerName val="0"/>
          <c:showPercent val="0"/>
          <c:showBubbleSize val="0"/>
        </c:dLbls>
        <c:gapWidth val="175"/>
        <c:overlap val="-25"/>
        <c:axId val="1207358399"/>
        <c:axId val="1096889167"/>
      </c:barChart>
      <c:catAx>
        <c:axId val="120735839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96889167"/>
        <c:crosses val="autoZero"/>
        <c:auto val="1"/>
        <c:lblAlgn val="ctr"/>
        <c:lblOffset val="100"/>
        <c:noMultiLvlLbl val="0"/>
      </c:catAx>
      <c:valAx>
        <c:axId val="1096889167"/>
        <c:scaling>
          <c:orientation val="minMax"/>
        </c:scaling>
        <c:delete val="1"/>
        <c:axPos val="b"/>
        <c:numFmt formatCode="0%" sourceLinked="1"/>
        <c:majorTickMark val="none"/>
        <c:minorTickMark val="none"/>
        <c:tickLblPos val="nextTo"/>
        <c:crossAx val="120735839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solidFill>
        <a:srgbClr val="A0A9AE"/>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sVisible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[Manufacturing_KPI_Management.xlsx]Sheet1!root cause</c:name>
    <c:fmtId val="5"/>
  </c:pivotSource>
  <c:chart>
    <c:title>
      <c:tx>
        <c:rich>
          <a:bodyPr rot="0" spcFirstLastPara="1" vertOverflow="ellipsis" vert="horz" wrap="square" anchor="ctr" anchorCtr="1"/>
          <a:lstStyle/>
          <a:p>
            <a:pPr>
              <a:defRPr sz="1400" b="1" i="0" u="none" strike="noStrike" kern="1200" spc="0" baseline="0">
                <a:solidFill>
                  <a:srgbClr val="28B78D"/>
                </a:solidFill>
                <a:latin typeface="Arial" panose="020B0604020202020204" pitchFamily="34" charset="0"/>
                <a:ea typeface="+mn-ea"/>
                <a:cs typeface="Arial" panose="020B0604020202020204" pitchFamily="34" charset="0"/>
              </a:defRPr>
            </a:pPr>
            <a:r>
              <a:rPr lang="en-US" b="1">
                <a:solidFill>
                  <a:srgbClr val="28B78D"/>
                </a:solidFill>
                <a:latin typeface="Arial" panose="020B0604020202020204" pitchFamily="34" charset="0"/>
                <a:cs typeface="Arial" panose="020B0604020202020204" pitchFamily="34" charset="0"/>
              </a:rPr>
              <a:t>Failure root causes analysis %</a:t>
            </a:r>
          </a:p>
        </c:rich>
      </c:tx>
      <c:layout>
        <c:manualLayout>
          <c:xMode val="edge"/>
          <c:yMode val="edge"/>
          <c:x val="0.23966335585648593"/>
          <c:y val="4.6765989847915874E-3"/>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rgbClr val="28B78D"/>
              </a:solidFill>
              <a:latin typeface="Arial" panose="020B0604020202020204" pitchFamily="34" charset="0"/>
              <a:ea typeface="+mn-ea"/>
              <a:cs typeface="Arial" panose="020B0604020202020204" pitchFamily="34" charset="0"/>
            </a:defRPr>
          </a:pPr>
          <a:endParaRPr lang="en-US"/>
        </a:p>
      </c:txPr>
    </c:title>
    <c:autoTitleDeleted val="0"/>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
        <c:idx val="4"/>
        <c:spPr>
          <a:solidFill>
            <a:schemeClr val="accent1"/>
          </a:solidFill>
          <a:ln w="19050">
            <a:solidFill>
              <a:schemeClr val="lt1"/>
            </a:solidFill>
          </a:ln>
          <a:effectLst/>
        </c:spPr>
      </c:pivotFmt>
      <c:pivotFmt>
        <c:idx val="5"/>
        <c:spPr>
          <a:solidFill>
            <a:schemeClr val="accent1"/>
          </a:solidFill>
          <a:ln w="19050">
            <a:solidFill>
              <a:schemeClr val="lt1"/>
            </a:solidFill>
          </a:ln>
          <a:effectLst/>
        </c:spPr>
      </c:pivotFmt>
      <c:pivotFmt>
        <c:idx val="6"/>
        <c:spPr>
          <a:solidFill>
            <a:schemeClr val="accent1"/>
          </a:solidFill>
          <a:ln w="19050">
            <a:solidFill>
              <a:schemeClr val="lt1"/>
            </a:solidFill>
          </a:ln>
          <a:effectLst/>
        </c:spPr>
      </c:pivotFmt>
      <c:pivotFmt>
        <c:idx val="7"/>
        <c:spPr>
          <a:solidFill>
            <a:schemeClr val="accent1"/>
          </a:solidFill>
          <a:ln w="19050">
            <a:solidFill>
              <a:schemeClr val="lt1"/>
            </a:solidFill>
          </a:ln>
          <a:effectLst/>
        </c:spPr>
      </c:pivotFmt>
      <c:pivotFmt>
        <c:idx val="8"/>
        <c:spPr>
          <a:solidFill>
            <a:schemeClr val="accent1"/>
          </a:solidFill>
          <a:ln w="19050">
            <a:solidFill>
              <a:schemeClr val="lt1"/>
            </a:solidFill>
          </a:ln>
          <a:effectLst/>
        </c:spPr>
      </c:pivotFmt>
      <c:pivotFmt>
        <c:idx val="9"/>
        <c:spPr>
          <a:solidFill>
            <a:schemeClr val="accent1"/>
          </a:solidFill>
          <a:ln w="19050">
            <a:solidFill>
              <a:schemeClr val="lt1"/>
            </a:solidFill>
          </a:ln>
          <a:effectLst/>
        </c:spPr>
      </c:pivotFmt>
      <c:pivotFmt>
        <c:idx val="10"/>
        <c:spPr>
          <a:solidFill>
            <a:schemeClr val="accent1"/>
          </a:solidFill>
          <a:ln w="19050">
            <a:solidFill>
              <a:schemeClr val="lt1"/>
            </a:solidFill>
          </a:ln>
          <a:effectLst/>
        </c:spPr>
      </c:pivotFmt>
      <c:pivotFmt>
        <c:idx val="11"/>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12"/>
        <c:spPr>
          <a:solidFill>
            <a:schemeClr val="accent1"/>
          </a:solidFill>
          <a:ln w="19050">
            <a:solidFill>
              <a:schemeClr val="lt1"/>
            </a:solidFill>
          </a:ln>
          <a:effectLst/>
        </c:spPr>
      </c:pivotFmt>
      <c:pivotFmt>
        <c:idx val="13"/>
        <c:spPr>
          <a:solidFill>
            <a:schemeClr val="accent1"/>
          </a:solidFill>
          <a:ln w="19050">
            <a:solidFill>
              <a:schemeClr val="lt1"/>
            </a:solidFill>
          </a:ln>
          <a:effectLst/>
        </c:spPr>
      </c:pivotFmt>
      <c:pivotFmt>
        <c:idx val="14"/>
        <c:spPr>
          <a:solidFill>
            <a:schemeClr val="accent1"/>
          </a:solidFill>
          <a:ln w="19050">
            <a:solidFill>
              <a:schemeClr val="lt1"/>
            </a:solidFill>
          </a:ln>
          <a:effectLst/>
        </c:spPr>
      </c:pivotFmt>
      <c:pivotFmt>
        <c:idx val="15"/>
        <c:spPr>
          <a:solidFill>
            <a:schemeClr val="accent1"/>
          </a:solidFill>
          <a:ln w="19050">
            <a:solidFill>
              <a:schemeClr val="lt1"/>
            </a:solidFill>
          </a:ln>
          <a:effectLst/>
        </c:spPr>
      </c:pivotFmt>
      <c:pivotFmt>
        <c:idx val="16"/>
        <c:spPr>
          <a:solidFill>
            <a:schemeClr val="accent1"/>
          </a:solidFill>
          <a:ln w="19050">
            <a:solidFill>
              <a:schemeClr val="lt1"/>
            </a:solidFill>
          </a:ln>
          <a:effectLst/>
        </c:spPr>
      </c:pivotFmt>
      <c:pivotFmt>
        <c:idx val="17"/>
        <c:spPr>
          <a:solidFill>
            <a:schemeClr val="accent1"/>
          </a:solidFill>
          <a:ln w="19050">
            <a:solidFill>
              <a:schemeClr val="lt1"/>
            </a:solidFill>
          </a:ln>
          <a:effectLst/>
        </c:spPr>
      </c:pivotFmt>
      <c:pivotFmt>
        <c:idx val="18"/>
        <c:spPr>
          <a:solidFill>
            <a:schemeClr val="accent1"/>
          </a:solidFill>
          <a:ln w="19050">
            <a:solidFill>
              <a:schemeClr val="lt1"/>
            </a:solidFill>
          </a:ln>
          <a:effectLst/>
        </c:spPr>
      </c:pivotFmt>
      <c:pivotFmt>
        <c:idx val="19"/>
        <c:spPr>
          <a:solidFill>
            <a:schemeClr val="accent1"/>
          </a:solidFill>
          <a:ln w="19050">
            <a:solidFill>
              <a:schemeClr val="lt1"/>
            </a:solidFill>
          </a:ln>
          <a:effectLst/>
        </c:spPr>
      </c:pivotFmt>
      <c:pivotFmt>
        <c:idx val="20"/>
        <c:spPr>
          <a:solidFill>
            <a:schemeClr val="accent1"/>
          </a:solidFill>
          <a:ln w="19050">
            <a:solidFill>
              <a:schemeClr val="lt1"/>
            </a:solidFill>
          </a:ln>
          <a:effectLst/>
        </c:spPr>
      </c:pivotFmt>
    </c:pivotFmts>
    <c:plotArea>
      <c:layout>
        <c:manualLayout>
          <c:layoutTarget val="inner"/>
          <c:xMode val="edge"/>
          <c:yMode val="edge"/>
          <c:x val="0.13768102153511363"/>
          <c:y val="0.13594718552806229"/>
          <c:w val="0.45980302400617895"/>
          <c:h val="0.83458192467791603"/>
        </c:manualLayout>
      </c:layout>
      <c:doughnutChart>
        <c:varyColors val="1"/>
        <c:ser>
          <c:idx val="0"/>
          <c:order val="0"/>
          <c:tx>
            <c:strRef>
              <c:f>Sheet1!$AQ$3</c:f>
              <c:strCache>
                <c:ptCount val="1"/>
                <c:pt idx="0">
                  <c:v>Total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75A-492C-A7D9-CD6437A0432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75A-492C-A7D9-CD6437A0432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075A-492C-A7D9-CD6437A0432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075A-492C-A7D9-CD6437A0432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075A-492C-A7D9-CD6437A0432D}"/>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075A-492C-A7D9-CD6437A0432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075A-492C-A7D9-CD6437A0432D}"/>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EF9C-40D5-90E8-6601689E108F}"/>
              </c:ext>
            </c:extLst>
          </c:dPt>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Sheet1!$AP$4:$AP$12</c:f>
              <c:strCache>
                <c:ptCount val="8"/>
                <c:pt idx="0">
                  <c:v>Machine problem</c:v>
                </c:pt>
                <c:pt idx="1">
                  <c:v>Material delay</c:v>
                </c:pt>
                <c:pt idx="2">
                  <c:v>Material preparation</c:v>
                </c:pt>
                <c:pt idx="3">
                  <c:v>Mold problem</c:v>
                </c:pt>
                <c:pt idx="4">
                  <c:v>Packing shortage</c:v>
                </c:pt>
                <c:pt idx="5">
                  <c:v>Quality issue</c:v>
                </c:pt>
                <c:pt idx="6">
                  <c:v>Sudden plan change</c:v>
                </c:pt>
                <c:pt idx="7">
                  <c:v>Workers shortage</c:v>
                </c:pt>
              </c:strCache>
            </c:strRef>
          </c:cat>
          <c:val>
            <c:numRef>
              <c:f>Sheet1!$AQ$4:$AQ$12</c:f>
              <c:numCache>
                <c:formatCode>General</c:formatCode>
                <c:ptCount val="8"/>
                <c:pt idx="0">
                  <c:v>12</c:v>
                </c:pt>
                <c:pt idx="1">
                  <c:v>10</c:v>
                </c:pt>
                <c:pt idx="2">
                  <c:v>22</c:v>
                </c:pt>
                <c:pt idx="3">
                  <c:v>13</c:v>
                </c:pt>
                <c:pt idx="4">
                  <c:v>10</c:v>
                </c:pt>
                <c:pt idx="5">
                  <c:v>9</c:v>
                </c:pt>
                <c:pt idx="6">
                  <c:v>30</c:v>
                </c:pt>
                <c:pt idx="7">
                  <c:v>9</c:v>
                </c:pt>
              </c:numCache>
            </c:numRef>
          </c:val>
          <c:extLst>
            <c:ext xmlns:c16="http://schemas.microsoft.com/office/drawing/2014/chart" uri="{C3380CC4-5D6E-409C-BE32-E72D297353CC}">
              <c16:uniqueId val="{00000012-075A-492C-A7D9-CD6437A0432D}"/>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r"/>
      <c:layout>
        <c:manualLayout>
          <c:xMode val="edge"/>
          <c:yMode val="edge"/>
          <c:x val="0.7104166666666667"/>
          <c:y val="0.10845201099869776"/>
          <c:w val="0.27291666666666664"/>
          <c:h val="0.8845509584613124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A0A9AE"/>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pivotSource>
    <c:name>[Manufacturing_KPI_Management.xlsx]Sheet1!loses</c:name>
    <c:fmtId val="5"/>
  </c:pivotSource>
  <c:chart>
    <c:title>
      <c:tx>
        <c:rich>
          <a:bodyPr rot="0" spcFirstLastPara="1" vertOverflow="ellipsis" vert="horz" wrap="square" anchor="ctr" anchorCtr="1"/>
          <a:lstStyle/>
          <a:p>
            <a:pPr>
              <a:defRPr sz="1400" b="1" i="0" u="none" strike="noStrike" kern="1200" cap="all" spc="120" normalizeH="0" baseline="0">
                <a:solidFill>
                  <a:srgbClr val="50B47F"/>
                </a:solidFill>
                <a:latin typeface="Arial" panose="020B0604020202020204" pitchFamily="34" charset="0"/>
                <a:ea typeface="+mn-ea"/>
                <a:cs typeface="Arial" panose="020B0604020202020204" pitchFamily="34" charset="0"/>
              </a:defRPr>
            </a:pPr>
            <a:r>
              <a:rPr lang="en-US" sz="1400" cap="none" baseline="0">
                <a:solidFill>
                  <a:srgbClr val="50B47F"/>
                </a:solidFill>
                <a:latin typeface="Arial" panose="020B0604020202020204" pitchFamily="34" charset="0"/>
                <a:cs typeface="Arial" panose="020B0604020202020204" pitchFamily="34" charset="0"/>
              </a:rPr>
              <a:t>Time Analysis</a:t>
            </a:r>
          </a:p>
        </c:rich>
      </c:tx>
      <c:layout>
        <c:manualLayout>
          <c:xMode val="edge"/>
          <c:yMode val="edge"/>
          <c:x val="0.31652141481275686"/>
          <c:y val="2.5414120085119292E-2"/>
        </c:manualLayout>
      </c:layout>
      <c:overlay val="0"/>
      <c:spPr>
        <a:noFill/>
        <a:ln>
          <a:noFill/>
        </a:ln>
        <a:effectLst/>
      </c:spPr>
      <c:txPr>
        <a:bodyPr rot="0" spcFirstLastPara="1" vertOverflow="ellipsis" vert="horz" wrap="square" anchor="ctr" anchorCtr="1"/>
        <a:lstStyle/>
        <a:p>
          <a:pPr>
            <a:defRPr sz="1400" b="1" i="0" u="none" strike="noStrike" kern="1200" cap="all" spc="120" normalizeH="0" baseline="0">
              <a:solidFill>
                <a:srgbClr val="50B47F"/>
              </a:solidFill>
              <a:latin typeface="Arial" panose="020B0604020202020204" pitchFamily="34" charset="0"/>
              <a:ea typeface="+mn-ea"/>
              <a:cs typeface="Arial" panose="020B0604020202020204" pitchFamily="34" charset="0"/>
            </a:defRPr>
          </a:pPr>
          <a:endParaRPr lang="en-US"/>
        </a:p>
      </c:txPr>
    </c:title>
    <c:autoTitleDeleted val="0"/>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dLbl>
          <c:idx val="0"/>
          <c:showLegendKey val="0"/>
          <c:showVal val="0"/>
          <c:showCatName val="0"/>
          <c:showSerName val="0"/>
          <c:showPercent val="0"/>
          <c:showBubbleSize val="0"/>
          <c:extLst>
            <c:ext xmlns:c15="http://schemas.microsoft.com/office/drawing/2012/chart" uri="{CE6537A1-D6FC-4f65-9D91-7224C49458BB}"/>
          </c:extLst>
        </c:dLbl>
      </c:pivotFmt>
      <c:pivotFmt>
        <c:idx val="2"/>
        <c:dLbl>
          <c:idx val="0"/>
          <c:showLegendKey val="0"/>
          <c:showVal val="0"/>
          <c:showCatName val="0"/>
          <c:showSerName val="0"/>
          <c:showPercent val="0"/>
          <c:showBubbleSize val="0"/>
          <c:extLst>
            <c:ext xmlns:c15="http://schemas.microsoft.com/office/drawing/2012/chart" uri="{CE6537A1-D6FC-4f65-9D91-7224C49458BB}"/>
          </c:extLst>
        </c:dLbl>
      </c:pivotFmt>
      <c:pivotFmt>
        <c:idx val="3"/>
        <c:dLbl>
          <c:idx val="0"/>
          <c:showLegendKey val="0"/>
          <c:showVal val="0"/>
          <c:showCatName val="0"/>
          <c:showSerName val="0"/>
          <c:showPercent val="0"/>
          <c:showBubbleSize val="0"/>
          <c:extLst>
            <c:ext xmlns:c15="http://schemas.microsoft.com/office/drawing/2012/chart" uri="{CE6537A1-D6FC-4f65-9D91-7224C49458BB}"/>
          </c:extLst>
        </c:dLbl>
      </c:pivotFmt>
      <c:pivotFmt>
        <c:idx val="4"/>
        <c:dLbl>
          <c:idx val="0"/>
          <c:showLegendKey val="0"/>
          <c:showVal val="0"/>
          <c:showCatName val="0"/>
          <c:showSerName val="0"/>
          <c:showPercent val="0"/>
          <c:showBubbleSize val="0"/>
          <c:extLst>
            <c:ext xmlns:c15="http://schemas.microsoft.com/office/drawing/2012/chart" uri="{CE6537A1-D6FC-4f65-9D91-7224C49458BB}"/>
          </c:extLst>
        </c:dLbl>
      </c:pivotFmt>
      <c:pivotFmt>
        <c:idx val="5"/>
        <c:dLbl>
          <c:idx val="0"/>
          <c:showLegendKey val="0"/>
          <c:showVal val="0"/>
          <c:showCatName val="0"/>
          <c:showSerName val="0"/>
          <c:showPercent val="0"/>
          <c:showBubbleSize val="0"/>
          <c:extLst>
            <c:ext xmlns:c15="http://schemas.microsoft.com/office/drawing/2012/chart" uri="{CE6537A1-D6FC-4f65-9D91-7224C49458BB}"/>
          </c:extLst>
        </c:dLbl>
      </c:pivotFmt>
      <c:pivotFmt>
        <c:idx val="6"/>
        <c:dLbl>
          <c:idx val="0"/>
          <c:showLegendKey val="0"/>
          <c:showVal val="0"/>
          <c:showCatName val="0"/>
          <c:showSerName val="0"/>
          <c:showPercent val="0"/>
          <c:showBubbleSize val="0"/>
          <c:extLst>
            <c:ext xmlns:c15="http://schemas.microsoft.com/office/drawing/2012/chart" uri="{CE6537A1-D6FC-4f65-9D91-7224C49458BB}"/>
          </c:extLst>
        </c:dLbl>
      </c:pivotFmt>
      <c:pivotFmt>
        <c:idx val="7"/>
        <c:dLbl>
          <c:idx val="0"/>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bg1">
              <a:lumMod val="5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inBase"/>
          <c:showLegendKey val="0"/>
          <c:showVal val="1"/>
          <c:showCatName val="0"/>
          <c:showSerName val="0"/>
          <c:showPercent val="0"/>
          <c:showBubbleSize val="0"/>
          <c:extLst>
            <c:ext xmlns:c15="http://schemas.microsoft.com/office/drawing/2012/chart" uri="{CE6537A1-D6FC-4f65-9D91-7224C49458BB}"/>
          </c:extLst>
        </c:dLbl>
      </c:pivotFmt>
      <c:pivotFmt>
        <c:idx val="9"/>
        <c:spPr>
          <a:solidFill>
            <a:srgbClr val="28B78D"/>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inBase"/>
          <c:showLegendKey val="0"/>
          <c:showVal val="1"/>
          <c:showCatName val="0"/>
          <c:showSerName val="0"/>
          <c:showPercent val="0"/>
          <c:showBubbleSize val="0"/>
          <c:extLst>
            <c:ext xmlns:c15="http://schemas.microsoft.com/office/drawing/2012/chart" uri="{CE6537A1-D6FC-4f65-9D91-7224C49458BB}"/>
          </c:extLst>
        </c:dLbl>
      </c:pivotFmt>
      <c:pivotFmt>
        <c:idx val="10"/>
        <c:spPr>
          <a:solidFill>
            <a:schemeClr val="accent4">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1"/>
        <c:spPr>
          <a:solidFill>
            <a:srgbClr val="A32319"/>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2"/>
        <c:spPr>
          <a:solidFill>
            <a:schemeClr val="bg1">
              <a:lumMod val="65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2.2859526026039644E-2"/>
          <c:y val="0.1234706662454656"/>
          <c:w val="0.9449805399681388"/>
          <c:h val="0.53360299357973595"/>
        </c:manualLayout>
      </c:layout>
      <c:barChart>
        <c:barDir val="col"/>
        <c:grouping val="stacked"/>
        <c:varyColors val="0"/>
        <c:ser>
          <c:idx val="0"/>
          <c:order val="0"/>
          <c:tx>
            <c:strRef>
              <c:f>Sheet1!$AT$3</c:f>
              <c:strCache>
                <c:ptCount val="1"/>
                <c:pt idx="0">
                  <c:v>Sum of Available Run Time (Hrs)</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multiLvlStrRef>
              <c:f>Sheet1!$AS$4:$AS$29</c:f>
              <c:multiLvlStrCache>
                <c:ptCount val="19"/>
                <c:lvl>
                  <c:pt idx="0">
                    <c:v>Qtr1</c:v>
                  </c:pt>
                  <c:pt idx="1">
                    <c:v>Qtr2</c:v>
                  </c:pt>
                  <c:pt idx="2">
                    <c:v>Qtr3</c:v>
                  </c:pt>
                  <c:pt idx="3">
                    <c:v>Qtr4</c:v>
                  </c:pt>
                  <c:pt idx="4">
                    <c:v>Qtr1</c:v>
                  </c:pt>
                  <c:pt idx="5">
                    <c:v>Qtr2</c:v>
                  </c:pt>
                  <c:pt idx="6">
                    <c:v>Qtr3</c:v>
                  </c:pt>
                  <c:pt idx="7">
                    <c:v>Qtr4</c:v>
                  </c:pt>
                  <c:pt idx="8">
                    <c:v>Qtr1</c:v>
                  </c:pt>
                  <c:pt idx="9">
                    <c:v>Qtr2</c:v>
                  </c:pt>
                  <c:pt idx="10">
                    <c:v>Qtr4</c:v>
                  </c:pt>
                  <c:pt idx="11">
                    <c:v>Qtr1</c:v>
                  </c:pt>
                  <c:pt idx="12">
                    <c:v>Qtr3</c:v>
                  </c:pt>
                  <c:pt idx="13">
                    <c:v>Qtr4</c:v>
                  </c:pt>
                  <c:pt idx="14">
                    <c:v>Qtr1</c:v>
                  </c:pt>
                  <c:pt idx="15">
                    <c:v>Qtr2</c:v>
                  </c:pt>
                  <c:pt idx="16">
                    <c:v>Qtr3</c:v>
                  </c:pt>
                  <c:pt idx="17">
                    <c:v>Qtr4</c:v>
                  </c:pt>
                  <c:pt idx="18">
                    <c:v>Qtr4</c:v>
                  </c:pt>
                </c:lvl>
                <c:lvl>
                  <c:pt idx="0">
                    <c:v>2015</c:v>
                  </c:pt>
                  <c:pt idx="4">
                    <c:v>2016</c:v>
                  </c:pt>
                  <c:pt idx="8">
                    <c:v>2017</c:v>
                  </c:pt>
                  <c:pt idx="11">
                    <c:v>2018</c:v>
                  </c:pt>
                  <c:pt idx="14">
                    <c:v>2019</c:v>
                  </c:pt>
                  <c:pt idx="18">
                    <c:v>2020</c:v>
                  </c:pt>
                </c:lvl>
              </c:multiLvlStrCache>
            </c:multiLvlStrRef>
          </c:cat>
          <c:val>
            <c:numRef>
              <c:f>Sheet1!$AT$4:$AT$29</c:f>
              <c:numCache>
                <c:formatCode>General</c:formatCode>
                <c:ptCount val="19"/>
                <c:pt idx="0">
                  <c:v>56</c:v>
                </c:pt>
                <c:pt idx="1">
                  <c:v>21</c:v>
                </c:pt>
                <c:pt idx="2">
                  <c:v>49</c:v>
                </c:pt>
                <c:pt idx="3">
                  <c:v>42</c:v>
                </c:pt>
                <c:pt idx="4">
                  <c:v>42</c:v>
                </c:pt>
                <c:pt idx="5">
                  <c:v>49</c:v>
                </c:pt>
                <c:pt idx="6">
                  <c:v>42</c:v>
                </c:pt>
                <c:pt idx="7">
                  <c:v>28</c:v>
                </c:pt>
                <c:pt idx="8">
                  <c:v>35</c:v>
                </c:pt>
                <c:pt idx="9">
                  <c:v>56</c:v>
                </c:pt>
                <c:pt idx="10">
                  <c:v>7</c:v>
                </c:pt>
                <c:pt idx="11">
                  <c:v>49</c:v>
                </c:pt>
                <c:pt idx="12">
                  <c:v>21</c:v>
                </c:pt>
                <c:pt idx="13">
                  <c:v>14</c:v>
                </c:pt>
                <c:pt idx="14">
                  <c:v>56</c:v>
                </c:pt>
                <c:pt idx="15">
                  <c:v>49</c:v>
                </c:pt>
                <c:pt idx="16">
                  <c:v>35</c:v>
                </c:pt>
                <c:pt idx="17">
                  <c:v>28</c:v>
                </c:pt>
                <c:pt idx="18">
                  <c:v>7</c:v>
                </c:pt>
              </c:numCache>
            </c:numRef>
          </c:val>
          <c:extLst>
            <c:ext xmlns:c16="http://schemas.microsoft.com/office/drawing/2014/chart" uri="{C3380CC4-5D6E-409C-BE32-E72D297353CC}">
              <c16:uniqueId val="{00000000-9EBB-4CED-ADB1-278880A33876}"/>
            </c:ext>
          </c:extLst>
        </c:ser>
        <c:ser>
          <c:idx val="1"/>
          <c:order val="1"/>
          <c:tx>
            <c:strRef>
              <c:f>Sheet1!$AU$3</c:f>
              <c:strCache>
                <c:ptCount val="1"/>
                <c:pt idx="0">
                  <c:v>Sum of Actual Run Time (Hrs)</c:v>
                </c:pt>
              </c:strCache>
            </c:strRef>
          </c:tx>
          <c:spPr>
            <a:solidFill>
              <a:srgbClr val="28B78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multiLvlStrRef>
              <c:f>Sheet1!$AS$4:$AS$29</c:f>
              <c:multiLvlStrCache>
                <c:ptCount val="19"/>
                <c:lvl>
                  <c:pt idx="0">
                    <c:v>Qtr1</c:v>
                  </c:pt>
                  <c:pt idx="1">
                    <c:v>Qtr2</c:v>
                  </c:pt>
                  <c:pt idx="2">
                    <c:v>Qtr3</c:v>
                  </c:pt>
                  <c:pt idx="3">
                    <c:v>Qtr4</c:v>
                  </c:pt>
                  <c:pt idx="4">
                    <c:v>Qtr1</c:v>
                  </c:pt>
                  <c:pt idx="5">
                    <c:v>Qtr2</c:v>
                  </c:pt>
                  <c:pt idx="6">
                    <c:v>Qtr3</c:v>
                  </c:pt>
                  <c:pt idx="7">
                    <c:v>Qtr4</c:v>
                  </c:pt>
                  <c:pt idx="8">
                    <c:v>Qtr1</c:v>
                  </c:pt>
                  <c:pt idx="9">
                    <c:v>Qtr2</c:v>
                  </c:pt>
                  <c:pt idx="10">
                    <c:v>Qtr4</c:v>
                  </c:pt>
                  <c:pt idx="11">
                    <c:v>Qtr1</c:v>
                  </c:pt>
                  <c:pt idx="12">
                    <c:v>Qtr3</c:v>
                  </c:pt>
                  <c:pt idx="13">
                    <c:v>Qtr4</c:v>
                  </c:pt>
                  <c:pt idx="14">
                    <c:v>Qtr1</c:v>
                  </c:pt>
                  <c:pt idx="15">
                    <c:v>Qtr2</c:v>
                  </c:pt>
                  <c:pt idx="16">
                    <c:v>Qtr3</c:v>
                  </c:pt>
                  <c:pt idx="17">
                    <c:v>Qtr4</c:v>
                  </c:pt>
                  <c:pt idx="18">
                    <c:v>Qtr4</c:v>
                  </c:pt>
                </c:lvl>
                <c:lvl>
                  <c:pt idx="0">
                    <c:v>2015</c:v>
                  </c:pt>
                  <c:pt idx="4">
                    <c:v>2016</c:v>
                  </c:pt>
                  <c:pt idx="8">
                    <c:v>2017</c:v>
                  </c:pt>
                  <c:pt idx="11">
                    <c:v>2018</c:v>
                  </c:pt>
                  <c:pt idx="14">
                    <c:v>2019</c:v>
                  </c:pt>
                  <c:pt idx="18">
                    <c:v>2020</c:v>
                  </c:pt>
                </c:lvl>
              </c:multiLvlStrCache>
            </c:multiLvlStrRef>
          </c:cat>
          <c:val>
            <c:numRef>
              <c:f>Sheet1!$AU$4:$AU$29</c:f>
              <c:numCache>
                <c:formatCode>General</c:formatCode>
                <c:ptCount val="19"/>
                <c:pt idx="0">
                  <c:v>46</c:v>
                </c:pt>
                <c:pt idx="1">
                  <c:v>19</c:v>
                </c:pt>
                <c:pt idx="2">
                  <c:v>39</c:v>
                </c:pt>
                <c:pt idx="3">
                  <c:v>40</c:v>
                </c:pt>
                <c:pt idx="4">
                  <c:v>36</c:v>
                </c:pt>
                <c:pt idx="5">
                  <c:v>39</c:v>
                </c:pt>
                <c:pt idx="6">
                  <c:v>38</c:v>
                </c:pt>
                <c:pt idx="7">
                  <c:v>22</c:v>
                </c:pt>
                <c:pt idx="8">
                  <c:v>29</c:v>
                </c:pt>
                <c:pt idx="9">
                  <c:v>42</c:v>
                </c:pt>
                <c:pt idx="10">
                  <c:v>7</c:v>
                </c:pt>
                <c:pt idx="11">
                  <c:v>38</c:v>
                </c:pt>
                <c:pt idx="12">
                  <c:v>20</c:v>
                </c:pt>
                <c:pt idx="13">
                  <c:v>13</c:v>
                </c:pt>
                <c:pt idx="14">
                  <c:v>40</c:v>
                </c:pt>
                <c:pt idx="15">
                  <c:v>41</c:v>
                </c:pt>
                <c:pt idx="16">
                  <c:v>33</c:v>
                </c:pt>
                <c:pt idx="17">
                  <c:v>22</c:v>
                </c:pt>
                <c:pt idx="18">
                  <c:v>7</c:v>
                </c:pt>
              </c:numCache>
            </c:numRef>
          </c:val>
          <c:extLst>
            <c:ext xmlns:c16="http://schemas.microsoft.com/office/drawing/2014/chart" uri="{C3380CC4-5D6E-409C-BE32-E72D297353CC}">
              <c16:uniqueId val="{00000001-9EBB-4CED-ADB1-278880A33876}"/>
            </c:ext>
          </c:extLst>
        </c:ser>
        <c:ser>
          <c:idx val="2"/>
          <c:order val="2"/>
          <c:tx>
            <c:strRef>
              <c:f>Sheet1!$AV$3</c:f>
              <c:strCache>
                <c:ptCount val="1"/>
                <c:pt idx="0">
                  <c:v>Sum of Lose Time (Hrs)</c:v>
                </c:pt>
              </c:strCache>
            </c:strRef>
          </c:tx>
          <c:spPr>
            <a:solidFill>
              <a:srgbClr val="A3231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multiLvlStrRef>
              <c:f>Sheet1!$AS$4:$AS$29</c:f>
              <c:multiLvlStrCache>
                <c:ptCount val="19"/>
                <c:lvl>
                  <c:pt idx="0">
                    <c:v>Qtr1</c:v>
                  </c:pt>
                  <c:pt idx="1">
                    <c:v>Qtr2</c:v>
                  </c:pt>
                  <c:pt idx="2">
                    <c:v>Qtr3</c:v>
                  </c:pt>
                  <c:pt idx="3">
                    <c:v>Qtr4</c:v>
                  </c:pt>
                  <c:pt idx="4">
                    <c:v>Qtr1</c:v>
                  </c:pt>
                  <c:pt idx="5">
                    <c:v>Qtr2</c:v>
                  </c:pt>
                  <c:pt idx="6">
                    <c:v>Qtr3</c:v>
                  </c:pt>
                  <c:pt idx="7">
                    <c:v>Qtr4</c:v>
                  </c:pt>
                  <c:pt idx="8">
                    <c:v>Qtr1</c:v>
                  </c:pt>
                  <c:pt idx="9">
                    <c:v>Qtr2</c:v>
                  </c:pt>
                  <c:pt idx="10">
                    <c:v>Qtr4</c:v>
                  </c:pt>
                  <c:pt idx="11">
                    <c:v>Qtr1</c:v>
                  </c:pt>
                  <c:pt idx="12">
                    <c:v>Qtr3</c:v>
                  </c:pt>
                  <c:pt idx="13">
                    <c:v>Qtr4</c:v>
                  </c:pt>
                  <c:pt idx="14">
                    <c:v>Qtr1</c:v>
                  </c:pt>
                  <c:pt idx="15">
                    <c:v>Qtr2</c:v>
                  </c:pt>
                  <c:pt idx="16">
                    <c:v>Qtr3</c:v>
                  </c:pt>
                  <c:pt idx="17">
                    <c:v>Qtr4</c:v>
                  </c:pt>
                  <c:pt idx="18">
                    <c:v>Qtr4</c:v>
                  </c:pt>
                </c:lvl>
                <c:lvl>
                  <c:pt idx="0">
                    <c:v>2015</c:v>
                  </c:pt>
                  <c:pt idx="4">
                    <c:v>2016</c:v>
                  </c:pt>
                  <c:pt idx="8">
                    <c:v>2017</c:v>
                  </c:pt>
                  <c:pt idx="11">
                    <c:v>2018</c:v>
                  </c:pt>
                  <c:pt idx="14">
                    <c:v>2019</c:v>
                  </c:pt>
                  <c:pt idx="18">
                    <c:v>2020</c:v>
                  </c:pt>
                </c:lvl>
              </c:multiLvlStrCache>
            </c:multiLvlStrRef>
          </c:cat>
          <c:val>
            <c:numRef>
              <c:f>Sheet1!$AV$4:$AV$29</c:f>
              <c:numCache>
                <c:formatCode>General</c:formatCode>
                <c:ptCount val="19"/>
                <c:pt idx="0">
                  <c:v>10</c:v>
                </c:pt>
                <c:pt idx="1">
                  <c:v>2</c:v>
                </c:pt>
                <c:pt idx="2">
                  <c:v>10</c:v>
                </c:pt>
                <c:pt idx="3">
                  <c:v>2</c:v>
                </c:pt>
                <c:pt idx="4">
                  <c:v>6</c:v>
                </c:pt>
                <c:pt idx="5">
                  <c:v>10</c:v>
                </c:pt>
                <c:pt idx="6">
                  <c:v>4</c:v>
                </c:pt>
                <c:pt idx="7">
                  <c:v>6</c:v>
                </c:pt>
                <c:pt idx="8">
                  <c:v>6</c:v>
                </c:pt>
                <c:pt idx="9">
                  <c:v>14</c:v>
                </c:pt>
                <c:pt idx="10">
                  <c:v>0</c:v>
                </c:pt>
                <c:pt idx="11">
                  <c:v>11</c:v>
                </c:pt>
                <c:pt idx="12">
                  <c:v>1</c:v>
                </c:pt>
                <c:pt idx="13">
                  <c:v>1</c:v>
                </c:pt>
                <c:pt idx="14">
                  <c:v>16</c:v>
                </c:pt>
                <c:pt idx="15">
                  <c:v>8</c:v>
                </c:pt>
                <c:pt idx="16">
                  <c:v>2</c:v>
                </c:pt>
                <c:pt idx="17">
                  <c:v>6</c:v>
                </c:pt>
                <c:pt idx="18">
                  <c:v>0</c:v>
                </c:pt>
              </c:numCache>
            </c:numRef>
          </c:val>
          <c:extLst>
            <c:ext xmlns:c16="http://schemas.microsoft.com/office/drawing/2014/chart" uri="{C3380CC4-5D6E-409C-BE32-E72D297353CC}">
              <c16:uniqueId val="{00000001-C510-4DB8-9A34-F31566C134F9}"/>
            </c:ext>
          </c:extLst>
        </c:ser>
        <c:dLbls>
          <c:dLblPos val="ctr"/>
          <c:showLegendKey val="0"/>
          <c:showVal val="1"/>
          <c:showCatName val="0"/>
          <c:showSerName val="0"/>
          <c:showPercent val="0"/>
          <c:showBubbleSize val="0"/>
        </c:dLbls>
        <c:gapWidth val="79"/>
        <c:overlap val="100"/>
        <c:axId val="1494623824"/>
        <c:axId val="1304623968"/>
      </c:barChart>
      <c:catAx>
        <c:axId val="149462382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1304623968"/>
        <c:crosses val="autoZero"/>
        <c:auto val="1"/>
        <c:lblAlgn val="ctr"/>
        <c:lblOffset val="100"/>
        <c:noMultiLvlLbl val="0"/>
      </c:catAx>
      <c:valAx>
        <c:axId val="1304623968"/>
        <c:scaling>
          <c:orientation val="minMax"/>
        </c:scaling>
        <c:delete val="1"/>
        <c:axPos val="l"/>
        <c:numFmt formatCode="General" sourceLinked="1"/>
        <c:majorTickMark val="none"/>
        <c:minorTickMark val="none"/>
        <c:tickLblPos val="nextTo"/>
        <c:crossAx val="1494623824"/>
        <c:crosses val="autoZero"/>
        <c:crossBetween val="between"/>
      </c:valAx>
      <c:spPr>
        <a:noFill/>
        <a:ln>
          <a:noFill/>
        </a:ln>
        <a:effectLst/>
      </c:spPr>
    </c:plotArea>
    <c:legend>
      <c:legendPos val="b"/>
      <c:layout>
        <c:manualLayout>
          <c:xMode val="edge"/>
          <c:yMode val="edge"/>
          <c:x val="1.9416347230721887E-2"/>
          <c:y val="0.87615658607381086"/>
          <c:w val="0.88482780145639506"/>
          <c:h val="0.1238435837512638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solidFill>
        <a:srgbClr val="A0A9AE"/>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withinLinearReversed" id="26">
  <a:schemeClr val="accent6"/>
</cs:colorStyle>
</file>

<file path=xl/charts/style1.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8" Type="http://schemas.openxmlformats.org/officeDocument/2006/relationships/image" Target="../media/image2.jpeg"/><Relationship Id="rId3" Type="http://schemas.openxmlformats.org/officeDocument/2006/relationships/hyperlink" Target="#'Setting and Lists'!A1"/><Relationship Id="rId7" Type="http://schemas.openxmlformats.org/officeDocument/2006/relationships/hyperlink" Target="#Interactions!A1"/><Relationship Id="rId2" Type="http://schemas.openxmlformats.org/officeDocument/2006/relationships/hyperlink" Target="#Instructions!A1"/><Relationship Id="rId1" Type="http://schemas.openxmlformats.org/officeDocument/2006/relationships/hyperlink" Target="#Introduction!A1"/><Relationship Id="rId6" Type="http://schemas.openxmlformats.org/officeDocument/2006/relationships/hyperlink" Target="https://excelmastersheet.com/" TargetMode="External"/><Relationship Id="rId5" Type="http://schemas.openxmlformats.org/officeDocument/2006/relationships/hyperlink" Target="#Dashboard!A1"/><Relationship Id="rId4" Type="http://schemas.openxmlformats.org/officeDocument/2006/relationships/hyperlink" Target="#Deals!A1"/></Relationships>
</file>

<file path=xl/drawings/_rels/drawing2.xml.rels><?xml version="1.0" encoding="UTF-8" standalone="yes"?>
<Relationships xmlns="http://schemas.openxmlformats.org/package/2006/relationships"><Relationship Id="rId3" Type="http://schemas.openxmlformats.org/officeDocument/2006/relationships/hyperlink" Target="#'Setting and Lists'!A1"/><Relationship Id="rId7" Type="http://schemas.openxmlformats.org/officeDocument/2006/relationships/hyperlink" Target="#Interactions!A1"/><Relationship Id="rId2" Type="http://schemas.openxmlformats.org/officeDocument/2006/relationships/hyperlink" Target="#Instructions!A1"/><Relationship Id="rId1" Type="http://schemas.openxmlformats.org/officeDocument/2006/relationships/hyperlink" Target="#Introduction!A1"/><Relationship Id="rId6" Type="http://schemas.openxmlformats.org/officeDocument/2006/relationships/hyperlink" Target="https://excelmastersheet.com/" TargetMode="External"/><Relationship Id="rId5" Type="http://schemas.openxmlformats.org/officeDocument/2006/relationships/hyperlink" Target="#Dashboard!A1"/><Relationship Id="rId4" Type="http://schemas.openxmlformats.org/officeDocument/2006/relationships/hyperlink" Target="#Deals!A1"/></Relationships>
</file>

<file path=xl/drawings/_rels/drawing3.xml.rels><?xml version="1.0" encoding="UTF-8" standalone="yes"?>
<Relationships xmlns="http://schemas.openxmlformats.org/package/2006/relationships"><Relationship Id="rId3" Type="http://schemas.openxmlformats.org/officeDocument/2006/relationships/hyperlink" Target="#'Setting and Lists'!A1"/><Relationship Id="rId7" Type="http://schemas.openxmlformats.org/officeDocument/2006/relationships/hyperlink" Target="#Interactions!A1"/><Relationship Id="rId2" Type="http://schemas.openxmlformats.org/officeDocument/2006/relationships/hyperlink" Target="#Instructions!A1"/><Relationship Id="rId1" Type="http://schemas.openxmlformats.org/officeDocument/2006/relationships/hyperlink" Target="#Introduction!A1"/><Relationship Id="rId6" Type="http://schemas.openxmlformats.org/officeDocument/2006/relationships/hyperlink" Target="https://excelmastersheet.com/" TargetMode="External"/><Relationship Id="rId5" Type="http://schemas.openxmlformats.org/officeDocument/2006/relationships/hyperlink" Target="#Dashboard!A1"/><Relationship Id="rId4" Type="http://schemas.openxmlformats.org/officeDocument/2006/relationships/hyperlink" Target="#Deals!A1"/></Relationships>
</file>

<file path=xl/drawings/_rels/drawing4.xml.rels><?xml version="1.0" encoding="UTF-8" standalone="yes"?>
<Relationships xmlns="http://schemas.openxmlformats.org/package/2006/relationships"><Relationship Id="rId8" Type="http://schemas.openxmlformats.org/officeDocument/2006/relationships/hyperlink" Target="https://excelmastersheet.com/" TargetMode="External"/><Relationship Id="rId3" Type="http://schemas.openxmlformats.org/officeDocument/2006/relationships/hyperlink" Target="#Introduction!A1"/><Relationship Id="rId7" Type="http://schemas.openxmlformats.org/officeDocument/2006/relationships/hyperlink" Target="#Dashboard!A1"/><Relationship Id="rId2" Type="http://schemas.microsoft.com/office/2007/relationships/hdphoto" Target="../media/hdphoto1.wdp"/><Relationship Id="rId1" Type="http://schemas.openxmlformats.org/officeDocument/2006/relationships/image" Target="../media/image3.png"/><Relationship Id="rId6" Type="http://schemas.openxmlformats.org/officeDocument/2006/relationships/hyperlink" Target="#Deals!A1"/><Relationship Id="rId5" Type="http://schemas.openxmlformats.org/officeDocument/2006/relationships/hyperlink" Target="#'Setting and Lists'!A1"/><Relationship Id="rId4" Type="http://schemas.openxmlformats.org/officeDocument/2006/relationships/hyperlink" Target="#Instructions!A1"/><Relationship Id="rId9" Type="http://schemas.openxmlformats.org/officeDocument/2006/relationships/hyperlink" Target="#Interactions!A1"/></Relationships>
</file>

<file path=xl/drawings/_rels/drawing5.xml.rels><?xml version="1.0" encoding="UTF-8" standalone="yes"?>
<Relationships xmlns="http://schemas.openxmlformats.org/package/2006/relationships"><Relationship Id="rId8" Type="http://schemas.openxmlformats.org/officeDocument/2006/relationships/image" Target="../media/image4.png"/><Relationship Id="rId13" Type="http://schemas.openxmlformats.org/officeDocument/2006/relationships/hyperlink" Target="#Introduction!A1"/><Relationship Id="rId18" Type="http://schemas.openxmlformats.org/officeDocument/2006/relationships/hyperlink" Target="https://excelmastersheet.com/" TargetMode="External"/><Relationship Id="rId3" Type="http://schemas.openxmlformats.org/officeDocument/2006/relationships/chart" Target="../charts/chart3.xml"/><Relationship Id="rId21" Type="http://schemas.openxmlformats.org/officeDocument/2006/relationships/image" Target="../media/image10.svg"/><Relationship Id="rId7" Type="http://schemas.openxmlformats.org/officeDocument/2006/relationships/chart" Target="../charts/chart7.xml"/><Relationship Id="rId12" Type="http://schemas.openxmlformats.org/officeDocument/2006/relationships/image" Target="../media/image8.svg"/><Relationship Id="rId17" Type="http://schemas.openxmlformats.org/officeDocument/2006/relationships/hyperlink" Target="#Dashboard!A1"/><Relationship Id="rId2" Type="http://schemas.openxmlformats.org/officeDocument/2006/relationships/chart" Target="../charts/chart2.xml"/><Relationship Id="rId16" Type="http://schemas.openxmlformats.org/officeDocument/2006/relationships/hyperlink" Target="#Deals!A1"/><Relationship Id="rId20" Type="http://schemas.openxmlformats.org/officeDocument/2006/relationships/image" Target="../media/image9.png"/><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7.png"/><Relationship Id="rId5" Type="http://schemas.openxmlformats.org/officeDocument/2006/relationships/chart" Target="../charts/chart5.xml"/><Relationship Id="rId15" Type="http://schemas.openxmlformats.org/officeDocument/2006/relationships/hyperlink" Target="#'Setting and Lists'!A1"/><Relationship Id="rId10" Type="http://schemas.openxmlformats.org/officeDocument/2006/relationships/image" Target="../media/image6.svg"/><Relationship Id="rId19" Type="http://schemas.openxmlformats.org/officeDocument/2006/relationships/hyperlink" Target="#Interactions!A1"/><Relationship Id="rId4" Type="http://schemas.openxmlformats.org/officeDocument/2006/relationships/chart" Target="../charts/chart4.xml"/><Relationship Id="rId9" Type="http://schemas.openxmlformats.org/officeDocument/2006/relationships/image" Target="../media/image5.png"/><Relationship Id="rId14" Type="http://schemas.openxmlformats.org/officeDocument/2006/relationships/hyperlink" Target="#Instructions!A1"/></Relationships>
</file>

<file path=xl/drawings/drawing1.xml><?xml version="1.0" encoding="utf-8"?>
<xdr:wsDr xmlns:xdr="http://schemas.openxmlformats.org/drawingml/2006/spreadsheetDrawing" xmlns:a="http://schemas.openxmlformats.org/drawingml/2006/main">
  <xdr:twoCellAnchor>
    <xdr:from>
      <xdr:col>1</xdr:col>
      <xdr:colOff>54349</xdr:colOff>
      <xdr:row>0</xdr:row>
      <xdr:rowOff>35859</xdr:rowOff>
    </xdr:from>
    <xdr:to>
      <xdr:col>13</xdr:col>
      <xdr:colOff>140193</xdr:colOff>
      <xdr:row>1</xdr:row>
      <xdr:rowOff>134471</xdr:rowOff>
    </xdr:to>
    <xdr:grpSp>
      <xdr:nvGrpSpPr>
        <xdr:cNvPr id="2" name="Group 1">
          <a:hlinkClick xmlns:r="http://schemas.openxmlformats.org/officeDocument/2006/relationships" r:id="rId1"/>
          <a:extLst>
            <a:ext uri="{FF2B5EF4-FFF2-40B4-BE49-F238E27FC236}">
              <a16:creationId xmlns:a16="http://schemas.microsoft.com/office/drawing/2014/main" id="{00000000-0008-0000-0000-000002000000}"/>
            </a:ext>
          </a:extLst>
        </xdr:cNvPr>
        <xdr:cNvGrpSpPr/>
      </xdr:nvGrpSpPr>
      <xdr:grpSpPr>
        <a:xfrm>
          <a:off x="2578474" y="35859"/>
          <a:ext cx="7629644" cy="270062"/>
          <a:chOff x="2510118" y="35859"/>
          <a:chExt cx="8373919" cy="268941"/>
        </a:xfrm>
      </xdr:grpSpPr>
      <xdr:sp macro="" textlink="">
        <xdr:nvSpPr>
          <xdr:cNvPr id="4" name="Rectangle: Rounded Corners 3">
            <a:hlinkClick xmlns:r="http://schemas.openxmlformats.org/officeDocument/2006/relationships" r:id="rId2"/>
            <a:extLst>
              <a:ext uri="{FF2B5EF4-FFF2-40B4-BE49-F238E27FC236}">
                <a16:creationId xmlns:a16="http://schemas.microsoft.com/office/drawing/2014/main" id="{00000000-0008-0000-0000-000004000000}"/>
              </a:ext>
            </a:extLst>
          </xdr:cNvPr>
          <xdr:cNvSpPr/>
        </xdr:nvSpPr>
        <xdr:spPr>
          <a:xfrm>
            <a:off x="2510118"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Instructions</a:t>
            </a:r>
          </a:p>
        </xdr:txBody>
      </xdr:sp>
      <xdr:sp macro="" textlink="">
        <xdr:nvSpPr>
          <xdr:cNvPr id="5" name="Rectangle: Rounded Corners 4">
            <a:hlinkClick xmlns:r="http://schemas.openxmlformats.org/officeDocument/2006/relationships" r:id="rId3"/>
            <a:extLst>
              <a:ext uri="{FF2B5EF4-FFF2-40B4-BE49-F238E27FC236}">
                <a16:creationId xmlns:a16="http://schemas.microsoft.com/office/drawing/2014/main" id="{00000000-0008-0000-0000-000005000000}"/>
              </a:ext>
            </a:extLst>
          </xdr:cNvPr>
          <xdr:cNvSpPr/>
        </xdr:nvSpPr>
        <xdr:spPr>
          <a:xfrm>
            <a:off x="3895165"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Setting and Lists</a:t>
            </a:r>
          </a:p>
        </xdr:txBody>
      </xdr:sp>
      <xdr:sp macro="" textlink="">
        <xdr:nvSpPr>
          <xdr:cNvPr id="6" name="Rectangle: Rounded Corners 5">
            <a:hlinkClick xmlns:r="http://schemas.openxmlformats.org/officeDocument/2006/relationships" r:id="rId4"/>
            <a:extLst>
              <a:ext uri="{FF2B5EF4-FFF2-40B4-BE49-F238E27FC236}">
                <a16:creationId xmlns:a16="http://schemas.microsoft.com/office/drawing/2014/main" id="{00000000-0008-0000-0000-000006000000}"/>
              </a:ext>
            </a:extLst>
          </xdr:cNvPr>
          <xdr:cNvSpPr/>
        </xdr:nvSpPr>
        <xdr:spPr>
          <a:xfrm>
            <a:off x="5280212"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Raw Data</a:t>
            </a:r>
          </a:p>
        </xdr:txBody>
      </xdr:sp>
      <xdr:sp macro="" textlink="">
        <xdr:nvSpPr>
          <xdr:cNvPr id="7" name="Rectangle: Rounded Corners 6">
            <a:hlinkClick xmlns:r="http://schemas.openxmlformats.org/officeDocument/2006/relationships" r:id="rId5"/>
            <a:extLst>
              <a:ext uri="{FF2B5EF4-FFF2-40B4-BE49-F238E27FC236}">
                <a16:creationId xmlns:a16="http://schemas.microsoft.com/office/drawing/2014/main" id="{00000000-0008-0000-0000-000007000000}"/>
              </a:ext>
            </a:extLst>
          </xdr:cNvPr>
          <xdr:cNvSpPr/>
        </xdr:nvSpPr>
        <xdr:spPr>
          <a:xfrm>
            <a:off x="6665259"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Dashboard</a:t>
            </a:r>
          </a:p>
        </xdr:txBody>
      </xdr:sp>
      <xdr:sp macro="" textlink="">
        <xdr:nvSpPr>
          <xdr:cNvPr id="9" name="Rectangle: Rounded Corners 8">
            <a:hlinkClick xmlns:r="http://schemas.openxmlformats.org/officeDocument/2006/relationships" r:id="rId6"/>
            <a:extLst>
              <a:ext uri="{FF2B5EF4-FFF2-40B4-BE49-F238E27FC236}">
                <a16:creationId xmlns:a16="http://schemas.microsoft.com/office/drawing/2014/main" id="{00000000-0008-0000-0000-000009000000}"/>
              </a:ext>
            </a:extLst>
          </xdr:cNvPr>
          <xdr:cNvSpPr/>
        </xdr:nvSpPr>
        <xdr:spPr>
          <a:xfrm>
            <a:off x="9440720" y="37741"/>
            <a:ext cx="1443317" cy="265176"/>
          </a:xfrm>
          <a:prstGeom prst="roundRect">
            <a:avLst/>
          </a:prstGeom>
          <a:solidFill>
            <a:srgbClr val="A0A9AE"/>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solidFill>
                  <a:sysClr val="windowText" lastClr="000000"/>
                </a:solidFill>
              </a:rPr>
              <a:t>Our Services</a:t>
            </a:r>
          </a:p>
        </xdr:txBody>
      </xdr:sp>
      <xdr:sp macro="" textlink="">
        <xdr:nvSpPr>
          <xdr:cNvPr id="10" name="Rectangle: Rounded Corners 9">
            <a:hlinkClick xmlns:r="http://schemas.openxmlformats.org/officeDocument/2006/relationships" r:id="rId7"/>
            <a:extLst>
              <a:ext uri="{FF2B5EF4-FFF2-40B4-BE49-F238E27FC236}">
                <a16:creationId xmlns:a16="http://schemas.microsoft.com/office/drawing/2014/main" id="{00000000-0008-0000-0000-00000A000000}"/>
              </a:ext>
            </a:extLst>
          </xdr:cNvPr>
          <xdr:cNvSpPr/>
        </xdr:nvSpPr>
        <xdr:spPr>
          <a:xfrm>
            <a:off x="8050306"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OEE</a:t>
            </a:r>
            <a:r>
              <a:rPr lang="en-US" sz="1050" baseline="0"/>
              <a:t> Calculator</a:t>
            </a:r>
            <a:endParaRPr lang="en-US" sz="1050"/>
          </a:p>
        </xdr:txBody>
      </xdr:sp>
    </xdr:grpSp>
    <xdr:clientData/>
  </xdr:twoCellAnchor>
  <xdr:twoCellAnchor editAs="oneCell">
    <xdr:from>
      <xdr:col>1</xdr:col>
      <xdr:colOff>34739</xdr:colOff>
      <xdr:row>60</xdr:row>
      <xdr:rowOff>31098</xdr:rowOff>
    </xdr:from>
    <xdr:to>
      <xdr:col>5</xdr:col>
      <xdr:colOff>361726</xdr:colOff>
      <xdr:row>83</xdr:row>
      <xdr:rowOff>67795</xdr:rowOff>
    </xdr:to>
    <xdr:pic>
      <xdr:nvPicPr>
        <xdr:cNvPr id="21" name="Picture 20" descr="A screenshot of a computer error&#10;&#10;Description automatically generated">
          <a:extLst>
            <a:ext uri="{FF2B5EF4-FFF2-40B4-BE49-F238E27FC236}">
              <a16:creationId xmlns:a16="http://schemas.microsoft.com/office/drawing/2014/main" id="{00000000-0008-0000-0000-000015000000}"/>
            </a:ext>
            <a:ext uri="{147F2762-F138-4A5C-976F-8EAC2B608ADB}">
              <a16:predDERef xmlns:a16="http://schemas.microsoft.com/office/drawing/2014/main" pred="{C33109C2-D52B-49CF-85D2-CB6CD902FEF9}"/>
            </a:ext>
          </a:extLst>
        </xdr:cNvPr>
        <xdr:cNvPicPr>
          <a:picLocks noChangeAspect="1"/>
        </xdr:cNvPicPr>
      </xdr:nvPicPr>
      <xdr:blipFill>
        <a:blip xmlns:r="http://schemas.openxmlformats.org/officeDocument/2006/relationships" r:embed="rId8"/>
        <a:stretch>
          <a:fillRect/>
        </a:stretch>
      </xdr:blipFill>
      <xdr:spPr>
        <a:xfrm>
          <a:off x="2558864" y="10151411"/>
          <a:ext cx="2851112" cy="38705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20955</xdr:rowOff>
    </xdr:from>
    <xdr:to>
      <xdr:col>9</xdr:col>
      <xdr:colOff>331589</xdr:colOff>
      <xdr:row>1</xdr:row>
      <xdr:rowOff>110995</xdr:rowOff>
    </xdr:to>
    <xdr:grpSp>
      <xdr:nvGrpSpPr>
        <xdr:cNvPr id="2" name="Group 1">
          <a:hlinkClick xmlns:r="http://schemas.openxmlformats.org/officeDocument/2006/relationships" r:id="rId1"/>
          <a:extLst>
            <a:ext uri="{FF2B5EF4-FFF2-40B4-BE49-F238E27FC236}">
              <a16:creationId xmlns:a16="http://schemas.microsoft.com/office/drawing/2014/main" id="{00000000-0008-0000-0100-000002000000}"/>
            </a:ext>
          </a:extLst>
        </xdr:cNvPr>
        <xdr:cNvGrpSpPr/>
      </xdr:nvGrpSpPr>
      <xdr:grpSpPr>
        <a:xfrm>
          <a:off x="45720" y="20955"/>
          <a:ext cx="7646789" cy="257680"/>
          <a:chOff x="2510118" y="35859"/>
          <a:chExt cx="8373919" cy="268941"/>
        </a:xfrm>
      </xdr:grpSpPr>
      <xdr:sp macro="" textlink="">
        <xdr:nvSpPr>
          <xdr:cNvPr id="3" name="Rectangle: Rounded Corners 2">
            <a:hlinkClick xmlns:r="http://schemas.openxmlformats.org/officeDocument/2006/relationships" r:id="rId2"/>
            <a:extLst>
              <a:ext uri="{FF2B5EF4-FFF2-40B4-BE49-F238E27FC236}">
                <a16:creationId xmlns:a16="http://schemas.microsoft.com/office/drawing/2014/main" id="{00000000-0008-0000-0100-000003000000}"/>
              </a:ext>
            </a:extLst>
          </xdr:cNvPr>
          <xdr:cNvSpPr/>
        </xdr:nvSpPr>
        <xdr:spPr>
          <a:xfrm>
            <a:off x="2510118"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Instructions</a:t>
            </a:r>
          </a:p>
        </xdr:txBody>
      </xdr:sp>
      <xdr:sp macro="" textlink="">
        <xdr:nvSpPr>
          <xdr:cNvPr id="4" name="Rectangle: Rounded Corners 3">
            <a:hlinkClick xmlns:r="http://schemas.openxmlformats.org/officeDocument/2006/relationships" r:id="rId3"/>
            <a:extLst>
              <a:ext uri="{FF2B5EF4-FFF2-40B4-BE49-F238E27FC236}">
                <a16:creationId xmlns:a16="http://schemas.microsoft.com/office/drawing/2014/main" id="{00000000-0008-0000-0100-000004000000}"/>
              </a:ext>
            </a:extLst>
          </xdr:cNvPr>
          <xdr:cNvSpPr/>
        </xdr:nvSpPr>
        <xdr:spPr>
          <a:xfrm>
            <a:off x="3895165"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Setting and Lists</a:t>
            </a:r>
          </a:p>
        </xdr:txBody>
      </xdr:sp>
      <xdr:sp macro="" textlink="">
        <xdr:nvSpPr>
          <xdr:cNvPr id="5" name="Rectangle: Rounded Corners 4">
            <a:hlinkClick xmlns:r="http://schemas.openxmlformats.org/officeDocument/2006/relationships" r:id="rId4"/>
            <a:extLst>
              <a:ext uri="{FF2B5EF4-FFF2-40B4-BE49-F238E27FC236}">
                <a16:creationId xmlns:a16="http://schemas.microsoft.com/office/drawing/2014/main" id="{00000000-0008-0000-0100-000005000000}"/>
              </a:ext>
            </a:extLst>
          </xdr:cNvPr>
          <xdr:cNvSpPr/>
        </xdr:nvSpPr>
        <xdr:spPr>
          <a:xfrm>
            <a:off x="5280212"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Raw Data</a:t>
            </a:r>
          </a:p>
        </xdr:txBody>
      </xdr:sp>
      <xdr:sp macro="" textlink="">
        <xdr:nvSpPr>
          <xdr:cNvPr id="6" name="Rectangle: Rounded Corners 5">
            <a:hlinkClick xmlns:r="http://schemas.openxmlformats.org/officeDocument/2006/relationships" r:id="rId5"/>
            <a:extLst>
              <a:ext uri="{FF2B5EF4-FFF2-40B4-BE49-F238E27FC236}">
                <a16:creationId xmlns:a16="http://schemas.microsoft.com/office/drawing/2014/main" id="{00000000-0008-0000-0100-000006000000}"/>
              </a:ext>
            </a:extLst>
          </xdr:cNvPr>
          <xdr:cNvSpPr/>
        </xdr:nvSpPr>
        <xdr:spPr>
          <a:xfrm>
            <a:off x="6665259"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Dashboard</a:t>
            </a:r>
          </a:p>
        </xdr:txBody>
      </xdr:sp>
      <xdr:sp macro="" textlink="">
        <xdr:nvSpPr>
          <xdr:cNvPr id="7" name="Rectangle: Rounded Corners 6">
            <a:hlinkClick xmlns:r="http://schemas.openxmlformats.org/officeDocument/2006/relationships" r:id="rId6"/>
            <a:extLst>
              <a:ext uri="{FF2B5EF4-FFF2-40B4-BE49-F238E27FC236}">
                <a16:creationId xmlns:a16="http://schemas.microsoft.com/office/drawing/2014/main" id="{00000000-0008-0000-0100-000007000000}"/>
              </a:ext>
            </a:extLst>
          </xdr:cNvPr>
          <xdr:cNvSpPr/>
        </xdr:nvSpPr>
        <xdr:spPr>
          <a:xfrm>
            <a:off x="9440720" y="37741"/>
            <a:ext cx="1443317" cy="265176"/>
          </a:xfrm>
          <a:prstGeom prst="roundRect">
            <a:avLst/>
          </a:prstGeom>
          <a:solidFill>
            <a:srgbClr val="A0A9AE"/>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solidFill>
                  <a:sysClr val="windowText" lastClr="000000"/>
                </a:solidFill>
              </a:rPr>
              <a:t>Our Services</a:t>
            </a:r>
          </a:p>
        </xdr:txBody>
      </xdr:sp>
      <xdr:sp macro="" textlink="">
        <xdr:nvSpPr>
          <xdr:cNvPr id="8" name="Rectangle: Rounded Corners 7">
            <a:hlinkClick xmlns:r="http://schemas.openxmlformats.org/officeDocument/2006/relationships" r:id="rId7"/>
            <a:extLst>
              <a:ext uri="{FF2B5EF4-FFF2-40B4-BE49-F238E27FC236}">
                <a16:creationId xmlns:a16="http://schemas.microsoft.com/office/drawing/2014/main" id="{00000000-0008-0000-0100-000008000000}"/>
              </a:ext>
            </a:extLst>
          </xdr:cNvPr>
          <xdr:cNvSpPr/>
        </xdr:nvSpPr>
        <xdr:spPr>
          <a:xfrm>
            <a:off x="8050306"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OEE</a:t>
            </a:r>
            <a:r>
              <a:rPr lang="en-US" sz="1050" baseline="0"/>
              <a:t> Calculator</a:t>
            </a:r>
            <a:endParaRPr lang="en-US" sz="105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142873</xdr:colOff>
      <xdr:row>0</xdr:row>
      <xdr:rowOff>27622</xdr:rowOff>
    </xdr:from>
    <xdr:to>
      <xdr:col>7</xdr:col>
      <xdr:colOff>1018816</xdr:colOff>
      <xdr:row>1</xdr:row>
      <xdr:rowOff>114328</xdr:rowOff>
    </xdr:to>
    <xdr:grpSp>
      <xdr:nvGrpSpPr>
        <xdr:cNvPr id="2" name="Group 1">
          <a:hlinkClick xmlns:r="http://schemas.openxmlformats.org/officeDocument/2006/relationships" r:id="rId1"/>
          <a:extLst>
            <a:ext uri="{FF2B5EF4-FFF2-40B4-BE49-F238E27FC236}">
              <a16:creationId xmlns:a16="http://schemas.microsoft.com/office/drawing/2014/main" id="{00000000-0008-0000-0200-000002000000}"/>
            </a:ext>
          </a:extLst>
        </xdr:cNvPr>
        <xdr:cNvGrpSpPr/>
      </xdr:nvGrpSpPr>
      <xdr:grpSpPr>
        <a:xfrm>
          <a:off x="1316353" y="27622"/>
          <a:ext cx="7657743" cy="269586"/>
          <a:chOff x="2510118" y="35859"/>
          <a:chExt cx="8373919" cy="268941"/>
        </a:xfrm>
      </xdr:grpSpPr>
      <xdr:sp macro="" textlink="">
        <xdr:nvSpPr>
          <xdr:cNvPr id="3" name="Rectangle: Rounded Corners 2">
            <a:hlinkClick xmlns:r="http://schemas.openxmlformats.org/officeDocument/2006/relationships" r:id="rId2"/>
            <a:extLst>
              <a:ext uri="{FF2B5EF4-FFF2-40B4-BE49-F238E27FC236}">
                <a16:creationId xmlns:a16="http://schemas.microsoft.com/office/drawing/2014/main" id="{00000000-0008-0000-0200-000003000000}"/>
              </a:ext>
            </a:extLst>
          </xdr:cNvPr>
          <xdr:cNvSpPr/>
        </xdr:nvSpPr>
        <xdr:spPr>
          <a:xfrm>
            <a:off x="2510118"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Instructions</a:t>
            </a:r>
          </a:p>
        </xdr:txBody>
      </xdr:sp>
      <xdr:sp macro="" textlink="">
        <xdr:nvSpPr>
          <xdr:cNvPr id="4" name="Rectangle: Rounded Corners 3">
            <a:hlinkClick xmlns:r="http://schemas.openxmlformats.org/officeDocument/2006/relationships" r:id="rId3"/>
            <a:extLst>
              <a:ext uri="{FF2B5EF4-FFF2-40B4-BE49-F238E27FC236}">
                <a16:creationId xmlns:a16="http://schemas.microsoft.com/office/drawing/2014/main" id="{00000000-0008-0000-0200-000004000000}"/>
              </a:ext>
            </a:extLst>
          </xdr:cNvPr>
          <xdr:cNvSpPr/>
        </xdr:nvSpPr>
        <xdr:spPr>
          <a:xfrm>
            <a:off x="3895165"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Setting and Lists</a:t>
            </a:r>
          </a:p>
        </xdr:txBody>
      </xdr:sp>
      <xdr:sp macro="" textlink="">
        <xdr:nvSpPr>
          <xdr:cNvPr id="5" name="Rectangle: Rounded Corners 4">
            <a:hlinkClick xmlns:r="http://schemas.openxmlformats.org/officeDocument/2006/relationships" r:id="rId4"/>
            <a:extLst>
              <a:ext uri="{FF2B5EF4-FFF2-40B4-BE49-F238E27FC236}">
                <a16:creationId xmlns:a16="http://schemas.microsoft.com/office/drawing/2014/main" id="{00000000-0008-0000-0200-000005000000}"/>
              </a:ext>
            </a:extLst>
          </xdr:cNvPr>
          <xdr:cNvSpPr/>
        </xdr:nvSpPr>
        <xdr:spPr>
          <a:xfrm>
            <a:off x="5280212"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Raw Data</a:t>
            </a:r>
          </a:p>
        </xdr:txBody>
      </xdr:sp>
      <xdr:sp macro="" textlink="">
        <xdr:nvSpPr>
          <xdr:cNvPr id="6" name="Rectangle: Rounded Corners 5">
            <a:hlinkClick xmlns:r="http://schemas.openxmlformats.org/officeDocument/2006/relationships" r:id="rId5"/>
            <a:extLst>
              <a:ext uri="{FF2B5EF4-FFF2-40B4-BE49-F238E27FC236}">
                <a16:creationId xmlns:a16="http://schemas.microsoft.com/office/drawing/2014/main" id="{00000000-0008-0000-0200-000006000000}"/>
              </a:ext>
            </a:extLst>
          </xdr:cNvPr>
          <xdr:cNvSpPr/>
        </xdr:nvSpPr>
        <xdr:spPr>
          <a:xfrm>
            <a:off x="6665259"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Dashboard</a:t>
            </a:r>
          </a:p>
        </xdr:txBody>
      </xdr:sp>
      <xdr:sp macro="" textlink="">
        <xdr:nvSpPr>
          <xdr:cNvPr id="7" name="Rectangle: Rounded Corners 6">
            <a:hlinkClick xmlns:r="http://schemas.openxmlformats.org/officeDocument/2006/relationships" r:id="rId6"/>
            <a:extLst>
              <a:ext uri="{FF2B5EF4-FFF2-40B4-BE49-F238E27FC236}">
                <a16:creationId xmlns:a16="http://schemas.microsoft.com/office/drawing/2014/main" id="{00000000-0008-0000-0200-000007000000}"/>
              </a:ext>
            </a:extLst>
          </xdr:cNvPr>
          <xdr:cNvSpPr/>
        </xdr:nvSpPr>
        <xdr:spPr>
          <a:xfrm>
            <a:off x="9440720" y="37741"/>
            <a:ext cx="1443317" cy="265176"/>
          </a:xfrm>
          <a:prstGeom prst="roundRect">
            <a:avLst/>
          </a:prstGeom>
          <a:solidFill>
            <a:srgbClr val="A0A9AE"/>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solidFill>
                  <a:sysClr val="windowText" lastClr="000000"/>
                </a:solidFill>
              </a:rPr>
              <a:t>Our Services</a:t>
            </a:r>
          </a:p>
        </xdr:txBody>
      </xdr:sp>
      <xdr:sp macro="" textlink="">
        <xdr:nvSpPr>
          <xdr:cNvPr id="8" name="Rectangle: Rounded Corners 7">
            <a:hlinkClick xmlns:r="http://schemas.openxmlformats.org/officeDocument/2006/relationships" r:id="rId7"/>
            <a:extLst>
              <a:ext uri="{FF2B5EF4-FFF2-40B4-BE49-F238E27FC236}">
                <a16:creationId xmlns:a16="http://schemas.microsoft.com/office/drawing/2014/main" id="{00000000-0008-0000-0200-000008000000}"/>
              </a:ext>
            </a:extLst>
          </xdr:cNvPr>
          <xdr:cNvSpPr/>
        </xdr:nvSpPr>
        <xdr:spPr>
          <a:xfrm>
            <a:off x="8050306"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OEE</a:t>
            </a:r>
            <a:r>
              <a:rPr lang="en-US" sz="1050" baseline="0"/>
              <a:t> Calculator</a:t>
            </a:r>
            <a:endParaRPr lang="en-US" sz="1050"/>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152400</xdr:colOff>
      <xdr:row>5</xdr:row>
      <xdr:rowOff>9525</xdr:rowOff>
    </xdr:from>
    <xdr:to>
      <xdr:col>6</xdr:col>
      <xdr:colOff>419100</xdr:colOff>
      <xdr:row>6</xdr:row>
      <xdr:rowOff>16565</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duotone>
            <a:schemeClr val="accent3">
              <a:shade val="45000"/>
              <a:satMod val="135000"/>
            </a:schemeClr>
            <a:prstClr val="white"/>
          </a:duotone>
          <a:extLst>
            <a:ext uri="{BEBA8EAE-BF5A-486C-A8C5-ECC9F3942E4B}">
              <a14:imgProps xmlns:a14="http://schemas.microsoft.com/office/drawing/2010/main">
                <a14:imgLayer r:embed="rId2">
                  <a14:imgEffect>
                    <a14:backgroundRemoval t="0" b="100000" l="10000" r="90000">
                      <a14:foregroundMark x1="50122" y1="50391" x2="50122" y2="50391"/>
                    </a14:backgroundRemoval>
                  </a14:imgEffect>
                </a14:imgLayer>
              </a14:imgProps>
            </a:ext>
            <a:ext uri="{28A0092B-C50C-407E-A947-70E740481C1C}">
              <a14:useLocalDpi xmlns:a14="http://schemas.microsoft.com/office/drawing/2010/main" val="0"/>
            </a:ext>
          </a:extLst>
        </a:blip>
        <a:stretch>
          <a:fillRect/>
        </a:stretch>
      </xdr:blipFill>
      <xdr:spPr>
        <a:xfrm>
          <a:off x="3590925" y="504825"/>
          <a:ext cx="266700" cy="168965"/>
        </a:xfrm>
        <a:prstGeom prst="rect">
          <a:avLst/>
        </a:prstGeom>
      </xdr:spPr>
    </xdr:pic>
    <xdr:clientData/>
  </xdr:twoCellAnchor>
  <xdr:twoCellAnchor editAs="oneCell">
    <xdr:from>
      <xdr:col>6</xdr:col>
      <xdr:colOff>152400</xdr:colOff>
      <xdr:row>7</xdr:row>
      <xdr:rowOff>0</xdr:rowOff>
    </xdr:from>
    <xdr:to>
      <xdr:col>6</xdr:col>
      <xdr:colOff>419100</xdr:colOff>
      <xdr:row>8</xdr:row>
      <xdr:rowOff>10850</xdr:rowOff>
    </xdr:to>
    <xdr:pic>
      <xdr:nvPicPr>
        <xdr:cNvPr id="4" name="Picture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cstate="print">
          <a:duotone>
            <a:schemeClr val="accent3">
              <a:shade val="45000"/>
              <a:satMod val="135000"/>
            </a:schemeClr>
            <a:prstClr val="white"/>
          </a:duotone>
          <a:extLst>
            <a:ext uri="{BEBA8EAE-BF5A-486C-A8C5-ECC9F3942E4B}">
              <a14:imgProps xmlns:a14="http://schemas.microsoft.com/office/drawing/2010/main">
                <a14:imgLayer r:embed="rId2">
                  <a14:imgEffect>
                    <a14:backgroundRemoval t="0" b="100000" l="10000" r="90000">
                      <a14:foregroundMark x1="50122" y1="50391" x2="50122" y2="50391"/>
                    </a14:backgroundRemoval>
                  </a14:imgEffect>
                </a14:imgLayer>
              </a14:imgProps>
            </a:ext>
            <a:ext uri="{28A0092B-C50C-407E-A947-70E740481C1C}">
              <a14:useLocalDpi xmlns:a14="http://schemas.microsoft.com/office/drawing/2010/main" val="0"/>
            </a:ext>
          </a:extLst>
        </a:blip>
        <a:stretch>
          <a:fillRect/>
        </a:stretch>
      </xdr:blipFill>
      <xdr:spPr>
        <a:xfrm>
          <a:off x="3590925" y="819150"/>
          <a:ext cx="266700" cy="168965"/>
        </a:xfrm>
        <a:prstGeom prst="rect">
          <a:avLst/>
        </a:prstGeom>
      </xdr:spPr>
    </xdr:pic>
    <xdr:clientData/>
  </xdr:twoCellAnchor>
  <mc:AlternateContent xmlns:mc="http://schemas.openxmlformats.org/markup-compatibility/2006">
    <mc:Choice xmlns:a14="http://schemas.microsoft.com/office/drawing/2010/main" Requires="a14">
      <xdr:twoCellAnchor>
        <xdr:from>
          <xdr:col>0</xdr:col>
          <xdr:colOff>350520</xdr:colOff>
          <xdr:row>21</xdr:row>
          <xdr:rowOff>99060</xdr:rowOff>
        </xdr:from>
        <xdr:to>
          <xdr:col>2</xdr:col>
          <xdr:colOff>274320</xdr:colOff>
          <xdr:row>22</xdr:row>
          <xdr:rowOff>137160</xdr:rowOff>
        </xdr:to>
        <xdr:sp macro="" textlink="">
          <xdr:nvSpPr>
            <xdr:cNvPr id="2050" name="Button 2" hidden="1">
              <a:extLst>
                <a:ext uri="{63B3BB69-23CF-44E3-9099-C40C66FF867C}">
                  <a14:compatExt spid="_x0000_s2050"/>
                </a:ext>
                <a:ext uri="{FF2B5EF4-FFF2-40B4-BE49-F238E27FC236}">
                  <a16:creationId xmlns:a16="http://schemas.microsoft.com/office/drawing/2014/main" id="{00000000-0008-0000-0500-0000020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Reset</a:t>
              </a:r>
            </a:p>
          </xdr:txBody>
        </xdr:sp>
        <xdr:clientData fPrintsWithSheet="0"/>
      </xdr:twoCellAnchor>
    </mc:Choice>
    <mc:Fallback/>
  </mc:AlternateContent>
  <xdr:twoCellAnchor>
    <xdr:from>
      <xdr:col>1</xdr:col>
      <xdr:colOff>0</xdr:colOff>
      <xdr:row>0</xdr:row>
      <xdr:rowOff>16559</xdr:rowOff>
    </xdr:from>
    <xdr:to>
      <xdr:col>13</xdr:col>
      <xdr:colOff>96835</xdr:colOff>
      <xdr:row>1</xdr:row>
      <xdr:rowOff>105720</xdr:rowOff>
    </xdr:to>
    <xdr:grpSp>
      <xdr:nvGrpSpPr>
        <xdr:cNvPr id="2" name="Group 1">
          <a:hlinkClick xmlns:r="http://schemas.openxmlformats.org/officeDocument/2006/relationships" r:id="rId3"/>
          <a:extLst>
            <a:ext uri="{FF2B5EF4-FFF2-40B4-BE49-F238E27FC236}">
              <a16:creationId xmlns:a16="http://schemas.microsoft.com/office/drawing/2014/main" id="{00000000-0008-0000-0500-000002000000}"/>
            </a:ext>
          </a:extLst>
        </xdr:cNvPr>
        <xdr:cNvGrpSpPr/>
      </xdr:nvGrpSpPr>
      <xdr:grpSpPr>
        <a:xfrm>
          <a:off x="404191" y="16559"/>
          <a:ext cx="7571061" cy="254813"/>
          <a:chOff x="2510118" y="35859"/>
          <a:chExt cx="8373919" cy="268941"/>
        </a:xfrm>
      </xdr:grpSpPr>
      <xdr:sp macro="" textlink="">
        <xdr:nvSpPr>
          <xdr:cNvPr id="5" name="Rectangle: Rounded Corners 4">
            <a:hlinkClick xmlns:r="http://schemas.openxmlformats.org/officeDocument/2006/relationships" r:id="rId4"/>
            <a:extLst>
              <a:ext uri="{FF2B5EF4-FFF2-40B4-BE49-F238E27FC236}">
                <a16:creationId xmlns:a16="http://schemas.microsoft.com/office/drawing/2014/main" id="{00000000-0008-0000-0500-000005000000}"/>
              </a:ext>
            </a:extLst>
          </xdr:cNvPr>
          <xdr:cNvSpPr/>
        </xdr:nvSpPr>
        <xdr:spPr>
          <a:xfrm>
            <a:off x="2510118"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Instructions</a:t>
            </a:r>
          </a:p>
        </xdr:txBody>
      </xdr:sp>
      <xdr:sp macro="" textlink="">
        <xdr:nvSpPr>
          <xdr:cNvPr id="6" name="Rectangle: Rounded Corners 5">
            <a:hlinkClick xmlns:r="http://schemas.openxmlformats.org/officeDocument/2006/relationships" r:id="rId5"/>
            <a:extLst>
              <a:ext uri="{FF2B5EF4-FFF2-40B4-BE49-F238E27FC236}">
                <a16:creationId xmlns:a16="http://schemas.microsoft.com/office/drawing/2014/main" id="{00000000-0008-0000-0500-000006000000}"/>
              </a:ext>
            </a:extLst>
          </xdr:cNvPr>
          <xdr:cNvSpPr/>
        </xdr:nvSpPr>
        <xdr:spPr>
          <a:xfrm>
            <a:off x="3895165"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Setting and Lists</a:t>
            </a:r>
          </a:p>
        </xdr:txBody>
      </xdr:sp>
      <xdr:sp macro="" textlink="">
        <xdr:nvSpPr>
          <xdr:cNvPr id="7" name="Rectangle: Rounded Corners 6">
            <a:hlinkClick xmlns:r="http://schemas.openxmlformats.org/officeDocument/2006/relationships" r:id="rId6"/>
            <a:extLst>
              <a:ext uri="{FF2B5EF4-FFF2-40B4-BE49-F238E27FC236}">
                <a16:creationId xmlns:a16="http://schemas.microsoft.com/office/drawing/2014/main" id="{00000000-0008-0000-0500-000007000000}"/>
              </a:ext>
            </a:extLst>
          </xdr:cNvPr>
          <xdr:cNvSpPr/>
        </xdr:nvSpPr>
        <xdr:spPr>
          <a:xfrm>
            <a:off x="5280212"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Raw Data</a:t>
            </a:r>
          </a:p>
        </xdr:txBody>
      </xdr:sp>
      <xdr:sp macro="" textlink="">
        <xdr:nvSpPr>
          <xdr:cNvPr id="8" name="Rectangle: Rounded Corners 7">
            <a:hlinkClick xmlns:r="http://schemas.openxmlformats.org/officeDocument/2006/relationships" r:id="rId7"/>
            <a:extLst>
              <a:ext uri="{FF2B5EF4-FFF2-40B4-BE49-F238E27FC236}">
                <a16:creationId xmlns:a16="http://schemas.microsoft.com/office/drawing/2014/main" id="{00000000-0008-0000-0500-000008000000}"/>
              </a:ext>
            </a:extLst>
          </xdr:cNvPr>
          <xdr:cNvSpPr/>
        </xdr:nvSpPr>
        <xdr:spPr>
          <a:xfrm>
            <a:off x="6665259"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Dashboard</a:t>
            </a:r>
          </a:p>
        </xdr:txBody>
      </xdr:sp>
      <xdr:sp macro="" textlink="">
        <xdr:nvSpPr>
          <xdr:cNvPr id="9" name="Rectangle: Rounded Corners 8">
            <a:hlinkClick xmlns:r="http://schemas.openxmlformats.org/officeDocument/2006/relationships" r:id="rId8"/>
            <a:extLst>
              <a:ext uri="{FF2B5EF4-FFF2-40B4-BE49-F238E27FC236}">
                <a16:creationId xmlns:a16="http://schemas.microsoft.com/office/drawing/2014/main" id="{00000000-0008-0000-0500-000009000000}"/>
              </a:ext>
            </a:extLst>
          </xdr:cNvPr>
          <xdr:cNvSpPr/>
        </xdr:nvSpPr>
        <xdr:spPr>
          <a:xfrm>
            <a:off x="9440720" y="37741"/>
            <a:ext cx="1443317" cy="265176"/>
          </a:xfrm>
          <a:prstGeom prst="roundRect">
            <a:avLst/>
          </a:prstGeom>
          <a:solidFill>
            <a:srgbClr val="A0A9AE"/>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solidFill>
                  <a:sysClr val="windowText" lastClr="000000"/>
                </a:solidFill>
              </a:rPr>
              <a:t>Our Services</a:t>
            </a:r>
          </a:p>
        </xdr:txBody>
      </xdr:sp>
      <xdr:sp macro="" textlink="">
        <xdr:nvSpPr>
          <xdr:cNvPr id="10" name="Rectangle: Rounded Corners 9">
            <a:hlinkClick xmlns:r="http://schemas.openxmlformats.org/officeDocument/2006/relationships" r:id="rId9"/>
            <a:extLst>
              <a:ext uri="{FF2B5EF4-FFF2-40B4-BE49-F238E27FC236}">
                <a16:creationId xmlns:a16="http://schemas.microsoft.com/office/drawing/2014/main" id="{00000000-0008-0000-0500-00000A000000}"/>
              </a:ext>
            </a:extLst>
          </xdr:cNvPr>
          <xdr:cNvSpPr/>
        </xdr:nvSpPr>
        <xdr:spPr>
          <a:xfrm>
            <a:off x="8050306"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OEE</a:t>
            </a:r>
            <a:r>
              <a:rPr lang="en-US" sz="1050" baseline="0"/>
              <a:t> Calculator</a:t>
            </a:r>
            <a:endParaRPr lang="en-US" sz="1050"/>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16384</xdr:col>
      <xdr:colOff>6381750</xdr:colOff>
      <xdr:row>5</xdr:row>
      <xdr:rowOff>4762</xdr:rowOff>
    </xdr:from>
    <xdr:to>
      <xdr:col>16384</xdr:col>
      <xdr:colOff>10953750</xdr:colOff>
      <xdr:row>20</xdr:row>
      <xdr:rowOff>157162</xdr:rowOff>
    </xdr:to>
    <xdr:graphicFrame macro="">
      <xdr:nvGraphicFramePr>
        <xdr:cNvPr id="14" name="Chart 2">
          <a:extLst>
            <a:ext uri="{FF2B5EF4-FFF2-40B4-BE49-F238E27FC236}">
              <a16:creationId xmlns:a16="http://schemas.microsoft.com/office/drawing/2014/main" id="{00000000-0008-0000-06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0</xdr:col>
          <xdr:colOff>45720</xdr:colOff>
          <xdr:row>9</xdr:row>
          <xdr:rowOff>7620</xdr:rowOff>
        </xdr:from>
        <xdr:to>
          <xdr:col>1</xdr:col>
          <xdr:colOff>350520</xdr:colOff>
          <xdr:row>10</xdr:row>
          <xdr:rowOff>106680</xdr:rowOff>
        </xdr:to>
        <xdr:sp macro="" textlink="">
          <xdr:nvSpPr>
            <xdr:cNvPr id="4097" name="Button 1" hidden="1">
              <a:extLst>
                <a:ext uri="{63B3BB69-23CF-44E3-9099-C40C66FF867C}">
                  <a14:compatExt spid="_x0000_s4097"/>
                </a:ext>
                <a:ext uri="{FF2B5EF4-FFF2-40B4-BE49-F238E27FC236}">
                  <a16:creationId xmlns:a16="http://schemas.microsoft.com/office/drawing/2014/main" id="{00000000-0008-0000-0600-0000011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Refresh Data</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373380</xdr:colOff>
          <xdr:row>9</xdr:row>
          <xdr:rowOff>7620</xdr:rowOff>
        </xdr:from>
        <xdr:to>
          <xdr:col>2</xdr:col>
          <xdr:colOff>609600</xdr:colOff>
          <xdr:row>10</xdr:row>
          <xdr:rowOff>106680</xdr:rowOff>
        </xdr:to>
        <xdr:sp macro="" textlink="">
          <xdr:nvSpPr>
            <xdr:cNvPr id="4098" name="Button 2" hidden="1">
              <a:extLst>
                <a:ext uri="{63B3BB69-23CF-44E3-9099-C40C66FF867C}">
                  <a14:compatExt spid="_x0000_s4098"/>
                </a:ext>
                <a:ext uri="{FF2B5EF4-FFF2-40B4-BE49-F238E27FC236}">
                  <a16:creationId xmlns:a16="http://schemas.microsoft.com/office/drawing/2014/main" id="{00000000-0008-0000-0600-0000021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Full Screen</a:t>
              </a:r>
            </a:p>
          </xdr:txBody>
        </xdr:sp>
        <xdr:clientData fPrintsWithSheet="0"/>
      </xdr:twoCellAnchor>
    </mc:Choice>
    <mc:Fallback/>
  </mc:AlternateContent>
  <xdr:twoCellAnchor editAs="oneCell">
    <xdr:from>
      <xdr:col>0</xdr:col>
      <xdr:colOff>0</xdr:colOff>
      <xdr:row>20</xdr:row>
      <xdr:rowOff>71438</xdr:rowOff>
    </xdr:from>
    <xdr:to>
      <xdr:col>2</xdr:col>
      <xdr:colOff>589121</xdr:colOff>
      <xdr:row>24</xdr:row>
      <xdr:rowOff>93821</xdr:rowOff>
    </xdr:to>
    <mc:AlternateContent xmlns:mc="http://schemas.openxmlformats.org/markup-compatibility/2006" xmlns:a14="http://schemas.microsoft.com/office/drawing/2010/main">
      <mc:Choice Requires="a14">
        <xdr:graphicFrame macro="">
          <xdr:nvGraphicFramePr>
            <xdr:cNvPr id="5" name="Shift">
              <a:extLst>
                <a:ext uri="{FF2B5EF4-FFF2-40B4-BE49-F238E27FC236}">
                  <a16:creationId xmlns:a16="http://schemas.microsoft.com/office/drawing/2014/main" id="{00000000-0008-0000-0600-000005000000}"/>
                </a:ext>
              </a:extLst>
            </xdr:cNvPr>
            <xdr:cNvGraphicFramePr/>
          </xdr:nvGraphicFramePr>
          <xdr:xfrm>
            <a:off x="0" y="0"/>
            <a:ext cx="0" cy="0"/>
          </xdr:xfrm>
          <a:graphic>
            <a:graphicData uri="http://schemas.microsoft.com/office/drawing/2010/slicer">
              <sle:slicer xmlns:sle="http://schemas.microsoft.com/office/drawing/2010/slicer" name="Shift"/>
            </a:graphicData>
          </a:graphic>
        </xdr:graphicFrame>
      </mc:Choice>
      <mc:Fallback xmlns="">
        <xdr:sp macro="" textlink="">
          <xdr:nvSpPr>
            <xdr:cNvPr id="0" name=""/>
            <xdr:cNvSpPr>
              <a:spLocks noTextEdit="1"/>
            </xdr:cNvSpPr>
          </xdr:nvSpPr>
          <xdr:spPr>
            <a:xfrm>
              <a:off x="0" y="3000376"/>
              <a:ext cx="1828800" cy="702468"/>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0</xdr:colOff>
      <xdr:row>10</xdr:row>
      <xdr:rowOff>126207</xdr:rowOff>
    </xdr:from>
    <xdr:to>
      <xdr:col>2</xdr:col>
      <xdr:colOff>589121</xdr:colOff>
      <xdr:row>20</xdr:row>
      <xdr:rowOff>55723</xdr:rowOff>
    </xdr:to>
    <mc:AlternateContent xmlns:mc="http://schemas.openxmlformats.org/markup-compatibility/2006" xmlns:a14="http://schemas.microsoft.com/office/drawing/2010/main">
      <mc:Choice Requires="a14">
        <xdr:graphicFrame macro="">
          <xdr:nvGraphicFramePr>
            <xdr:cNvPr id="6" name="Line">
              <a:extLst>
                <a:ext uri="{FF2B5EF4-FFF2-40B4-BE49-F238E27FC236}">
                  <a16:creationId xmlns:a16="http://schemas.microsoft.com/office/drawing/2014/main" id="{00000000-0008-0000-0600-000006000000}"/>
                </a:ext>
              </a:extLst>
            </xdr:cNvPr>
            <xdr:cNvGraphicFramePr/>
          </xdr:nvGraphicFramePr>
          <xdr:xfrm>
            <a:off x="0" y="0"/>
            <a:ext cx="0" cy="0"/>
          </xdr:xfrm>
          <a:graphic>
            <a:graphicData uri="http://schemas.microsoft.com/office/drawing/2010/slicer">
              <sle:slicer xmlns:sle="http://schemas.microsoft.com/office/drawing/2010/slicer" name="Line"/>
            </a:graphicData>
          </a:graphic>
        </xdr:graphicFrame>
      </mc:Choice>
      <mc:Fallback xmlns="">
        <xdr:sp macro="" textlink="">
          <xdr:nvSpPr>
            <xdr:cNvPr id="0" name=""/>
            <xdr:cNvSpPr>
              <a:spLocks noTextEdit="1"/>
            </xdr:cNvSpPr>
          </xdr:nvSpPr>
          <xdr:spPr>
            <a:xfrm>
              <a:off x="0" y="1388270"/>
              <a:ext cx="1828800" cy="16002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0</xdr:colOff>
      <xdr:row>24</xdr:row>
      <xdr:rowOff>123827</xdr:rowOff>
    </xdr:from>
    <xdr:to>
      <xdr:col>2</xdr:col>
      <xdr:colOff>589121</xdr:colOff>
      <xdr:row>35</xdr:row>
      <xdr:rowOff>55720</xdr:rowOff>
    </xdr:to>
    <mc:AlternateContent xmlns:mc="http://schemas.openxmlformats.org/markup-compatibility/2006" xmlns:a14="http://schemas.microsoft.com/office/drawing/2010/main">
      <mc:Choice Requires="a14">
        <xdr:graphicFrame macro="">
          <xdr:nvGraphicFramePr>
            <xdr:cNvPr id="7" name="Product">
              <a:extLst>
                <a:ext uri="{FF2B5EF4-FFF2-40B4-BE49-F238E27FC236}">
                  <a16:creationId xmlns:a16="http://schemas.microsoft.com/office/drawing/2014/main" id="{00000000-0008-0000-0600-000007000000}"/>
                </a:ext>
              </a:extLst>
            </xdr:cNvPr>
            <xdr:cNvGraphicFramePr/>
          </xdr:nvGraphicFramePr>
          <xdr:xfrm>
            <a:off x="0" y="0"/>
            <a:ext cx="0" cy="0"/>
          </xdr:xfrm>
          <a:graphic>
            <a:graphicData uri="http://schemas.microsoft.com/office/drawing/2010/slicer">
              <sle:slicer xmlns:sle="http://schemas.microsoft.com/office/drawing/2010/slicer" name="Product"/>
            </a:graphicData>
          </a:graphic>
        </xdr:graphicFrame>
      </mc:Choice>
      <mc:Fallback xmlns="">
        <xdr:sp macro="" textlink="">
          <xdr:nvSpPr>
            <xdr:cNvPr id="0" name=""/>
            <xdr:cNvSpPr>
              <a:spLocks noTextEdit="1"/>
            </xdr:cNvSpPr>
          </xdr:nvSpPr>
          <xdr:spPr>
            <a:xfrm>
              <a:off x="0" y="3719515"/>
              <a:ext cx="1828800" cy="126920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0</xdr:colOff>
      <xdr:row>35</xdr:row>
      <xdr:rowOff>69054</xdr:rowOff>
    </xdr:from>
    <xdr:to>
      <xdr:col>2</xdr:col>
      <xdr:colOff>589121</xdr:colOff>
      <xdr:row>51</xdr:row>
      <xdr:rowOff>154782</xdr:rowOff>
    </xdr:to>
    <mc:AlternateContent xmlns:mc="http://schemas.openxmlformats.org/markup-compatibility/2006" xmlns:a14="http://schemas.microsoft.com/office/drawing/2010/main">
      <mc:Choice Requires="a14">
        <xdr:graphicFrame macro="">
          <xdr:nvGraphicFramePr>
            <xdr:cNvPr id="8" name="Failure Root Cause">
              <a:extLst>
                <a:ext uri="{FF2B5EF4-FFF2-40B4-BE49-F238E27FC236}">
                  <a16:creationId xmlns:a16="http://schemas.microsoft.com/office/drawing/2014/main" id="{00000000-0008-0000-0600-000008000000}"/>
                </a:ext>
              </a:extLst>
            </xdr:cNvPr>
            <xdr:cNvGraphicFramePr/>
          </xdr:nvGraphicFramePr>
          <xdr:xfrm>
            <a:off x="0" y="0"/>
            <a:ext cx="0" cy="0"/>
          </xdr:xfrm>
          <a:graphic>
            <a:graphicData uri="http://schemas.microsoft.com/office/drawing/2010/slicer">
              <sle:slicer xmlns:sle="http://schemas.microsoft.com/office/drawing/2010/slicer" name="Failure Root Cause"/>
            </a:graphicData>
          </a:graphic>
        </xdr:graphicFrame>
      </mc:Choice>
      <mc:Fallback xmlns="">
        <xdr:sp macro="" textlink="">
          <xdr:nvSpPr>
            <xdr:cNvPr id="0" name=""/>
            <xdr:cNvSpPr>
              <a:spLocks noTextEdit="1"/>
            </xdr:cNvSpPr>
          </xdr:nvSpPr>
          <xdr:spPr>
            <a:xfrm>
              <a:off x="0" y="5498304"/>
              <a:ext cx="1828800" cy="2752728"/>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16</xdr:col>
      <xdr:colOff>0</xdr:colOff>
      <xdr:row>9</xdr:row>
      <xdr:rowOff>11907</xdr:rowOff>
    </xdr:from>
    <xdr:to>
      <xdr:col>22</xdr:col>
      <xdr:colOff>607218</xdr:colOff>
      <xdr:row>17</xdr:row>
      <xdr:rowOff>134779</xdr:rowOff>
    </xdr:to>
    <mc:AlternateContent xmlns:mc="http://schemas.openxmlformats.org/markup-compatibility/2006" xmlns:tsle="http://schemas.microsoft.com/office/drawing/2012/timeslicer">
      <mc:Choice Requires="tsle">
        <xdr:graphicFrame macro="">
          <xdr:nvGraphicFramePr>
            <xdr:cNvPr id="10" name="Date 1">
              <a:extLst>
                <a:ext uri="{FF2B5EF4-FFF2-40B4-BE49-F238E27FC236}">
                  <a16:creationId xmlns:a16="http://schemas.microsoft.com/office/drawing/2014/main" id="{00000000-0008-0000-0600-00000A000000}"/>
                </a:ext>
              </a:extLst>
            </xdr:cNvPr>
            <xdr:cNvGraphicFramePr/>
          </xdr:nvGraphicFramePr>
          <xdr:xfrm>
            <a:off x="0" y="0"/>
            <a:ext cx="0" cy="0"/>
          </xdr:xfrm>
          <a:graphic>
            <a:graphicData uri="http://schemas.microsoft.com/office/drawing/2012/timeslicer">
              <tsle:timeslicer name="Date 1"/>
            </a:graphicData>
          </a:graphic>
        </xdr:graphicFrame>
      </mc:Choice>
      <mc:Fallback xmlns="">
        <xdr:sp macro="" textlink="">
          <xdr:nvSpPr>
            <xdr:cNvPr id="0" name=""/>
            <xdr:cNvSpPr>
              <a:spLocks noTextEdit="1"/>
            </xdr:cNvSpPr>
          </xdr:nvSpPr>
          <xdr:spPr>
            <a:xfrm>
              <a:off x="11572875" y="1107282"/>
              <a:ext cx="4464843" cy="1297780"/>
            </a:xfrm>
            <a:prstGeom prst="rect">
              <a:avLst/>
            </a:prstGeom>
            <a:solidFill>
              <a:prstClr val="white"/>
            </a:solidFill>
            <a:ln w="1">
              <a:solidFill>
                <a:prstClr val="green"/>
              </a:solidFill>
            </a:ln>
          </xdr:spPr>
          <xdr:txBody>
            <a:bodyPr vertOverflow="clip" horzOverflow="clip"/>
            <a:lstStyle/>
            <a:p>
              <a:r>
                <a:rPr lang="en-US" sz="1100"/>
                <a:t>Timeline: Works in Excel 2013 or higher. Do not move or resize.</a:t>
              </a:r>
            </a:p>
          </xdr:txBody>
        </xdr:sp>
      </mc:Fallback>
    </mc:AlternateContent>
    <xdr:clientData/>
  </xdr:twoCellAnchor>
  <xdr:twoCellAnchor>
    <xdr:from>
      <xdr:col>2</xdr:col>
      <xdr:colOff>607218</xdr:colOff>
      <xdr:row>9</xdr:row>
      <xdr:rowOff>23813</xdr:rowOff>
    </xdr:from>
    <xdr:to>
      <xdr:col>15</xdr:col>
      <xdr:colOff>654843</xdr:colOff>
      <xdr:row>21</xdr:row>
      <xdr:rowOff>119062</xdr:rowOff>
    </xdr:to>
    <xdr:graphicFrame macro="">
      <xdr:nvGraphicFramePr>
        <xdr:cNvPr id="11" name="Chart 10">
          <a:extLst>
            <a:ext uri="{FF2B5EF4-FFF2-40B4-BE49-F238E27FC236}">
              <a16:creationId xmlns:a16="http://schemas.microsoft.com/office/drawing/2014/main" id="{00000000-0008-0000-06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812</xdr:colOff>
      <xdr:row>37</xdr:row>
      <xdr:rowOff>104439</xdr:rowOff>
    </xdr:from>
    <xdr:to>
      <xdr:col>22</xdr:col>
      <xdr:colOff>593687</xdr:colOff>
      <xdr:row>52</xdr:row>
      <xdr:rowOff>44824</xdr:rowOff>
    </xdr:to>
    <xdr:graphicFrame macro="">
      <xdr:nvGraphicFramePr>
        <xdr:cNvPr id="12" name="Chart 11">
          <a:extLst>
            <a:ext uri="{FF2B5EF4-FFF2-40B4-BE49-F238E27FC236}">
              <a16:creationId xmlns:a16="http://schemas.microsoft.com/office/drawing/2014/main" id="{00000000-0008-0000-06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698181</xdr:colOff>
      <xdr:row>22</xdr:row>
      <xdr:rowOff>19526</xdr:rowOff>
    </xdr:from>
    <xdr:to>
      <xdr:col>22</xdr:col>
      <xdr:colOff>607217</xdr:colOff>
      <xdr:row>37</xdr:row>
      <xdr:rowOff>44823</xdr:rowOff>
    </xdr:to>
    <xdr:graphicFrame macro="">
      <xdr:nvGraphicFramePr>
        <xdr:cNvPr id="15" name="Chart 14">
          <a:extLst>
            <a:ext uri="{FF2B5EF4-FFF2-40B4-BE49-F238E27FC236}">
              <a16:creationId xmlns:a16="http://schemas.microsoft.com/office/drawing/2014/main" id="{00000000-0008-0000-06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589877</xdr:colOff>
      <xdr:row>22</xdr:row>
      <xdr:rowOff>18600</xdr:rowOff>
    </xdr:from>
    <xdr:to>
      <xdr:col>10</xdr:col>
      <xdr:colOff>211231</xdr:colOff>
      <xdr:row>52</xdr:row>
      <xdr:rowOff>44824</xdr:rowOff>
    </xdr:to>
    <xdr:graphicFrame macro="">
      <xdr:nvGraphicFramePr>
        <xdr:cNvPr id="13" name="Chart 12">
          <a:extLst>
            <a:ext uri="{FF2B5EF4-FFF2-40B4-BE49-F238E27FC236}">
              <a16:creationId xmlns:a16="http://schemas.microsoft.com/office/drawing/2014/main" id="{00000000-0008-0000-06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248154</xdr:colOff>
      <xdr:row>22</xdr:row>
      <xdr:rowOff>20813</xdr:rowOff>
    </xdr:from>
    <xdr:to>
      <xdr:col>15</xdr:col>
      <xdr:colOff>663444</xdr:colOff>
      <xdr:row>37</xdr:row>
      <xdr:rowOff>43196</xdr:rowOff>
    </xdr:to>
    <xdr:graphicFrame macro="">
      <xdr:nvGraphicFramePr>
        <xdr:cNvPr id="17" name="Chart 16">
          <a:extLst>
            <a:ext uri="{FF2B5EF4-FFF2-40B4-BE49-F238E27FC236}">
              <a16:creationId xmlns:a16="http://schemas.microsoft.com/office/drawing/2014/main" id="{00000000-0008-0000-06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244849</xdr:colOff>
      <xdr:row>37</xdr:row>
      <xdr:rowOff>102758</xdr:rowOff>
    </xdr:from>
    <xdr:to>
      <xdr:col>15</xdr:col>
      <xdr:colOff>664368</xdr:colOff>
      <xdr:row>52</xdr:row>
      <xdr:rowOff>41014</xdr:rowOff>
    </xdr:to>
    <xdr:graphicFrame macro="">
      <xdr:nvGraphicFramePr>
        <xdr:cNvPr id="16" name="Chart 15">
          <a:extLst>
            <a:ext uri="{FF2B5EF4-FFF2-40B4-BE49-F238E27FC236}">
              <a16:creationId xmlns:a16="http://schemas.microsoft.com/office/drawing/2014/main" id="{00000000-0008-0000-06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18</xdr:col>
      <xdr:colOff>154473</xdr:colOff>
      <xdr:row>1</xdr:row>
      <xdr:rowOff>141866</xdr:rowOff>
    </xdr:from>
    <xdr:to>
      <xdr:col>19</xdr:col>
      <xdr:colOff>555680</xdr:colOff>
      <xdr:row>5</xdr:row>
      <xdr:rowOff>19081</xdr:rowOff>
    </xdr:to>
    <xdr:pic>
      <xdr:nvPicPr>
        <xdr:cNvPr id="2" name="Picture 1" descr="A colorful gauge with a black background&#10;&#10;Description automatically generated">
          <a:extLst>
            <a:ext uri="{FF2B5EF4-FFF2-40B4-BE49-F238E27FC236}">
              <a16:creationId xmlns:a16="http://schemas.microsoft.com/office/drawing/2014/main" id="{00000000-0008-0000-0600-000002000000}"/>
            </a:ext>
          </a:extLst>
        </xdr:cNvPr>
        <xdr:cNvPicPr>
          <a:picLocks noChangeAspect="1"/>
        </xdr:cNvPicPr>
      </xdr:nvPicPr>
      <xdr:blipFill rotWithShape="1">
        <a:blip xmlns:r="http://schemas.openxmlformats.org/officeDocument/2006/relationships" r:embed="rId8" cstate="print">
          <a:extLst>
            <a:ext uri="{28A0092B-C50C-407E-A947-70E740481C1C}">
              <a14:useLocalDpi xmlns:a14="http://schemas.microsoft.com/office/drawing/2010/main" val="0"/>
            </a:ext>
          </a:extLst>
        </a:blip>
        <a:srcRect t="13433" b="13432"/>
        <a:stretch/>
      </xdr:blipFill>
      <xdr:spPr>
        <a:xfrm>
          <a:off x="13444649" y="309954"/>
          <a:ext cx="1079275" cy="676419"/>
        </a:xfrm>
        <a:prstGeom prst="rect">
          <a:avLst/>
        </a:prstGeom>
      </xdr:spPr>
    </xdr:pic>
    <xdr:clientData/>
  </xdr:twoCellAnchor>
  <xdr:twoCellAnchor editAs="oneCell">
    <xdr:from>
      <xdr:col>13</xdr:col>
      <xdr:colOff>148084</xdr:colOff>
      <xdr:row>1</xdr:row>
      <xdr:rowOff>112062</xdr:rowOff>
    </xdr:from>
    <xdr:to>
      <xdr:col>14</xdr:col>
      <xdr:colOff>225237</xdr:colOff>
      <xdr:row>5</xdr:row>
      <xdr:rowOff>55248</xdr:rowOff>
    </xdr:to>
    <xdr:pic>
      <xdr:nvPicPr>
        <xdr:cNvPr id="18" name="Graphic 17" descr="Coins with solid fill">
          <a:extLst>
            <a:ext uri="{FF2B5EF4-FFF2-40B4-BE49-F238E27FC236}">
              <a16:creationId xmlns:a16="http://schemas.microsoft.com/office/drawing/2014/main" id="{00000000-0008-0000-0600-000012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10166143" y="280150"/>
          <a:ext cx="749506" cy="761440"/>
        </a:xfrm>
        <a:prstGeom prst="rect">
          <a:avLst/>
        </a:prstGeom>
      </xdr:spPr>
    </xdr:pic>
    <xdr:clientData/>
  </xdr:twoCellAnchor>
  <xdr:twoCellAnchor editAs="oneCell">
    <xdr:from>
      <xdr:col>3</xdr:col>
      <xdr:colOff>35719</xdr:colOff>
      <xdr:row>3</xdr:row>
      <xdr:rowOff>130968</xdr:rowOff>
    </xdr:from>
    <xdr:to>
      <xdr:col>4</xdr:col>
      <xdr:colOff>226219</xdr:colOff>
      <xdr:row>8</xdr:row>
      <xdr:rowOff>97101</xdr:rowOff>
    </xdr:to>
    <xdr:pic>
      <xdr:nvPicPr>
        <xdr:cNvPr id="19" name="Graphic 18" descr="Inventory with solid fill">
          <a:extLst>
            <a:ext uri="{FF2B5EF4-FFF2-40B4-BE49-F238E27FC236}">
              <a16:creationId xmlns:a16="http://schemas.microsoft.com/office/drawing/2014/main" id="{00000000-0008-0000-0600-000013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1964532" y="392906"/>
          <a:ext cx="857250" cy="879580"/>
        </a:xfrm>
        <a:prstGeom prst="rect">
          <a:avLst/>
        </a:prstGeom>
      </xdr:spPr>
    </xdr:pic>
    <xdr:clientData/>
  </xdr:twoCellAnchor>
  <xdr:twoCellAnchor>
    <xdr:from>
      <xdr:col>0</xdr:col>
      <xdr:colOff>89647</xdr:colOff>
      <xdr:row>0</xdr:row>
      <xdr:rowOff>20507</xdr:rowOff>
    </xdr:from>
    <xdr:to>
      <xdr:col>10</xdr:col>
      <xdr:colOff>806915</xdr:colOff>
      <xdr:row>1</xdr:row>
      <xdr:rowOff>120100</xdr:rowOff>
    </xdr:to>
    <xdr:grpSp>
      <xdr:nvGrpSpPr>
        <xdr:cNvPr id="20" name="Group 19">
          <a:hlinkClick xmlns:r="http://schemas.openxmlformats.org/officeDocument/2006/relationships" r:id="rId13"/>
          <a:extLst>
            <a:ext uri="{FF2B5EF4-FFF2-40B4-BE49-F238E27FC236}">
              <a16:creationId xmlns:a16="http://schemas.microsoft.com/office/drawing/2014/main" id="{00000000-0008-0000-0600-000014000000}"/>
            </a:ext>
          </a:extLst>
        </xdr:cNvPr>
        <xdr:cNvGrpSpPr/>
      </xdr:nvGrpSpPr>
      <xdr:grpSpPr>
        <a:xfrm>
          <a:off x="89647" y="20507"/>
          <a:ext cx="7584233" cy="269922"/>
          <a:chOff x="2510118" y="35859"/>
          <a:chExt cx="8373919" cy="268941"/>
        </a:xfrm>
      </xdr:grpSpPr>
      <xdr:sp macro="" textlink="">
        <xdr:nvSpPr>
          <xdr:cNvPr id="21" name="Rectangle: Rounded Corners 20">
            <a:hlinkClick xmlns:r="http://schemas.openxmlformats.org/officeDocument/2006/relationships" r:id="rId14"/>
            <a:extLst>
              <a:ext uri="{FF2B5EF4-FFF2-40B4-BE49-F238E27FC236}">
                <a16:creationId xmlns:a16="http://schemas.microsoft.com/office/drawing/2014/main" id="{00000000-0008-0000-0600-000015000000}"/>
              </a:ext>
            </a:extLst>
          </xdr:cNvPr>
          <xdr:cNvSpPr/>
        </xdr:nvSpPr>
        <xdr:spPr>
          <a:xfrm>
            <a:off x="2510118"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Instructions</a:t>
            </a:r>
          </a:p>
        </xdr:txBody>
      </xdr:sp>
      <xdr:sp macro="" textlink="">
        <xdr:nvSpPr>
          <xdr:cNvPr id="22" name="Rectangle: Rounded Corners 21">
            <a:hlinkClick xmlns:r="http://schemas.openxmlformats.org/officeDocument/2006/relationships" r:id="rId15"/>
            <a:extLst>
              <a:ext uri="{FF2B5EF4-FFF2-40B4-BE49-F238E27FC236}">
                <a16:creationId xmlns:a16="http://schemas.microsoft.com/office/drawing/2014/main" id="{00000000-0008-0000-0600-000016000000}"/>
              </a:ext>
            </a:extLst>
          </xdr:cNvPr>
          <xdr:cNvSpPr/>
        </xdr:nvSpPr>
        <xdr:spPr>
          <a:xfrm>
            <a:off x="3895165"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Setting and Lists</a:t>
            </a:r>
          </a:p>
        </xdr:txBody>
      </xdr:sp>
      <xdr:sp macro="" textlink="">
        <xdr:nvSpPr>
          <xdr:cNvPr id="23" name="Rectangle: Rounded Corners 22">
            <a:hlinkClick xmlns:r="http://schemas.openxmlformats.org/officeDocument/2006/relationships" r:id="rId16"/>
            <a:extLst>
              <a:ext uri="{FF2B5EF4-FFF2-40B4-BE49-F238E27FC236}">
                <a16:creationId xmlns:a16="http://schemas.microsoft.com/office/drawing/2014/main" id="{00000000-0008-0000-0600-000017000000}"/>
              </a:ext>
            </a:extLst>
          </xdr:cNvPr>
          <xdr:cNvSpPr/>
        </xdr:nvSpPr>
        <xdr:spPr>
          <a:xfrm>
            <a:off x="5280212"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Raw Data</a:t>
            </a:r>
          </a:p>
        </xdr:txBody>
      </xdr:sp>
      <xdr:sp macro="" textlink="">
        <xdr:nvSpPr>
          <xdr:cNvPr id="24" name="Rectangle: Rounded Corners 23">
            <a:hlinkClick xmlns:r="http://schemas.openxmlformats.org/officeDocument/2006/relationships" r:id="rId17"/>
            <a:extLst>
              <a:ext uri="{FF2B5EF4-FFF2-40B4-BE49-F238E27FC236}">
                <a16:creationId xmlns:a16="http://schemas.microsoft.com/office/drawing/2014/main" id="{00000000-0008-0000-0600-000018000000}"/>
              </a:ext>
            </a:extLst>
          </xdr:cNvPr>
          <xdr:cNvSpPr/>
        </xdr:nvSpPr>
        <xdr:spPr>
          <a:xfrm>
            <a:off x="6665259"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Dashboard</a:t>
            </a:r>
          </a:p>
        </xdr:txBody>
      </xdr:sp>
      <xdr:sp macro="" textlink="">
        <xdr:nvSpPr>
          <xdr:cNvPr id="25" name="Rectangle: Rounded Corners 24">
            <a:hlinkClick xmlns:r="http://schemas.openxmlformats.org/officeDocument/2006/relationships" r:id="rId18"/>
            <a:extLst>
              <a:ext uri="{FF2B5EF4-FFF2-40B4-BE49-F238E27FC236}">
                <a16:creationId xmlns:a16="http://schemas.microsoft.com/office/drawing/2014/main" id="{00000000-0008-0000-0600-000019000000}"/>
              </a:ext>
            </a:extLst>
          </xdr:cNvPr>
          <xdr:cNvSpPr/>
        </xdr:nvSpPr>
        <xdr:spPr>
          <a:xfrm>
            <a:off x="9440720" y="37741"/>
            <a:ext cx="1443317" cy="265176"/>
          </a:xfrm>
          <a:prstGeom prst="roundRect">
            <a:avLst/>
          </a:prstGeom>
          <a:solidFill>
            <a:srgbClr val="A0A9AE"/>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solidFill>
                  <a:sysClr val="windowText" lastClr="000000"/>
                </a:solidFill>
              </a:rPr>
              <a:t>Our Services</a:t>
            </a:r>
          </a:p>
        </xdr:txBody>
      </xdr:sp>
      <xdr:sp macro="" textlink="">
        <xdr:nvSpPr>
          <xdr:cNvPr id="26" name="Rectangle: Rounded Corners 25">
            <a:hlinkClick xmlns:r="http://schemas.openxmlformats.org/officeDocument/2006/relationships" r:id="rId19"/>
            <a:extLst>
              <a:ext uri="{FF2B5EF4-FFF2-40B4-BE49-F238E27FC236}">
                <a16:creationId xmlns:a16="http://schemas.microsoft.com/office/drawing/2014/main" id="{00000000-0008-0000-0600-00001A000000}"/>
              </a:ext>
            </a:extLst>
          </xdr:cNvPr>
          <xdr:cNvSpPr/>
        </xdr:nvSpPr>
        <xdr:spPr>
          <a:xfrm>
            <a:off x="8050306" y="35859"/>
            <a:ext cx="1317812" cy="268941"/>
          </a:xfrm>
          <a:prstGeom prst="roundRect">
            <a:avLst/>
          </a:prstGeom>
          <a:solidFill>
            <a:srgbClr val="28B78D"/>
          </a:solidFill>
          <a:ln>
            <a:solidFill>
              <a:schemeClr val="bg1"/>
            </a:solidFill>
          </a:ln>
          <a:effectLst>
            <a:outerShdw blurRad="63500" sx="102000" sy="102000" algn="ctr"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50"/>
              <a:t>OEE</a:t>
            </a:r>
            <a:r>
              <a:rPr lang="en-US" sz="1050" baseline="0"/>
              <a:t> Calculator</a:t>
            </a:r>
            <a:endParaRPr lang="en-US" sz="1050"/>
          </a:p>
        </xdr:txBody>
      </xdr:sp>
    </xdr:grpSp>
    <xdr:clientData/>
  </xdr:twoCellAnchor>
  <xdr:twoCellAnchor editAs="oneCell">
    <xdr:from>
      <xdr:col>9</xdr:col>
      <xdr:colOff>726477</xdr:colOff>
      <xdr:row>1</xdr:row>
      <xdr:rowOff>112726</xdr:rowOff>
    </xdr:from>
    <xdr:to>
      <xdr:col>10</xdr:col>
      <xdr:colOff>931770</xdr:colOff>
      <xdr:row>5</xdr:row>
      <xdr:rowOff>41194</xdr:rowOff>
    </xdr:to>
    <xdr:pic>
      <xdr:nvPicPr>
        <xdr:cNvPr id="28" name="Graphic 27" descr="Upward trend with solid fill">
          <a:extLst>
            <a:ext uri="{FF2B5EF4-FFF2-40B4-BE49-F238E27FC236}">
              <a16:creationId xmlns:a16="http://schemas.microsoft.com/office/drawing/2014/main" id="{00000000-0008-0000-0600-00001C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 uri="{96DAC541-7B7A-43D3-8B79-37D633B846F1}">
              <asvg:svgBlip xmlns:asvg="http://schemas.microsoft.com/office/drawing/2016/SVG/main" r:embed="rId21"/>
            </a:ext>
          </a:extLst>
        </a:blip>
        <a:stretch>
          <a:fillRect/>
        </a:stretch>
      </xdr:blipFill>
      <xdr:spPr>
        <a:xfrm>
          <a:off x="6923330" y="280814"/>
          <a:ext cx="943200" cy="735292"/>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Karim" refreshedDate="45179.55891550926" createdVersion="8" refreshedVersion="8" minRefreshableVersion="3" recordCount="25" xr:uid="{60F3E6E5-D8AD-4CD9-89CB-D6D874377C0C}">
  <cacheSource type="worksheet">
    <worksheetSource name="prod"/>
  </cacheSource>
  <cacheFields count="38">
    <cacheField name="Date" numFmtId="0">
      <sharedItems containsSemiMixedTypes="0" containsNonDate="0" containsDate="1" containsString="0" minDate="2023-09-01T00:00:00" maxDate="2023-09-05T00:00:00" count="4">
        <d v="2023-09-01T00:00:00"/>
        <d v="2023-09-02T00:00:00"/>
        <d v="2023-09-03T00:00:00"/>
        <d v="2023-09-04T00:00:00"/>
      </sharedItems>
      <fieldGroup par="37"/>
    </cacheField>
    <cacheField name="Shift" numFmtId="0">
      <sharedItems containsSemiMixedTypes="0" containsString="0" containsNumber="1" containsInteger="1" minValue="1" maxValue="3" count="3">
        <n v="1"/>
        <n v="2"/>
        <n v="3"/>
      </sharedItems>
    </cacheField>
    <cacheField name="From" numFmtId="169">
      <sharedItems containsSemiMixedTypes="0" containsNonDate="0" containsDate="1" containsString="0" minDate="1899-12-30T08:00:00" maxDate="1899-12-30T17:00:00"/>
    </cacheField>
    <cacheField name="To" numFmtId="169">
      <sharedItems containsSemiMixedTypes="0" containsNonDate="0" containsDate="1" containsString="0" minDate="1899-12-30T09:00:00" maxDate="1899-12-30T18:00:00"/>
    </cacheField>
    <cacheField name="From - To category" numFmtId="170">
      <sharedItems count="11">
        <s v="08:00 to 09:00"/>
        <s v="09:00 to 10:00"/>
        <s v="10:00 to 11:00"/>
        <s v="11:00 to 12:00"/>
        <s v="12:00 to 13:00"/>
        <s v="13:00 to 14:00"/>
        <s v="14:00 to 15:00"/>
        <s v="15:00 to 16:00"/>
        <s v="16:00 to 17:00"/>
        <s v="17:00 to 18:00"/>
        <s v="" u="1"/>
      </sharedItems>
    </cacheField>
    <cacheField name="Line" numFmtId="0">
      <sharedItems containsBlank="1" count="6">
        <s v="Line 3"/>
        <s v="Line 5"/>
        <s v="Line 2"/>
        <s v="Line 1"/>
        <s v="Line 4"/>
        <m u="1"/>
      </sharedItems>
    </cacheField>
    <cacheField name="Product" numFmtId="0">
      <sharedItems containsBlank="1" count="6">
        <s v="AAA"/>
        <s v="DBA"/>
        <s v="ABB"/>
        <s v="ABC"/>
        <s v="CCC"/>
        <m u="1"/>
      </sharedItems>
    </cacheField>
    <cacheField name="Available working (Minutes)" numFmtId="1">
      <sharedItems containsSemiMixedTypes="0" containsString="0" containsNumber="1" minValue="59.999999999999943" maxValue="60.000000000000107"/>
    </cacheField>
    <cacheField name="Actual Run (Minutes)" numFmtId="1">
      <sharedItems containsSemiMixedTypes="0" containsString="0" containsNumber="1" containsInteger="1" minValue="20" maxValue="60"/>
    </cacheField>
    <cacheField name="Planned downtime (Minutes)" numFmtId="1">
      <sharedItems containsSemiMixedTypes="0" containsString="0" containsNumber="1" containsInteger="1" minValue="0" maxValue="20"/>
    </cacheField>
    <cacheField name="Available Run Time (Minutes)" numFmtId="165">
      <sharedItems containsSemiMixedTypes="0" containsString="0" containsNumber="1" minValue="39.999999999999943" maxValue="60.000000000000107"/>
    </cacheField>
    <cacheField name="Lose Time (Minutes)" numFmtId="165">
      <sharedItems containsSemiMixedTypes="0" containsString="0" containsNumber="1" minValue="-5.6843418860808015E-14" maxValue="30.000000000000028"/>
    </cacheField>
    <cacheField name="Quality issue" numFmtId="1">
      <sharedItems containsString="0" containsBlank="1" containsNumber="1" containsInteger="1" minValue="10" maxValue="10"/>
    </cacheField>
    <cacheField name="Material delay" numFmtId="1">
      <sharedItems containsString="0" containsBlank="1" containsNumber="1" containsInteger="1" minValue="5" maxValue="20"/>
    </cacheField>
    <cacheField name="Workers shortage" numFmtId="1">
      <sharedItems containsString="0" containsBlank="1" containsNumber="1" containsInteger="1" minValue="5" maxValue="10"/>
    </cacheField>
    <cacheField name="Machine problem" numFmtId="1">
      <sharedItems containsString="0" containsBlank="1" containsNumber="1" containsInteger="1" minValue="10" maxValue="30"/>
    </cacheField>
    <cacheField name="Packing shortage" numFmtId="1">
      <sharedItems containsString="0" containsBlank="1" containsNumber="1" containsInteger="1" minValue="5" maxValue="5"/>
    </cacheField>
    <cacheField name="Mold problem" numFmtId="1">
      <sharedItems containsString="0" containsBlank="1" containsNumber="1" containsInteger="1" minValue="20" maxValue="20"/>
    </cacheField>
    <cacheField name="Material preparation" numFmtId="1">
      <sharedItems containsNonDate="0" containsString="0" containsBlank="1"/>
    </cacheField>
    <cacheField name="Sudden plan change" numFmtId="1">
      <sharedItems containsNonDate="0" containsString="0" containsBlank="1"/>
    </cacheField>
    <cacheField name="Target Produced Quantity" numFmtId="1">
      <sharedItems containsSemiMixedTypes="0" containsString="0" containsNumber="1" minValue="59.999999999999908" maxValue="102.85714285714305"/>
    </cacheField>
    <cacheField name="Actual Ok Quantity" numFmtId="1">
      <sharedItems containsSemiMixedTypes="0" containsString="0" containsNumber="1" containsInteger="1" minValue="30" maxValue="100"/>
    </cacheField>
    <cacheField name="Defect Quantity" numFmtId="1">
      <sharedItems containsSemiMixedTypes="0" containsString="0" containsNumber="1" containsInteger="1" minValue="0" maxValue="20"/>
    </cacheField>
    <cacheField name="Defect %" numFmtId="9">
      <sharedItems containsSemiMixedTypes="0" containsString="0" containsNumber="1" minValue="0" maxValue="0.4"/>
    </cacheField>
    <cacheField name="Plan Achieve %" numFmtId="9">
      <sharedItems containsSemiMixedTypes="0" containsString="0" containsNumber="1" minValue="0.50000000000000078" maxValue="1.0888888888888884"/>
    </cacheField>
    <cacheField name="Defect Cost" numFmtId="164">
      <sharedItems containsSemiMixedTypes="0" containsString="0" containsNumber="1" containsInteger="1" minValue="0" maxValue="800"/>
    </cacheField>
    <cacheField name="Lose Time Cost" numFmtId="164">
      <sharedItems containsSemiMixedTypes="0" containsString="0" containsNumber="1" minValue="-1.4210854715202004E-12" maxValue="650.00000000000068"/>
    </cacheField>
    <cacheField name="Total Lose Cost" numFmtId="164">
      <sharedItems containsSemiMixedTypes="0" containsString="0" containsNumber="1" minValue="4.7369515717340016E-13" maxValue="1133.3333333333323"/>
    </cacheField>
    <cacheField name="Availability %" numFmtId="9">
      <sharedItems containsSemiMixedTypes="0" containsString="0" containsNumber="1" minValue="0.49999999999999978" maxValue="1.0000000000000009"/>
    </cacheField>
    <cacheField name="Performance %" numFmtId="9">
      <sharedItems containsSemiMixedTypes="0" containsString="0" containsNumber="1" minValue="0.83333333333333459" maxValue="1"/>
    </cacheField>
    <cacheField name="Quality %" numFmtId="9">
      <sharedItems containsSemiMixedTypes="0" containsString="0" containsNumber="1" minValue="0.6" maxValue="1"/>
    </cacheField>
    <cacheField name="OEE %" numFmtId="9">
      <sharedItems containsSemiMixedTypes="0" containsString="0" containsNumber="1" minValue="0.25000000000000072" maxValue="0.97222222222222132"/>
    </cacheField>
    <cacheField name="OEE% Category" numFmtId="9">
      <sharedItems count="5">
        <s v="80% - 90%"/>
        <s v="&gt;90%"/>
        <s v="60% - 70%"/>
        <s v="&lt;60%"/>
        <s v="70% - 80%"/>
      </sharedItems>
    </cacheField>
    <cacheField name="Hours (Date)" numFmtId="0" databaseField="0">
      <fieldGroup base="0">
        <rangePr groupBy="hours" startDate="2023-09-01T00:00:00" endDate="2023-09-05T00:00:00"/>
        <groupItems count="26">
          <s v="&lt;9/1/2023"/>
          <s v="12 AM"/>
          <s v="1 AM"/>
          <s v="2 AM"/>
          <s v="3 AM"/>
          <s v="4 AM"/>
          <s v="5 AM"/>
          <s v="6 AM"/>
          <s v="7 AM"/>
          <s v="8 AM"/>
          <s v="9 AM"/>
          <s v="10 AM"/>
          <s v="11 AM"/>
          <s v="12 PM"/>
          <s v="1 PM"/>
          <s v="2 PM"/>
          <s v="3 PM"/>
          <s v="4 PM"/>
          <s v="5 PM"/>
          <s v="6 PM"/>
          <s v="7 PM"/>
          <s v="8 PM"/>
          <s v="9 PM"/>
          <s v="10 PM"/>
          <s v="11 PM"/>
          <s v="&gt;9/5/2023"/>
        </groupItems>
      </fieldGroup>
    </cacheField>
    <cacheField name="Days (Date)" numFmtId="0" databaseField="0">
      <fieldGroup base="0">
        <rangePr groupBy="days" startDate="2023-09-01T00:00:00" endDate="2023-09-05T00:00:00"/>
        <groupItems count="368">
          <s v="&lt;9/1/2023"/>
          <s v="1-Jan"/>
          <s v="2-Jan"/>
          <s v="3-Jan"/>
          <s v="4-Jan"/>
          <s v="5-Jan"/>
          <s v="6-Jan"/>
          <s v="7-Jan"/>
          <s v="8-Jan"/>
          <s v="9-Jan"/>
          <s v="10-Jan"/>
          <s v="11-Jan"/>
          <s v="12-Jan"/>
          <s v="13-Jan"/>
          <s v="14-Jan"/>
          <s v="15-Jan"/>
          <s v="16-Jan"/>
          <s v="17-Jan"/>
          <s v="18-Jan"/>
          <s v="19-Jan"/>
          <s v="20-Jan"/>
          <s v="21-Jan"/>
          <s v="22-Jan"/>
          <s v="23-Jan"/>
          <s v="24-Jan"/>
          <s v="25-Jan"/>
          <s v="26-Jan"/>
          <s v="27-Jan"/>
          <s v="28-Jan"/>
          <s v="29-Jan"/>
          <s v="30-Jan"/>
          <s v="31-Jan"/>
          <s v="1-Feb"/>
          <s v="2-Feb"/>
          <s v="3-Feb"/>
          <s v="4-Feb"/>
          <s v="5-Feb"/>
          <s v="6-Feb"/>
          <s v="7-Feb"/>
          <s v="8-Feb"/>
          <s v="9-Feb"/>
          <s v="10-Feb"/>
          <s v="11-Feb"/>
          <s v="12-Feb"/>
          <s v="13-Feb"/>
          <s v="14-Feb"/>
          <s v="15-Feb"/>
          <s v="16-Feb"/>
          <s v="17-Feb"/>
          <s v="18-Feb"/>
          <s v="19-Feb"/>
          <s v="20-Feb"/>
          <s v="21-Feb"/>
          <s v="22-Feb"/>
          <s v="23-Feb"/>
          <s v="24-Feb"/>
          <s v="25-Feb"/>
          <s v="26-Feb"/>
          <s v="27-Feb"/>
          <s v="28-Feb"/>
          <s v="29-Feb"/>
          <s v="1-Mar"/>
          <s v="2-Mar"/>
          <s v="3-Mar"/>
          <s v="4-Mar"/>
          <s v="5-Mar"/>
          <s v="6-Mar"/>
          <s v="7-Mar"/>
          <s v="8-Mar"/>
          <s v="9-Mar"/>
          <s v="10-Mar"/>
          <s v="11-Mar"/>
          <s v="12-Mar"/>
          <s v="13-Mar"/>
          <s v="14-Mar"/>
          <s v="15-Mar"/>
          <s v="16-Mar"/>
          <s v="17-Mar"/>
          <s v="18-Mar"/>
          <s v="19-Mar"/>
          <s v="20-Mar"/>
          <s v="21-Mar"/>
          <s v="22-Mar"/>
          <s v="23-Mar"/>
          <s v="24-Mar"/>
          <s v="25-Mar"/>
          <s v="26-Mar"/>
          <s v="27-Mar"/>
          <s v="28-Mar"/>
          <s v="29-Mar"/>
          <s v="30-Mar"/>
          <s v="31-Mar"/>
          <s v="1-Apr"/>
          <s v="2-Apr"/>
          <s v="3-Apr"/>
          <s v="4-Apr"/>
          <s v="5-Apr"/>
          <s v="6-Apr"/>
          <s v="7-Apr"/>
          <s v="8-Apr"/>
          <s v="9-Apr"/>
          <s v="10-Apr"/>
          <s v="11-Apr"/>
          <s v="12-Apr"/>
          <s v="13-Apr"/>
          <s v="14-Apr"/>
          <s v="15-Apr"/>
          <s v="16-Apr"/>
          <s v="17-Apr"/>
          <s v="18-Apr"/>
          <s v="19-Apr"/>
          <s v="20-Apr"/>
          <s v="21-Apr"/>
          <s v="22-Apr"/>
          <s v="23-Apr"/>
          <s v="24-Apr"/>
          <s v="25-Apr"/>
          <s v="26-Apr"/>
          <s v="27-Apr"/>
          <s v="28-Apr"/>
          <s v="29-Apr"/>
          <s v="30-Apr"/>
          <s v="1-May"/>
          <s v="2-May"/>
          <s v="3-May"/>
          <s v="4-May"/>
          <s v="5-May"/>
          <s v="6-May"/>
          <s v="7-May"/>
          <s v="8-May"/>
          <s v="9-May"/>
          <s v="10-May"/>
          <s v="11-May"/>
          <s v="12-May"/>
          <s v="13-May"/>
          <s v="14-May"/>
          <s v="15-May"/>
          <s v="16-May"/>
          <s v="17-May"/>
          <s v="18-May"/>
          <s v="19-May"/>
          <s v="20-May"/>
          <s v="21-May"/>
          <s v="22-May"/>
          <s v="23-May"/>
          <s v="24-May"/>
          <s v="25-May"/>
          <s v="26-May"/>
          <s v="27-May"/>
          <s v="28-May"/>
          <s v="29-May"/>
          <s v="30-May"/>
          <s v="31-May"/>
          <s v="1-Jun"/>
          <s v="2-Jun"/>
          <s v="3-Jun"/>
          <s v="4-Jun"/>
          <s v="5-Jun"/>
          <s v="6-Jun"/>
          <s v="7-Jun"/>
          <s v="8-Jun"/>
          <s v="9-Jun"/>
          <s v="10-Jun"/>
          <s v="11-Jun"/>
          <s v="12-Jun"/>
          <s v="13-Jun"/>
          <s v="14-Jun"/>
          <s v="15-Jun"/>
          <s v="16-Jun"/>
          <s v="17-Jun"/>
          <s v="18-Jun"/>
          <s v="19-Jun"/>
          <s v="20-Jun"/>
          <s v="21-Jun"/>
          <s v="22-Jun"/>
          <s v="23-Jun"/>
          <s v="24-Jun"/>
          <s v="25-Jun"/>
          <s v="26-Jun"/>
          <s v="27-Jun"/>
          <s v="28-Jun"/>
          <s v="29-Jun"/>
          <s v="30-Jun"/>
          <s v="1-Jul"/>
          <s v="2-Jul"/>
          <s v="3-Jul"/>
          <s v="4-Jul"/>
          <s v="5-Jul"/>
          <s v="6-Jul"/>
          <s v="7-Jul"/>
          <s v="8-Jul"/>
          <s v="9-Jul"/>
          <s v="10-Jul"/>
          <s v="11-Jul"/>
          <s v="12-Jul"/>
          <s v="13-Jul"/>
          <s v="14-Jul"/>
          <s v="15-Jul"/>
          <s v="16-Jul"/>
          <s v="17-Jul"/>
          <s v="18-Jul"/>
          <s v="19-Jul"/>
          <s v="20-Jul"/>
          <s v="21-Jul"/>
          <s v="22-Jul"/>
          <s v="23-Jul"/>
          <s v="24-Jul"/>
          <s v="25-Jul"/>
          <s v="26-Jul"/>
          <s v="27-Jul"/>
          <s v="28-Jul"/>
          <s v="29-Jul"/>
          <s v="30-Jul"/>
          <s v="31-Jul"/>
          <s v="1-Aug"/>
          <s v="2-Aug"/>
          <s v="3-Aug"/>
          <s v="4-Aug"/>
          <s v="5-Aug"/>
          <s v="6-Aug"/>
          <s v="7-Aug"/>
          <s v="8-Aug"/>
          <s v="9-Aug"/>
          <s v="10-Aug"/>
          <s v="11-Aug"/>
          <s v="12-Aug"/>
          <s v="13-Aug"/>
          <s v="14-Aug"/>
          <s v="15-Aug"/>
          <s v="16-Aug"/>
          <s v="17-Aug"/>
          <s v="18-Aug"/>
          <s v="19-Aug"/>
          <s v="20-Aug"/>
          <s v="21-Aug"/>
          <s v="22-Aug"/>
          <s v="23-Aug"/>
          <s v="24-Aug"/>
          <s v="25-Aug"/>
          <s v="26-Aug"/>
          <s v="27-Aug"/>
          <s v="28-Aug"/>
          <s v="29-Aug"/>
          <s v="30-Aug"/>
          <s v="31-Aug"/>
          <s v="1-Sep"/>
          <s v="2-Sep"/>
          <s v="3-Sep"/>
          <s v="4-Sep"/>
          <s v="5-Sep"/>
          <s v="6-Sep"/>
          <s v="7-Sep"/>
          <s v="8-Sep"/>
          <s v="9-Sep"/>
          <s v="10-Sep"/>
          <s v="11-Sep"/>
          <s v="12-Sep"/>
          <s v="13-Sep"/>
          <s v="14-Sep"/>
          <s v="15-Sep"/>
          <s v="16-Sep"/>
          <s v="17-Sep"/>
          <s v="18-Sep"/>
          <s v="19-Sep"/>
          <s v="20-Sep"/>
          <s v="21-Sep"/>
          <s v="22-Sep"/>
          <s v="23-Sep"/>
          <s v="24-Sep"/>
          <s v="25-Sep"/>
          <s v="26-Sep"/>
          <s v="27-Sep"/>
          <s v="28-Sep"/>
          <s v="29-Sep"/>
          <s v="30-Sep"/>
          <s v="1-Oct"/>
          <s v="2-Oct"/>
          <s v="3-Oct"/>
          <s v="4-Oct"/>
          <s v="5-Oct"/>
          <s v="6-Oct"/>
          <s v="7-Oct"/>
          <s v="8-Oct"/>
          <s v="9-Oct"/>
          <s v="10-Oct"/>
          <s v="11-Oct"/>
          <s v="12-Oct"/>
          <s v="13-Oct"/>
          <s v="14-Oct"/>
          <s v="15-Oct"/>
          <s v="16-Oct"/>
          <s v="17-Oct"/>
          <s v="18-Oct"/>
          <s v="19-Oct"/>
          <s v="20-Oct"/>
          <s v="21-Oct"/>
          <s v="22-Oct"/>
          <s v="23-Oct"/>
          <s v="24-Oct"/>
          <s v="25-Oct"/>
          <s v="26-Oct"/>
          <s v="27-Oct"/>
          <s v="28-Oct"/>
          <s v="29-Oct"/>
          <s v="30-Oct"/>
          <s v="31-Oct"/>
          <s v="1-Nov"/>
          <s v="2-Nov"/>
          <s v="3-Nov"/>
          <s v="4-Nov"/>
          <s v="5-Nov"/>
          <s v="6-Nov"/>
          <s v="7-Nov"/>
          <s v="8-Nov"/>
          <s v="9-Nov"/>
          <s v="10-Nov"/>
          <s v="11-Nov"/>
          <s v="12-Nov"/>
          <s v="13-Nov"/>
          <s v="14-Nov"/>
          <s v="15-Nov"/>
          <s v="16-Nov"/>
          <s v="17-Nov"/>
          <s v="18-Nov"/>
          <s v="19-Nov"/>
          <s v="20-Nov"/>
          <s v="21-Nov"/>
          <s v="22-Nov"/>
          <s v="23-Nov"/>
          <s v="24-Nov"/>
          <s v="25-Nov"/>
          <s v="26-Nov"/>
          <s v="27-Nov"/>
          <s v="28-Nov"/>
          <s v="29-Nov"/>
          <s v="30-Nov"/>
          <s v="1-Dec"/>
          <s v="2-Dec"/>
          <s v="3-Dec"/>
          <s v="4-Dec"/>
          <s v="5-Dec"/>
          <s v="6-Dec"/>
          <s v="7-Dec"/>
          <s v="8-Dec"/>
          <s v="9-Dec"/>
          <s v="10-Dec"/>
          <s v="11-Dec"/>
          <s v="12-Dec"/>
          <s v="13-Dec"/>
          <s v="14-Dec"/>
          <s v="15-Dec"/>
          <s v="16-Dec"/>
          <s v="17-Dec"/>
          <s v="18-Dec"/>
          <s v="19-Dec"/>
          <s v="20-Dec"/>
          <s v="21-Dec"/>
          <s v="22-Dec"/>
          <s v="23-Dec"/>
          <s v="24-Dec"/>
          <s v="25-Dec"/>
          <s v="26-Dec"/>
          <s v="27-Dec"/>
          <s v="28-Dec"/>
          <s v="29-Dec"/>
          <s v="30-Dec"/>
          <s v="31-Dec"/>
          <s v="&gt;9/5/2023"/>
        </groupItems>
      </fieldGroup>
    </cacheField>
    <cacheField name="Months (Date)" numFmtId="0" databaseField="0">
      <fieldGroup base="0">
        <rangePr groupBy="months" startDate="2023-09-01T00:00:00" endDate="2023-09-05T00:00:00"/>
        <groupItems count="14">
          <s v="&lt;9/1/2023"/>
          <s v="Jan"/>
          <s v="Feb"/>
          <s v="Mar"/>
          <s v="Apr"/>
          <s v="May"/>
          <s v="Jun"/>
          <s v="Jul"/>
          <s v="Aug"/>
          <s v="Sep"/>
          <s v="Oct"/>
          <s v="Nov"/>
          <s v="Dec"/>
          <s v="&gt;9/5/2023"/>
        </groupItems>
      </fieldGroup>
    </cacheField>
    <cacheField name="Quarters (Date)" numFmtId="0" databaseField="0">
      <fieldGroup base="0">
        <rangePr groupBy="quarters" startDate="2023-09-01T00:00:00" endDate="2023-09-05T00:00:00"/>
        <groupItems count="6">
          <s v="&lt;9/1/2023"/>
          <s v="Qtr1"/>
          <s v="Qtr2"/>
          <s v="Qtr3"/>
          <s v="Qtr4"/>
          <s v="&gt;9/5/2023"/>
        </groupItems>
      </fieldGroup>
    </cacheField>
    <cacheField name="Years (Date)" numFmtId="0" databaseField="0">
      <fieldGroup base="0">
        <rangePr groupBy="years" startDate="2023-09-01T00:00:00" endDate="2023-09-05T00:00:00"/>
        <groupItems count="3">
          <s v="&lt;9/1/2023"/>
          <s v="2023"/>
          <s v="&gt;9/5/2023"/>
        </groupItems>
      </fieldGroup>
    </cacheField>
  </cacheFields>
  <extLst>
    <ext xmlns:x14="http://schemas.microsoft.com/office/spreadsheetml/2009/9/main" uri="{725AE2AE-9491-48be-B2B4-4EB974FC3084}">
      <x14:pivotCacheDefinition pivotCacheId="770826660"/>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amZiad" refreshedDate="45423.901991782404" createdVersion="6" refreshedVersion="8" minRefreshableVersion="3" recordCount="98" xr:uid="{67E89538-29E0-4E74-B0BA-C0AFD4F3F828}">
  <cacheSource type="worksheet">
    <worksheetSource name="Production"/>
  </cacheSource>
  <cacheFields count="29">
    <cacheField name="Date" numFmtId="14">
      <sharedItems containsSemiMixedTypes="0" containsNonDate="0" containsDate="1" containsString="0" minDate="2015-01-18T00:00:00" maxDate="2020-11-02T00:00:00" count="96">
        <d v="2020-11-01T00:00:00"/>
        <d v="2016-11-13T00:00:00"/>
        <d v="2016-07-27T00:00:00"/>
        <d v="2016-12-07T00:00:00"/>
        <d v="2019-03-22T00:00:00"/>
        <d v="2015-10-22T00:00:00"/>
        <d v="2015-02-25T00:00:00"/>
        <d v="2015-01-18T00:00:00"/>
        <d v="2019-07-18T00:00:00"/>
        <d v="2016-06-22T00:00:00"/>
        <d v="2016-06-19T00:00:00"/>
        <d v="2016-02-08T00:00:00"/>
        <d v="2016-01-06T00:00:00"/>
        <d v="2017-04-15T00:00:00"/>
        <d v="2016-04-06T00:00:00"/>
        <d v="2015-08-31T00:00:00"/>
        <d v="2017-02-28T00:00:00"/>
        <d v="2019-03-05T00:00:00"/>
        <d v="2019-06-17T00:00:00"/>
        <d v="2019-08-18T00:00:00"/>
        <d v="2017-04-21T00:00:00"/>
        <d v="2017-06-18T00:00:00"/>
        <d v="2016-07-29T00:00:00"/>
        <d v="2017-02-18T00:00:00"/>
        <d v="2019-05-06T00:00:00"/>
        <d v="2019-02-19T00:00:00"/>
        <d v="2019-07-22T00:00:00"/>
        <d v="2019-06-12T00:00:00"/>
        <d v="2017-06-16T00:00:00"/>
        <d v="2019-12-07T00:00:00"/>
        <d v="2016-02-29T00:00:00"/>
        <d v="2015-10-19T00:00:00"/>
        <d v="2019-03-24T00:00:00"/>
        <d v="2016-03-02T00:00:00"/>
        <d v="2019-02-01T00:00:00"/>
        <d v="2015-05-13T00:00:00"/>
        <d v="2015-03-15T00:00:00"/>
        <d v="2019-06-16T00:00:00"/>
        <d v="2015-01-19T00:00:00"/>
        <d v="2019-09-08T00:00:00"/>
        <d v="2015-09-26T00:00:00"/>
        <d v="2015-11-19T00:00:00"/>
        <d v="2019-08-31T00:00:00"/>
        <d v="2015-03-29T00:00:00"/>
        <d v="2016-10-04T00:00:00"/>
        <d v="2019-02-15T00:00:00"/>
        <d v="2016-09-01T00:00:00"/>
        <d v="2015-03-16T00:00:00"/>
        <d v="2018-01-05T00:00:00"/>
        <d v="2018-01-04T00:00:00"/>
        <d v="2017-05-31T00:00:00"/>
        <d v="2018-01-31T00:00:00"/>
        <d v="2015-10-27T00:00:00"/>
        <d v="2018-03-03T00:00:00"/>
        <d v="2019-04-09T00:00:00"/>
        <d v="2017-06-20T00:00:00"/>
        <d v="2018-08-19T00:00:00"/>
        <d v="2018-02-28T00:00:00"/>
        <d v="2019-04-03T00:00:00"/>
        <d v="2015-02-27T00:00:00"/>
        <d v="2017-01-01T00:00:00"/>
        <d v="2016-02-11T00:00:00"/>
        <d v="2015-07-24T00:00:00"/>
        <d v="2019-10-03T00:00:00"/>
        <d v="2016-05-14T00:00:00"/>
        <d v="2016-08-15T00:00:00"/>
        <d v="2018-07-31T00:00:00"/>
        <d v="2016-01-08T00:00:00"/>
        <d v="2016-05-13T00:00:00"/>
        <d v="2018-02-03T00:00:00"/>
        <d v="2019-10-06T00:00:00"/>
        <d v="2017-11-06T00:00:00"/>
        <d v="2017-06-11T00:00:00"/>
        <d v="2015-11-14T00:00:00"/>
        <d v="2015-09-24T00:00:00"/>
        <d v="2017-01-17T00:00:00"/>
        <d v="2016-05-19T00:00:00"/>
        <d v="2019-05-19T00:00:00"/>
        <d v="2018-08-10T00:00:00"/>
        <d v="2016-11-01T00:00:00"/>
        <d v="2018-12-26T00:00:00"/>
        <d v="2019-11-07T00:00:00"/>
        <d v="2015-09-21T00:00:00"/>
        <d v="2016-05-11T00:00:00"/>
        <d v="2016-09-29T00:00:00"/>
        <d v="2015-08-13T00:00:00"/>
        <d v="2015-04-20T00:00:00"/>
        <d v="2018-10-13T00:00:00"/>
        <d v="2018-02-09T00:00:00"/>
        <d v="2015-06-18T00:00:00"/>
        <d v="2017-05-03T00:00:00"/>
        <d v="2017-02-15T00:00:00"/>
        <d v="2019-02-25T00:00:00"/>
        <d v="2015-01-29T00:00:00"/>
        <d v="2015-09-14T00:00:00"/>
        <d v="2019-03-03T00:00:00"/>
      </sharedItems>
      <fieldGroup par="28" base="0">
        <rangePr groupBy="months" startDate="2015-01-18T00:00:00" endDate="2020-11-02T00:00:00"/>
        <groupItems count="14">
          <s v="&lt;1/18/2015"/>
          <s v="Jan"/>
          <s v="Feb"/>
          <s v="Mar"/>
          <s v="Apr"/>
          <s v="May"/>
          <s v="Jun"/>
          <s v="Jul"/>
          <s v="Aug"/>
          <s v="Sep"/>
          <s v="Oct"/>
          <s v="Nov"/>
          <s v="Dec"/>
          <s v="&gt;11/2/2020"/>
        </groupItems>
      </fieldGroup>
    </cacheField>
    <cacheField name="Shift" numFmtId="0">
      <sharedItems containsSemiMixedTypes="0" containsString="0" containsNumber="1" containsInteger="1" minValue="1" maxValue="3" count="3">
        <n v="3"/>
        <n v="2"/>
        <n v="1"/>
      </sharedItems>
    </cacheField>
    <cacheField name="Line" numFmtId="0">
      <sharedItems count="5">
        <s v="Line 3"/>
        <s v="Line 5"/>
        <s v="Line 2"/>
        <s v="Line 1"/>
        <s v="Line 4"/>
      </sharedItems>
    </cacheField>
    <cacheField name="Product" numFmtId="0">
      <sharedItems count="7">
        <s v="ABB"/>
        <s v="CCC"/>
        <s v="ABC"/>
        <s v="AAA"/>
        <s v="DDC"/>
        <s v="DBA"/>
        <s v="CFD"/>
      </sharedItems>
    </cacheField>
    <cacheField name="Actual Run Time (Hrs)" numFmtId="165">
      <sharedItems containsSemiMixedTypes="0" containsString="0" containsNumber="1" containsInteger="1" minValue="4" maxValue="7"/>
    </cacheField>
    <cacheField name="Available time (Hrs)" numFmtId="165">
      <sharedItems containsSemiMixedTypes="0" containsString="0" containsNumber="1" containsInteger="1" minValue="8" maxValue="8"/>
    </cacheField>
    <cacheField name="Planned downtime (Hrs)" numFmtId="165">
      <sharedItems containsSemiMixedTypes="0" containsString="0" containsNumber="1" containsInteger="1" minValue="1" maxValue="1"/>
    </cacheField>
    <cacheField name="Available Run Time (Hrs)" numFmtId="165">
      <sharedItems containsSemiMixedTypes="0" containsString="0" containsNumber="1" containsInteger="1" minValue="7" maxValue="7"/>
    </cacheField>
    <cacheField name="Lose Time (Hrs)" numFmtId="165">
      <sharedItems containsSemiMixedTypes="0" containsString="0" containsNumber="1" containsInteger="1" minValue="0" maxValue="3"/>
    </cacheField>
    <cacheField name="Failure Root Cause" numFmtId="0">
      <sharedItems containsBlank="1" count="9">
        <s v="Material preparation"/>
        <s v="Mold problem"/>
        <s v="Machine problem"/>
        <s v="Sudden plan change"/>
        <m/>
        <s v="Workers shortage"/>
        <s v="Material delay"/>
        <s v="Quality issue"/>
        <s v="Packing shortage"/>
      </sharedItems>
    </cacheField>
    <cacheField name="Target Quantity" numFmtId="164">
      <sharedItems containsSemiMixedTypes="0" containsString="0" containsNumber="1" minValue="600" maxValue="720"/>
    </cacheField>
    <cacheField name="Ok Quantity" numFmtId="164">
      <sharedItems containsSemiMixedTypes="0" containsString="0" containsNumber="1" containsInteger="1" minValue="400" maxValue="500"/>
    </cacheField>
    <cacheField name="Defect Quantity" numFmtId="164">
      <sharedItems containsSemiMixedTypes="0" containsString="0" containsNumber="1" containsInteger="1" minValue="12" maxValue="170"/>
    </cacheField>
    <cacheField name="Breakdowns" numFmtId="0">
      <sharedItems containsSemiMixedTypes="0" containsString="0" containsNumber="1" containsInteger="1" minValue="0" maxValue="3"/>
    </cacheField>
    <cacheField name="Defect %" numFmtId="9">
      <sharedItems containsSemiMixedTypes="0" containsString="0" containsNumber="1" minValue="2.4489795918367346E-2" maxValue="0.26845637583892618"/>
    </cacheField>
    <cacheField name="Plan Achieve %" numFmtId="9">
      <sharedItems containsSemiMixedTypes="0" containsString="0" containsNumber="1" minValue="0.55833333333333335" maxValue="0.82"/>
    </cacheField>
    <cacheField name="Defect Cost" numFmtId="164">
      <sharedItems containsSemiMixedTypes="0" containsString="0" containsNumber="1" containsInteger="1" minValue="504" maxValue="9350"/>
    </cacheField>
    <cacheField name="Lose Time Cost" numFmtId="164">
      <sharedItems containsSemiMixedTypes="0" containsString="0" containsNumber="1" containsInteger="1" minValue="0" maxValue="4500"/>
    </cacheField>
    <cacheField name="Total Lose Cost" numFmtId="164">
      <sharedItems containsSemiMixedTypes="0" containsString="0" containsNumber="1" containsInteger="1" minValue="504" maxValue="9350"/>
    </cacheField>
    <cacheField name="UPH" numFmtId="1">
      <sharedItems containsSemiMixedTypes="0" containsString="0" containsNumber="1" minValue="85.714285714285708" maxValue="102.85714285714286"/>
    </cacheField>
    <cacheField name="UPPH" numFmtId="1">
      <sharedItems containsSemiMixedTypes="0" containsString="0" containsNumber="1" minValue="17.142857142857142" maxValue="47.368421052631582"/>
    </cacheField>
    <cacheField name="MTBF (Hrs)" numFmtId="166">
      <sharedItems containsMixedTypes="1" containsNumber="1" minValue="1.3333333333333333" maxValue="7"/>
    </cacheField>
    <cacheField name="MTTR (Hrs)" numFmtId="166">
      <sharedItems containsMixedTypes="1" containsNumber="1" minValue="0" maxValue="3"/>
    </cacheField>
    <cacheField name="Availability %" numFmtId="9">
      <sharedItems containsSemiMixedTypes="0" containsString="0" containsNumber="1" minValue="0.5714285714285714" maxValue="1"/>
    </cacheField>
    <cacheField name="Performance %" numFmtId="9">
      <sharedItems containsSemiMixedTypes="0" containsString="0" containsNumber="1" minValue="0.62547619047619052" maxValue="1.04"/>
    </cacheField>
    <cacheField name="Quality %" numFmtId="9">
      <sharedItems containsSemiMixedTypes="0" containsString="0" containsNumber="1" minValue="0.73154362416107388" maxValue="0.97551020408163269"/>
    </cacheField>
    <cacheField name="OEE %" numFmtId="9">
      <sharedItems containsSemiMixedTypes="0" containsString="0" containsNumber="1" minValue="0.34999999999999992" maxValue="0.79365079365079361"/>
    </cacheField>
    <cacheField name="Quarters" numFmtId="0" databaseField="0">
      <fieldGroup base="0">
        <rangePr groupBy="quarters" startDate="2015-01-18T00:00:00" endDate="2020-11-02T00:00:00"/>
        <groupItems count="6">
          <s v="&lt;1/18/2015"/>
          <s v="Qtr1"/>
          <s v="Qtr2"/>
          <s v="Qtr3"/>
          <s v="Qtr4"/>
          <s v="&gt;11/2/2020"/>
        </groupItems>
      </fieldGroup>
    </cacheField>
    <cacheField name="Years" numFmtId="0" databaseField="0">
      <fieldGroup base="0">
        <rangePr groupBy="years" startDate="2015-01-18T00:00:00" endDate="2020-11-02T00:00:00"/>
        <groupItems count="8">
          <s v="&lt;1/18/2015"/>
          <s v="2015"/>
          <s v="2016"/>
          <s v="2017"/>
          <s v="2018"/>
          <s v="2019"/>
          <s v="2020"/>
          <s v="&gt;11/2/2020"/>
        </groupItems>
      </fieldGroup>
    </cacheField>
  </cacheFields>
  <extLst>
    <ext xmlns:x14="http://schemas.microsoft.com/office/spreadsheetml/2009/9/main" uri="{725AE2AE-9491-48be-B2B4-4EB974FC3084}">
      <x14:pivotCacheDefinition pivotCacheId="416822168"/>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5">
  <r>
    <x v="0"/>
    <x v="0"/>
    <d v="1899-12-30T08:00:00"/>
    <d v="1899-12-30T09:00:00"/>
    <x v="0"/>
    <x v="0"/>
    <x v="0"/>
    <n v="60.000000000000028"/>
    <n v="60"/>
    <n v="0"/>
    <n v="60.000000000000028"/>
    <n v="2.8421709430404007E-14"/>
    <m/>
    <m/>
    <m/>
    <m/>
    <m/>
    <m/>
    <m/>
    <m/>
    <n v="90.000000000000043"/>
    <n v="98"/>
    <n v="20"/>
    <n v="0.16949152542372881"/>
    <n v="1.0888888888888884"/>
    <n v="800"/>
    <n v="4.2632564145606011E-13"/>
    <n v="800.00000000000045"/>
    <n v="0.99999999999999956"/>
    <n v="1"/>
    <n v="0.83050847457627119"/>
    <n v="0.83050847457627086"/>
    <x v="0"/>
  </r>
  <r>
    <x v="0"/>
    <x v="0"/>
    <d v="1899-12-30T09:00:00"/>
    <d v="1899-12-30T10:00:00"/>
    <x v="1"/>
    <x v="1"/>
    <x v="1"/>
    <n v="60.000000000000028"/>
    <n v="60"/>
    <n v="0"/>
    <n v="60.000000000000028"/>
    <n v="2.8421709430404007E-14"/>
    <m/>
    <m/>
    <m/>
    <m/>
    <m/>
    <m/>
    <m/>
    <m/>
    <n v="85.714285714285751"/>
    <n v="80"/>
    <n v="5"/>
    <n v="5.8823529411764705E-2"/>
    <n v="0.9333333333333329"/>
    <n v="175"/>
    <n v="6.1580370432542019E-13"/>
    <n v="175.00000000000063"/>
    <n v="0.99999999999999956"/>
    <n v="0.99166666666666625"/>
    <n v="0.94117647058823528"/>
    <n v="0.93333333333333246"/>
    <x v="1"/>
  </r>
  <r>
    <x v="0"/>
    <x v="0"/>
    <d v="1899-12-30T10:00:00"/>
    <d v="1899-12-30T11:00:00"/>
    <x v="2"/>
    <x v="2"/>
    <x v="0"/>
    <n v="59.999999999999943"/>
    <n v="40"/>
    <n v="10"/>
    <n v="49.999999999999943"/>
    <n v="9.9999999999999432"/>
    <n v="10"/>
    <m/>
    <m/>
    <m/>
    <m/>
    <m/>
    <m/>
    <m/>
    <n v="74.999999999999915"/>
    <n v="60"/>
    <n v="10"/>
    <n v="0.14285714285714285"/>
    <n v="0.80000000000000093"/>
    <n v="400"/>
    <n v="199.99999999999886"/>
    <n v="599.99999999999886"/>
    <n v="0.80000000000000093"/>
    <n v="0.93333333333333435"/>
    <n v="0.8571428571428571"/>
    <n v="0.64000000000000146"/>
    <x v="2"/>
  </r>
  <r>
    <x v="0"/>
    <x v="0"/>
    <d v="1899-12-30T11:00:00"/>
    <d v="1899-12-30T12:00:00"/>
    <x v="3"/>
    <x v="1"/>
    <x v="1"/>
    <n v="60.000000000000028"/>
    <n v="30"/>
    <n v="0"/>
    <n v="60.000000000000028"/>
    <n v="30.000000000000028"/>
    <m/>
    <n v="5"/>
    <m/>
    <n v="15"/>
    <m/>
    <m/>
    <m/>
    <m/>
    <n v="85.714285714285751"/>
    <n v="85"/>
    <n v="0"/>
    <n v="0"/>
    <n v="0.99166666666666625"/>
    <n v="0"/>
    <n v="650.00000000000068"/>
    <n v="650.00000000000068"/>
    <n v="0.49999999999999978"/>
    <n v="0.99166666666666625"/>
    <n v="1"/>
    <n v="0.4958333333333329"/>
    <x v="3"/>
  </r>
  <r>
    <x v="0"/>
    <x v="0"/>
    <d v="1899-12-30T08:00:00"/>
    <d v="1899-12-30T09:00:00"/>
    <x v="0"/>
    <x v="1"/>
    <x v="2"/>
    <n v="60.000000000000028"/>
    <n v="60"/>
    <n v="0"/>
    <n v="60.000000000000028"/>
    <n v="2.8421709430404007E-14"/>
    <m/>
    <m/>
    <m/>
    <m/>
    <m/>
    <m/>
    <m/>
    <m/>
    <n v="102.8571428571429"/>
    <n v="100"/>
    <n v="0"/>
    <n v="0"/>
    <n v="0.97222222222222177"/>
    <n v="0"/>
    <n v="6.1580370432542019E-13"/>
    <n v="6.1580370432542019E-13"/>
    <n v="0.99999999999999956"/>
    <n v="0.97222222222222177"/>
    <n v="1"/>
    <n v="0.97222222222222132"/>
    <x v="1"/>
  </r>
  <r>
    <x v="1"/>
    <x v="0"/>
    <d v="1899-12-30T09:00:00"/>
    <d v="1899-12-30T10:00:00"/>
    <x v="1"/>
    <x v="3"/>
    <x v="0"/>
    <n v="60.000000000000028"/>
    <n v="60"/>
    <n v="0"/>
    <n v="60.000000000000028"/>
    <n v="2.8421709430404007E-14"/>
    <m/>
    <m/>
    <m/>
    <m/>
    <m/>
    <m/>
    <m/>
    <m/>
    <n v="90.000000000000043"/>
    <n v="85"/>
    <n v="0"/>
    <n v="0"/>
    <n v="0.94444444444444398"/>
    <n v="0"/>
    <n v="4.7369515717340016E-13"/>
    <n v="4.7369515717340016E-13"/>
    <n v="0.99999999999999956"/>
    <n v="0.94444444444444398"/>
    <n v="1"/>
    <n v="0.94444444444444353"/>
    <x v="1"/>
  </r>
  <r>
    <x v="1"/>
    <x v="0"/>
    <d v="1899-12-30T10:00:00"/>
    <d v="1899-12-30T11:00:00"/>
    <x v="2"/>
    <x v="3"/>
    <x v="3"/>
    <n v="59.999999999999943"/>
    <n v="60"/>
    <n v="0"/>
    <n v="59.999999999999943"/>
    <n v="-5.6843418860808015E-14"/>
    <m/>
    <m/>
    <m/>
    <m/>
    <m/>
    <m/>
    <m/>
    <m/>
    <n v="89.999999999999915"/>
    <n v="80"/>
    <n v="5"/>
    <n v="5.8823529411764705E-2"/>
    <n v="0.88888888888888973"/>
    <n v="300"/>
    <n v="-9.4739031434680032E-13"/>
    <n v="299.99999999999903"/>
    <n v="1.0000000000000009"/>
    <n v="0.94444444444444531"/>
    <n v="0.94117647058823528"/>
    <n v="0.8888888888888905"/>
    <x v="0"/>
  </r>
  <r>
    <x v="1"/>
    <x v="0"/>
    <d v="1899-12-30T11:00:00"/>
    <d v="1899-12-30T12:00:00"/>
    <x v="3"/>
    <x v="0"/>
    <x v="0"/>
    <n v="60.000000000000028"/>
    <n v="30"/>
    <n v="20"/>
    <n v="40.000000000000028"/>
    <n v="10.000000000000028"/>
    <m/>
    <m/>
    <n v="10"/>
    <m/>
    <m/>
    <m/>
    <m/>
    <m/>
    <n v="60.000000000000043"/>
    <n v="40"/>
    <n v="15"/>
    <n v="0.27272727272727271"/>
    <n v="0.66666666666666619"/>
    <n v="600"/>
    <n v="150.00000000000043"/>
    <n v="750.00000000000045"/>
    <n v="0.74999999999999944"/>
    <n v="0.91666666666666596"/>
    <n v="0.72727272727272729"/>
    <n v="0.49999999999999928"/>
    <x v="3"/>
  </r>
  <r>
    <x v="1"/>
    <x v="0"/>
    <d v="1899-12-30T10:00:00"/>
    <d v="1899-12-30T11:00:00"/>
    <x v="2"/>
    <x v="3"/>
    <x v="0"/>
    <n v="59.999999999999943"/>
    <n v="20"/>
    <n v="20"/>
    <n v="39.999999999999943"/>
    <n v="19.999999999999943"/>
    <m/>
    <m/>
    <m/>
    <m/>
    <m/>
    <n v="20"/>
    <m/>
    <m/>
    <n v="59.999999999999908"/>
    <n v="30"/>
    <n v="20"/>
    <n v="0.4"/>
    <n v="0.50000000000000078"/>
    <n v="800"/>
    <n v="333.3333333333324"/>
    <n v="1133.3333333333323"/>
    <n v="0.50000000000000067"/>
    <n v="0.83333333333333459"/>
    <n v="0.6"/>
    <n v="0.25000000000000072"/>
    <x v="3"/>
  </r>
  <r>
    <x v="1"/>
    <x v="0"/>
    <d v="1899-12-30T11:00:00"/>
    <d v="1899-12-30T12:00:00"/>
    <x v="3"/>
    <x v="3"/>
    <x v="2"/>
    <n v="60.000000000000028"/>
    <n v="60"/>
    <n v="0"/>
    <n v="60.000000000000028"/>
    <n v="2.8421709430404007E-14"/>
    <m/>
    <m/>
    <m/>
    <m/>
    <m/>
    <m/>
    <m/>
    <m/>
    <n v="102.8571428571429"/>
    <n v="100"/>
    <n v="0"/>
    <n v="0"/>
    <n v="0.97222222222222177"/>
    <n v="0"/>
    <n v="4.7369515717340016E-13"/>
    <n v="4.7369515717340016E-13"/>
    <n v="0.99999999999999956"/>
    <n v="0.97222222222222177"/>
    <n v="1"/>
    <n v="0.97222222222222132"/>
    <x v="1"/>
  </r>
  <r>
    <x v="1"/>
    <x v="0"/>
    <d v="1899-12-30T12:00:00"/>
    <d v="1899-12-30T13:00:00"/>
    <x v="4"/>
    <x v="2"/>
    <x v="1"/>
    <n v="59.999999999999943"/>
    <n v="30"/>
    <n v="0"/>
    <n v="59.999999999999943"/>
    <n v="29.999999999999943"/>
    <m/>
    <m/>
    <m/>
    <n v="30"/>
    <m/>
    <m/>
    <m/>
    <m/>
    <n v="85.714285714285623"/>
    <n v="60"/>
    <n v="15"/>
    <n v="0.2"/>
    <n v="0.70000000000000073"/>
    <n v="525"/>
    <n v="599.99999999999886"/>
    <n v="1124.9999999999989"/>
    <n v="0.50000000000000044"/>
    <n v="0.87500000000000089"/>
    <n v="0.8"/>
    <n v="0.3500000000000007"/>
    <x v="3"/>
  </r>
  <r>
    <x v="2"/>
    <x v="0"/>
    <d v="1899-12-30T13:00:00"/>
    <d v="1899-12-30T14:00:00"/>
    <x v="5"/>
    <x v="2"/>
    <x v="1"/>
    <n v="60.000000000000107"/>
    <n v="60"/>
    <n v="0"/>
    <n v="60.000000000000107"/>
    <n v="1.0658141036401503E-13"/>
    <m/>
    <m/>
    <m/>
    <m/>
    <m/>
    <m/>
    <m/>
    <m/>
    <n v="85.714285714285865"/>
    <n v="75"/>
    <n v="5"/>
    <n v="6.25E-2"/>
    <n v="0.87499999999999845"/>
    <n v="175"/>
    <n v="2.1316282072803006E-12"/>
    <n v="175.00000000000213"/>
    <n v="0.99999999999999822"/>
    <n v="0.93333333333333168"/>
    <n v="0.9375"/>
    <n v="0.87499999999999689"/>
    <x v="0"/>
  </r>
  <r>
    <x v="2"/>
    <x v="1"/>
    <d v="1899-12-30T14:00:00"/>
    <d v="1899-12-30T15:00:00"/>
    <x v="6"/>
    <x v="2"/>
    <x v="0"/>
    <n v="59.999999999999943"/>
    <n v="60"/>
    <n v="0"/>
    <n v="59.999999999999943"/>
    <n v="-5.6843418860808015E-14"/>
    <m/>
    <m/>
    <m/>
    <m/>
    <m/>
    <m/>
    <m/>
    <m/>
    <n v="89.999999999999915"/>
    <n v="80"/>
    <n v="5"/>
    <n v="5.8823529411764705E-2"/>
    <n v="0.88888888888888973"/>
    <n v="200"/>
    <n v="-1.1368683772161603E-12"/>
    <n v="199.99999999999886"/>
    <n v="1.0000000000000009"/>
    <n v="0.94444444444444531"/>
    <n v="0.94117647058823528"/>
    <n v="0.8888888888888905"/>
    <x v="0"/>
  </r>
  <r>
    <x v="2"/>
    <x v="0"/>
    <d v="1899-12-30T09:00:00"/>
    <d v="1899-12-30T10:00:00"/>
    <x v="1"/>
    <x v="0"/>
    <x v="2"/>
    <n v="60.000000000000028"/>
    <n v="50"/>
    <n v="0"/>
    <n v="60.000000000000028"/>
    <n v="10.000000000000028"/>
    <m/>
    <m/>
    <m/>
    <n v="10"/>
    <m/>
    <m/>
    <m/>
    <m/>
    <n v="102.8571428571429"/>
    <n v="90"/>
    <n v="10"/>
    <n v="0.1"/>
    <n v="0.87499999999999956"/>
    <n v="500"/>
    <n v="150.00000000000043"/>
    <n v="650.00000000000045"/>
    <n v="0.83333333333333293"/>
    <n v="0.97222222222222177"/>
    <n v="0.9"/>
    <n v="0.72916666666666596"/>
    <x v="4"/>
  </r>
  <r>
    <x v="2"/>
    <x v="0"/>
    <d v="1899-12-30T10:00:00"/>
    <d v="1899-12-30T11:00:00"/>
    <x v="2"/>
    <x v="2"/>
    <x v="2"/>
    <n v="59.999999999999943"/>
    <n v="50"/>
    <n v="5"/>
    <n v="54.999999999999943"/>
    <n v="4.9999999999999432"/>
    <m/>
    <m/>
    <n v="5"/>
    <m/>
    <m/>
    <m/>
    <m/>
    <m/>
    <n v="94.285714285714178"/>
    <n v="80"/>
    <n v="5"/>
    <n v="5.8823529411764705E-2"/>
    <n v="0.84848484848484951"/>
    <n v="250"/>
    <n v="99.999999999998863"/>
    <n v="349.99999999999886"/>
    <n v="0.90909090909091006"/>
    <n v="0.90151515151515249"/>
    <n v="0.94117647058823528"/>
    <n v="0.77134986225895485"/>
    <x v="4"/>
  </r>
  <r>
    <x v="2"/>
    <x v="1"/>
    <d v="1899-12-30T14:00:00"/>
    <d v="1899-12-30T15:00:00"/>
    <x v="6"/>
    <x v="4"/>
    <x v="3"/>
    <n v="59.999999999999943"/>
    <n v="60"/>
    <n v="0"/>
    <n v="59.999999999999943"/>
    <n v="-5.6843418860808015E-14"/>
    <m/>
    <m/>
    <m/>
    <m/>
    <m/>
    <m/>
    <m/>
    <m/>
    <n v="89.999999999999915"/>
    <n v="80"/>
    <n v="5"/>
    <n v="5.8823529411764705E-2"/>
    <n v="0.88888888888888973"/>
    <n v="300"/>
    <n v="-1.4210854715202004E-12"/>
    <n v="299.99999999999858"/>
    <n v="1.0000000000000009"/>
    <n v="0.94444444444444531"/>
    <n v="0.94117647058823528"/>
    <n v="0.8888888888888905"/>
    <x v="0"/>
  </r>
  <r>
    <x v="2"/>
    <x v="1"/>
    <d v="1899-12-30T15:00:00"/>
    <d v="1899-12-30T16:00:00"/>
    <x v="7"/>
    <x v="3"/>
    <x v="1"/>
    <n v="59.999999999999943"/>
    <n v="40"/>
    <n v="0"/>
    <n v="59.999999999999943"/>
    <n v="19.999999999999943"/>
    <m/>
    <n v="20"/>
    <m/>
    <m/>
    <m/>
    <m/>
    <m/>
    <m/>
    <n v="85.714285714285623"/>
    <n v="70"/>
    <n v="10"/>
    <n v="0.125"/>
    <n v="0.81666666666666754"/>
    <n v="350"/>
    <n v="333.3333333333324"/>
    <n v="683.33333333333235"/>
    <n v="0.6666666666666673"/>
    <n v="0.93333333333333435"/>
    <n v="0.875"/>
    <n v="0.54444444444444551"/>
    <x v="3"/>
  </r>
  <r>
    <x v="3"/>
    <x v="2"/>
    <d v="1899-12-30T16:00:00"/>
    <d v="1899-12-30T17:00:00"/>
    <x v="8"/>
    <x v="0"/>
    <x v="4"/>
    <n v="60.000000000000107"/>
    <n v="60"/>
    <n v="0"/>
    <n v="60.000000000000107"/>
    <n v="1.0658141036401503E-13"/>
    <m/>
    <m/>
    <m/>
    <m/>
    <m/>
    <m/>
    <m/>
    <m/>
    <n v="97.297297297297476"/>
    <n v="90"/>
    <n v="0"/>
    <n v="0"/>
    <n v="0.92499999999999827"/>
    <n v="0"/>
    <n v="1.5987211554602254E-12"/>
    <n v="1.5987211554602254E-12"/>
    <n v="0.99999999999999822"/>
    <n v="0.92499999999999827"/>
    <n v="1"/>
    <n v="0.9249999999999966"/>
    <x v="1"/>
  </r>
  <r>
    <x v="3"/>
    <x v="2"/>
    <d v="1899-12-30T17:00:00"/>
    <d v="1899-12-30T18:00:00"/>
    <x v="9"/>
    <x v="4"/>
    <x v="1"/>
    <n v="59.999999999999943"/>
    <n v="55"/>
    <n v="0"/>
    <n v="59.999999999999943"/>
    <n v="4.9999999999999432"/>
    <m/>
    <m/>
    <m/>
    <m/>
    <n v="5"/>
    <m/>
    <m/>
    <m/>
    <n v="85.714285714285623"/>
    <n v="70"/>
    <n v="5"/>
    <n v="6.6666666666666666E-2"/>
    <n v="0.81666666666666754"/>
    <n v="175"/>
    <n v="124.99999999999858"/>
    <n v="299.99999999999858"/>
    <n v="0.91666666666666752"/>
    <n v="0.87500000000000089"/>
    <n v="0.93333333333333335"/>
    <n v="0.74861111111111256"/>
    <x v="4"/>
  </r>
  <r>
    <x v="3"/>
    <x v="0"/>
    <d v="1899-12-30T09:00:00"/>
    <d v="1899-12-30T10:00:00"/>
    <x v="1"/>
    <x v="2"/>
    <x v="4"/>
    <n v="60.000000000000028"/>
    <n v="35"/>
    <n v="20"/>
    <n v="40.000000000000028"/>
    <n v="5.0000000000000284"/>
    <m/>
    <m/>
    <m/>
    <m/>
    <n v="5"/>
    <m/>
    <m/>
    <m/>
    <n v="64.864864864864913"/>
    <n v="60"/>
    <n v="0"/>
    <n v="0"/>
    <n v="0.92499999999999927"/>
    <n v="0"/>
    <n v="100.00000000000057"/>
    <n v="100.00000000000057"/>
    <n v="0.87499999999999933"/>
    <n v="0.92499999999999927"/>
    <n v="1"/>
    <n v="0.80937499999999873"/>
    <x v="0"/>
  </r>
  <r>
    <x v="3"/>
    <x v="0"/>
    <d v="1899-12-30T10:00:00"/>
    <d v="1899-12-30T11:00:00"/>
    <x v="2"/>
    <x v="2"/>
    <x v="4"/>
    <n v="59.999999999999943"/>
    <n v="60"/>
    <n v="0"/>
    <n v="59.999999999999943"/>
    <n v="-5.6843418860808015E-14"/>
    <m/>
    <m/>
    <m/>
    <m/>
    <m/>
    <m/>
    <m/>
    <m/>
    <n v="97.297297297297206"/>
    <n v="80"/>
    <n v="5"/>
    <n v="5.8823529411764705E-2"/>
    <n v="0.82222222222222296"/>
    <n v="275"/>
    <n v="-1.1368683772161603E-12"/>
    <n v="274.99999999999886"/>
    <n v="1.0000000000000009"/>
    <n v="0.87361111111111189"/>
    <n v="0.94117647058823528"/>
    <n v="0.82222222222222374"/>
    <x v="0"/>
  </r>
  <r>
    <x v="3"/>
    <x v="0"/>
    <d v="1899-12-30T11:00:00"/>
    <d v="1899-12-30T12:00:00"/>
    <x v="3"/>
    <x v="2"/>
    <x v="0"/>
    <n v="60.000000000000028"/>
    <n v="60"/>
    <n v="0"/>
    <n v="60.000000000000028"/>
    <n v="2.8421709430404007E-14"/>
    <m/>
    <m/>
    <m/>
    <m/>
    <m/>
    <m/>
    <m/>
    <m/>
    <n v="90.000000000000043"/>
    <n v="80"/>
    <n v="10"/>
    <n v="0.1111111111111111"/>
    <n v="0.88888888888888851"/>
    <n v="400"/>
    <n v="5.6843418860808015E-13"/>
    <n v="400.00000000000057"/>
    <n v="0.99999999999999956"/>
    <n v="0.99999999999999956"/>
    <n v="0.88888888888888884"/>
    <n v="0.88888888888888795"/>
    <x v="0"/>
  </r>
  <r>
    <x v="3"/>
    <x v="0"/>
    <d v="1899-12-30T12:00:00"/>
    <d v="1899-12-30T13:00:00"/>
    <x v="4"/>
    <x v="2"/>
    <x v="4"/>
    <n v="59.999999999999943"/>
    <n v="40"/>
    <n v="0"/>
    <n v="59.999999999999943"/>
    <n v="19.999999999999943"/>
    <m/>
    <m/>
    <m/>
    <m/>
    <m/>
    <n v="20"/>
    <m/>
    <m/>
    <n v="97.297297297297206"/>
    <n v="90"/>
    <n v="5"/>
    <n v="5.2631578947368418E-2"/>
    <n v="0.92500000000000082"/>
    <n v="275"/>
    <n v="399.99999999999886"/>
    <n v="674.99999999999886"/>
    <n v="0.6666666666666673"/>
    <n v="0.97638888888888986"/>
    <n v="0.94736842105263153"/>
    <n v="0.61666666666666781"/>
    <x v="2"/>
  </r>
  <r>
    <x v="3"/>
    <x v="1"/>
    <d v="1899-12-30T13:00:00"/>
    <d v="1899-12-30T14:00:00"/>
    <x v="5"/>
    <x v="3"/>
    <x v="2"/>
    <n v="60.000000000000107"/>
    <n v="60"/>
    <n v="0"/>
    <n v="60.000000000000107"/>
    <n v="1.0658141036401503E-13"/>
    <m/>
    <m/>
    <m/>
    <m/>
    <m/>
    <m/>
    <m/>
    <m/>
    <n v="102.85714285714305"/>
    <n v="85"/>
    <n v="10"/>
    <n v="0.10526315789473684"/>
    <n v="0.8263888888888874"/>
    <n v="500"/>
    <n v="1.7763568394002507E-12"/>
    <n v="500.00000000000176"/>
    <n v="0.99999999999999822"/>
    <n v="0.92361111111110938"/>
    <n v="0.89473684210526316"/>
    <n v="0.82638888888888595"/>
    <x v="0"/>
  </r>
  <r>
    <x v="3"/>
    <x v="1"/>
    <d v="1899-12-30T15:00:00"/>
    <d v="1899-12-30T16:00:00"/>
    <x v="7"/>
    <x v="0"/>
    <x v="3"/>
    <n v="59.999999999999943"/>
    <n v="25"/>
    <n v="20"/>
    <n v="39.999999999999943"/>
    <n v="14.999999999999943"/>
    <m/>
    <n v="15"/>
    <m/>
    <m/>
    <m/>
    <m/>
    <m/>
    <m/>
    <n v="59.999999999999908"/>
    <n v="50"/>
    <n v="5"/>
    <n v="9.0909090909090912E-2"/>
    <n v="0.83333333333333459"/>
    <n v="300"/>
    <n v="224.99999999999915"/>
    <n v="524.99999999999909"/>
    <n v="0.62500000000000089"/>
    <n v="0.91666666666666807"/>
    <n v="0.90909090909090906"/>
    <n v="0.52083333333333481"/>
    <x v="3"/>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8">
  <r>
    <x v="0"/>
    <x v="0"/>
    <x v="0"/>
    <x v="0"/>
    <n v="7"/>
    <n v="8"/>
    <n v="1"/>
    <n v="7"/>
    <n v="0"/>
    <x v="0"/>
    <n v="720"/>
    <n v="463"/>
    <n v="20"/>
    <n v="1"/>
    <n v="4.1407867494824016E-2"/>
    <n v="0.6430555555555556"/>
    <n v="1000"/>
    <n v="0"/>
    <n v="1000"/>
    <n v="102.85714285714286"/>
    <n v="34.285714285714285"/>
    <n v="7"/>
    <n v="0"/>
    <n v="1"/>
    <n v="0.67083333333333328"/>
    <n v="0.95859213250517594"/>
    <n v="0.64305555555555549"/>
  </r>
  <r>
    <x v="1"/>
    <x v="1"/>
    <x v="1"/>
    <x v="0"/>
    <n v="4"/>
    <n v="8"/>
    <n v="1"/>
    <n v="7"/>
    <n v="3"/>
    <x v="0"/>
    <n v="720"/>
    <n v="444"/>
    <n v="74"/>
    <n v="2"/>
    <n v="0.14285714285714285"/>
    <n v="0.6166666666666667"/>
    <n v="3700"/>
    <n v="3900"/>
    <n v="7600"/>
    <n v="102.85714285714286"/>
    <n v="34.285714285714285"/>
    <n v="2"/>
    <n v="1.5"/>
    <n v="0.5714285714285714"/>
    <n v="0.71944444444444444"/>
    <n v="0.8571428571428571"/>
    <n v="0.35238095238095229"/>
  </r>
  <r>
    <x v="2"/>
    <x v="1"/>
    <x v="2"/>
    <x v="1"/>
    <n v="6"/>
    <n v="8"/>
    <n v="1"/>
    <n v="7"/>
    <n v="1"/>
    <x v="1"/>
    <n v="681.08108108108104"/>
    <n v="443"/>
    <n v="74"/>
    <n v="1"/>
    <n v="0.14313346228239845"/>
    <n v="0.65043650793650798"/>
    <n v="4070"/>
    <n v="1200"/>
    <n v="5270"/>
    <n v="97.297297297297291"/>
    <n v="32.432432432432428"/>
    <n v="6"/>
    <n v="1"/>
    <n v="0.8571428571428571"/>
    <n v="0.75908730158730164"/>
    <n v="0.85686653771760157"/>
    <n v="0.55751700680272109"/>
  </r>
  <r>
    <x v="3"/>
    <x v="0"/>
    <x v="1"/>
    <x v="2"/>
    <n v="6"/>
    <n v="8"/>
    <n v="1"/>
    <n v="7"/>
    <n v="1"/>
    <x v="2"/>
    <n v="630"/>
    <n v="470"/>
    <n v="58"/>
    <n v="1"/>
    <n v="0.10984848484848485"/>
    <n v="0.74603174603174605"/>
    <n v="3480"/>
    <n v="1300"/>
    <n v="4780"/>
    <n v="90"/>
    <n v="22.5"/>
    <n v="6"/>
    <n v="1"/>
    <n v="0.8571428571428571"/>
    <n v="0.83809523809523812"/>
    <n v="0.89015151515151514"/>
    <n v="0.6394557823129251"/>
  </r>
  <r>
    <x v="4"/>
    <x v="0"/>
    <x v="1"/>
    <x v="0"/>
    <n v="4"/>
    <n v="8"/>
    <n v="1"/>
    <n v="7"/>
    <n v="3"/>
    <x v="3"/>
    <n v="720"/>
    <n v="466"/>
    <n v="65"/>
    <n v="3"/>
    <n v="0.1224105461393597"/>
    <n v="0.64722222222222225"/>
    <n v="3250"/>
    <n v="3900"/>
    <n v="7150"/>
    <n v="102.85714285714286"/>
    <n v="34.285714285714285"/>
    <n v="1.3333333333333333"/>
    <n v="1"/>
    <n v="0.5714285714285714"/>
    <n v="0.73750000000000004"/>
    <n v="0.87758945386064036"/>
    <n v="0.36984126984126986"/>
  </r>
  <r>
    <x v="5"/>
    <x v="1"/>
    <x v="3"/>
    <x v="1"/>
    <n v="7"/>
    <n v="8"/>
    <n v="1"/>
    <n v="7"/>
    <n v="0"/>
    <x v="4"/>
    <n v="681.08108108108104"/>
    <n v="499"/>
    <n v="100"/>
    <n v="0"/>
    <n v="0.1669449081803005"/>
    <n v="0.73265873015873018"/>
    <n v="5500"/>
    <n v="0"/>
    <n v="5500"/>
    <n v="97.297297297297291"/>
    <n v="32.432432432432428"/>
    <s v=""/>
    <s v=""/>
    <n v="1"/>
    <n v="0.87948412698412703"/>
    <n v="0.8330550918196995"/>
    <n v="0.73265873015873018"/>
  </r>
  <r>
    <x v="6"/>
    <x v="2"/>
    <x v="3"/>
    <x v="3"/>
    <n v="4"/>
    <n v="8"/>
    <n v="1"/>
    <n v="7"/>
    <n v="3"/>
    <x v="3"/>
    <n v="630"/>
    <n v="450"/>
    <n v="120"/>
    <n v="1"/>
    <n v="0.21052631578947367"/>
    <n v="0.7142857142857143"/>
    <n v="4800"/>
    <n v="3000"/>
    <n v="7800"/>
    <n v="90"/>
    <n v="30"/>
    <n v="4"/>
    <n v="3"/>
    <n v="0.5714285714285714"/>
    <n v="0.90476190476190477"/>
    <n v="0.78947368421052633"/>
    <n v="0.40816326530612246"/>
  </r>
  <r>
    <x v="7"/>
    <x v="2"/>
    <x v="0"/>
    <x v="4"/>
    <n v="7"/>
    <n v="8"/>
    <n v="1"/>
    <n v="7"/>
    <n v="0"/>
    <x v="4"/>
    <n v="600"/>
    <n v="417"/>
    <n v="33"/>
    <n v="0"/>
    <n v="7.3333333333333334E-2"/>
    <n v="0.69499999999999995"/>
    <n v="1683"/>
    <n v="0"/>
    <n v="1683"/>
    <n v="85.714285714285708"/>
    <n v="28.571428571428569"/>
    <s v=""/>
    <s v=""/>
    <n v="1"/>
    <n v="0.75"/>
    <n v="0.92666666666666664"/>
    <n v="0.69499999999999995"/>
  </r>
  <r>
    <x v="8"/>
    <x v="0"/>
    <x v="2"/>
    <x v="5"/>
    <n v="6"/>
    <n v="8"/>
    <n v="1"/>
    <n v="7"/>
    <n v="1"/>
    <x v="5"/>
    <n v="600"/>
    <n v="412"/>
    <n v="78"/>
    <n v="1"/>
    <n v="0.15918367346938775"/>
    <n v="0.68666666666666665"/>
    <n v="2730"/>
    <n v="1200"/>
    <n v="3930"/>
    <n v="85.714285714285708"/>
    <n v="17.142857142857142"/>
    <n v="6"/>
    <n v="1"/>
    <n v="0.8571428571428571"/>
    <n v="0.81666666666666665"/>
    <n v="0.84081632653061222"/>
    <n v="0.58857142857142852"/>
  </r>
  <r>
    <x v="9"/>
    <x v="2"/>
    <x v="2"/>
    <x v="6"/>
    <n v="5"/>
    <n v="8"/>
    <n v="1"/>
    <n v="7"/>
    <n v="2"/>
    <x v="2"/>
    <n v="663.1578947368422"/>
    <n v="493"/>
    <n v="63"/>
    <n v="1"/>
    <n v="0.11330935251798561"/>
    <n v="0.7434126984126983"/>
    <n v="2646"/>
    <n v="2400"/>
    <n v="5046"/>
    <n v="94.736842105263165"/>
    <n v="47.368421052631582"/>
    <n v="5"/>
    <n v="2"/>
    <n v="0.7142857142857143"/>
    <n v="0.83841269841269828"/>
    <n v="0.88669064748201443"/>
    <n v="0.5310090702947845"/>
  </r>
  <r>
    <x v="10"/>
    <x v="0"/>
    <x v="2"/>
    <x v="4"/>
    <n v="7"/>
    <n v="8"/>
    <n v="1"/>
    <n v="7"/>
    <n v="0"/>
    <x v="4"/>
    <n v="600"/>
    <n v="467"/>
    <n v="80"/>
    <n v="0"/>
    <n v="0.14625228519195613"/>
    <n v="0.77833333333333332"/>
    <n v="4080"/>
    <n v="0"/>
    <n v="4080"/>
    <n v="85.714285714285708"/>
    <n v="28.571428571428569"/>
    <s v=""/>
    <s v=""/>
    <n v="1"/>
    <n v="0.91166666666666663"/>
    <n v="0.8537477148080439"/>
    <n v="0.77833333333333332"/>
  </r>
  <r>
    <x v="11"/>
    <x v="1"/>
    <x v="2"/>
    <x v="3"/>
    <n v="7"/>
    <n v="8"/>
    <n v="1"/>
    <n v="7"/>
    <n v="0"/>
    <x v="4"/>
    <n v="630"/>
    <n v="416"/>
    <n v="67"/>
    <n v="0"/>
    <n v="0.13871635610766045"/>
    <n v="0.6603174603174603"/>
    <n v="2680"/>
    <n v="0"/>
    <n v="2680"/>
    <n v="90"/>
    <n v="30"/>
    <s v=""/>
    <s v=""/>
    <n v="1"/>
    <n v="0.76666666666666672"/>
    <n v="0.86128364389233958"/>
    <n v="0.66031746031746041"/>
  </r>
  <r>
    <x v="12"/>
    <x v="0"/>
    <x v="0"/>
    <x v="6"/>
    <n v="7"/>
    <n v="8"/>
    <n v="1"/>
    <n v="7"/>
    <n v="0"/>
    <x v="4"/>
    <n v="663.1578947368422"/>
    <n v="415"/>
    <n v="35"/>
    <n v="0"/>
    <n v="7.7777777777777779E-2"/>
    <n v="0.62579365079365068"/>
    <n v="1470"/>
    <n v="0"/>
    <n v="1470"/>
    <n v="94.736842105263165"/>
    <n v="47.368421052631582"/>
    <s v=""/>
    <s v=""/>
    <n v="1"/>
    <n v="0.67857142857142849"/>
    <n v="0.92222222222222228"/>
    <n v="0.62579365079365079"/>
  </r>
  <r>
    <x v="13"/>
    <x v="0"/>
    <x v="1"/>
    <x v="4"/>
    <n v="5"/>
    <n v="8"/>
    <n v="1"/>
    <n v="7"/>
    <n v="2"/>
    <x v="6"/>
    <n v="600"/>
    <n v="492"/>
    <n v="67"/>
    <n v="0"/>
    <n v="0.11985688729874776"/>
    <n v="0.82"/>
    <n v="3417"/>
    <n v="2600"/>
    <n v="6017"/>
    <n v="85.714285714285708"/>
    <n v="28.571428571428569"/>
    <s v=""/>
    <s v=""/>
    <n v="0.7142857142857143"/>
    <n v="0.93166666666666664"/>
    <n v="0.88014311270125223"/>
    <n v="0.58571428571428574"/>
  </r>
  <r>
    <x v="14"/>
    <x v="1"/>
    <x v="4"/>
    <x v="4"/>
    <n v="6"/>
    <n v="8"/>
    <n v="1"/>
    <n v="7"/>
    <n v="1"/>
    <x v="2"/>
    <n v="600"/>
    <n v="461"/>
    <n v="80"/>
    <n v="1"/>
    <n v="0.1478743068391867"/>
    <n v="0.76833333333333331"/>
    <n v="4080"/>
    <n v="1500"/>
    <n v="5580"/>
    <n v="85.714285714285708"/>
    <n v="28.571428571428569"/>
    <n v="6"/>
    <n v="1"/>
    <n v="0.8571428571428571"/>
    <n v="0.90166666666666662"/>
    <n v="0.85212569316081332"/>
    <n v="0.65857142857142847"/>
  </r>
  <r>
    <x v="5"/>
    <x v="0"/>
    <x v="2"/>
    <x v="5"/>
    <n v="6"/>
    <n v="8"/>
    <n v="1"/>
    <n v="7"/>
    <n v="1"/>
    <x v="7"/>
    <n v="600"/>
    <n v="479"/>
    <n v="64"/>
    <n v="2"/>
    <n v="0.11786372007366483"/>
    <n v="0.79833333333333334"/>
    <n v="2240"/>
    <n v="1200"/>
    <n v="3440"/>
    <n v="85.714285714285708"/>
    <n v="17.142857142857142"/>
    <n v="3"/>
    <n v="0.5"/>
    <n v="0.8571428571428571"/>
    <n v="0.90500000000000003"/>
    <n v="0.88213627992633514"/>
    <n v="0.68428571428571427"/>
  </r>
  <r>
    <x v="15"/>
    <x v="0"/>
    <x v="4"/>
    <x v="1"/>
    <n v="4"/>
    <n v="8"/>
    <n v="1"/>
    <n v="7"/>
    <n v="3"/>
    <x v="1"/>
    <n v="681.08108108108104"/>
    <n v="435"/>
    <n v="72"/>
    <n v="3"/>
    <n v="0.14201183431952663"/>
    <n v="0.63869047619047625"/>
    <n v="3960"/>
    <n v="4500"/>
    <n v="8460"/>
    <n v="97.297297297297291"/>
    <n v="32.432432432432428"/>
    <n v="1.3333333333333333"/>
    <n v="1"/>
    <n v="0.5714285714285714"/>
    <n v="0.7444047619047619"/>
    <n v="0.85798816568047342"/>
    <n v="0.36496598639455785"/>
  </r>
  <r>
    <x v="16"/>
    <x v="2"/>
    <x v="4"/>
    <x v="5"/>
    <n v="6"/>
    <n v="8"/>
    <n v="1"/>
    <n v="7"/>
    <n v="1"/>
    <x v="6"/>
    <n v="600"/>
    <n v="471"/>
    <n v="86"/>
    <n v="1"/>
    <n v="0.15439856373429084"/>
    <n v="0.78500000000000003"/>
    <n v="3010"/>
    <n v="1500"/>
    <n v="4510"/>
    <n v="85.714285714285708"/>
    <n v="17.142857142857142"/>
    <n v="6"/>
    <n v="1"/>
    <n v="0.8571428571428571"/>
    <n v="0.92833333333333334"/>
    <n v="0.84560143626570916"/>
    <n v="0.67285714285714282"/>
  </r>
  <r>
    <x v="17"/>
    <x v="2"/>
    <x v="4"/>
    <x v="2"/>
    <n v="5"/>
    <n v="8"/>
    <n v="1"/>
    <n v="7"/>
    <n v="2"/>
    <x v="3"/>
    <n v="630"/>
    <n v="489"/>
    <n v="56"/>
    <n v="1"/>
    <n v="0.10275229357798166"/>
    <n v="0.77619047619047621"/>
    <n v="3360"/>
    <n v="3000"/>
    <n v="6360"/>
    <n v="90"/>
    <n v="22.5"/>
    <n v="5"/>
    <n v="2"/>
    <n v="0.7142857142857143"/>
    <n v="0.86507936507936511"/>
    <n v="0.89724770642201834"/>
    <n v="0.55442176870748305"/>
  </r>
  <r>
    <x v="18"/>
    <x v="0"/>
    <x v="3"/>
    <x v="1"/>
    <n v="7"/>
    <n v="8"/>
    <n v="1"/>
    <n v="7"/>
    <n v="0"/>
    <x v="4"/>
    <n v="681.08108108108104"/>
    <n v="499"/>
    <n v="130"/>
    <n v="0"/>
    <n v="0.2066772655007949"/>
    <n v="0.73265873015873018"/>
    <n v="7150"/>
    <n v="0"/>
    <n v="7150"/>
    <n v="97.297297297297291"/>
    <n v="32.432432432432428"/>
    <s v=""/>
    <s v=""/>
    <n v="1"/>
    <n v="0.92353174603174604"/>
    <n v="0.7933227344992051"/>
    <n v="0.73265873015873018"/>
  </r>
  <r>
    <x v="19"/>
    <x v="2"/>
    <x v="2"/>
    <x v="4"/>
    <n v="6"/>
    <n v="8"/>
    <n v="1"/>
    <n v="7"/>
    <n v="1"/>
    <x v="0"/>
    <n v="600"/>
    <n v="405"/>
    <n v="77"/>
    <n v="1"/>
    <n v="0.15975103734439833"/>
    <n v="0.67500000000000004"/>
    <n v="3927"/>
    <n v="1200"/>
    <n v="5127"/>
    <n v="85.714285714285708"/>
    <n v="28.571428571428569"/>
    <n v="6"/>
    <n v="1"/>
    <n v="0.8571428571428571"/>
    <n v="0.80333333333333334"/>
    <n v="0.84024896265560167"/>
    <n v="0.57857142857142863"/>
  </r>
  <r>
    <x v="20"/>
    <x v="2"/>
    <x v="3"/>
    <x v="1"/>
    <n v="5"/>
    <n v="8"/>
    <n v="1"/>
    <n v="7"/>
    <n v="2"/>
    <x v="2"/>
    <n v="681.08108108108104"/>
    <n v="416"/>
    <n v="69"/>
    <n v="1"/>
    <n v="0.1422680412371134"/>
    <n v="0.61079365079365078"/>
    <n v="3795"/>
    <n v="2000"/>
    <n v="5795"/>
    <n v="97.297297297297291"/>
    <n v="32.432432432432428"/>
    <n v="5"/>
    <n v="2"/>
    <n v="0.7142857142857143"/>
    <n v="0.71210317460317463"/>
    <n v="0.85773195876288655"/>
    <n v="0.43628117913832198"/>
  </r>
  <r>
    <x v="21"/>
    <x v="1"/>
    <x v="3"/>
    <x v="0"/>
    <n v="4"/>
    <n v="8"/>
    <n v="1"/>
    <n v="7"/>
    <n v="3"/>
    <x v="0"/>
    <n v="720"/>
    <n v="441"/>
    <n v="84"/>
    <n v="1"/>
    <n v="0.16"/>
    <n v="0.61250000000000004"/>
    <n v="4200"/>
    <n v="3000"/>
    <n v="7200"/>
    <n v="102.85714285714286"/>
    <n v="34.285714285714285"/>
    <n v="4"/>
    <n v="3"/>
    <n v="0.5714285714285714"/>
    <n v="0.72916666666666663"/>
    <n v="0.84"/>
    <n v="0.34999999999999992"/>
  </r>
  <r>
    <x v="22"/>
    <x v="1"/>
    <x v="3"/>
    <x v="1"/>
    <n v="6"/>
    <n v="8"/>
    <n v="1"/>
    <n v="7"/>
    <n v="1"/>
    <x v="0"/>
    <n v="681.08108108108104"/>
    <n v="469"/>
    <n v="57"/>
    <n v="1"/>
    <n v="0.10836501901140684"/>
    <n v="0.68861111111111117"/>
    <n v="3135"/>
    <n v="1000"/>
    <n v="4135"/>
    <n v="97.297297297297291"/>
    <n v="32.432432432432428"/>
    <n v="6"/>
    <n v="1"/>
    <n v="0.8571428571428571"/>
    <n v="0.77230158730158738"/>
    <n v="0.89163498098859317"/>
    <n v="0.59023809523809523"/>
  </r>
  <r>
    <x v="23"/>
    <x v="0"/>
    <x v="4"/>
    <x v="5"/>
    <n v="6"/>
    <n v="8"/>
    <n v="1"/>
    <n v="7"/>
    <n v="1"/>
    <x v="7"/>
    <n v="600"/>
    <n v="424"/>
    <n v="66"/>
    <n v="2"/>
    <n v="0.13469387755102041"/>
    <n v="0.70666666666666667"/>
    <n v="2310"/>
    <n v="1500"/>
    <n v="3810"/>
    <n v="85.714285714285708"/>
    <n v="17.142857142857142"/>
    <n v="3"/>
    <n v="0.5"/>
    <n v="0.8571428571428571"/>
    <n v="0.81666666666666665"/>
    <n v="0.86530612244897964"/>
    <n v="0.60571428571428565"/>
  </r>
  <r>
    <x v="24"/>
    <x v="2"/>
    <x v="2"/>
    <x v="2"/>
    <n v="6"/>
    <n v="8"/>
    <n v="1"/>
    <n v="7"/>
    <n v="1"/>
    <x v="6"/>
    <n v="630"/>
    <n v="442"/>
    <n v="73"/>
    <n v="1"/>
    <n v="0.14174757281553399"/>
    <n v="0.70158730158730154"/>
    <n v="4380"/>
    <n v="1200"/>
    <n v="5580"/>
    <n v="90"/>
    <n v="22.5"/>
    <n v="6"/>
    <n v="1"/>
    <n v="0.8571428571428571"/>
    <n v="0.81746031746031744"/>
    <n v="0.85825242718446604"/>
    <n v="0.60136054421768703"/>
  </r>
  <r>
    <x v="25"/>
    <x v="2"/>
    <x v="3"/>
    <x v="1"/>
    <n v="5"/>
    <n v="8"/>
    <n v="1"/>
    <n v="7"/>
    <n v="2"/>
    <x v="2"/>
    <n v="681.08108108108104"/>
    <n v="428"/>
    <n v="74"/>
    <n v="2"/>
    <n v="0.14741035856573706"/>
    <n v="0.62841269841269842"/>
    <n v="4070"/>
    <n v="2000"/>
    <n v="6070"/>
    <n v="97.297297297297291"/>
    <n v="32.432432432432428"/>
    <n v="2.5"/>
    <n v="1"/>
    <n v="0.7142857142857143"/>
    <n v="0.73706349206349209"/>
    <n v="0.85258964143426297"/>
    <n v="0.44886621315192743"/>
  </r>
  <r>
    <x v="26"/>
    <x v="2"/>
    <x v="3"/>
    <x v="6"/>
    <n v="7"/>
    <n v="8"/>
    <n v="1"/>
    <n v="7"/>
    <n v="0"/>
    <x v="4"/>
    <n v="663.1578947368422"/>
    <n v="459"/>
    <n v="62"/>
    <n v="0"/>
    <n v="0.11900191938579655"/>
    <n v="0.69214285714285706"/>
    <n v="2604"/>
    <n v="0"/>
    <n v="2604"/>
    <n v="94.736842105263165"/>
    <n v="47.368421052631582"/>
    <s v=""/>
    <s v=""/>
    <n v="1"/>
    <n v="0.78563492063492057"/>
    <n v="0.88099808061420348"/>
    <n v="0.69214285714285706"/>
  </r>
  <r>
    <x v="27"/>
    <x v="2"/>
    <x v="0"/>
    <x v="0"/>
    <n v="7"/>
    <n v="8"/>
    <n v="1"/>
    <n v="7"/>
    <n v="0"/>
    <x v="4"/>
    <n v="720"/>
    <n v="472"/>
    <n v="52"/>
    <n v="0"/>
    <n v="9.9236641221374045E-2"/>
    <n v="0.65555555555555556"/>
    <n v="2600"/>
    <n v="0"/>
    <n v="2600"/>
    <n v="102.85714285714286"/>
    <n v="34.285714285714285"/>
    <s v=""/>
    <s v=""/>
    <n v="1"/>
    <n v="0.72777777777777775"/>
    <n v="0.9007633587786259"/>
    <n v="0.65555555555555545"/>
  </r>
  <r>
    <x v="28"/>
    <x v="1"/>
    <x v="1"/>
    <x v="2"/>
    <n v="4"/>
    <n v="8"/>
    <n v="1"/>
    <n v="7"/>
    <n v="3"/>
    <x v="3"/>
    <n v="630"/>
    <n v="400"/>
    <n v="52"/>
    <n v="2"/>
    <n v="0.11504424778761062"/>
    <n v="0.63492063492063489"/>
    <n v="3120"/>
    <n v="3900"/>
    <n v="7020"/>
    <n v="90"/>
    <n v="22.5"/>
    <n v="2"/>
    <n v="1.5"/>
    <n v="0.5714285714285714"/>
    <n v="0.71746031746031746"/>
    <n v="0.88495575221238942"/>
    <n v="0.36281179138321995"/>
  </r>
  <r>
    <x v="29"/>
    <x v="0"/>
    <x v="4"/>
    <x v="0"/>
    <n v="6"/>
    <n v="8"/>
    <n v="1"/>
    <n v="7"/>
    <n v="1"/>
    <x v="0"/>
    <n v="720"/>
    <n v="451"/>
    <n v="62"/>
    <n v="2"/>
    <n v="0.12085769980506822"/>
    <n v="0.62638888888888888"/>
    <n v="3100"/>
    <n v="1500"/>
    <n v="4600"/>
    <n v="102.85714285714286"/>
    <n v="34.285714285714285"/>
    <n v="3"/>
    <n v="0.5"/>
    <n v="0.8571428571428571"/>
    <n v="0.71250000000000002"/>
    <n v="0.87914230019493178"/>
    <n v="0.53690476190476188"/>
  </r>
  <r>
    <x v="30"/>
    <x v="1"/>
    <x v="4"/>
    <x v="1"/>
    <n v="5"/>
    <n v="8"/>
    <n v="1"/>
    <n v="7"/>
    <n v="2"/>
    <x v="3"/>
    <n v="681.08108108108104"/>
    <n v="415"/>
    <n v="66"/>
    <n v="1"/>
    <n v="0.13721413721413722"/>
    <n v="0.60932539682539688"/>
    <n v="3630"/>
    <n v="3000"/>
    <n v="6630"/>
    <n v="97.297297297297291"/>
    <n v="32.432432432432428"/>
    <n v="5"/>
    <n v="2"/>
    <n v="0.7142857142857143"/>
    <n v="0.70623015873015882"/>
    <n v="0.86278586278586278"/>
    <n v="0.43523242630385495"/>
  </r>
  <r>
    <x v="31"/>
    <x v="2"/>
    <x v="4"/>
    <x v="4"/>
    <n v="7"/>
    <n v="8"/>
    <n v="1"/>
    <n v="7"/>
    <n v="0"/>
    <x v="4"/>
    <n v="600"/>
    <n v="426"/>
    <n v="81"/>
    <n v="0"/>
    <n v="0.15976331360946747"/>
    <n v="0.71"/>
    <n v="4131"/>
    <n v="0"/>
    <n v="4131"/>
    <n v="85.714285714285708"/>
    <n v="28.571428571428569"/>
    <s v=""/>
    <s v=""/>
    <n v="1"/>
    <n v="0.84499999999999997"/>
    <n v="0.84023668639053251"/>
    <n v="0.71"/>
  </r>
  <r>
    <x v="32"/>
    <x v="0"/>
    <x v="0"/>
    <x v="1"/>
    <n v="7"/>
    <n v="8"/>
    <n v="1"/>
    <n v="7"/>
    <n v="0"/>
    <x v="3"/>
    <n v="681.08108108108104"/>
    <n v="400"/>
    <n v="26"/>
    <n v="0"/>
    <n v="6.1032863849765258E-2"/>
    <n v="0.58730158730158732"/>
    <n v="1430"/>
    <n v="0"/>
    <n v="1430"/>
    <n v="97.297297297297291"/>
    <n v="32.432432432432428"/>
    <s v=""/>
    <s v=""/>
    <n v="1"/>
    <n v="0.62547619047619052"/>
    <n v="0.93896713615023475"/>
    <n v="0.58730158730158732"/>
  </r>
  <r>
    <x v="33"/>
    <x v="0"/>
    <x v="0"/>
    <x v="4"/>
    <n v="6"/>
    <n v="8"/>
    <n v="1"/>
    <n v="7"/>
    <n v="1"/>
    <x v="6"/>
    <n v="600"/>
    <n v="440"/>
    <n v="58"/>
    <n v="1"/>
    <n v="0.11646586345381527"/>
    <n v="0.73333333333333328"/>
    <n v="2958"/>
    <n v="900"/>
    <n v="3858"/>
    <n v="85.714285714285708"/>
    <n v="28.571428571428569"/>
    <n v="6"/>
    <n v="1"/>
    <n v="0.8571428571428571"/>
    <n v="0.83"/>
    <n v="0.88353413654618473"/>
    <n v="0.62857142857142845"/>
  </r>
  <r>
    <x v="34"/>
    <x v="1"/>
    <x v="1"/>
    <x v="2"/>
    <n v="4"/>
    <n v="8"/>
    <n v="1"/>
    <n v="7"/>
    <n v="3"/>
    <x v="8"/>
    <n v="630"/>
    <n v="423"/>
    <n v="90"/>
    <n v="3"/>
    <n v="0.17543859649122806"/>
    <n v="0.67142857142857137"/>
    <n v="5400"/>
    <n v="3900"/>
    <n v="9300"/>
    <n v="90"/>
    <n v="22.5"/>
    <n v="1.3333333333333333"/>
    <n v="1"/>
    <n v="0.5714285714285714"/>
    <n v="0.81428571428571428"/>
    <n v="0.82456140350877194"/>
    <n v="0.3836734693877551"/>
  </r>
  <r>
    <x v="35"/>
    <x v="1"/>
    <x v="1"/>
    <x v="1"/>
    <n v="5"/>
    <n v="8"/>
    <n v="1"/>
    <n v="7"/>
    <n v="2"/>
    <x v="1"/>
    <n v="681.08108108108104"/>
    <n v="473"/>
    <n v="64"/>
    <n v="3"/>
    <n v="0.11918063314711359"/>
    <n v="0.69448412698412698"/>
    <n v="3520"/>
    <n v="2600"/>
    <n v="6120"/>
    <n v="97.297297297297291"/>
    <n v="32.432432432432428"/>
    <n v="1.6666666666666667"/>
    <n v="0.66666666666666663"/>
    <n v="0.7142857142857143"/>
    <n v="0.78845238095238102"/>
    <n v="0.88081936685288642"/>
    <n v="0.49606009070294793"/>
  </r>
  <r>
    <x v="36"/>
    <x v="1"/>
    <x v="3"/>
    <x v="6"/>
    <n v="6"/>
    <n v="8"/>
    <n v="1"/>
    <n v="7"/>
    <n v="1"/>
    <x v="5"/>
    <n v="663.1578947368422"/>
    <n v="449"/>
    <n v="150"/>
    <n v="1"/>
    <n v="0.25041736227045075"/>
    <n v="0.67706349206349192"/>
    <n v="6300"/>
    <n v="1000"/>
    <n v="7300"/>
    <n v="94.736842105263165"/>
    <n v="47.368421052631582"/>
    <n v="6"/>
    <n v="1"/>
    <n v="0.8571428571428571"/>
    <n v="0.90325396825396809"/>
    <n v="0.74958263772954925"/>
    <n v="0.58034013605442158"/>
  </r>
  <r>
    <x v="37"/>
    <x v="1"/>
    <x v="2"/>
    <x v="0"/>
    <n v="6"/>
    <n v="8"/>
    <n v="1"/>
    <n v="7"/>
    <n v="1"/>
    <x v="8"/>
    <n v="720"/>
    <n v="406"/>
    <n v="70"/>
    <n v="2"/>
    <n v="0.14705882352941177"/>
    <n v="0.56388888888888888"/>
    <n v="3500"/>
    <n v="1200"/>
    <n v="4700"/>
    <n v="102.85714285714286"/>
    <n v="34.285714285714285"/>
    <n v="3"/>
    <n v="0.5"/>
    <n v="0.8571428571428571"/>
    <n v="0.66111111111111109"/>
    <n v="0.8529411764705882"/>
    <n v="0.48333333333333328"/>
  </r>
  <r>
    <x v="38"/>
    <x v="0"/>
    <x v="4"/>
    <x v="0"/>
    <n v="5"/>
    <n v="8"/>
    <n v="1"/>
    <n v="7"/>
    <n v="2"/>
    <x v="0"/>
    <n v="720"/>
    <n v="426"/>
    <n v="60"/>
    <n v="2"/>
    <n v="0.12345679012345678"/>
    <n v="0.59166666666666667"/>
    <n v="3000"/>
    <n v="3000"/>
    <n v="6000"/>
    <n v="102.85714285714286"/>
    <n v="34.285714285714285"/>
    <n v="2.5"/>
    <n v="1"/>
    <n v="0.7142857142857143"/>
    <n v="0.67500000000000004"/>
    <n v="0.87654320987654322"/>
    <n v="0.42261904761904762"/>
  </r>
  <r>
    <x v="39"/>
    <x v="1"/>
    <x v="3"/>
    <x v="4"/>
    <n v="7"/>
    <n v="8"/>
    <n v="1"/>
    <n v="7"/>
    <n v="0"/>
    <x v="4"/>
    <n v="600"/>
    <n v="436"/>
    <n v="160"/>
    <n v="0"/>
    <n v="0.26845637583892618"/>
    <n v="0.72666666666666668"/>
    <n v="8160"/>
    <n v="0"/>
    <n v="8160"/>
    <n v="85.714285714285708"/>
    <n v="28.571428571428569"/>
    <s v=""/>
    <s v=""/>
    <n v="1"/>
    <n v="0.99333333333333329"/>
    <n v="0.73154362416107388"/>
    <n v="0.72666666666666668"/>
  </r>
  <r>
    <x v="40"/>
    <x v="2"/>
    <x v="2"/>
    <x v="0"/>
    <n v="5"/>
    <n v="8"/>
    <n v="1"/>
    <n v="7"/>
    <n v="2"/>
    <x v="5"/>
    <n v="720"/>
    <n v="453"/>
    <n v="61"/>
    <n v="2"/>
    <n v="0.11867704280155641"/>
    <n v="0.62916666666666665"/>
    <n v="3050"/>
    <n v="2400"/>
    <n v="5450"/>
    <n v="102.85714285714286"/>
    <n v="34.285714285714285"/>
    <n v="2.5"/>
    <n v="1"/>
    <n v="0.7142857142857143"/>
    <n v="0.71388888888888891"/>
    <n v="0.88132295719844356"/>
    <n v="0.44940476190476192"/>
  </r>
  <r>
    <x v="41"/>
    <x v="0"/>
    <x v="1"/>
    <x v="5"/>
    <n v="7"/>
    <n v="8"/>
    <n v="1"/>
    <n v="7"/>
    <n v="0"/>
    <x v="4"/>
    <n v="600"/>
    <n v="445"/>
    <n v="68"/>
    <n v="0"/>
    <n v="0.13255360623781676"/>
    <n v="0.7416666666666667"/>
    <n v="2380"/>
    <n v="0"/>
    <n v="2380"/>
    <n v="85.714285714285708"/>
    <n v="17.142857142857142"/>
    <s v=""/>
    <s v=""/>
    <n v="1"/>
    <n v="0.85499999999999998"/>
    <n v="0.86744639376218324"/>
    <n v="0.7416666666666667"/>
  </r>
  <r>
    <x v="42"/>
    <x v="2"/>
    <x v="1"/>
    <x v="0"/>
    <n v="7"/>
    <n v="8"/>
    <n v="1"/>
    <n v="7"/>
    <n v="0"/>
    <x v="4"/>
    <n v="720"/>
    <n v="402"/>
    <n v="84"/>
    <n v="0"/>
    <n v="0.1728395061728395"/>
    <n v="0.55833333333333335"/>
    <n v="4200"/>
    <n v="0"/>
    <n v="4200"/>
    <n v="102.85714285714286"/>
    <n v="34.285714285714285"/>
    <s v=""/>
    <s v=""/>
    <n v="1"/>
    <n v="0.67500000000000004"/>
    <n v="0.8271604938271605"/>
    <n v="0.55833333333333335"/>
  </r>
  <r>
    <x v="43"/>
    <x v="1"/>
    <x v="4"/>
    <x v="0"/>
    <n v="5"/>
    <n v="8"/>
    <n v="1"/>
    <n v="7"/>
    <n v="2"/>
    <x v="5"/>
    <n v="720"/>
    <n v="477"/>
    <n v="79"/>
    <n v="3"/>
    <n v="0.1420863309352518"/>
    <n v="0.66249999999999998"/>
    <n v="3950"/>
    <n v="3000"/>
    <n v="6950"/>
    <n v="102.85714285714286"/>
    <n v="34.285714285714285"/>
    <n v="1.6666666666666667"/>
    <n v="0.66666666666666663"/>
    <n v="0.7142857142857143"/>
    <n v="0.77222222222222225"/>
    <n v="0.8579136690647482"/>
    <n v="0.4732142857142857"/>
  </r>
  <r>
    <x v="44"/>
    <x v="0"/>
    <x v="1"/>
    <x v="6"/>
    <n v="7"/>
    <n v="8"/>
    <n v="1"/>
    <n v="7"/>
    <n v="0"/>
    <x v="4"/>
    <n v="663.1578947368422"/>
    <n v="445"/>
    <n v="69"/>
    <n v="0"/>
    <n v="0.13424124513618677"/>
    <n v="0.67103174603174598"/>
    <n v="2898"/>
    <n v="0"/>
    <n v="2898"/>
    <n v="94.736842105263165"/>
    <n v="47.368421052631582"/>
    <s v=""/>
    <s v=""/>
    <n v="1"/>
    <n v="0.77507936507936492"/>
    <n v="0.86575875486381326"/>
    <n v="0.67103174603174587"/>
  </r>
  <r>
    <x v="45"/>
    <x v="2"/>
    <x v="4"/>
    <x v="3"/>
    <n v="4"/>
    <n v="8"/>
    <n v="1"/>
    <n v="7"/>
    <n v="3"/>
    <x v="7"/>
    <n v="630"/>
    <n v="480"/>
    <n v="60"/>
    <n v="2"/>
    <n v="0.1111111111111111"/>
    <n v="0.76190476190476186"/>
    <n v="2400"/>
    <n v="4500"/>
    <n v="6900"/>
    <n v="90"/>
    <n v="30"/>
    <n v="2"/>
    <n v="1.5"/>
    <n v="0.5714285714285714"/>
    <n v="0.8571428571428571"/>
    <n v="0.88888888888888884"/>
    <n v="0.43537414965986387"/>
  </r>
  <r>
    <x v="46"/>
    <x v="1"/>
    <x v="2"/>
    <x v="3"/>
    <n v="7"/>
    <n v="8"/>
    <n v="1"/>
    <n v="7"/>
    <n v="0"/>
    <x v="4"/>
    <n v="630"/>
    <n v="496"/>
    <n v="51"/>
    <n v="0"/>
    <n v="9.3235831809872036E-2"/>
    <n v="0.78730158730158728"/>
    <n v="2040"/>
    <n v="0"/>
    <n v="2040"/>
    <n v="90"/>
    <n v="30"/>
    <s v=""/>
    <s v=""/>
    <n v="1"/>
    <n v="0.86825396825396828"/>
    <n v="0.90676416819012795"/>
    <n v="0.78730158730158728"/>
  </r>
  <r>
    <x v="47"/>
    <x v="1"/>
    <x v="3"/>
    <x v="3"/>
    <n v="5"/>
    <n v="8"/>
    <n v="1"/>
    <n v="7"/>
    <n v="2"/>
    <x v="1"/>
    <n v="630"/>
    <n v="418"/>
    <n v="89"/>
    <n v="1"/>
    <n v="0.17554240631163709"/>
    <n v="0.66349206349206347"/>
    <n v="3560"/>
    <n v="2000"/>
    <n v="5560"/>
    <n v="90"/>
    <n v="30"/>
    <n v="5"/>
    <n v="2"/>
    <n v="0.7142857142857143"/>
    <n v="0.80476190476190479"/>
    <n v="0.82445759368836291"/>
    <n v="0.47392290249433106"/>
  </r>
  <r>
    <x v="48"/>
    <x v="0"/>
    <x v="4"/>
    <x v="1"/>
    <n v="6"/>
    <n v="8"/>
    <n v="1"/>
    <n v="7"/>
    <n v="1"/>
    <x v="2"/>
    <n v="681.08108108108104"/>
    <n v="427"/>
    <n v="63"/>
    <n v="1"/>
    <n v="0.12857142857142856"/>
    <n v="0.62694444444444453"/>
    <n v="3465"/>
    <n v="1500"/>
    <n v="4965"/>
    <n v="97.297297297297291"/>
    <n v="32.432432432432428"/>
    <n v="6"/>
    <n v="1"/>
    <n v="0.8571428571428571"/>
    <n v="0.71944444444444444"/>
    <n v="0.87142857142857144"/>
    <n v="0.53738095238095229"/>
  </r>
  <r>
    <x v="49"/>
    <x v="2"/>
    <x v="3"/>
    <x v="5"/>
    <n v="5"/>
    <n v="8"/>
    <n v="1"/>
    <n v="7"/>
    <n v="2"/>
    <x v="6"/>
    <n v="600"/>
    <n v="484"/>
    <n v="140"/>
    <n v="1"/>
    <n v="0.22435897435897437"/>
    <n v="0.80666666666666664"/>
    <n v="4900"/>
    <n v="2000"/>
    <n v="6900"/>
    <n v="85.714285714285708"/>
    <n v="17.142857142857142"/>
    <n v="5"/>
    <n v="2"/>
    <n v="0.7142857142857143"/>
    <n v="1.04"/>
    <n v="0.77564102564102566"/>
    <n v="0.57619047619047625"/>
  </r>
  <r>
    <x v="50"/>
    <x v="0"/>
    <x v="0"/>
    <x v="6"/>
    <n v="7"/>
    <n v="8"/>
    <n v="1"/>
    <n v="7"/>
    <n v="0"/>
    <x v="4"/>
    <n v="663.1578947368422"/>
    <n v="478"/>
    <n v="12"/>
    <n v="0"/>
    <n v="2.4489795918367346E-2"/>
    <n v="0.72079365079365065"/>
    <n v="504"/>
    <n v="0"/>
    <n v="504"/>
    <n v="94.736842105263165"/>
    <n v="47.368421052631582"/>
    <s v=""/>
    <s v=""/>
    <n v="1"/>
    <n v="0.73888888888888882"/>
    <n v="0.97551020408163269"/>
    <n v="0.72079365079365076"/>
  </r>
  <r>
    <x v="51"/>
    <x v="1"/>
    <x v="4"/>
    <x v="3"/>
    <n v="6"/>
    <n v="8"/>
    <n v="1"/>
    <n v="7"/>
    <n v="1"/>
    <x v="2"/>
    <n v="630"/>
    <n v="410"/>
    <n v="60"/>
    <n v="1"/>
    <n v="0.1276595744680851"/>
    <n v="0.65079365079365081"/>
    <n v="2400"/>
    <n v="1500"/>
    <n v="3900"/>
    <n v="90"/>
    <n v="30"/>
    <n v="6"/>
    <n v="1"/>
    <n v="0.8571428571428571"/>
    <n v="0.74603174603174605"/>
    <n v="0.87234042553191493"/>
    <n v="0.55782312925170063"/>
  </r>
  <r>
    <x v="52"/>
    <x v="2"/>
    <x v="3"/>
    <x v="2"/>
    <n v="6"/>
    <n v="8"/>
    <n v="1"/>
    <n v="7"/>
    <n v="1"/>
    <x v="0"/>
    <n v="630"/>
    <n v="435"/>
    <n v="81"/>
    <n v="1"/>
    <n v="0.15697674418604651"/>
    <n v="0.69047619047619047"/>
    <n v="4860"/>
    <n v="1000"/>
    <n v="5860"/>
    <n v="90"/>
    <n v="22.5"/>
    <n v="6"/>
    <n v="1"/>
    <n v="0.8571428571428571"/>
    <n v="0.81904761904761902"/>
    <n v="0.84302325581395354"/>
    <n v="0.59183673469387754"/>
  </r>
  <r>
    <x v="53"/>
    <x v="2"/>
    <x v="1"/>
    <x v="4"/>
    <n v="5"/>
    <n v="8"/>
    <n v="1"/>
    <n v="7"/>
    <n v="2"/>
    <x v="3"/>
    <n v="600"/>
    <n v="446"/>
    <n v="62"/>
    <n v="1"/>
    <n v="0.12204724409448819"/>
    <n v="0.74333333333333329"/>
    <n v="3162"/>
    <n v="2600"/>
    <n v="5762"/>
    <n v="85.714285714285708"/>
    <n v="28.571428571428569"/>
    <n v="5"/>
    <n v="2"/>
    <n v="0.7142857142857143"/>
    <n v="0.84666666666666668"/>
    <n v="0.87795275590551181"/>
    <n v="0.53095238095238095"/>
  </r>
  <r>
    <x v="54"/>
    <x v="1"/>
    <x v="4"/>
    <x v="5"/>
    <n v="5"/>
    <n v="8"/>
    <n v="1"/>
    <n v="7"/>
    <n v="2"/>
    <x v="3"/>
    <n v="600"/>
    <n v="444"/>
    <n v="81"/>
    <n v="1"/>
    <n v="0.15428571428571428"/>
    <n v="0.74"/>
    <n v="2835"/>
    <n v="3000"/>
    <n v="5835"/>
    <n v="85.714285714285708"/>
    <n v="17.142857142857142"/>
    <n v="5"/>
    <n v="2"/>
    <n v="0.7142857142857143"/>
    <n v="0.875"/>
    <n v="0.84571428571428575"/>
    <n v="0.52857142857142858"/>
  </r>
  <r>
    <x v="55"/>
    <x v="0"/>
    <x v="4"/>
    <x v="5"/>
    <n v="7"/>
    <n v="8"/>
    <n v="1"/>
    <n v="7"/>
    <n v="0"/>
    <x v="4"/>
    <n v="600"/>
    <n v="429"/>
    <n v="73"/>
    <n v="0"/>
    <n v="0.1454183266932271"/>
    <n v="0.71499999999999997"/>
    <n v="2555"/>
    <n v="0"/>
    <n v="2555"/>
    <n v="85.714285714285708"/>
    <n v="17.142857142857142"/>
    <s v=""/>
    <s v=""/>
    <n v="1"/>
    <n v="0.83666666666666667"/>
    <n v="0.85458167330677293"/>
    <n v="0.71499999999999997"/>
  </r>
  <r>
    <x v="56"/>
    <x v="0"/>
    <x v="2"/>
    <x v="2"/>
    <n v="6"/>
    <n v="8"/>
    <n v="1"/>
    <n v="7"/>
    <n v="1"/>
    <x v="7"/>
    <n v="630"/>
    <n v="441"/>
    <n v="90"/>
    <n v="1"/>
    <n v="0.16949152542372881"/>
    <n v="0.7"/>
    <n v="5400"/>
    <n v="1200"/>
    <n v="6600"/>
    <n v="90"/>
    <n v="22.5"/>
    <n v="6"/>
    <n v="1"/>
    <n v="0.8571428571428571"/>
    <n v="0.84285714285714286"/>
    <n v="0.83050847457627119"/>
    <n v="0.6"/>
  </r>
  <r>
    <x v="57"/>
    <x v="0"/>
    <x v="4"/>
    <x v="3"/>
    <n v="5"/>
    <n v="8"/>
    <n v="1"/>
    <n v="7"/>
    <n v="2"/>
    <x v="1"/>
    <n v="630"/>
    <n v="482"/>
    <n v="79"/>
    <n v="1"/>
    <n v="0.1408199643493761"/>
    <n v="0.76507936507936503"/>
    <n v="3160"/>
    <n v="3000"/>
    <n v="6160"/>
    <n v="90"/>
    <n v="30"/>
    <n v="5"/>
    <n v="2"/>
    <n v="0.7142857142857143"/>
    <n v="0.89047619047619042"/>
    <n v="0.85918003565062384"/>
    <n v="0.54648526077097503"/>
  </r>
  <r>
    <x v="58"/>
    <x v="0"/>
    <x v="2"/>
    <x v="5"/>
    <n v="6"/>
    <n v="8"/>
    <n v="1"/>
    <n v="7"/>
    <n v="1"/>
    <x v="0"/>
    <n v="600"/>
    <n v="475"/>
    <n v="69"/>
    <n v="1"/>
    <n v="0.12683823529411764"/>
    <n v="0.79166666666666663"/>
    <n v="2415"/>
    <n v="1200"/>
    <n v="3615"/>
    <n v="85.714285714285708"/>
    <n v="17.142857142857142"/>
    <n v="6"/>
    <n v="1"/>
    <n v="0.8571428571428571"/>
    <n v="0.90666666666666662"/>
    <n v="0.87316176470588236"/>
    <n v="0.67857142857142849"/>
  </r>
  <r>
    <x v="59"/>
    <x v="1"/>
    <x v="3"/>
    <x v="1"/>
    <n v="7"/>
    <n v="8"/>
    <n v="1"/>
    <n v="7"/>
    <n v="0"/>
    <x v="4"/>
    <n v="681.08108108108104"/>
    <n v="407"/>
    <n v="78"/>
    <n v="0"/>
    <n v="0.16082474226804125"/>
    <n v="0.59757936507936515"/>
    <n v="4290"/>
    <n v="0"/>
    <n v="4290"/>
    <n v="97.297297297297291"/>
    <n v="32.432432432432428"/>
    <s v=""/>
    <s v=""/>
    <n v="1"/>
    <n v="0.71210317460317463"/>
    <n v="0.83917525773195878"/>
    <n v="0.59757936507936515"/>
  </r>
  <r>
    <x v="60"/>
    <x v="1"/>
    <x v="2"/>
    <x v="1"/>
    <n v="7"/>
    <n v="8"/>
    <n v="1"/>
    <n v="7"/>
    <n v="0"/>
    <x v="4"/>
    <n v="681.08108108108104"/>
    <n v="441"/>
    <n v="90"/>
    <n v="0"/>
    <n v="0.16949152542372881"/>
    <n v="0.64750000000000008"/>
    <n v="4950"/>
    <n v="0"/>
    <n v="4950"/>
    <n v="97.297297297297291"/>
    <n v="32.432432432432428"/>
    <s v=""/>
    <s v=""/>
    <n v="1"/>
    <n v="0.77964285714285719"/>
    <n v="0.83050847457627119"/>
    <n v="0.64750000000000008"/>
  </r>
  <r>
    <x v="61"/>
    <x v="0"/>
    <x v="2"/>
    <x v="1"/>
    <n v="5"/>
    <n v="8"/>
    <n v="1"/>
    <n v="7"/>
    <n v="2"/>
    <x v="0"/>
    <n v="681.08108108108104"/>
    <n v="404"/>
    <n v="57"/>
    <n v="2"/>
    <n v="0.12364425162689804"/>
    <n v="0.59317460317460324"/>
    <n v="3135"/>
    <n v="2400"/>
    <n v="5535"/>
    <n v="97.297297297297291"/>
    <n v="32.432432432432428"/>
    <n v="2.5"/>
    <n v="1"/>
    <n v="0.7142857142857143"/>
    <n v="0.67686507936507945"/>
    <n v="0.87635574837310193"/>
    <n v="0.42369614512471659"/>
  </r>
  <r>
    <x v="62"/>
    <x v="0"/>
    <x v="2"/>
    <x v="3"/>
    <n v="5"/>
    <n v="8"/>
    <n v="1"/>
    <n v="7"/>
    <n v="2"/>
    <x v="8"/>
    <n v="630"/>
    <n v="420"/>
    <n v="51"/>
    <n v="2"/>
    <n v="0.10828025477707007"/>
    <n v="0.66666666666666663"/>
    <n v="2040"/>
    <n v="2400"/>
    <n v="4440"/>
    <n v="90"/>
    <n v="30"/>
    <n v="2.5"/>
    <n v="1"/>
    <n v="0.7142857142857143"/>
    <n v="0.74761904761904763"/>
    <n v="0.89171974522292996"/>
    <n v="0.47619047619047628"/>
  </r>
  <r>
    <x v="63"/>
    <x v="1"/>
    <x v="2"/>
    <x v="4"/>
    <n v="5"/>
    <n v="8"/>
    <n v="1"/>
    <n v="7"/>
    <n v="2"/>
    <x v="8"/>
    <n v="600"/>
    <n v="426"/>
    <n v="71"/>
    <n v="3"/>
    <n v="0.14285714285714285"/>
    <n v="0.71"/>
    <n v="3621"/>
    <n v="2400"/>
    <n v="6021"/>
    <n v="85.714285714285708"/>
    <n v="28.571428571428569"/>
    <n v="1.6666666666666667"/>
    <n v="0.66666666666666663"/>
    <n v="0.7142857142857143"/>
    <n v="0.82833333333333337"/>
    <n v="0.8571428571428571"/>
    <n v="0.50714285714285712"/>
  </r>
  <r>
    <x v="64"/>
    <x v="0"/>
    <x v="0"/>
    <x v="4"/>
    <n v="6"/>
    <n v="8"/>
    <n v="1"/>
    <n v="7"/>
    <n v="1"/>
    <x v="5"/>
    <n v="600"/>
    <n v="421"/>
    <n v="59"/>
    <n v="0"/>
    <n v="0.12291666666666666"/>
    <n v="0.70166666666666666"/>
    <n v="3009"/>
    <n v="900"/>
    <n v="3909"/>
    <n v="85.714285714285708"/>
    <n v="28.571428571428569"/>
    <s v=""/>
    <s v=""/>
    <n v="0.8571428571428571"/>
    <n v="0.8"/>
    <n v="0.87708333333333333"/>
    <n v="0.60142857142857142"/>
  </r>
  <r>
    <x v="65"/>
    <x v="2"/>
    <x v="0"/>
    <x v="6"/>
    <n v="5"/>
    <n v="8"/>
    <n v="1"/>
    <n v="7"/>
    <n v="2"/>
    <x v="3"/>
    <n v="663.1578947368422"/>
    <n v="426"/>
    <n v="35"/>
    <n v="1"/>
    <n v="7.5921908893709325E-2"/>
    <n v="0.64238095238095227"/>
    <n v="1470"/>
    <n v="1800"/>
    <n v="3270"/>
    <n v="94.736842105263165"/>
    <n v="47.368421052631582"/>
    <n v="5"/>
    <n v="2"/>
    <n v="0.7142857142857143"/>
    <n v="0.69515873015873009"/>
    <n v="0.92407809110629069"/>
    <n v="0.45884353741496592"/>
  </r>
  <r>
    <x v="66"/>
    <x v="1"/>
    <x v="3"/>
    <x v="2"/>
    <n v="7"/>
    <n v="8"/>
    <n v="1"/>
    <n v="7"/>
    <n v="0"/>
    <x v="4"/>
    <n v="630"/>
    <n v="500"/>
    <n v="130"/>
    <n v="0"/>
    <n v="0.20634920634920634"/>
    <n v="0.79365079365079361"/>
    <n v="7800"/>
    <n v="0"/>
    <n v="7800"/>
    <n v="90"/>
    <n v="22.5"/>
    <s v=""/>
    <s v=""/>
    <n v="1"/>
    <n v="1"/>
    <n v="0.79365079365079361"/>
    <n v="0.79365079365079361"/>
  </r>
  <r>
    <x v="67"/>
    <x v="2"/>
    <x v="0"/>
    <x v="1"/>
    <n v="6"/>
    <n v="8"/>
    <n v="1"/>
    <n v="7"/>
    <n v="1"/>
    <x v="8"/>
    <n v="681.08108108108104"/>
    <n v="442"/>
    <n v="75"/>
    <n v="1"/>
    <n v="0.14506769825918761"/>
    <n v="0.64896825396825397"/>
    <n v="4125"/>
    <n v="900"/>
    <n v="5025"/>
    <n v="97.297297297297291"/>
    <n v="32.432432432432428"/>
    <n v="6"/>
    <n v="1"/>
    <n v="0.8571428571428571"/>
    <n v="0.75908730158730164"/>
    <n v="0.85493230174081236"/>
    <n v="0.55625850340136052"/>
  </r>
  <r>
    <x v="68"/>
    <x v="2"/>
    <x v="4"/>
    <x v="1"/>
    <n v="5"/>
    <n v="8"/>
    <n v="1"/>
    <n v="7"/>
    <n v="2"/>
    <x v="0"/>
    <n v="681.08108108108104"/>
    <n v="474"/>
    <n v="80"/>
    <n v="1"/>
    <n v="0.1444043321299639"/>
    <n v="0.69595238095238099"/>
    <n v="4400"/>
    <n v="3000"/>
    <n v="7400"/>
    <n v="97.297297297297291"/>
    <n v="32.432432432432428"/>
    <n v="5"/>
    <n v="2"/>
    <n v="0.7142857142857143"/>
    <n v="0.81341269841269848"/>
    <n v="0.85559566787003605"/>
    <n v="0.49710884353741502"/>
  </r>
  <r>
    <x v="69"/>
    <x v="2"/>
    <x v="4"/>
    <x v="3"/>
    <n v="4"/>
    <n v="8"/>
    <n v="1"/>
    <n v="7"/>
    <n v="3"/>
    <x v="7"/>
    <n v="630"/>
    <n v="429"/>
    <n v="84"/>
    <n v="2"/>
    <n v="0.16374269005847952"/>
    <n v="0.68095238095238098"/>
    <n v="3360"/>
    <n v="4500"/>
    <n v="7860"/>
    <n v="90"/>
    <n v="30"/>
    <n v="2"/>
    <n v="1.5"/>
    <n v="0.5714285714285714"/>
    <n v="0.81428571428571428"/>
    <n v="0.83625730994152048"/>
    <n v="0.38911564625850337"/>
  </r>
  <r>
    <x v="70"/>
    <x v="0"/>
    <x v="4"/>
    <x v="6"/>
    <n v="5"/>
    <n v="8"/>
    <n v="1"/>
    <n v="7"/>
    <n v="2"/>
    <x v="3"/>
    <n v="663.1578947368422"/>
    <n v="471"/>
    <n v="62"/>
    <n v="1"/>
    <n v="0.11632270168855535"/>
    <n v="0.71023809523809511"/>
    <n v="2604"/>
    <n v="3000"/>
    <n v="5604"/>
    <n v="94.736842105263165"/>
    <n v="47.368421052631582"/>
    <n v="5"/>
    <n v="2"/>
    <n v="0.7142857142857143"/>
    <n v="0.80373015873015863"/>
    <n v="0.8836772983114447"/>
    <n v="0.50731292517006799"/>
  </r>
  <r>
    <x v="71"/>
    <x v="1"/>
    <x v="0"/>
    <x v="1"/>
    <n v="7"/>
    <n v="8"/>
    <n v="1"/>
    <n v="7"/>
    <n v="0"/>
    <x v="0"/>
    <n v="681.08108108108104"/>
    <n v="496"/>
    <n v="35"/>
    <n v="1"/>
    <n v="6.5913370998116755E-2"/>
    <n v="0.72825396825396826"/>
    <n v="1925"/>
    <n v="0"/>
    <n v="1925"/>
    <n v="97.297297297297291"/>
    <n v="32.432432432432428"/>
    <n v="7"/>
    <n v="0"/>
    <n v="1"/>
    <n v="0.77964285714285719"/>
    <n v="0.93408662900188322"/>
    <n v="0.72825396825396826"/>
  </r>
  <r>
    <x v="72"/>
    <x v="2"/>
    <x v="4"/>
    <x v="2"/>
    <n v="6"/>
    <n v="8"/>
    <n v="1"/>
    <n v="7"/>
    <n v="1"/>
    <x v="3"/>
    <n v="630"/>
    <n v="434"/>
    <n v="83"/>
    <n v="2"/>
    <n v="0.16054158607350097"/>
    <n v="0.68888888888888888"/>
    <n v="4980"/>
    <n v="1500"/>
    <n v="6480"/>
    <n v="90"/>
    <n v="22.5"/>
    <n v="3"/>
    <n v="0.5"/>
    <n v="0.8571428571428571"/>
    <n v="0.82063492063492061"/>
    <n v="0.839458413926499"/>
    <n v="0.59047619047619049"/>
  </r>
  <r>
    <x v="73"/>
    <x v="0"/>
    <x v="4"/>
    <x v="4"/>
    <n v="7"/>
    <n v="8"/>
    <n v="1"/>
    <n v="7"/>
    <n v="0"/>
    <x v="4"/>
    <n v="600"/>
    <n v="432"/>
    <n v="54"/>
    <n v="0"/>
    <n v="0.1111111111111111"/>
    <n v="0.72"/>
    <n v="2754"/>
    <n v="0"/>
    <n v="2754"/>
    <n v="85.714285714285708"/>
    <n v="28.571428571428569"/>
    <s v=""/>
    <s v=""/>
    <n v="1"/>
    <n v="0.81"/>
    <n v="0.88888888888888884"/>
    <n v="0.72"/>
  </r>
  <r>
    <x v="74"/>
    <x v="2"/>
    <x v="1"/>
    <x v="6"/>
    <n v="5"/>
    <n v="8"/>
    <n v="1"/>
    <n v="7"/>
    <n v="2"/>
    <x v="1"/>
    <n v="663.1578947368422"/>
    <n v="479"/>
    <n v="87"/>
    <n v="1"/>
    <n v="0.15371024734982333"/>
    <n v="0.72230158730158722"/>
    <n v="3654"/>
    <n v="2600"/>
    <n v="6254"/>
    <n v="94.736842105263165"/>
    <n v="47.368421052631582"/>
    <n v="5"/>
    <n v="2"/>
    <n v="0.7142857142857143"/>
    <n v="0.85349206349206341"/>
    <n v="0.8462897526501767"/>
    <n v="0.51592970521541948"/>
  </r>
  <r>
    <x v="75"/>
    <x v="0"/>
    <x v="1"/>
    <x v="3"/>
    <n v="4"/>
    <n v="8"/>
    <n v="1"/>
    <n v="7"/>
    <n v="3"/>
    <x v="0"/>
    <n v="630"/>
    <n v="476"/>
    <n v="57"/>
    <n v="1"/>
    <n v="0.10694183864915573"/>
    <n v="0.75555555555555554"/>
    <n v="2280"/>
    <n v="3900"/>
    <n v="6180"/>
    <n v="90"/>
    <n v="30"/>
    <n v="4"/>
    <n v="3"/>
    <n v="0.5714285714285714"/>
    <n v="0.84603174603174602"/>
    <n v="0.89305816135084426"/>
    <n v="0.43174603174603171"/>
  </r>
  <r>
    <x v="76"/>
    <x v="2"/>
    <x v="2"/>
    <x v="4"/>
    <n v="6"/>
    <n v="8"/>
    <n v="1"/>
    <n v="7"/>
    <n v="1"/>
    <x v="0"/>
    <n v="600"/>
    <n v="474"/>
    <n v="76"/>
    <n v="2"/>
    <n v="0.13818181818181818"/>
    <n v="0.79"/>
    <n v="3876"/>
    <n v="1200"/>
    <n v="5076"/>
    <n v="85.714285714285708"/>
    <n v="28.571428571428569"/>
    <n v="3"/>
    <n v="0.5"/>
    <n v="0.8571428571428571"/>
    <n v="0.91666666666666663"/>
    <n v="0.86181818181818182"/>
    <n v="0.67714285714285705"/>
  </r>
  <r>
    <x v="77"/>
    <x v="1"/>
    <x v="4"/>
    <x v="2"/>
    <n v="4"/>
    <n v="8"/>
    <n v="1"/>
    <n v="7"/>
    <n v="3"/>
    <x v="3"/>
    <n v="630"/>
    <n v="489"/>
    <n v="69"/>
    <n v="3"/>
    <n v="0.12365591397849462"/>
    <n v="0.77619047619047621"/>
    <n v="4140"/>
    <n v="4500"/>
    <n v="8640"/>
    <n v="90"/>
    <n v="22.5"/>
    <n v="1.3333333333333333"/>
    <n v="1"/>
    <n v="0.5714285714285714"/>
    <n v="0.88571428571428568"/>
    <n v="0.87634408602150538"/>
    <n v="0.44353741496598637"/>
  </r>
  <r>
    <x v="78"/>
    <x v="2"/>
    <x v="4"/>
    <x v="2"/>
    <n v="7"/>
    <n v="8"/>
    <n v="1"/>
    <n v="7"/>
    <n v="0"/>
    <x v="4"/>
    <n v="630"/>
    <n v="457"/>
    <n v="55"/>
    <n v="0"/>
    <n v="0.107421875"/>
    <n v="0.72539682539682537"/>
    <n v="3300"/>
    <n v="0"/>
    <n v="3300"/>
    <n v="90"/>
    <n v="22.5"/>
    <s v=""/>
    <s v=""/>
    <n v="1"/>
    <n v="0.8126984126984127"/>
    <n v="0.892578125"/>
    <n v="0.72539682539682537"/>
  </r>
  <r>
    <x v="79"/>
    <x v="0"/>
    <x v="0"/>
    <x v="4"/>
    <n v="5"/>
    <n v="8"/>
    <n v="1"/>
    <n v="7"/>
    <n v="2"/>
    <x v="2"/>
    <n v="600"/>
    <n v="459"/>
    <n v="65"/>
    <n v="2"/>
    <n v="0.12404580152671756"/>
    <n v="0.76500000000000001"/>
    <n v="3315"/>
    <n v="1800"/>
    <n v="5115"/>
    <n v="85.714285714285708"/>
    <n v="28.571428571428569"/>
    <n v="2.5"/>
    <n v="1"/>
    <n v="0.7142857142857143"/>
    <n v="0.87333333333333329"/>
    <n v="0.87595419847328249"/>
    <n v="0.54642857142857149"/>
  </r>
  <r>
    <x v="80"/>
    <x v="1"/>
    <x v="4"/>
    <x v="5"/>
    <n v="6"/>
    <n v="8"/>
    <n v="1"/>
    <n v="7"/>
    <n v="1"/>
    <x v="3"/>
    <n v="600"/>
    <n v="408"/>
    <n v="89"/>
    <n v="1"/>
    <n v="0.17907444668008049"/>
    <n v="0.68"/>
    <n v="3115"/>
    <n v="1500"/>
    <n v="4615"/>
    <n v="85.714285714285708"/>
    <n v="17.142857142857142"/>
    <n v="6"/>
    <n v="1"/>
    <n v="0.8571428571428571"/>
    <n v="0.82833333333333337"/>
    <n v="0.82092555331991957"/>
    <n v="0.58285714285714285"/>
  </r>
  <r>
    <x v="81"/>
    <x v="2"/>
    <x v="3"/>
    <x v="6"/>
    <n v="6"/>
    <n v="8"/>
    <n v="1"/>
    <n v="7"/>
    <n v="1"/>
    <x v="0"/>
    <n v="663.1578947368422"/>
    <n v="416"/>
    <n v="80"/>
    <n v="1"/>
    <n v="0.16129032258064516"/>
    <n v="0.62730158730158725"/>
    <n v="3360"/>
    <n v="1000"/>
    <n v="4360"/>
    <n v="94.736842105263165"/>
    <n v="47.368421052631582"/>
    <n v="6"/>
    <n v="1"/>
    <n v="0.8571428571428571"/>
    <n v="0.74793650793650779"/>
    <n v="0.83870967741935487"/>
    <n v="0.53768707482993194"/>
  </r>
  <r>
    <x v="82"/>
    <x v="2"/>
    <x v="2"/>
    <x v="1"/>
    <n v="7"/>
    <n v="8"/>
    <n v="1"/>
    <n v="7"/>
    <n v="0"/>
    <x v="4"/>
    <n v="681.08108108108104"/>
    <n v="414"/>
    <n v="70"/>
    <n v="0"/>
    <n v="0.14462809917355371"/>
    <n v="0.60785714285714287"/>
    <n v="3850"/>
    <n v="0"/>
    <n v="3850"/>
    <n v="97.297297297297291"/>
    <n v="32.432432432432428"/>
    <s v=""/>
    <s v=""/>
    <n v="1"/>
    <n v="0.71063492063492073"/>
    <n v="0.85537190082644632"/>
    <n v="0.60785714285714298"/>
  </r>
  <r>
    <x v="83"/>
    <x v="1"/>
    <x v="1"/>
    <x v="3"/>
    <n v="4"/>
    <n v="8"/>
    <n v="1"/>
    <n v="7"/>
    <n v="3"/>
    <x v="6"/>
    <n v="630"/>
    <n v="454"/>
    <n v="64"/>
    <n v="1"/>
    <n v="0.12355212355212356"/>
    <n v="0.72063492063492063"/>
    <n v="2560"/>
    <n v="3900"/>
    <n v="6460"/>
    <n v="90"/>
    <n v="30"/>
    <n v="4"/>
    <n v="3"/>
    <n v="0.5714285714285714"/>
    <n v="0.82222222222222219"/>
    <n v="0.87644787644787647"/>
    <n v="0.41179138321995462"/>
  </r>
  <r>
    <x v="84"/>
    <x v="2"/>
    <x v="0"/>
    <x v="3"/>
    <n v="7"/>
    <n v="8"/>
    <n v="1"/>
    <n v="7"/>
    <n v="0"/>
    <x v="0"/>
    <n v="630"/>
    <n v="496"/>
    <n v="57"/>
    <n v="1"/>
    <n v="0.10307414104882459"/>
    <n v="0.78730158730158728"/>
    <n v="2280"/>
    <n v="0"/>
    <n v="2280"/>
    <n v="90"/>
    <n v="30"/>
    <n v="7"/>
    <n v="0"/>
    <n v="1"/>
    <n v="0.87777777777777777"/>
    <n v="0.89692585895117538"/>
    <n v="0.78730158730158728"/>
  </r>
  <r>
    <x v="85"/>
    <x v="1"/>
    <x v="4"/>
    <x v="6"/>
    <n v="7"/>
    <n v="8"/>
    <n v="1"/>
    <n v="7"/>
    <n v="0"/>
    <x v="4"/>
    <n v="663.1578947368422"/>
    <n v="490"/>
    <n v="52"/>
    <n v="0"/>
    <n v="9.5940959409594101E-2"/>
    <n v="0.73888888888888882"/>
    <n v="2184"/>
    <n v="0"/>
    <n v="2184"/>
    <n v="94.736842105263165"/>
    <n v="47.368421052631582"/>
    <s v=""/>
    <s v=""/>
    <n v="1"/>
    <n v="0.8173015873015872"/>
    <n v="0.90405904059040587"/>
    <n v="0.73888888888888882"/>
  </r>
  <r>
    <x v="86"/>
    <x v="1"/>
    <x v="2"/>
    <x v="6"/>
    <n v="7"/>
    <n v="8"/>
    <n v="1"/>
    <n v="7"/>
    <n v="0"/>
    <x v="4"/>
    <n v="663.1578947368422"/>
    <n v="479"/>
    <n v="83"/>
    <n v="0"/>
    <n v="0.14768683274021352"/>
    <n v="0.72230158730158722"/>
    <n v="3486"/>
    <n v="0"/>
    <n v="3486"/>
    <n v="94.736842105263165"/>
    <n v="47.368421052631582"/>
    <s v=""/>
    <s v=""/>
    <n v="1"/>
    <n v="0.84746031746031736"/>
    <n v="0.85231316725978645"/>
    <n v="0.72230158730158722"/>
  </r>
  <r>
    <x v="87"/>
    <x v="0"/>
    <x v="1"/>
    <x v="5"/>
    <n v="7"/>
    <n v="8"/>
    <n v="1"/>
    <n v="7"/>
    <n v="0"/>
    <x v="4"/>
    <n v="600"/>
    <n v="453"/>
    <n v="82"/>
    <n v="0"/>
    <n v="0.15327102803738318"/>
    <n v="0.755"/>
    <n v="2870"/>
    <n v="0"/>
    <n v="2870"/>
    <n v="85.714285714285708"/>
    <n v="17.142857142857142"/>
    <s v=""/>
    <s v=""/>
    <n v="1"/>
    <n v="0.89166666666666672"/>
    <n v="0.84672897196261687"/>
    <n v="0.75500000000000012"/>
  </r>
  <r>
    <x v="88"/>
    <x v="1"/>
    <x v="0"/>
    <x v="2"/>
    <n v="7"/>
    <n v="8"/>
    <n v="1"/>
    <n v="7"/>
    <n v="0"/>
    <x v="4"/>
    <n v="630"/>
    <n v="404"/>
    <n v="25"/>
    <n v="0"/>
    <n v="5.8275058275058272E-2"/>
    <n v="0.64126984126984132"/>
    <n v="1500"/>
    <n v="0"/>
    <n v="1500"/>
    <n v="90"/>
    <n v="22.5"/>
    <s v=""/>
    <s v=""/>
    <n v="1"/>
    <n v="0.68095238095238098"/>
    <n v="0.9417249417249417"/>
    <n v="0.64126984126984132"/>
  </r>
  <r>
    <x v="89"/>
    <x v="0"/>
    <x v="4"/>
    <x v="2"/>
    <n v="7"/>
    <n v="8"/>
    <n v="1"/>
    <n v="7"/>
    <n v="0"/>
    <x v="4"/>
    <n v="630"/>
    <n v="457"/>
    <n v="65"/>
    <n v="0"/>
    <n v="0.12452107279693486"/>
    <n v="0.72539682539682537"/>
    <n v="3900"/>
    <n v="0"/>
    <n v="3900"/>
    <n v="90"/>
    <n v="22.5"/>
    <s v=""/>
    <s v=""/>
    <n v="1"/>
    <n v="0.82857142857142863"/>
    <n v="0.87547892720306508"/>
    <n v="0.72539682539682537"/>
  </r>
  <r>
    <x v="90"/>
    <x v="1"/>
    <x v="0"/>
    <x v="1"/>
    <n v="4"/>
    <n v="8"/>
    <n v="1"/>
    <n v="7"/>
    <n v="3"/>
    <x v="3"/>
    <n v="681.08108108108104"/>
    <n v="500"/>
    <n v="41"/>
    <n v="2"/>
    <n v="7.5785582255083181E-2"/>
    <n v="0.73412698412698418"/>
    <n v="2255"/>
    <n v="2700"/>
    <n v="4955"/>
    <n v="97.297297297297291"/>
    <n v="32.432432432432428"/>
    <n v="2"/>
    <n v="1.5"/>
    <n v="0.5714285714285714"/>
    <n v="0.79432539682539682"/>
    <n v="0.92421441774491686"/>
    <n v="0.41950113378684806"/>
  </r>
  <r>
    <x v="91"/>
    <x v="1"/>
    <x v="3"/>
    <x v="4"/>
    <n v="6"/>
    <n v="8"/>
    <n v="1"/>
    <n v="7"/>
    <n v="1"/>
    <x v="8"/>
    <n v="600"/>
    <n v="432"/>
    <n v="145"/>
    <n v="2"/>
    <n v="0.25129982668977469"/>
    <n v="0.72"/>
    <n v="7395"/>
    <n v="1000"/>
    <n v="8395"/>
    <n v="85.714285714285708"/>
    <n v="28.571428571428569"/>
    <n v="3"/>
    <n v="0.5"/>
    <n v="0.8571428571428571"/>
    <n v="0.96166666666666667"/>
    <n v="0.74870017331022531"/>
    <n v="0.6171428571428571"/>
  </r>
  <r>
    <x v="92"/>
    <x v="1"/>
    <x v="2"/>
    <x v="1"/>
    <n v="5"/>
    <n v="8"/>
    <n v="1"/>
    <n v="7"/>
    <n v="2"/>
    <x v="5"/>
    <n v="681.08108108108104"/>
    <n v="403"/>
    <n v="75"/>
    <n v="2"/>
    <n v="0.15690376569037656"/>
    <n v="0.59170634920634924"/>
    <n v="4125"/>
    <n v="2400"/>
    <n v="6525"/>
    <n v="97.297297297297291"/>
    <n v="32.432432432432428"/>
    <n v="2.5"/>
    <n v="1"/>
    <n v="0.7142857142857143"/>
    <n v="0.70182539682539691"/>
    <n v="0.84309623430962344"/>
    <n v="0.42264739229024945"/>
  </r>
  <r>
    <x v="93"/>
    <x v="0"/>
    <x v="3"/>
    <x v="1"/>
    <n v="7"/>
    <n v="8"/>
    <n v="1"/>
    <n v="7"/>
    <n v="0"/>
    <x v="4"/>
    <n v="681.08108108108104"/>
    <n v="464"/>
    <n v="170"/>
    <n v="0"/>
    <n v="0.26813880126182965"/>
    <n v="0.68126984126984136"/>
    <n v="9350"/>
    <n v="0"/>
    <n v="9350"/>
    <n v="97.297297297297291"/>
    <n v="32.432432432432428"/>
    <s v=""/>
    <s v=""/>
    <n v="1"/>
    <n v="0.93087301587301596"/>
    <n v="0.73186119873817035"/>
    <n v="0.68126984126984136"/>
  </r>
  <r>
    <x v="94"/>
    <x v="2"/>
    <x v="4"/>
    <x v="2"/>
    <n v="6"/>
    <n v="8"/>
    <n v="1"/>
    <n v="7"/>
    <n v="1"/>
    <x v="1"/>
    <n v="630"/>
    <n v="416"/>
    <n v="85"/>
    <n v="1"/>
    <n v="0.16966067864271456"/>
    <n v="0.6603174603174603"/>
    <n v="5100"/>
    <n v="1500"/>
    <n v="6600"/>
    <n v="90"/>
    <n v="22.5"/>
    <n v="6"/>
    <n v="1"/>
    <n v="0.8571428571428571"/>
    <n v="0.79523809523809519"/>
    <n v="0.83033932135728539"/>
    <n v="0.56598639455782296"/>
  </r>
  <r>
    <x v="95"/>
    <x v="1"/>
    <x v="3"/>
    <x v="6"/>
    <n v="6"/>
    <n v="8"/>
    <n v="1"/>
    <n v="7"/>
    <n v="1"/>
    <x v="3"/>
    <n v="663.1578947368422"/>
    <n v="479"/>
    <n v="52"/>
    <n v="1"/>
    <n v="9.7928436911487754E-2"/>
    <n v="0.72230158730158722"/>
    <n v="2184"/>
    <n v="1000"/>
    <n v="3184"/>
    <n v="94.736842105263165"/>
    <n v="47.368421052631582"/>
    <n v="6"/>
    <n v="1"/>
    <n v="0.8571428571428571"/>
    <n v="0.8007142857142856"/>
    <n v="0.90207156308851222"/>
    <n v="0.61911564625850335"/>
  </r>
  <r>
    <x v="84"/>
    <x v="2"/>
    <x v="0"/>
    <x v="1"/>
    <n v="7"/>
    <n v="8"/>
    <n v="1"/>
    <n v="7"/>
    <n v="0"/>
    <x v="4"/>
    <n v="681.08108108108104"/>
    <n v="456"/>
    <n v="40"/>
    <n v="0"/>
    <n v="8.0645161290322578E-2"/>
    <n v="0.66952380952380952"/>
    <n v="2200"/>
    <n v="0"/>
    <n v="2200"/>
    <n v="97.297297297297291"/>
    <n v="32.432432432432428"/>
    <s v=""/>
    <s v=""/>
    <n v="1"/>
    <n v="0.72825396825396826"/>
    <n v="0.91935483870967738"/>
    <n v="0.6695238095238095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AFF9C37-051B-4729-A14A-EE9059E75213}" name="Active lines" cacheId="1" applyNumberFormats="0" applyBorderFormats="0" applyFontFormats="0" applyPatternFormats="0" applyAlignmentFormats="0" applyWidthHeightFormats="1" dataCaption="Values" updatedVersion="8" minRefreshableVersion="3" useAutoFormatting="1" rowGrandTotals="0" itemPrintTitles="1" createdVersion="6" indent="0" outline="1" outlineData="1" multipleFieldFilters="0" chartFormat="7">
  <location ref="O3:Q20" firstHeaderRow="1" firstDataRow="1" firstDataCol="0"/>
  <pivotFields count="29">
    <pivotField showAll="0">
      <items count="15">
        <item x="0"/>
        <item x="1"/>
        <item x="2"/>
        <item x="3"/>
        <item x="4"/>
        <item x="5"/>
        <item x="6"/>
        <item x="7"/>
        <item x="8"/>
        <item x="9"/>
        <item x="10"/>
        <item x="11"/>
        <item x="12"/>
        <item x="13"/>
        <item t="default"/>
      </items>
    </pivotField>
    <pivotField showAll="0"/>
    <pivotField showAll="0"/>
    <pivotField showAll="0"/>
    <pivotField showAll="0"/>
    <pivotField showAll="0"/>
    <pivotField showAll="0"/>
    <pivotField numFmtId="165"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items count="7">
        <item x="1"/>
        <item x="2"/>
        <item x="3"/>
        <item x="4"/>
        <item x="0"/>
        <item x="5"/>
        <item t="default"/>
      </items>
    </pivotField>
    <pivotField showAll="0">
      <items count="9">
        <item x="1"/>
        <item x="2"/>
        <item x="3"/>
        <item x="4"/>
        <item x="5"/>
        <item x="6"/>
        <item x="0"/>
        <item x="7"/>
        <item t="default"/>
      </items>
    </pivotField>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0.xml><?xml version="1.0" encoding="utf-8"?>
<pivotTableDefinition xmlns="http://schemas.openxmlformats.org/spreadsheetml/2006/main" xmlns:mc="http://schemas.openxmlformats.org/markup-compatibility/2006" xmlns:xr="http://schemas.microsoft.com/office/spreadsheetml/2014/revision" mc:Ignorable="xr" xr:uid="{A78CFF21-3A79-466E-BC2C-8D14484FD307}" name="Product achieve" cacheId="1" applyNumberFormats="0" applyBorderFormats="0" applyFontFormats="0" applyPatternFormats="0" applyAlignmentFormats="0" applyWidthHeightFormats="1" dataCaption="Values" updatedVersion="8" minRefreshableVersion="5" useAutoFormatting="1" itemPrintTitles="1" createdVersion="6" indent="0" outline="1" outlineData="1" multipleFieldFilters="0" chartFormat="5">
  <location ref="AL3:AN11" firstHeaderRow="0" firstDataRow="1" firstDataCol="1"/>
  <pivotFields count="29">
    <pivotField numFmtId="14" showAll="0">
      <items count="15">
        <item x="0"/>
        <item x="1"/>
        <item x="2"/>
        <item x="3"/>
        <item x="4"/>
        <item x="5"/>
        <item x="6"/>
        <item x="7"/>
        <item x="8"/>
        <item x="9"/>
        <item x="10"/>
        <item x="11"/>
        <item x="12"/>
        <item x="13"/>
        <item t="default"/>
      </items>
    </pivotField>
    <pivotField showAll="0">
      <items count="4">
        <item x="2"/>
        <item x="1"/>
        <item x="0"/>
        <item t="default"/>
      </items>
    </pivotField>
    <pivotField showAll="0">
      <items count="6">
        <item x="3"/>
        <item x="2"/>
        <item x="0"/>
        <item x="4"/>
        <item x="1"/>
        <item t="default"/>
      </items>
    </pivotField>
    <pivotField axis="axisRow" showAll="0">
      <items count="8">
        <item x="3"/>
        <item x="0"/>
        <item x="2"/>
        <item x="1"/>
        <item x="6"/>
        <item x="5"/>
        <item x="4"/>
        <item t="default"/>
      </items>
    </pivotField>
    <pivotField numFmtId="165" showAll="0"/>
    <pivotField numFmtId="165" showAll="0"/>
    <pivotField numFmtId="165" showAll="0"/>
    <pivotField numFmtId="165" showAll="0"/>
    <pivotField numFmtId="165" showAll="0"/>
    <pivotField showAll="0">
      <items count="10">
        <item x="2"/>
        <item x="6"/>
        <item x="0"/>
        <item x="1"/>
        <item x="8"/>
        <item x="7"/>
        <item x="3"/>
        <item x="5"/>
        <item x="4"/>
        <item t="default"/>
      </items>
    </pivotField>
    <pivotField numFmtId="164" showAll="0"/>
    <pivotField numFmtId="164" showAll="0"/>
    <pivotField numFmtId="164" showAll="0"/>
    <pivotField showAll="0"/>
    <pivotField dataField="1" numFmtId="9" showAll="0"/>
    <pivotField dataField="1" numFmtId="9" showAll="0"/>
    <pivotField numFmtId="164" showAll="0"/>
    <pivotField numFmtId="164" showAll="0"/>
    <pivotField numFmtId="164" showAll="0"/>
    <pivotField numFmtId="1" showAll="0"/>
    <pivotField numFmtId="1" showAll="0"/>
    <pivotField showAll="0"/>
    <pivotField showAll="0"/>
    <pivotField numFmtId="9" showAll="0"/>
    <pivotField numFmtId="9" showAll="0"/>
    <pivotField numFmtId="9" showAll="0"/>
    <pivotField numFmtId="9" showAll="0"/>
    <pivotField showAll="0" defaultSubtotal="0"/>
    <pivotField showAll="0" defaultSubtotal="0"/>
  </pivotFields>
  <rowFields count="1">
    <field x="3"/>
  </rowFields>
  <rowItems count="8">
    <i>
      <x/>
    </i>
    <i>
      <x v="1"/>
    </i>
    <i>
      <x v="2"/>
    </i>
    <i>
      <x v="3"/>
    </i>
    <i>
      <x v="4"/>
    </i>
    <i>
      <x v="5"/>
    </i>
    <i>
      <x v="6"/>
    </i>
    <i t="grand">
      <x/>
    </i>
  </rowItems>
  <colFields count="1">
    <field x="-2"/>
  </colFields>
  <colItems count="2">
    <i>
      <x/>
    </i>
    <i i="1">
      <x v="1"/>
    </i>
  </colItems>
  <dataFields count="2">
    <dataField name="Average of Plan Achieve %" fld="15" subtotal="average" baseField="0" baseItem="0" numFmtId="9"/>
    <dataField name="Average of Defect %" fld="14" subtotal="average" baseField="0" baseItem="0"/>
  </dataFields>
  <formats count="1">
    <format dxfId="53">
      <pivotArea outline="0" collapsedLevelsAreSubtotals="1" fieldPosition="0"/>
    </format>
  </formats>
  <chartFormats count="2">
    <chartFormat chart="2" format="2" series="1">
      <pivotArea type="data" outline="0" fieldPosition="0">
        <references count="1">
          <reference field="4294967294" count="1" selected="0">
            <x v="0"/>
          </reference>
        </references>
      </pivotArea>
    </chartFormat>
    <chartFormat chart="2" format="3"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1.xml><?xml version="1.0" encoding="utf-8"?>
<pivotTableDefinition xmlns="http://schemas.openxmlformats.org/spreadsheetml/2006/main" xmlns:mc="http://schemas.openxmlformats.org/markup-compatibility/2006" xmlns:xr="http://schemas.microsoft.com/office/spreadsheetml/2014/revision" mc:Ignorable="xr" xr:uid="{8A0A5FAC-428F-4D5D-99C0-79DA532A6433}" name="Timeline analysis"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3">
  <location ref="AG3:AI14" firstHeaderRow="0" firstDataRow="1" firstDataCol="1"/>
  <pivotFields count="38">
    <pivotField showAll="0">
      <items count="5">
        <item x="0"/>
        <item x="1"/>
        <item x="2"/>
        <item x="3"/>
        <item t="default"/>
      </items>
    </pivotField>
    <pivotField showAll="0">
      <items count="4">
        <item x="0"/>
        <item x="1"/>
        <item x="2"/>
        <item t="default"/>
      </items>
    </pivotField>
    <pivotField numFmtId="169" showAll="0"/>
    <pivotField numFmtId="169" showAll="0"/>
    <pivotField axis="axisRow" showAll="0">
      <items count="12">
        <item m="1" x="10"/>
        <item x="0"/>
        <item x="1"/>
        <item x="2"/>
        <item x="3"/>
        <item x="4"/>
        <item x="5"/>
        <item x="6"/>
        <item x="7"/>
        <item x="8"/>
        <item x="9"/>
        <item t="default"/>
      </items>
    </pivotField>
    <pivotField showAll="0">
      <items count="7">
        <item x="3"/>
        <item x="2"/>
        <item x="0"/>
        <item x="4"/>
        <item x="1"/>
        <item m="1" x="5"/>
        <item t="default"/>
      </items>
    </pivotField>
    <pivotField showAll="0">
      <items count="7">
        <item x="0"/>
        <item x="2"/>
        <item x="3"/>
        <item x="4"/>
        <item x="1"/>
        <item m="1" x="5"/>
        <item t="default"/>
      </items>
    </pivotField>
    <pivotField numFmtId="1" showAll="0"/>
    <pivotField numFmtId="1" showAll="0"/>
    <pivotField numFmtId="1" showAll="0"/>
    <pivotField numFmtId="165" showAll="0"/>
    <pivotField numFmtId="165" showAll="0"/>
    <pivotField showAll="0"/>
    <pivotField showAll="0"/>
    <pivotField showAll="0"/>
    <pivotField showAll="0"/>
    <pivotField showAll="0"/>
    <pivotField showAll="0"/>
    <pivotField showAll="0"/>
    <pivotField showAll="0"/>
    <pivotField numFmtId="1" showAll="0"/>
    <pivotField dataField="1" numFmtId="1" showAll="0"/>
    <pivotField numFmtId="1" showAll="0"/>
    <pivotField numFmtId="9" showAll="0"/>
    <pivotField dataField="1" numFmtId="9" showAll="0"/>
    <pivotField numFmtId="164" showAll="0"/>
    <pivotField numFmtId="164" showAll="0"/>
    <pivotField numFmtId="164" showAll="0"/>
    <pivotField numFmtId="9" showAll="0"/>
    <pivotField numFmtId="9" showAll="0"/>
    <pivotField numFmtId="9" showAll="0"/>
    <pivotField numFmtId="9" showAll="0"/>
    <pivotField showAll="0">
      <items count="6">
        <item x="3"/>
        <item x="1"/>
        <item x="2"/>
        <item x="4"/>
        <item x="0"/>
        <item t="default"/>
      </items>
    </pivotField>
    <pivotField showAll="0" defaultSubtotal="0"/>
    <pivotField showAll="0" defaultSubtotal="0"/>
    <pivotField showAll="0" defaultSubtotal="0"/>
    <pivotField showAll="0" defaultSubtotal="0"/>
    <pivotField showAll="0" defaultSubtotal="0">
      <items count="3">
        <item x="0"/>
        <item x="1"/>
        <item x="2"/>
      </items>
    </pivotField>
  </pivotFields>
  <rowFields count="1">
    <field x="4"/>
  </rowFields>
  <rowItems count="11">
    <i>
      <x v="1"/>
    </i>
    <i>
      <x v="2"/>
    </i>
    <i>
      <x v="3"/>
    </i>
    <i>
      <x v="4"/>
    </i>
    <i>
      <x v="5"/>
    </i>
    <i>
      <x v="6"/>
    </i>
    <i>
      <x v="7"/>
    </i>
    <i>
      <x v="8"/>
    </i>
    <i>
      <x v="9"/>
    </i>
    <i>
      <x v="10"/>
    </i>
    <i t="grand">
      <x/>
    </i>
  </rowItems>
  <colFields count="1">
    <field x="-2"/>
  </colFields>
  <colItems count="2">
    <i>
      <x/>
    </i>
    <i i="1">
      <x v="1"/>
    </i>
  </colItems>
  <dataFields count="2">
    <dataField name="Sum of Actual Ok Quantity" fld="21" baseField="0" baseItem="0"/>
    <dataField name="Average of Plan Achieve %" fld="24" subtotal="average" baseField="4" baseItem="2" numFmtId="9"/>
  </dataFields>
  <formats count="1">
    <format dxfId="27">
      <pivotArea outline="0" collapsedLevelsAreSubtotals="1" fieldPosition="0">
        <references count="1">
          <reference field="4294967294" count="1" selected="0">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2.xml><?xml version="1.0" encoding="utf-8"?>
<pivotTableDefinition xmlns="http://schemas.openxmlformats.org/spreadsheetml/2006/main" xmlns:mc="http://schemas.openxmlformats.org/markup-compatibility/2006" xmlns:xr="http://schemas.microsoft.com/office/spreadsheetml/2014/revision" mc:Ignorable="xr" xr:uid="{67565835-2F00-4FA8-B0D2-C404619DD7D5}" name="stats"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B3:Q9" firstHeaderRow="0" firstDataRow="1" firstDataCol="1"/>
  <pivotFields count="38">
    <pivotField showAll="0">
      <items count="5">
        <item x="0"/>
        <item x="1"/>
        <item x="2"/>
        <item x="3"/>
        <item t="default"/>
      </items>
    </pivotField>
    <pivotField showAll="0">
      <items count="4">
        <item x="0"/>
        <item x="1"/>
        <item x="2"/>
        <item t="default"/>
      </items>
    </pivotField>
    <pivotField numFmtId="169" showAll="0"/>
    <pivotField numFmtId="169" showAll="0"/>
    <pivotField showAll="0">
      <items count="12">
        <item m="1" x="10"/>
        <item x="0"/>
        <item x="1"/>
        <item x="2"/>
        <item x="3"/>
        <item x="4"/>
        <item x="5"/>
        <item x="6"/>
        <item x="7"/>
        <item x="8"/>
        <item x="9"/>
        <item t="default"/>
      </items>
    </pivotField>
    <pivotField showAll="0">
      <items count="7">
        <item x="3"/>
        <item x="2"/>
        <item x="0"/>
        <item x="4"/>
        <item x="1"/>
        <item m="1" x="5"/>
        <item t="default"/>
      </items>
    </pivotField>
    <pivotField axis="axisRow" showAll="0">
      <items count="7">
        <item x="0"/>
        <item x="2"/>
        <item x="3"/>
        <item x="4"/>
        <item x="1"/>
        <item m="1" x="5"/>
        <item t="default"/>
      </items>
    </pivotField>
    <pivotField dataField="1" numFmtId="1" showAll="0"/>
    <pivotField dataField="1" numFmtId="1" showAll="0"/>
    <pivotField numFmtId="1" showAll="0"/>
    <pivotField dataField="1" numFmtId="165" showAll="0"/>
    <pivotField dataField="1" numFmtId="165" showAll="0"/>
    <pivotField showAll="0"/>
    <pivotField showAll="0"/>
    <pivotField showAll="0"/>
    <pivotField showAll="0"/>
    <pivotField showAll="0"/>
    <pivotField showAll="0"/>
    <pivotField showAll="0"/>
    <pivotField showAll="0"/>
    <pivotField numFmtId="1" showAll="0"/>
    <pivotField dataField="1" numFmtId="1" showAll="0"/>
    <pivotField dataField="1" numFmtId="1" showAll="0"/>
    <pivotField dataField="1" numFmtId="9" showAll="0"/>
    <pivotField dataField="1" numFmtId="9" showAll="0"/>
    <pivotField dataField="1" numFmtId="164" showAll="0"/>
    <pivotField dataField="1" numFmtId="164" showAll="0"/>
    <pivotField dataField="1" numFmtId="164" showAll="0"/>
    <pivotField dataField="1" numFmtId="9" showAll="0"/>
    <pivotField dataField="1" numFmtId="9" showAll="0"/>
    <pivotField dataField="1" numFmtId="9" showAll="0"/>
    <pivotField dataField="1" numFmtId="9" showAll="0"/>
    <pivotField showAll="0">
      <items count="6">
        <item x="3"/>
        <item x="1"/>
        <item x="2"/>
        <item x="4"/>
        <item x="0"/>
        <item t="default"/>
      </items>
    </pivotField>
    <pivotField showAll="0">
      <items count="27">
        <item x="0"/>
        <item x="1"/>
        <item x="2"/>
        <item x="3"/>
        <item x="4"/>
        <item x="5"/>
        <item x="6"/>
        <item x="7"/>
        <item x="8"/>
        <item x="9"/>
        <item x="10"/>
        <item x="11"/>
        <item x="12"/>
        <item x="13"/>
        <item x="14"/>
        <item x="15"/>
        <item x="16"/>
        <item x="17"/>
        <item x="18"/>
        <item x="19"/>
        <item x="20"/>
        <item x="21"/>
        <item x="22"/>
        <item x="23"/>
        <item x="24"/>
        <item x="25"/>
        <item t="default"/>
      </items>
    </pivotField>
    <pivotField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showAll="0">
      <items count="15">
        <item x="0"/>
        <item x="1"/>
        <item x="2"/>
        <item x="3"/>
        <item x="4"/>
        <item x="5"/>
        <item x="6"/>
        <item x="7"/>
        <item x="8"/>
        <item x="9"/>
        <item x="10"/>
        <item x="11"/>
        <item x="12"/>
        <item x="13"/>
        <item t="default"/>
      </items>
    </pivotField>
    <pivotField showAll="0">
      <items count="7">
        <item x="0"/>
        <item x="1"/>
        <item x="2"/>
        <item x="3"/>
        <item x="4"/>
        <item x="5"/>
        <item t="default"/>
      </items>
    </pivotField>
    <pivotField showAll="0">
      <items count="4">
        <item x="0"/>
        <item x="1"/>
        <item x="2"/>
        <item t="default"/>
      </items>
    </pivotField>
  </pivotFields>
  <rowFields count="1">
    <field x="6"/>
  </rowFields>
  <rowItems count="6">
    <i>
      <x/>
    </i>
    <i>
      <x v="1"/>
    </i>
    <i>
      <x v="2"/>
    </i>
    <i>
      <x v="3"/>
    </i>
    <i>
      <x v="4"/>
    </i>
    <i t="grand">
      <x/>
    </i>
  </rowItems>
  <colFields count="1">
    <field x="-2"/>
  </colFields>
  <colItems count="15">
    <i>
      <x/>
    </i>
    <i i="1">
      <x v="1"/>
    </i>
    <i i="2">
      <x v="2"/>
    </i>
    <i i="3">
      <x v="3"/>
    </i>
    <i i="4">
      <x v="4"/>
    </i>
    <i i="5">
      <x v="5"/>
    </i>
    <i i="6">
      <x v="6"/>
    </i>
    <i i="7">
      <x v="7"/>
    </i>
    <i i="8">
      <x v="8"/>
    </i>
    <i i="9">
      <x v="9"/>
    </i>
    <i i="10">
      <x v="10"/>
    </i>
    <i i="11">
      <x v="11"/>
    </i>
    <i i="12">
      <x v="12"/>
    </i>
    <i i="13">
      <x v="13"/>
    </i>
    <i i="14">
      <x v="14"/>
    </i>
  </colItems>
  <dataFields count="15">
    <dataField name="Sum of Available working (Minutes)" fld="7" baseField="0" baseItem="0"/>
    <dataField name="Sum of Actual Run (Minutes)" fld="8" baseField="0" baseItem="0"/>
    <dataField name="Sum of Available Run Time (Minutes)" fld="10" baseField="0" baseItem="0"/>
    <dataField name="Sum of Lose Time (Minutes)" fld="11" baseField="0" baseItem="0"/>
    <dataField name="Sum of Actual Ok Quantity" fld="21" baseField="0" baseItem="0"/>
    <dataField name="Sum of Defect Quantity" fld="22" baseField="0" baseItem="0"/>
    <dataField name="Average of Defect %" fld="23" subtotal="average" baseField="5" baseItem="4"/>
    <dataField name="Average of Plan Achieve %" fld="24" subtotal="average" baseField="5" baseItem="4"/>
    <dataField name="Sum of Defect Cost" fld="25" baseField="0" baseItem="0"/>
    <dataField name="Sum of Lose Time Cost" fld="26" baseField="0" baseItem="0"/>
    <dataField name="Sum of Total Lose Cost" fld="27" baseField="0" baseItem="0"/>
    <dataField name="Average of Availability %" fld="28" subtotal="average" baseField="5" baseItem="4"/>
    <dataField name="Average of Performance %" fld="29" subtotal="average" baseField="5" baseItem="4"/>
    <dataField name="Average of Quality %" fld="30" subtotal="average" baseField="5" baseItem="4"/>
    <dataField name="Average of OEE %" fld="31" subtotal="average" baseField="5" baseItem="4"/>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3.xml><?xml version="1.0" encoding="utf-8"?>
<pivotTableDefinition xmlns="http://schemas.openxmlformats.org/spreadsheetml/2006/main" xmlns:mc="http://schemas.openxmlformats.org/markup-compatibility/2006" xmlns:xr="http://schemas.microsoft.com/office/spreadsheetml/2014/revision" mc:Ignorable="xr" xr:uid="{5C0EB445-4675-4FBF-8CB0-7D97D7EA1E26}" name="production quantity"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3">
  <location ref="AQ3:AS9" firstHeaderRow="0" firstDataRow="1" firstDataCol="1"/>
  <pivotFields count="38">
    <pivotField showAll="0">
      <items count="5">
        <item x="0"/>
        <item x="1"/>
        <item x="2"/>
        <item x="3"/>
        <item t="default"/>
      </items>
    </pivotField>
    <pivotField showAll="0">
      <items count="4">
        <item x="0"/>
        <item x="1"/>
        <item x="2"/>
        <item t="default"/>
      </items>
    </pivotField>
    <pivotField numFmtId="169" showAll="0"/>
    <pivotField numFmtId="169" showAll="0"/>
    <pivotField showAll="0">
      <items count="12">
        <item m="1" x="10"/>
        <item x="0"/>
        <item x="1"/>
        <item x="2"/>
        <item x="3"/>
        <item x="4"/>
        <item x="5"/>
        <item x="6"/>
        <item x="7"/>
        <item x="8"/>
        <item x="9"/>
        <item t="default"/>
      </items>
    </pivotField>
    <pivotField showAll="0">
      <items count="7">
        <item x="3"/>
        <item x="2"/>
        <item x="0"/>
        <item x="4"/>
        <item x="1"/>
        <item m="1" x="5"/>
        <item t="default"/>
      </items>
    </pivotField>
    <pivotField axis="axisRow" showAll="0" sortType="ascending">
      <items count="7">
        <item x="0"/>
        <item x="2"/>
        <item x="3"/>
        <item x="4"/>
        <item x="1"/>
        <item m="1" x="5"/>
        <item t="default"/>
      </items>
      <autoSortScope>
        <pivotArea dataOnly="0" outline="0" fieldPosition="0">
          <references count="1">
            <reference field="4294967294" count="1" selected="0">
              <x v="0"/>
            </reference>
          </references>
        </pivotArea>
      </autoSortScope>
    </pivotField>
    <pivotField numFmtId="1" showAll="0"/>
    <pivotField numFmtId="1" showAll="0"/>
    <pivotField numFmtId="1" showAll="0"/>
    <pivotField numFmtId="165" showAll="0"/>
    <pivotField numFmtId="165" showAll="0"/>
    <pivotField showAll="0"/>
    <pivotField showAll="0"/>
    <pivotField showAll="0"/>
    <pivotField showAll="0"/>
    <pivotField showAll="0"/>
    <pivotField showAll="0"/>
    <pivotField showAll="0"/>
    <pivotField showAll="0"/>
    <pivotField numFmtId="1" showAll="0"/>
    <pivotField dataField="1" numFmtId="1" showAll="0"/>
    <pivotField dataField="1" numFmtId="1" showAll="0"/>
    <pivotField numFmtId="9" showAll="0"/>
    <pivotField numFmtId="9" showAll="0"/>
    <pivotField numFmtId="164" showAll="0"/>
    <pivotField numFmtId="164" showAll="0"/>
    <pivotField numFmtId="164" showAll="0"/>
    <pivotField numFmtId="9" showAll="0"/>
    <pivotField numFmtId="9" showAll="0"/>
    <pivotField numFmtId="9" showAll="0"/>
    <pivotField numFmtId="9" showAll="0"/>
    <pivotField showAll="0">
      <items count="6">
        <item x="3"/>
        <item x="1"/>
        <item x="2"/>
        <item x="4"/>
        <item x="0"/>
        <item t="default"/>
      </items>
    </pivotField>
    <pivotField showAll="0" defaultSubtotal="0"/>
    <pivotField showAll="0" defaultSubtotal="0"/>
    <pivotField showAll="0" defaultSubtotal="0"/>
    <pivotField showAll="0" defaultSubtotal="0"/>
    <pivotField showAll="0" defaultSubtotal="0">
      <items count="3">
        <item x="0"/>
        <item x="1"/>
        <item x="2"/>
      </items>
    </pivotField>
  </pivotFields>
  <rowFields count="1">
    <field x="6"/>
  </rowFields>
  <rowItems count="6">
    <i>
      <x v="2"/>
    </i>
    <i>
      <x v="3"/>
    </i>
    <i>
      <x v="4"/>
    </i>
    <i>
      <x v="1"/>
    </i>
    <i>
      <x/>
    </i>
    <i t="grand">
      <x/>
    </i>
  </rowItems>
  <colFields count="1">
    <field x="-2"/>
  </colFields>
  <colItems count="2">
    <i>
      <x/>
    </i>
    <i i="1">
      <x v="1"/>
    </i>
  </colItems>
  <dataFields count="2">
    <dataField name="Ok Quantity" fld="21" baseField="0" baseItem="0" numFmtId="164"/>
    <dataField name="Defect Quantity " fld="22" baseField="0" baseItem="0" numFmtId="164"/>
  </dataFields>
  <formats count="1">
    <format dxfId="28">
      <pivotArea outline="0" collapsedLevelsAreSubtotals="1" fieldPosition="0">
        <references count="1">
          <reference field="4294967294" count="2" selected="0">
            <x v="0"/>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4.xml><?xml version="1.0" encoding="utf-8"?>
<pivotTableDefinition xmlns="http://schemas.openxmlformats.org/spreadsheetml/2006/main" xmlns:mc="http://schemas.openxmlformats.org/markup-compatibility/2006" xmlns:xr="http://schemas.microsoft.com/office/spreadsheetml/2014/revision" mc:Ignorable="xr" xr:uid="{F565E454-14CE-4959-96BB-1D3DFDA40ADD}" name="OEE%"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3">
  <location ref="Y3:Z9" firstHeaderRow="1" firstDataRow="1" firstDataCol="1"/>
  <pivotFields count="38">
    <pivotField showAll="0">
      <items count="5">
        <item x="0"/>
        <item x="1"/>
        <item x="2"/>
        <item x="3"/>
        <item t="default"/>
      </items>
    </pivotField>
    <pivotField showAll="0">
      <items count="4">
        <item x="0"/>
        <item x="1"/>
        <item x="2"/>
        <item t="default"/>
      </items>
    </pivotField>
    <pivotField numFmtId="169" showAll="0"/>
    <pivotField numFmtId="169" showAll="0"/>
    <pivotField showAll="0">
      <items count="12">
        <item m="1" x="10"/>
        <item x="0"/>
        <item x="1"/>
        <item x="2"/>
        <item x="3"/>
        <item x="4"/>
        <item x="5"/>
        <item x="6"/>
        <item x="7"/>
        <item x="8"/>
        <item x="9"/>
        <item t="default"/>
      </items>
    </pivotField>
    <pivotField axis="axisRow" showAll="0" sortType="descending">
      <items count="7">
        <item x="3"/>
        <item x="2"/>
        <item x="0"/>
        <item x="4"/>
        <item x="1"/>
        <item m="1" x="5"/>
        <item t="default"/>
      </items>
      <autoSortScope>
        <pivotArea dataOnly="0" outline="0" fieldPosition="0">
          <references count="1">
            <reference field="4294967294" count="1" selected="0">
              <x v="0"/>
            </reference>
          </references>
        </pivotArea>
      </autoSortScope>
    </pivotField>
    <pivotField showAll="0">
      <items count="7">
        <item x="0"/>
        <item x="2"/>
        <item x="3"/>
        <item x="4"/>
        <item x="1"/>
        <item m="1" x="5"/>
        <item t="default"/>
      </items>
    </pivotField>
    <pivotField numFmtId="1" showAll="0"/>
    <pivotField numFmtId="1" showAll="0"/>
    <pivotField numFmtId="1" showAll="0"/>
    <pivotField numFmtId="165" showAll="0"/>
    <pivotField numFmtId="165" showAll="0"/>
    <pivotField showAll="0"/>
    <pivotField showAll="0"/>
    <pivotField showAll="0"/>
    <pivotField showAll="0"/>
    <pivotField showAll="0"/>
    <pivotField showAll="0"/>
    <pivotField showAll="0"/>
    <pivotField showAll="0"/>
    <pivotField numFmtId="1" showAll="0"/>
    <pivotField numFmtId="1" showAll="0"/>
    <pivotField numFmtId="1" showAll="0"/>
    <pivotField numFmtId="9" showAll="0"/>
    <pivotField numFmtId="9" showAll="0"/>
    <pivotField numFmtId="164" showAll="0"/>
    <pivotField numFmtId="164" showAll="0"/>
    <pivotField numFmtId="164" showAll="0"/>
    <pivotField numFmtId="9" showAll="0"/>
    <pivotField numFmtId="9" showAll="0"/>
    <pivotField numFmtId="9" showAll="0"/>
    <pivotField dataField="1" numFmtId="9" showAll="0"/>
    <pivotField showAll="0">
      <items count="6">
        <item x="3"/>
        <item x="1"/>
        <item x="2"/>
        <item x="4"/>
        <item x="0"/>
        <item t="default"/>
      </items>
    </pivotField>
    <pivotField showAll="0">
      <items count="27">
        <item x="0"/>
        <item x="1"/>
        <item x="2"/>
        <item x="3"/>
        <item x="4"/>
        <item x="5"/>
        <item x="6"/>
        <item x="7"/>
        <item x="8"/>
        <item x="9"/>
        <item x="10"/>
        <item x="11"/>
        <item x="12"/>
        <item x="13"/>
        <item x="14"/>
        <item x="15"/>
        <item x="16"/>
        <item x="17"/>
        <item x="18"/>
        <item x="19"/>
        <item x="20"/>
        <item x="21"/>
        <item x="22"/>
        <item x="23"/>
        <item x="24"/>
        <item x="25"/>
        <item t="default"/>
      </items>
    </pivotField>
    <pivotField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showAll="0">
      <items count="15">
        <item x="0"/>
        <item x="1"/>
        <item x="2"/>
        <item x="3"/>
        <item x="4"/>
        <item x="5"/>
        <item x="6"/>
        <item x="7"/>
        <item x="8"/>
        <item x="9"/>
        <item x="10"/>
        <item x="11"/>
        <item x="12"/>
        <item x="13"/>
        <item t="default"/>
      </items>
    </pivotField>
    <pivotField showAll="0">
      <items count="7">
        <item x="0"/>
        <item x="1"/>
        <item x="2"/>
        <item x="3"/>
        <item x="4"/>
        <item x="5"/>
        <item t="default"/>
      </items>
    </pivotField>
    <pivotField showAll="0">
      <items count="4">
        <item x="0"/>
        <item x="1"/>
        <item x="2"/>
        <item t="default"/>
      </items>
    </pivotField>
  </pivotFields>
  <rowFields count="1">
    <field x="5"/>
  </rowFields>
  <rowItems count="6">
    <i>
      <x v="3"/>
    </i>
    <i>
      <x v="4"/>
    </i>
    <i>
      <x v="1"/>
    </i>
    <i>
      <x/>
    </i>
    <i>
      <x v="2"/>
    </i>
    <i t="grand">
      <x/>
    </i>
  </rowItems>
  <colItems count="1">
    <i/>
  </colItems>
  <dataFields count="1">
    <dataField name="Average of OEE %" fld="31" subtotal="average" baseField="5" baseItem="0" numFmtId="9"/>
  </dataFields>
  <formats count="1">
    <format dxfId="29">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5.xml><?xml version="1.0" encoding="utf-8"?>
<pivotTableDefinition xmlns="http://schemas.openxmlformats.org/spreadsheetml/2006/main" xmlns:mc="http://schemas.openxmlformats.org/markup-compatibility/2006" xmlns:xr="http://schemas.microsoft.com/office/spreadsheetml/2014/revision" mc:Ignorable="xr" xr:uid="{5DB3D705-9543-4DDE-9D9E-68B54A44A462}" name="pie analysis" cacheId="0" dataOnRows="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3">
  <location ref="AL3:AM11" firstHeaderRow="1" firstDataRow="1" firstDataCol="1"/>
  <pivotFields count="38">
    <pivotField showAll="0">
      <items count="5">
        <item x="0"/>
        <item x="1"/>
        <item x="2"/>
        <item x="3"/>
        <item t="default"/>
      </items>
    </pivotField>
    <pivotField showAll="0">
      <items count="4">
        <item x="0"/>
        <item x="1"/>
        <item x="2"/>
        <item t="default"/>
      </items>
    </pivotField>
    <pivotField numFmtId="169" showAll="0"/>
    <pivotField numFmtId="169" showAll="0"/>
    <pivotField showAll="0">
      <items count="12">
        <item m="1" x="10"/>
        <item x="0"/>
        <item x="1"/>
        <item x="2"/>
        <item x="3"/>
        <item x="4"/>
        <item x="5"/>
        <item x="6"/>
        <item x="7"/>
        <item x="8"/>
        <item x="9"/>
        <item t="default"/>
      </items>
    </pivotField>
    <pivotField showAll="0">
      <items count="7">
        <item x="3"/>
        <item x="2"/>
        <item x="0"/>
        <item x="4"/>
        <item x="1"/>
        <item m="1" x="5"/>
        <item t="default"/>
      </items>
    </pivotField>
    <pivotField showAll="0">
      <items count="7">
        <item x="0"/>
        <item x="2"/>
        <item x="3"/>
        <item x="4"/>
        <item x="1"/>
        <item m="1" x="5"/>
        <item t="default"/>
      </items>
    </pivotField>
    <pivotField numFmtId="1" showAll="0"/>
    <pivotField numFmtId="1" showAll="0"/>
    <pivotField numFmtId="1" showAll="0"/>
    <pivotField numFmtId="165" showAll="0"/>
    <pivotField numFmtId="165" showAll="0"/>
    <pivotField dataField="1" showAll="0"/>
    <pivotField dataField="1" showAll="0"/>
    <pivotField dataField="1" showAll="0"/>
    <pivotField dataField="1" showAll="0"/>
    <pivotField dataField="1" showAll="0"/>
    <pivotField dataField="1" showAll="0"/>
    <pivotField dataField="1" showAll="0"/>
    <pivotField dataField="1" showAll="0"/>
    <pivotField numFmtId="1" showAll="0"/>
    <pivotField numFmtId="1" showAll="0"/>
    <pivotField numFmtId="1" showAll="0"/>
    <pivotField numFmtId="9" showAll="0"/>
    <pivotField numFmtId="9" showAll="0"/>
    <pivotField numFmtId="164" showAll="0"/>
    <pivotField numFmtId="164" showAll="0"/>
    <pivotField numFmtId="164" showAll="0"/>
    <pivotField numFmtId="9" showAll="0"/>
    <pivotField numFmtId="9" showAll="0"/>
    <pivotField numFmtId="9" showAll="0"/>
    <pivotField numFmtId="9" showAll="0"/>
    <pivotField showAll="0">
      <items count="6">
        <item x="3"/>
        <item x="1"/>
        <item x="2"/>
        <item x="4"/>
        <item x="0"/>
        <item t="default"/>
      </items>
    </pivotField>
    <pivotField showAll="0" defaultSubtotal="0"/>
    <pivotField showAll="0" defaultSubtotal="0"/>
    <pivotField showAll="0" defaultSubtotal="0"/>
    <pivotField showAll="0" defaultSubtotal="0"/>
    <pivotField showAll="0" defaultSubtotal="0">
      <items count="3">
        <item x="0"/>
        <item x="1"/>
        <item x="2"/>
      </items>
    </pivotField>
  </pivotFields>
  <rowFields count="1">
    <field x="-2"/>
  </rowFields>
  <rowItems count="8">
    <i>
      <x/>
    </i>
    <i i="1">
      <x v="1"/>
    </i>
    <i i="2">
      <x v="2"/>
    </i>
    <i i="3">
      <x v="3"/>
    </i>
    <i i="4">
      <x v="4"/>
    </i>
    <i i="5">
      <x v="5"/>
    </i>
    <i i="6">
      <x v="6"/>
    </i>
    <i i="7">
      <x v="7"/>
    </i>
  </rowItems>
  <colItems count="1">
    <i/>
  </colItems>
  <dataFields count="8">
    <dataField name="Quality issue " fld="12" baseField="0" baseItem="714452728"/>
    <dataField name="Material delay " fld="13" baseField="0" baseItem="1"/>
    <dataField name="Workers shortage " fld="14" baseField="0" baseItem="1"/>
    <dataField name="Machine problem " fld="15" baseField="0" baseItem="1"/>
    <dataField name="Packing shortage " fld="16" baseField="0" baseItem="1"/>
    <dataField name="Mold problem " fld="17" baseField="0" baseItem="1"/>
    <dataField name="Material preparation " fld="18" baseField="0" baseItem="1"/>
    <dataField name="Sudden plan change " fld="19" baseField="0" baseItem="1"/>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6.xml><?xml version="1.0" encoding="utf-8"?>
<pivotTableDefinition xmlns="http://schemas.openxmlformats.org/spreadsheetml/2006/main" xmlns:mc="http://schemas.openxmlformats.org/markup-compatibility/2006" xmlns:xr="http://schemas.microsoft.com/office/spreadsheetml/2014/revision" mc:Ignorable="xr" xr:uid="{46BFFF84-028B-4B7D-9A2D-A66CB0F265BE}" name="plan achieved"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3">
  <location ref="AB3:AD11" firstHeaderRow="0" firstDataRow="1" firstDataCol="1"/>
  <pivotFields count="38">
    <pivotField showAll="0">
      <items count="5">
        <item x="0"/>
        <item x="1"/>
        <item x="2"/>
        <item x="3"/>
        <item t="default"/>
      </items>
    </pivotField>
    <pivotField showAll="0">
      <items count="4">
        <item x="0"/>
        <item x="1"/>
        <item x="2"/>
        <item t="default"/>
      </items>
    </pivotField>
    <pivotField numFmtId="169" showAll="0"/>
    <pivotField numFmtId="169" showAll="0"/>
    <pivotField showAll="0">
      <items count="12">
        <item m="1" x="10"/>
        <item x="0"/>
        <item x="1"/>
        <item x="2"/>
        <item x="3"/>
        <item x="4"/>
        <item x="5"/>
        <item x="6"/>
        <item x="7"/>
        <item x="8"/>
        <item x="9"/>
        <item t="default"/>
      </items>
    </pivotField>
    <pivotField showAll="0">
      <items count="7">
        <item x="3"/>
        <item x="2"/>
        <item x="0"/>
        <item x="4"/>
        <item x="1"/>
        <item m="1" x="5"/>
        <item t="default"/>
      </items>
    </pivotField>
    <pivotField showAll="0">
      <items count="7">
        <item x="0"/>
        <item x="2"/>
        <item x="3"/>
        <item x="4"/>
        <item x="1"/>
        <item m="1" x="5"/>
        <item t="default"/>
      </items>
    </pivotField>
    <pivotField numFmtId="1" showAll="0"/>
    <pivotField numFmtId="1" showAll="0"/>
    <pivotField numFmtId="1" showAll="0"/>
    <pivotField numFmtId="165" showAll="0"/>
    <pivotField numFmtId="165" showAll="0"/>
    <pivotField showAll="0"/>
    <pivotField showAll="0"/>
    <pivotField showAll="0"/>
    <pivotField showAll="0"/>
    <pivotField showAll="0"/>
    <pivotField showAll="0"/>
    <pivotField showAll="0"/>
    <pivotField showAll="0"/>
    <pivotField numFmtId="1" showAll="0"/>
    <pivotField dataField="1" numFmtId="1" showAll="0"/>
    <pivotField numFmtId="1" showAll="0"/>
    <pivotField numFmtId="9" showAll="0"/>
    <pivotField dataField="1" numFmtId="9" showAll="0"/>
    <pivotField numFmtId="164" showAll="0"/>
    <pivotField numFmtId="164" showAll="0"/>
    <pivotField numFmtId="164" showAll="0"/>
    <pivotField numFmtId="9" showAll="0"/>
    <pivotField numFmtId="9" showAll="0"/>
    <pivotField numFmtId="9" showAll="0"/>
    <pivotField numFmtId="9" showAll="0"/>
    <pivotField showAll="0">
      <items count="6">
        <item x="3"/>
        <item x="1"/>
        <item x="2"/>
        <item x="4"/>
        <item x="0"/>
        <item t="default"/>
      </items>
    </pivotField>
    <pivotField showAll="0">
      <items count="27">
        <item x="0"/>
        <item x="1"/>
        <item x="2"/>
        <item x="3"/>
        <item x="4"/>
        <item x="5"/>
        <item x="6"/>
        <item x="7"/>
        <item x="8"/>
        <item x="9"/>
        <item x="10"/>
        <item x="11"/>
        <item x="12"/>
        <item x="13"/>
        <item x="14"/>
        <item x="15"/>
        <item x="16"/>
        <item x="17"/>
        <item x="18"/>
        <item x="19"/>
        <item x="20"/>
        <item x="21"/>
        <item x="22"/>
        <item x="23"/>
        <item x="24"/>
        <item x="25"/>
        <item t="default"/>
      </items>
    </pivotField>
    <pivotField axis="axisRow"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axis="axisRow" showAll="0">
      <items count="15">
        <item x="0"/>
        <item x="1"/>
        <item x="2"/>
        <item x="3"/>
        <item x="4"/>
        <item x="5"/>
        <item x="6"/>
        <item x="7"/>
        <item x="8"/>
        <item x="9"/>
        <item x="10"/>
        <item x="11"/>
        <item x="12"/>
        <item x="13"/>
        <item t="default"/>
      </items>
    </pivotField>
    <pivotField axis="axisRow" showAll="0">
      <items count="7">
        <item x="0"/>
        <item x="1"/>
        <item x="2"/>
        <item x="3"/>
        <item x="4"/>
        <item x="5"/>
        <item t="default"/>
      </items>
    </pivotField>
    <pivotField axis="axisRow" showAll="0">
      <items count="4">
        <item x="0"/>
        <item x="1"/>
        <item x="2"/>
        <item t="default"/>
      </items>
    </pivotField>
  </pivotFields>
  <rowFields count="4">
    <field x="37"/>
    <field x="36"/>
    <field x="35"/>
    <field x="34"/>
  </rowFields>
  <rowItems count="8">
    <i>
      <x v="1"/>
    </i>
    <i r="1">
      <x v="3"/>
    </i>
    <i r="2">
      <x v="9"/>
    </i>
    <i r="3">
      <x v="245"/>
    </i>
    <i r="3">
      <x v="246"/>
    </i>
    <i r="3">
      <x v="247"/>
    </i>
    <i r="3">
      <x v="248"/>
    </i>
    <i t="grand">
      <x/>
    </i>
  </rowItems>
  <colFields count="1">
    <field x="-2"/>
  </colFields>
  <colItems count="2">
    <i>
      <x/>
    </i>
    <i i="1">
      <x v="1"/>
    </i>
  </colItems>
  <dataFields count="2">
    <dataField name="Sum of Actual Ok Quantity" fld="21" baseField="0" baseItem="0" numFmtId="164"/>
    <dataField name="Average of Plan Achieve %" fld="24" subtotal="average" baseField="36" baseItem="3" numFmtId="9"/>
  </dataFields>
  <formats count="2">
    <format dxfId="31">
      <pivotArea outline="0" collapsedLevelsAreSubtotals="1" fieldPosition="0">
        <references count="1">
          <reference field="4294967294" count="1" selected="0">
            <x v="1"/>
          </reference>
        </references>
      </pivotArea>
    </format>
    <format dxfId="30">
      <pivotArea outline="0" collapsedLevelsAreSubtotals="1" fieldPosition="0">
        <references count="1">
          <reference field="4294967294" count="1" selected="0">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7.xml><?xml version="1.0" encoding="utf-8"?>
<pivotTableDefinition xmlns="http://schemas.openxmlformats.org/spreadsheetml/2006/main" xmlns:mc="http://schemas.openxmlformats.org/markup-compatibility/2006" xmlns:xr="http://schemas.microsoft.com/office/spreadsheetml/2014/revision" mc:Ignorable="xr" xr:uid="{CD8F04C1-60EF-4D3E-BEB2-3B1A05C6A15E}" name="lose time hourly base"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3">
  <location ref="T3:V14" firstHeaderRow="0" firstDataRow="1" firstDataCol="1"/>
  <pivotFields count="38">
    <pivotField showAll="0">
      <items count="5">
        <item x="0"/>
        <item x="1"/>
        <item x="2"/>
        <item x="3"/>
        <item t="default"/>
      </items>
    </pivotField>
    <pivotField showAll="0">
      <items count="4">
        <item x="0"/>
        <item x="1"/>
        <item x="2"/>
        <item t="default"/>
      </items>
    </pivotField>
    <pivotField numFmtId="169" showAll="0"/>
    <pivotField numFmtId="169" showAll="0"/>
    <pivotField axis="axisRow" showAll="0">
      <items count="12">
        <item m="1" x="10"/>
        <item x="0"/>
        <item x="1"/>
        <item x="2"/>
        <item x="3"/>
        <item x="4"/>
        <item x="5"/>
        <item x="6"/>
        <item x="7"/>
        <item x="8"/>
        <item x="9"/>
        <item t="default"/>
      </items>
    </pivotField>
    <pivotField showAll="0">
      <items count="7">
        <item x="3"/>
        <item x="2"/>
        <item x="0"/>
        <item x="4"/>
        <item x="1"/>
        <item m="1" x="5"/>
        <item t="default"/>
      </items>
    </pivotField>
    <pivotField showAll="0">
      <items count="7">
        <item x="0"/>
        <item x="2"/>
        <item x="3"/>
        <item x="4"/>
        <item x="1"/>
        <item m="1" x="5"/>
        <item t="default"/>
      </items>
    </pivotField>
    <pivotField numFmtId="1" showAll="0"/>
    <pivotField dataField="1" numFmtId="1" showAll="0"/>
    <pivotField numFmtId="1" showAll="0"/>
    <pivotField numFmtId="165" showAll="0"/>
    <pivotField dataField="1" numFmtId="165" showAll="0"/>
    <pivotField showAll="0"/>
    <pivotField showAll="0"/>
    <pivotField showAll="0"/>
    <pivotField showAll="0"/>
    <pivotField showAll="0"/>
    <pivotField showAll="0"/>
    <pivotField showAll="0"/>
    <pivotField showAll="0"/>
    <pivotField numFmtId="1" showAll="0"/>
    <pivotField numFmtId="1" showAll="0"/>
    <pivotField numFmtId="1" showAll="0"/>
    <pivotField numFmtId="9" showAll="0"/>
    <pivotField numFmtId="9" showAll="0"/>
    <pivotField numFmtId="164" showAll="0"/>
    <pivotField numFmtId="164" showAll="0"/>
    <pivotField numFmtId="164" showAll="0"/>
    <pivotField numFmtId="9" showAll="0"/>
    <pivotField numFmtId="9" showAll="0"/>
    <pivotField numFmtId="9" showAll="0"/>
    <pivotField numFmtId="9" showAll="0"/>
    <pivotField showAll="0">
      <items count="6">
        <item x="3"/>
        <item x="1"/>
        <item x="2"/>
        <item x="4"/>
        <item x="0"/>
        <item t="default"/>
      </items>
    </pivotField>
    <pivotField showAll="0">
      <items count="27">
        <item x="0"/>
        <item x="1"/>
        <item x="2"/>
        <item x="3"/>
        <item x="4"/>
        <item x="5"/>
        <item x="6"/>
        <item x="7"/>
        <item x="8"/>
        <item x="9"/>
        <item x="10"/>
        <item x="11"/>
        <item x="12"/>
        <item x="13"/>
        <item x="14"/>
        <item x="15"/>
        <item x="16"/>
        <item x="17"/>
        <item x="18"/>
        <item x="19"/>
        <item x="20"/>
        <item x="21"/>
        <item x="22"/>
        <item x="23"/>
        <item x="24"/>
        <item x="25"/>
        <item t="default"/>
      </items>
    </pivotField>
    <pivotField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showAll="0">
      <items count="15">
        <item x="0"/>
        <item x="1"/>
        <item x="2"/>
        <item x="3"/>
        <item x="4"/>
        <item x="5"/>
        <item x="6"/>
        <item x="7"/>
        <item x="8"/>
        <item x="9"/>
        <item x="10"/>
        <item x="11"/>
        <item x="12"/>
        <item x="13"/>
        <item t="default"/>
      </items>
    </pivotField>
    <pivotField showAll="0">
      <items count="7">
        <item x="0"/>
        <item x="1"/>
        <item x="2"/>
        <item x="3"/>
        <item x="4"/>
        <item x="5"/>
        <item t="default"/>
      </items>
    </pivotField>
    <pivotField showAll="0">
      <items count="4">
        <item x="0"/>
        <item x="1"/>
        <item x="2"/>
        <item t="default"/>
      </items>
    </pivotField>
  </pivotFields>
  <rowFields count="1">
    <field x="4"/>
  </rowFields>
  <rowItems count="11">
    <i>
      <x v="1"/>
    </i>
    <i>
      <x v="2"/>
    </i>
    <i>
      <x v="3"/>
    </i>
    <i>
      <x v="4"/>
    </i>
    <i>
      <x v="5"/>
    </i>
    <i>
      <x v="6"/>
    </i>
    <i>
      <x v="7"/>
    </i>
    <i>
      <x v="8"/>
    </i>
    <i>
      <x v="9"/>
    </i>
    <i>
      <x v="10"/>
    </i>
    <i t="grand">
      <x/>
    </i>
  </rowItems>
  <colFields count="1">
    <field x="-2"/>
  </colFields>
  <colItems count="2">
    <i>
      <x/>
    </i>
    <i i="1">
      <x v="1"/>
    </i>
  </colItems>
  <dataFields count="2">
    <dataField name="Actual Run (Minutes) " fld="8" baseField="0" baseItem="0"/>
    <dataField name="Lose Time (Minutes) " fld="11" baseField="0" baseItem="0" numFmtId="1"/>
  </dataFields>
  <formats count="1">
    <format dxfId="32">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8.xml><?xml version="1.0" encoding="utf-8"?>
<pivotTableDefinition xmlns="http://schemas.openxmlformats.org/spreadsheetml/2006/main" xmlns:mc="http://schemas.openxmlformats.org/markup-compatibility/2006" xmlns:xr="http://schemas.microsoft.com/office/spreadsheetml/2014/revision" mc:Ignorable="xr" xr:uid="{4F7D1F82-1A47-4C78-9E01-9178B16312D9}" name="Defect %"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3">
  <location ref="AU3:AV9" firstHeaderRow="1" firstDataRow="1" firstDataCol="1"/>
  <pivotFields count="38">
    <pivotField showAll="0">
      <items count="5">
        <item x="0"/>
        <item x="1"/>
        <item x="2"/>
        <item x="3"/>
        <item t="default"/>
      </items>
    </pivotField>
    <pivotField showAll="0">
      <items count="4">
        <item x="0"/>
        <item x="1"/>
        <item x="2"/>
        <item t="default"/>
      </items>
    </pivotField>
    <pivotField numFmtId="169" showAll="0"/>
    <pivotField numFmtId="169" showAll="0"/>
    <pivotField showAll="0">
      <items count="12">
        <item m="1" x="10"/>
        <item x="0"/>
        <item x="1"/>
        <item x="2"/>
        <item x="3"/>
        <item x="4"/>
        <item x="5"/>
        <item x="6"/>
        <item x="7"/>
        <item x="8"/>
        <item x="9"/>
        <item t="default"/>
      </items>
    </pivotField>
    <pivotField showAll="0">
      <items count="7">
        <item x="3"/>
        <item x="2"/>
        <item x="0"/>
        <item x="4"/>
        <item x="1"/>
        <item m="1" x="5"/>
        <item t="default"/>
      </items>
    </pivotField>
    <pivotField axis="axisRow" showAll="0" sortType="ascending">
      <items count="7">
        <item x="0"/>
        <item x="2"/>
        <item x="3"/>
        <item x="4"/>
        <item x="1"/>
        <item m="1" x="5"/>
        <item t="default"/>
      </items>
      <autoSortScope>
        <pivotArea dataOnly="0" outline="0" fieldPosition="0">
          <references count="1">
            <reference field="4294967294" count="1" selected="0">
              <x v="0"/>
            </reference>
          </references>
        </pivotArea>
      </autoSortScope>
    </pivotField>
    <pivotField numFmtId="1" showAll="0"/>
    <pivotField numFmtId="1" showAll="0"/>
    <pivotField numFmtId="1" showAll="0"/>
    <pivotField numFmtId="165" showAll="0"/>
    <pivotField numFmtId="165" showAll="0"/>
    <pivotField showAll="0"/>
    <pivotField showAll="0"/>
    <pivotField showAll="0"/>
    <pivotField showAll="0"/>
    <pivotField showAll="0"/>
    <pivotField showAll="0"/>
    <pivotField showAll="0"/>
    <pivotField showAll="0"/>
    <pivotField numFmtId="1" showAll="0"/>
    <pivotField numFmtId="1" showAll="0"/>
    <pivotField numFmtId="1" showAll="0"/>
    <pivotField dataField="1" numFmtId="9" showAll="0"/>
    <pivotField numFmtId="9" showAll="0"/>
    <pivotField numFmtId="164" showAll="0"/>
    <pivotField numFmtId="164" showAll="0"/>
    <pivotField numFmtId="164" showAll="0"/>
    <pivotField numFmtId="9" showAll="0"/>
    <pivotField numFmtId="9" showAll="0"/>
    <pivotField numFmtId="9" showAll="0"/>
    <pivotField numFmtId="9" showAll="0"/>
    <pivotField showAll="0">
      <items count="6">
        <item x="3"/>
        <item x="1"/>
        <item x="2"/>
        <item x="4"/>
        <item x="0"/>
        <item t="default"/>
      </items>
    </pivotField>
    <pivotField showAll="0" defaultSubtotal="0"/>
    <pivotField showAll="0" defaultSubtotal="0"/>
    <pivotField showAll="0" defaultSubtotal="0"/>
    <pivotField showAll="0" defaultSubtotal="0"/>
    <pivotField showAll="0" defaultSubtotal="0">
      <items count="3">
        <item x="0"/>
        <item x="1"/>
        <item x="2"/>
      </items>
    </pivotField>
  </pivotFields>
  <rowFields count="1">
    <field x="6"/>
  </rowFields>
  <rowItems count="6">
    <i>
      <x v="3"/>
    </i>
    <i>
      <x v="1"/>
    </i>
    <i>
      <x v="2"/>
    </i>
    <i>
      <x v="4"/>
    </i>
    <i>
      <x/>
    </i>
    <i t="grand">
      <x/>
    </i>
  </rowItems>
  <colItems count="1">
    <i/>
  </colItems>
  <dataFields count="1">
    <dataField name="Average of Defect %" fld="23" subtotal="average" baseField="6" baseItem="0" numFmtId="9"/>
  </dataFields>
  <formats count="1">
    <format dxfId="33">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4AC037B9-5B3F-458A-894F-F8F57766640C}" name="loses" cacheId="1" applyNumberFormats="0" applyBorderFormats="0" applyFontFormats="0" applyPatternFormats="0" applyAlignmentFormats="0" applyWidthHeightFormats="1" dataCaption="Values" updatedVersion="8" minRefreshableVersion="5" useAutoFormatting="1" itemPrintTitles="1" createdVersion="6" indent="0" outline="1" outlineData="1" multipleFieldFilters="0" chartFormat="8">
  <location ref="AS3:AV29" firstHeaderRow="0" firstDataRow="1" firstDataCol="1"/>
  <pivotFields count="29">
    <pivotField axis="axisRow" numFmtId="14" showAll="0">
      <items count="15">
        <item x="0"/>
        <item x="1"/>
        <item x="2"/>
        <item x="3"/>
        <item x="4"/>
        <item x="5"/>
        <item x="6"/>
        <item x="7"/>
        <item x="8"/>
        <item x="9"/>
        <item x="10"/>
        <item x="11"/>
        <item x="12"/>
        <item x="13"/>
        <item t="default"/>
      </items>
    </pivotField>
    <pivotField showAll="0">
      <items count="4">
        <item x="2"/>
        <item x="1"/>
        <item x="0"/>
        <item t="default"/>
      </items>
    </pivotField>
    <pivotField showAll="0">
      <items count="6">
        <item x="3"/>
        <item x="2"/>
        <item x="0"/>
        <item x="4"/>
        <item x="1"/>
        <item t="default"/>
      </items>
    </pivotField>
    <pivotField showAll="0">
      <items count="8">
        <item x="3"/>
        <item x="0"/>
        <item x="2"/>
        <item x="1"/>
        <item x="6"/>
        <item x="5"/>
        <item x="4"/>
        <item t="default"/>
      </items>
    </pivotField>
    <pivotField dataField="1" numFmtId="165" showAll="0"/>
    <pivotField numFmtId="165" showAll="0"/>
    <pivotField numFmtId="165" showAll="0"/>
    <pivotField dataField="1" numFmtId="165" showAll="0"/>
    <pivotField dataField="1" numFmtId="165" showAll="0"/>
    <pivotField showAll="0">
      <items count="10">
        <item x="2"/>
        <item x="6"/>
        <item x="0"/>
        <item x="1"/>
        <item x="8"/>
        <item x="7"/>
        <item x="3"/>
        <item x="5"/>
        <item x="4"/>
        <item t="default"/>
      </items>
    </pivotField>
    <pivotField numFmtId="164" showAll="0"/>
    <pivotField numFmtId="164" showAll="0"/>
    <pivotField numFmtId="164" showAll="0"/>
    <pivotField showAll="0"/>
    <pivotField numFmtId="9" showAll="0"/>
    <pivotField numFmtId="9" showAll="0"/>
    <pivotField numFmtId="164" showAll="0"/>
    <pivotField numFmtId="164" showAll="0"/>
    <pivotField numFmtId="164" showAll="0"/>
    <pivotField numFmtId="1" showAll="0"/>
    <pivotField numFmtId="1" showAll="0"/>
    <pivotField showAll="0"/>
    <pivotField showAll="0"/>
    <pivotField numFmtId="9" showAll="0"/>
    <pivotField numFmtId="9" showAll="0"/>
    <pivotField numFmtId="9" showAll="0"/>
    <pivotField numFmtId="9" showAll="0"/>
    <pivotField axis="axisRow" showAll="0" defaultSubtotal="0">
      <items count="6">
        <item sd="0" x="1"/>
        <item sd="0" x="2"/>
        <item sd="0" x="3"/>
        <item sd="0" x="4"/>
        <item x="0"/>
        <item x="5"/>
      </items>
    </pivotField>
    <pivotField axis="axisRow" showAll="0" defaultSubtotal="0">
      <items count="8">
        <item x="1"/>
        <item x="2"/>
        <item x="3"/>
        <item x="4"/>
        <item x="5"/>
        <item x="6"/>
        <item x="0"/>
        <item x="7"/>
      </items>
    </pivotField>
  </pivotFields>
  <rowFields count="3">
    <field x="28"/>
    <field x="27"/>
    <field x="0"/>
  </rowFields>
  <rowItems count="26">
    <i>
      <x/>
    </i>
    <i r="1">
      <x/>
    </i>
    <i r="1">
      <x v="1"/>
    </i>
    <i r="1">
      <x v="2"/>
    </i>
    <i r="1">
      <x v="3"/>
    </i>
    <i>
      <x v="1"/>
    </i>
    <i r="1">
      <x/>
    </i>
    <i r="1">
      <x v="1"/>
    </i>
    <i r="1">
      <x v="2"/>
    </i>
    <i r="1">
      <x v="3"/>
    </i>
    <i>
      <x v="2"/>
    </i>
    <i r="1">
      <x/>
    </i>
    <i r="1">
      <x v="1"/>
    </i>
    <i r="1">
      <x v="3"/>
    </i>
    <i>
      <x v="3"/>
    </i>
    <i r="1">
      <x/>
    </i>
    <i r="1">
      <x v="2"/>
    </i>
    <i r="1">
      <x v="3"/>
    </i>
    <i>
      <x v="4"/>
    </i>
    <i r="1">
      <x/>
    </i>
    <i r="1">
      <x v="1"/>
    </i>
    <i r="1">
      <x v="2"/>
    </i>
    <i r="1">
      <x v="3"/>
    </i>
    <i>
      <x v="5"/>
    </i>
    <i r="1">
      <x v="3"/>
    </i>
    <i t="grand">
      <x/>
    </i>
  </rowItems>
  <colFields count="1">
    <field x="-2"/>
  </colFields>
  <colItems count="3">
    <i>
      <x/>
    </i>
    <i i="1">
      <x v="1"/>
    </i>
    <i i="2">
      <x v="2"/>
    </i>
  </colItems>
  <dataFields count="3">
    <dataField name="Sum of Available Run Time (Hrs)" fld="7" baseField="0" baseItem="0"/>
    <dataField name="Sum of Actual Run Time (Hrs)" fld="4" baseField="0" baseItem="0"/>
    <dataField name="Sum of Lose Time (Hrs)" fld="8" baseField="0" baseItem="0"/>
  </dataFields>
  <chartFormats count="5">
    <chartFormat chart="4" format="5" series="1">
      <pivotArea type="data" outline="0" fieldPosition="0">
        <references count="1">
          <reference field="4294967294" count="1" selected="0">
            <x v="1"/>
          </reference>
        </references>
      </pivotArea>
    </chartFormat>
    <chartFormat chart="4" format="7" series="1">
      <pivotArea type="data" outline="0" fieldPosition="0">
        <references count="1">
          <reference field="4294967294" count="1" selected="0">
            <x v="2"/>
          </reference>
        </references>
      </pivotArea>
    </chartFormat>
    <chartFormat chart="5" format="9" series="1">
      <pivotArea type="data" outline="0" fieldPosition="0">
        <references count="1">
          <reference field="4294967294" count="1" selected="0">
            <x v="1"/>
          </reference>
        </references>
      </pivotArea>
    </chartFormat>
    <chartFormat chart="5" format="11" series="1">
      <pivotArea type="data" outline="0" fieldPosition="0">
        <references count="1">
          <reference field="4294967294" count="1" selected="0">
            <x v="2"/>
          </reference>
        </references>
      </pivotArea>
    </chartFormat>
    <chartFormat chart="5" format="1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5AB36962-5A8E-411A-9040-A305FE351781}" name="Time" cacheId="1" applyNumberFormats="0" applyBorderFormats="0" applyFontFormats="0" applyPatternFormats="0" applyAlignmentFormats="0" applyWidthHeightFormats="1" dataCaption="Values" updatedVersion="8" minRefreshableVersion="5" useAutoFormatting="1" itemPrintTitles="1" createdVersion="6" indent="0" outline="1" outlineData="1" multipleFieldFilters="0">
  <location ref="S3:V9" firstHeaderRow="0" firstDataRow="1" firstDataCol="1"/>
  <pivotFields count="29">
    <pivotField numFmtId="14" showAll="0">
      <items count="15">
        <item x="0"/>
        <item x="1"/>
        <item x="2"/>
        <item x="3"/>
        <item x="4"/>
        <item x="5"/>
        <item x="6"/>
        <item x="7"/>
        <item x="8"/>
        <item x="9"/>
        <item x="10"/>
        <item x="11"/>
        <item x="12"/>
        <item x="13"/>
        <item t="default"/>
      </items>
    </pivotField>
    <pivotField showAll="0">
      <items count="4">
        <item x="2"/>
        <item x="1"/>
        <item x="0"/>
        <item t="default"/>
      </items>
    </pivotField>
    <pivotField axis="axisRow" showAll="0">
      <items count="6">
        <item x="3"/>
        <item x="2"/>
        <item x="0"/>
        <item x="4"/>
        <item x="1"/>
        <item t="default"/>
      </items>
    </pivotField>
    <pivotField showAll="0">
      <items count="8">
        <item x="3"/>
        <item x="0"/>
        <item x="2"/>
        <item x="1"/>
        <item x="6"/>
        <item x="5"/>
        <item x="4"/>
        <item t="default"/>
      </items>
    </pivotField>
    <pivotField dataField="1" numFmtId="165" showAll="0"/>
    <pivotField numFmtId="165" showAll="0"/>
    <pivotField numFmtId="165" showAll="0"/>
    <pivotField numFmtId="165" showAll="0"/>
    <pivotField dataField="1" numFmtId="165" showAll="0"/>
    <pivotField showAll="0">
      <items count="10">
        <item x="2"/>
        <item x="6"/>
        <item x="0"/>
        <item x="1"/>
        <item x="8"/>
        <item x="7"/>
        <item x="3"/>
        <item x="5"/>
        <item x="4"/>
        <item t="default"/>
      </items>
    </pivotField>
    <pivotField numFmtId="164" showAll="0"/>
    <pivotField numFmtId="164" showAll="0"/>
    <pivotField numFmtId="164" showAll="0"/>
    <pivotField showAll="0"/>
    <pivotField numFmtId="9" showAll="0"/>
    <pivotField numFmtId="9" showAll="0"/>
    <pivotField numFmtId="164" showAll="0"/>
    <pivotField numFmtId="164" showAll="0"/>
    <pivotField numFmtId="164" showAll="0"/>
    <pivotField dataField="1" numFmtId="1" showAll="0"/>
    <pivotField numFmtId="1" showAll="0"/>
    <pivotField showAll="0"/>
    <pivotField showAll="0"/>
    <pivotField numFmtId="9" showAll="0"/>
    <pivotField numFmtId="9" showAll="0"/>
    <pivotField numFmtId="9" showAll="0"/>
    <pivotField numFmtId="9" showAll="0"/>
    <pivotField showAll="0">
      <items count="7">
        <item x="1"/>
        <item x="2"/>
        <item x="3"/>
        <item x="4"/>
        <item x="0"/>
        <item x="5"/>
        <item t="default"/>
      </items>
    </pivotField>
    <pivotField showAll="0">
      <items count="9">
        <item x="1"/>
        <item x="2"/>
        <item x="3"/>
        <item x="4"/>
        <item x="5"/>
        <item x="6"/>
        <item x="0"/>
        <item x="7"/>
        <item t="default"/>
      </items>
    </pivotField>
  </pivotFields>
  <rowFields count="1">
    <field x="2"/>
  </rowFields>
  <rowItems count="6">
    <i>
      <x/>
    </i>
    <i>
      <x v="1"/>
    </i>
    <i>
      <x v="2"/>
    </i>
    <i>
      <x v="3"/>
    </i>
    <i>
      <x v="4"/>
    </i>
    <i t="grand">
      <x/>
    </i>
  </rowItems>
  <colFields count="1">
    <field x="-2"/>
  </colFields>
  <colItems count="3">
    <i>
      <x/>
    </i>
    <i i="1">
      <x v="1"/>
    </i>
    <i i="2">
      <x v="2"/>
    </i>
  </colItems>
  <dataFields count="3">
    <dataField name="Sum of Actual Run Time (Hrs)" fld="4" baseField="0" baseItem="0"/>
    <dataField name="Sum of Lose Time (Hrs)" fld="8" baseField="0" baseItem="0"/>
    <dataField name="Average of UPH" fld="19" subtotal="average" baseField="0" baseItem="0" numFmtId="1"/>
  </dataFields>
  <formats count="1">
    <format dxfId="34">
      <pivotArea outline="0" collapsedLevelsAreSubtotals="1" fieldPosition="0">
        <references count="1">
          <reference field="4294967294" count="1" selected="0">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64B4B5CC-8AC6-49C4-AEF7-82B70635D751}" name="Achieve trend" cacheId="1" applyNumberFormats="0" applyBorderFormats="0" applyFontFormats="0" applyPatternFormats="0" applyAlignmentFormats="0" applyWidthHeightFormats="1" dataCaption="Values" updatedVersion="8" minRefreshableVersion="5" useAutoFormatting="1" rowGrandTotals="0" itemPrintTitles="1" createdVersion="6" indent="0" outline="1" outlineData="1" multipleFieldFilters="0" chartFormat="6">
  <location ref="X3:Z28" firstHeaderRow="0" firstDataRow="1" firstDataCol="1"/>
  <pivotFields count="29">
    <pivotField axis="axisRow" numFmtId="14" showAll="0">
      <items count="15">
        <item x="0"/>
        <item x="1"/>
        <item x="2"/>
        <item x="3"/>
        <item x="4"/>
        <item x="5"/>
        <item x="6"/>
        <item x="7"/>
        <item x="8"/>
        <item x="9"/>
        <item x="10"/>
        <item x="11"/>
        <item x="12"/>
        <item x="13"/>
        <item t="default"/>
      </items>
    </pivotField>
    <pivotField showAll="0">
      <items count="4">
        <item x="2"/>
        <item x="1"/>
        <item x="0"/>
        <item t="default"/>
      </items>
    </pivotField>
    <pivotField showAll="0">
      <items count="6">
        <item x="3"/>
        <item x="2"/>
        <item x="0"/>
        <item x="4"/>
        <item x="1"/>
        <item t="default"/>
      </items>
    </pivotField>
    <pivotField showAll="0">
      <items count="8">
        <item x="3"/>
        <item x="0"/>
        <item x="2"/>
        <item x="1"/>
        <item x="6"/>
        <item x="5"/>
        <item x="4"/>
        <item t="default"/>
      </items>
    </pivotField>
    <pivotField numFmtId="165" showAll="0"/>
    <pivotField numFmtId="165" showAll="0"/>
    <pivotField numFmtId="165" showAll="0"/>
    <pivotField numFmtId="165" showAll="0"/>
    <pivotField numFmtId="165" showAll="0"/>
    <pivotField showAll="0"/>
    <pivotField numFmtId="164" showAll="0"/>
    <pivotField dataField="1" numFmtId="164" showAll="0"/>
    <pivotField numFmtId="164" showAll="0"/>
    <pivotField showAll="0"/>
    <pivotField numFmtId="9" showAll="0"/>
    <pivotField dataField="1" numFmtId="9" showAll="0"/>
    <pivotField numFmtId="164" showAll="0"/>
    <pivotField numFmtId="164" showAll="0"/>
    <pivotField numFmtId="164" showAll="0"/>
    <pivotField numFmtId="1" showAll="0"/>
    <pivotField numFmtId="1" showAll="0"/>
    <pivotField showAll="0"/>
    <pivotField showAll="0"/>
    <pivotField numFmtId="9" showAll="0"/>
    <pivotField numFmtId="9" showAll="0"/>
    <pivotField numFmtId="9" showAll="0"/>
    <pivotField numFmtId="9" showAll="0"/>
    <pivotField axis="axisRow" showAll="0">
      <items count="7">
        <item sd="0" x="1"/>
        <item sd="0" x="2"/>
        <item sd="0" x="3"/>
        <item sd="0" x="4"/>
        <item x="0"/>
        <item x="5"/>
        <item t="default" sd="0"/>
      </items>
    </pivotField>
    <pivotField axis="axisRow" showAll="0">
      <items count="9">
        <item x="1"/>
        <item x="2"/>
        <item x="3"/>
        <item x="4"/>
        <item x="5"/>
        <item x="6"/>
        <item x="0"/>
        <item x="7"/>
        <item t="default"/>
      </items>
    </pivotField>
  </pivotFields>
  <rowFields count="3">
    <field x="28"/>
    <field x="27"/>
    <field x="0"/>
  </rowFields>
  <rowItems count="25">
    <i>
      <x/>
    </i>
    <i r="1">
      <x/>
    </i>
    <i r="1">
      <x v="1"/>
    </i>
    <i r="1">
      <x v="2"/>
    </i>
    <i r="1">
      <x v="3"/>
    </i>
    <i>
      <x v="1"/>
    </i>
    <i r="1">
      <x/>
    </i>
    <i r="1">
      <x v="1"/>
    </i>
    <i r="1">
      <x v="2"/>
    </i>
    <i r="1">
      <x v="3"/>
    </i>
    <i>
      <x v="2"/>
    </i>
    <i r="1">
      <x/>
    </i>
    <i r="1">
      <x v="1"/>
    </i>
    <i r="1">
      <x v="3"/>
    </i>
    <i>
      <x v="3"/>
    </i>
    <i r="1">
      <x/>
    </i>
    <i r="1">
      <x v="2"/>
    </i>
    <i r="1">
      <x v="3"/>
    </i>
    <i>
      <x v="4"/>
    </i>
    <i r="1">
      <x/>
    </i>
    <i r="1">
      <x v="1"/>
    </i>
    <i r="1">
      <x v="2"/>
    </i>
    <i r="1">
      <x v="3"/>
    </i>
    <i>
      <x v="5"/>
    </i>
    <i r="1">
      <x v="3"/>
    </i>
  </rowItems>
  <colFields count="1">
    <field x="-2"/>
  </colFields>
  <colItems count="2">
    <i>
      <x/>
    </i>
    <i i="1">
      <x v="1"/>
    </i>
  </colItems>
  <dataFields count="2">
    <dataField name="Average of Plan Achieve %" fld="15" subtotal="average" baseField="0" baseItem="0" numFmtId="9"/>
    <dataField name="Sum of Ok Quantity" fld="11" baseField="0" baseItem="0" numFmtId="164"/>
  </dataFields>
  <formats count="2">
    <format dxfId="36">
      <pivotArea outline="0" collapsedLevelsAreSubtotals="1" fieldPosition="0"/>
    </format>
    <format dxfId="35">
      <pivotArea outline="0" collapsedLevelsAreSubtotals="1" fieldPosition="0">
        <references count="1">
          <reference field="4294967294" count="1" selected="0">
            <x v="1"/>
          </reference>
        </references>
      </pivotArea>
    </format>
  </formats>
  <chartFormats count="2">
    <chartFormat chart="2" format="2" series="1">
      <pivotArea type="data" outline="0" fieldPosition="0">
        <references count="1">
          <reference field="4294967294" count="1" selected="0">
            <x v="0"/>
          </reference>
        </references>
      </pivotArea>
    </chartFormat>
    <chartFormat chart="2" format="3"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ACEDDE7E-8BAB-4634-B0E4-32F6738BCE9B}" name="MTTR" cacheId="1"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3">
  <location ref="AF3:AH20" firstHeaderRow="1" firstDataRow="1" firstDataCol="0"/>
  <pivotFields count="29">
    <pivotField numFmtId="14" showAll="0">
      <items count="15">
        <item x="0"/>
        <item x="1"/>
        <item x="2"/>
        <item x="3"/>
        <item x="4"/>
        <item x="5"/>
        <item x="6"/>
        <item x="7"/>
        <item x="8"/>
        <item x="9"/>
        <item x="10"/>
        <item x="11"/>
        <item x="12"/>
        <item x="13"/>
        <item t="default"/>
      </items>
    </pivotField>
    <pivotField showAll="0"/>
    <pivotField showAll="0">
      <items count="6">
        <item x="3"/>
        <item x="2"/>
        <item x="0"/>
        <item x="4"/>
        <item x="1"/>
        <item t="default"/>
      </items>
    </pivotField>
    <pivotField showAll="0"/>
    <pivotField numFmtId="165" showAll="0"/>
    <pivotField numFmtId="165" showAll="0"/>
    <pivotField numFmtId="165" showAll="0"/>
    <pivotField numFmtId="165" showAll="0"/>
    <pivotField numFmtId="165" showAll="0"/>
    <pivotField showAll="0"/>
    <pivotField numFmtId="164" showAll="0"/>
    <pivotField numFmtId="164" showAll="0"/>
    <pivotField numFmtId="164" showAll="0"/>
    <pivotField showAll="0"/>
    <pivotField numFmtId="9" showAll="0"/>
    <pivotField numFmtId="9" showAll="0"/>
    <pivotField numFmtId="164" showAll="0"/>
    <pivotField numFmtId="164" showAll="0"/>
    <pivotField numFmtId="164" showAll="0"/>
    <pivotField numFmtId="1" showAll="0"/>
    <pivotField numFmtId="1" showAll="0"/>
    <pivotField showAll="0"/>
    <pivotField showAll="0"/>
    <pivotField numFmtId="9" showAll="0"/>
    <pivotField numFmtId="9" showAll="0"/>
    <pivotField numFmtId="9" showAll="0"/>
    <pivotField numFmtId="9" showAll="0"/>
    <pivotField showAll="0" defaultSubtotal="0"/>
    <pivotField showAll="0" defaultSubtotal="0"/>
  </pivotFields>
  <formats count="1">
    <format dxfId="37">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C390D58F-518D-438C-8C39-653D10A31891}" name="MTBF" cacheId="1" applyNumberFormats="0" applyBorderFormats="0" applyFontFormats="0" applyPatternFormats="0" applyAlignmentFormats="0" applyWidthHeightFormats="1" dataCaption="Values" updatedVersion="8" minRefreshableVersion="5" useAutoFormatting="1" itemPrintTitles="1" createdVersion="6" indent="0" outline="1" outlineData="1" multipleFieldFilters="0" chartFormat="5">
  <location ref="AB3:AD9" firstHeaderRow="0" firstDataRow="1" firstDataCol="1"/>
  <pivotFields count="29">
    <pivotField numFmtId="14" showAll="0">
      <items count="15">
        <item x="0"/>
        <item x="1"/>
        <item x="2"/>
        <item x="3"/>
        <item x="4"/>
        <item x="5"/>
        <item x="6"/>
        <item x="7"/>
        <item x="8"/>
        <item x="9"/>
        <item x="10"/>
        <item x="11"/>
        <item x="12"/>
        <item x="13"/>
        <item t="default"/>
      </items>
    </pivotField>
    <pivotField showAll="0">
      <items count="4">
        <item x="2"/>
        <item x="1"/>
        <item x="0"/>
        <item t="default"/>
      </items>
    </pivotField>
    <pivotField axis="axisRow" showAll="0">
      <items count="6">
        <item x="3"/>
        <item x="2"/>
        <item x="0"/>
        <item x="4"/>
        <item x="1"/>
        <item t="default"/>
      </items>
    </pivotField>
    <pivotField showAll="0">
      <items count="8">
        <item x="3"/>
        <item x="0"/>
        <item x="2"/>
        <item x="1"/>
        <item x="6"/>
        <item x="5"/>
        <item x="4"/>
        <item t="default"/>
      </items>
    </pivotField>
    <pivotField numFmtId="165" showAll="0"/>
    <pivotField numFmtId="165" showAll="0"/>
    <pivotField numFmtId="165" showAll="0"/>
    <pivotField numFmtId="165" showAll="0"/>
    <pivotField numFmtId="165" showAll="0"/>
    <pivotField showAll="0"/>
    <pivotField numFmtId="164" showAll="0"/>
    <pivotField numFmtId="164" showAll="0"/>
    <pivotField numFmtId="164" showAll="0"/>
    <pivotField showAll="0"/>
    <pivotField numFmtId="9" showAll="0"/>
    <pivotField numFmtId="9" showAll="0"/>
    <pivotField numFmtId="164" showAll="0"/>
    <pivotField numFmtId="164" showAll="0"/>
    <pivotField numFmtId="164" showAll="0"/>
    <pivotField numFmtId="1" showAll="0"/>
    <pivotField numFmtId="1" showAll="0"/>
    <pivotField dataField="1" showAll="0"/>
    <pivotField dataField="1" showAll="0"/>
    <pivotField numFmtId="9" showAll="0"/>
    <pivotField numFmtId="9" showAll="0"/>
    <pivotField numFmtId="9" showAll="0"/>
    <pivotField numFmtId="9" showAll="0"/>
    <pivotField showAll="0" defaultSubtotal="0"/>
    <pivotField showAll="0" defaultSubtotal="0"/>
  </pivotFields>
  <rowFields count="1">
    <field x="2"/>
  </rowFields>
  <rowItems count="6">
    <i>
      <x/>
    </i>
    <i>
      <x v="1"/>
    </i>
    <i>
      <x v="2"/>
    </i>
    <i>
      <x v="3"/>
    </i>
    <i>
      <x v="4"/>
    </i>
    <i t="grand">
      <x/>
    </i>
  </rowItems>
  <colFields count="1">
    <field x="-2"/>
  </colFields>
  <colItems count="2">
    <i>
      <x/>
    </i>
    <i i="1">
      <x v="1"/>
    </i>
  </colItems>
  <dataFields count="2">
    <dataField name="Average of MTBF (Hrs)" fld="21" subtotal="average" baseField="0" baseItem="0" numFmtId="165"/>
    <dataField name="Average of MTTR (Hrs)" fld="22" subtotal="average" baseField="0" baseItem="0"/>
  </dataFields>
  <formats count="1">
    <format dxfId="38">
      <pivotArea outline="0" collapsedLevelsAreSubtotals="1" fieldPosition="0"/>
    </format>
  </formats>
  <chartFormats count="2">
    <chartFormat chart="2" format="2" series="1">
      <pivotArea type="data" outline="0" fieldPosition="0">
        <references count="1">
          <reference field="4294967294" count="1" selected="0">
            <x v="0"/>
          </reference>
        </references>
      </pivotArea>
    </chartFormat>
    <chartFormat chart="2" format="3"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CF318745-03F0-4827-911D-8E654EAA0D8D}" name="root cause" cacheId="1" applyNumberFormats="0" applyBorderFormats="0" applyFontFormats="0" applyPatternFormats="0" applyAlignmentFormats="0" applyWidthHeightFormats="1" dataCaption="Values" updatedVersion="8" minRefreshableVersion="5" useAutoFormatting="1" itemPrintTitles="1" createdVersion="6" indent="0" outline="1" outlineData="1" multipleFieldFilters="0" chartFormat="8">
  <location ref="AP3:AQ12" firstHeaderRow="1" firstDataRow="1" firstDataCol="1"/>
  <pivotFields count="29">
    <pivotField numFmtId="14" showAll="0">
      <items count="15">
        <item x="0"/>
        <item x="1"/>
        <item x="2"/>
        <item x="3"/>
        <item x="4"/>
        <item x="5"/>
        <item x="6"/>
        <item x="7"/>
        <item x="8"/>
        <item x="9"/>
        <item x="10"/>
        <item x="11"/>
        <item x="12"/>
        <item x="13"/>
        <item t="default"/>
      </items>
    </pivotField>
    <pivotField showAll="0">
      <items count="4">
        <item x="2"/>
        <item x="1"/>
        <item x="0"/>
        <item t="default"/>
      </items>
    </pivotField>
    <pivotField showAll="0">
      <items count="6">
        <item x="3"/>
        <item x="2"/>
        <item x="0"/>
        <item x="4"/>
        <item x="1"/>
        <item t="default"/>
      </items>
    </pivotField>
    <pivotField showAll="0">
      <items count="8">
        <item x="3"/>
        <item x="0"/>
        <item x="2"/>
        <item x="1"/>
        <item x="6"/>
        <item x="5"/>
        <item x="4"/>
        <item t="default"/>
      </items>
    </pivotField>
    <pivotField numFmtId="165" showAll="0"/>
    <pivotField numFmtId="165" showAll="0"/>
    <pivotField numFmtId="165" showAll="0"/>
    <pivotField numFmtId="165" showAll="0"/>
    <pivotField dataField="1" numFmtId="165" showAll="0"/>
    <pivotField axis="axisRow" showAll="0">
      <items count="10">
        <item x="2"/>
        <item x="6"/>
        <item x="0"/>
        <item x="1"/>
        <item x="8"/>
        <item x="7"/>
        <item x="3"/>
        <item x="5"/>
        <item h="1" x="4"/>
        <item t="default"/>
      </items>
    </pivotField>
    <pivotField numFmtId="164" showAll="0"/>
    <pivotField numFmtId="164" showAll="0"/>
    <pivotField numFmtId="164" showAll="0"/>
    <pivotField showAll="0"/>
    <pivotField numFmtId="9" showAll="0"/>
    <pivotField numFmtId="9" showAll="0"/>
    <pivotField numFmtId="164" showAll="0"/>
    <pivotField numFmtId="164" showAll="0"/>
    <pivotField numFmtId="164" showAll="0"/>
    <pivotField numFmtId="1" showAll="0"/>
    <pivotField numFmtId="1" showAll="0"/>
    <pivotField showAll="0"/>
    <pivotField showAll="0"/>
    <pivotField numFmtId="9" showAll="0"/>
    <pivotField numFmtId="9" showAll="0"/>
    <pivotField numFmtId="9" showAll="0"/>
    <pivotField numFmtId="9" showAll="0"/>
    <pivotField showAll="0" defaultSubtotal="0"/>
    <pivotField showAll="0" defaultSubtotal="0"/>
  </pivotFields>
  <rowFields count="1">
    <field x="9"/>
  </rowFields>
  <rowItems count="9">
    <i>
      <x/>
    </i>
    <i>
      <x v="1"/>
    </i>
    <i>
      <x v="2"/>
    </i>
    <i>
      <x v="3"/>
    </i>
    <i>
      <x v="4"/>
    </i>
    <i>
      <x v="5"/>
    </i>
    <i>
      <x v="6"/>
    </i>
    <i>
      <x v="7"/>
    </i>
    <i t="grand">
      <x/>
    </i>
  </rowItems>
  <colItems count="1">
    <i/>
  </colItems>
  <dataFields count="1">
    <dataField name="Sum of Lose Time (Hrs)" fld="8" baseField="0" baseItem="0"/>
  </dataFields>
  <formats count="1">
    <format dxfId="39">
      <pivotArea outline="0" collapsedLevelsAreSubtotals="1" fieldPosition="0"/>
    </format>
  </formats>
  <chartFormats count="10">
    <chartFormat chart="5" format="11" series="1">
      <pivotArea type="data" outline="0" fieldPosition="0">
        <references count="1">
          <reference field="4294967294" count="1" selected="0">
            <x v="0"/>
          </reference>
        </references>
      </pivotArea>
    </chartFormat>
    <chartFormat chart="5" format="12">
      <pivotArea type="data" outline="0" fieldPosition="0">
        <references count="2">
          <reference field="4294967294" count="1" selected="0">
            <x v="0"/>
          </reference>
          <reference field="9" count="1" selected="0">
            <x v="0"/>
          </reference>
        </references>
      </pivotArea>
    </chartFormat>
    <chartFormat chart="5" format="13">
      <pivotArea type="data" outline="0" fieldPosition="0">
        <references count="2">
          <reference field="4294967294" count="1" selected="0">
            <x v="0"/>
          </reference>
          <reference field="9" count="1" selected="0">
            <x v="1"/>
          </reference>
        </references>
      </pivotArea>
    </chartFormat>
    <chartFormat chart="5" format="14">
      <pivotArea type="data" outline="0" fieldPosition="0">
        <references count="2">
          <reference field="4294967294" count="1" selected="0">
            <x v="0"/>
          </reference>
          <reference field="9" count="1" selected="0">
            <x v="2"/>
          </reference>
        </references>
      </pivotArea>
    </chartFormat>
    <chartFormat chart="5" format="15">
      <pivotArea type="data" outline="0" fieldPosition="0">
        <references count="2">
          <reference field="4294967294" count="1" selected="0">
            <x v="0"/>
          </reference>
          <reference field="9" count="1" selected="0">
            <x v="3"/>
          </reference>
        </references>
      </pivotArea>
    </chartFormat>
    <chartFormat chart="5" format="16">
      <pivotArea type="data" outline="0" fieldPosition="0">
        <references count="2">
          <reference field="4294967294" count="1" selected="0">
            <x v="0"/>
          </reference>
          <reference field="9" count="1" selected="0">
            <x v="4"/>
          </reference>
        </references>
      </pivotArea>
    </chartFormat>
    <chartFormat chart="5" format="17">
      <pivotArea type="data" outline="0" fieldPosition="0">
        <references count="2">
          <reference field="4294967294" count="1" selected="0">
            <x v="0"/>
          </reference>
          <reference field="9" count="1" selected="0">
            <x v="5"/>
          </reference>
        </references>
      </pivotArea>
    </chartFormat>
    <chartFormat chart="5" format="18">
      <pivotArea type="data" outline="0" fieldPosition="0">
        <references count="2">
          <reference field="4294967294" count="1" selected="0">
            <x v="0"/>
          </reference>
          <reference field="9" count="1" selected="0">
            <x v="6"/>
          </reference>
        </references>
      </pivotArea>
    </chartFormat>
    <chartFormat chart="5" format="19">
      <pivotArea type="data" outline="0" fieldPosition="0">
        <references count="2">
          <reference field="4294967294" count="1" selected="0">
            <x v="0"/>
          </reference>
          <reference field="9" count="1" selected="0">
            <x v="7"/>
          </reference>
        </references>
      </pivotArea>
    </chartFormat>
    <chartFormat chart="5" format="20">
      <pivotArea type="data" outline="0" fieldPosition="0">
        <references count="2">
          <reference field="4294967294" count="1" selected="0">
            <x v="0"/>
          </reference>
          <reference field="9" count="1" selected="0">
            <x v="8"/>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8950A2B6-83AA-4B01-94C4-CDDE0605E7E2}" name="OEE" cacheId="1" applyNumberFormats="0" applyBorderFormats="0" applyFontFormats="0" applyPatternFormats="0" applyAlignmentFormats="0" applyWidthHeightFormats="1" dataCaption="Values" updatedVersion="8" minRefreshableVersion="5" useAutoFormatting="1" itemPrintTitles="1" createdVersion="6" indent="0" outline="1" outlineData="1" multipleFieldFilters="0" chartFormat="6">
  <location ref="AI3:AJ11" firstHeaderRow="1" firstDataRow="1" firstDataCol="1"/>
  <pivotFields count="29">
    <pivotField numFmtId="14" showAll="0">
      <items count="15">
        <item x="0"/>
        <item x="1"/>
        <item x="2"/>
        <item x="3"/>
        <item x="4"/>
        <item x="5"/>
        <item x="6"/>
        <item x="7"/>
        <item x="8"/>
        <item x="9"/>
        <item x="10"/>
        <item x="11"/>
        <item x="12"/>
        <item x="13"/>
        <item t="default"/>
      </items>
    </pivotField>
    <pivotField showAll="0">
      <items count="4">
        <item x="2"/>
        <item x="1"/>
        <item x="0"/>
        <item t="default"/>
      </items>
    </pivotField>
    <pivotField showAll="0">
      <items count="6">
        <item x="3"/>
        <item x="2"/>
        <item x="0"/>
        <item x="4"/>
        <item x="1"/>
        <item t="default"/>
      </items>
    </pivotField>
    <pivotField axis="axisRow" showAll="0">
      <items count="8">
        <item x="3"/>
        <item x="0"/>
        <item x="2"/>
        <item x="1"/>
        <item x="6"/>
        <item x="5"/>
        <item x="4"/>
        <item t="default"/>
      </items>
    </pivotField>
    <pivotField numFmtId="165" showAll="0"/>
    <pivotField numFmtId="165" showAll="0"/>
    <pivotField numFmtId="165" showAll="0"/>
    <pivotField numFmtId="165" showAll="0"/>
    <pivotField numFmtId="165" showAll="0"/>
    <pivotField showAll="0">
      <items count="10">
        <item x="2"/>
        <item x="6"/>
        <item x="0"/>
        <item x="1"/>
        <item x="8"/>
        <item x="7"/>
        <item x="3"/>
        <item x="5"/>
        <item x="4"/>
        <item t="default"/>
      </items>
    </pivotField>
    <pivotField numFmtId="164" showAll="0"/>
    <pivotField numFmtId="164" showAll="0"/>
    <pivotField numFmtId="164" showAll="0"/>
    <pivotField showAll="0"/>
    <pivotField numFmtId="9" showAll="0"/>
    <pivotField numFmtId="9" showAll="0"/>
    <pivotField numFmtId="164" showAll="0"/>
    <pivotField numFmtId="164" showAll="0"/>
    <pivotField numFmtId="164" showAll="0"/>
    <pivotField numFmtId="1" showAll="0"/>
    <pivotField numFmtId="1" showAll="0"/>
    <pivotField showAll="0"/>
    <pivotField showAll="0"/>
    <pivotField numFmtId="9" showAll="0"/>
    <pivotField numFmtId="9" showAll="0"/>
    <pivotField numFmtId="9" showAll="0"/>
    <pivotField dataField="1" numFmtId="9" showAll="0"/>
    <pivotField showAll="0" defaultSubtotal="0"/>
    <pivotField showAll="0" defaultSubtotal="0"/>
  </pivotFields>
  <rowFields count="1">
    <field x="3"/>
  </rowFields>
  <rowItems count="8">
    <i>
      <x/>
    </i>
    <i>
      <x v="1"/>
    </i>
    <i>
      <x v="2"/>
    </i>
    <i>
      <x v="3"/>
    </i>
    <i>
      <x v="4"/>
    </i>
    <i>
      <x v="5"/>
    </i>
    <i>
      <x v="6"/>
    </i>
    <i t="grand">
      <x/>
    </i>
  </rowItems>
  <colItems count="1">
    <i/>
  </colItems>
  <dataFields count="1">
    <dataField name="Average of OEE %" fld="26" subtotal="average" baseField="0" baseItem="0" numFmtId="9"/>
  </dataFields>
  <formats count="1">
    <format dxfId="40">
      <pivotArea outline="0" collapsedLevelsAreSubtotals="1" fieldPosition="0"/>
    </format>
  </formats>
  <chartFormats count="3">
    <chartFormat chart="0" format="0" series="1">
      <pivotArea type="data" outline="0" fieldPosition="0">
        <references count="1">
          <reference field="4294967294" count="1" selected="0">
            <x v="0"/>
          </reference>
        </references>
      </pivotArea>
    </chartFormat>
    <chartFormat chart="1" format="1" series="1">
      <pivotArea type="data" outline="0" fieldPosition="0">
        <references count="1">
          <reference field="4294967294" count="1" selected="0">
            <x v="0"/>
          </reference>
        </references>
      </pivotArea>
    </chartFormat>
    <chartFormat chart="2"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C2227AB4-4459-4A3A-A70A-88602A915281}" name="statistics" cacheId="1" applyNumberFormats="0" applyBorderFormats="0" applyFontFormats="0" applyPatternFormats="0" applyAlignmentFormats="0" applyWidthHeightFormats="1" dataCaption="Values" updatedVersion="8" minRefreshableVersion="5" useAutoFormatting="1" itemPrintTitles="1" createdVersion="6" indent="0" outline="1" outlineData="1" multipleFieldFilters="0">
  <location ref="A3:M11" firstHeaderRow="0" firstDataRow="1" firstDataCol="1"/>
  <pivotFields count="29">
    <pivotField numFmtId="14" showAll="0">
      <items count="15">
        <item x="0"/>
        <item x="1"/>
        <item x="2"/>
        <item x="3"/>
        <item x="4"/>
        <item x="5"/>
        <item x="6"/>
        <item x="7"/>
        <item x="8"/>
        <item x="9"/>
        <item x="10"/>
        <item x="11"/>
        <item x="12"/>
        <item x="13"/>
        <item t="default"/>
      </items>
    </pivotField>
    <pivotField showAll="0">
      <items count="4">
        <item x="2"/>
        <item x="1"/>
        <item x="0"/>
        <item t="default"/>
      </items>
    </pivotField>
    <pivotField showAll="0">
      <items count="6">
        <item x="3"/>
        <item x="2"/>
        <item x="0"/>
        <item x="4"/>
        <item x="1"/>
        <item t="default"/>
      </items>
    </pivotField>
    <pivotField axis="axisRow" showAll="0">
      <items count="8">
        <item x="3"/>
        <item x="0"/>
        <item x="2"/>
        <item x="1"/>
        <item x="6"/>
        <item x="5"/>
        <item x="4"/>
        <item t="default"/>
      </items>
    </pivotField>
    <pivotField numFmtId="165" showAll="0"/>
    <pivotField numFmtId="165" showAll="0"/>
    <pivotField numFmtId="165" showAll="0"/>
    <pivotField numFmtId="165" showAll="0"/>
    <pivotField numFmtId="165" showAll="0"/>
    <pivotField showAll="0"/>
    <pivotField numFmtId="164" showAll="0"/>
    <pivotField dataField="1" numFmtId="164" showAll="0"/>
    <pivotField dataField="1" numFmtId="164" showAll="0"/>
    <pivotField showAll="0"/>
    <pivotField dataField="1" numFmtId="9" showAll="0"/>
    <pivotField dataField="1" numFmtId="9" showAll="0"/>
    <pivotField dataField="1" numFmtId="164" showAll="0"/>
    <pivotField dataField="1" numFmtId="164" showAll="0"/>
    <pivotField dataField="1" numFmtId="164" showAll="0"/>
    <pivotField dataField="1" numFmtId="1" showAll="0"/>
    <pivotField numFmtId="1" showAll="0"/>
    <pivotField showAll="0"/>
    <pivotField showAll="0"/>
    <pivotField dataField="1" numFmtId="9" showAll="0"/>
    <pivotField dataField="1" numFmtId="9" showAll="0"/>
    <pivotField dataField="1" numFmtId="9" showAll="0"/>
    <pivotField dataField="1" numFmtId="9" showAll="0"/>
    <pivotField showAll="0">
      <items count="7">
        <item x="1"/>
        <item x="2"/>
        <item x="3"/>
        <item x="4"/>
        <item x="0"/>
        <item x="5"/>
        <item t="default"/>
      </items>
    </pivotField>
    <pivotField showAll="0">
      <items count="9">
        <item x="1"/>
        <item x="2"/>
        <item x="3"/>
        <item x="4"/>
        <item x="5"/>
        <item x="6"/>
        <item x="0"/>
        <item x="7"/>
        <item t="default"/>
      </items>
    </pivotField>
  </pivotFields>
  <rowFields count="1">
    <field x="3"/>
  </rowFields>
  <rowItems count="8">
    <i>
      <x/>
    </i>
    <i>
      <x v="1"/>
    </i>
    <i>
      <x v="2"/>
    </i>
    <i>
      <x v="3"/>
    </i>
    <i>
      <x v="4"/>
    </i>
    <i>
      <x v="5"/>
    </i>
    <i>
      <x v="6"/>
    </i>
    <i t="grand">
      <x/>
    </i>
  </rowItems>
  <colFields count="1">
    <field x="-2"/>
  </colFields>
  <colItems count="12">
    <i>
      <x/>
    </i>
    <i i="1">
      <x v="1"/>
    </i>
    <i i="2">
      <x v="2"/>
    </i>
    <i i="3">
      <x v="3"/>
    </i>
    <i i="4">
      <x v="4"/>
    </i>
    <i i="5">
      <x v="5"/>
    </i>
    <i i="6">
      <x v="6"/>
    </i>
    <i i="7">
      <x v="7"/>
    </i>
    <i i="8">
      <x v="8"/>
    </i>
    <i i="9">
      <x v="9"/>
    </i>
    <i i="10">
      <x v="10"/>
    </i>
    <i i="11">
      <x v="11"/>
    </i>
  </colItems>
  <dataFields count="12">
    <dataField name="Sum of Ok Quantity" fld="11" baseField="0" baseItem="0"/>
    <dataField name="Sum of Defect Quantity" fld="12" baseField="0" baseItem="0"/>
    <dataField name="Average of Defect %" fld="14" subtotal="average" baseField="0" baseItem="0" numFmtId="9"/>
    <dataField name="Average of Plan Achieve %" fld="15" subtotal="average" baseField="0" baseItem="0" numFmtId="9"/>
    <dataField name="Sum of Defect Cost" fld="16" baseField="0" baseItem="0"/>
    <dataField name="Sum of Lose Time Cost" fld="17" baseField="0" baseItem="0"/>
    <dataField name="Sum of Total Lose Cost" fld="18" baseField="0" baseItem="0"/>
    <dataField name="Average of Availability %" fld="23" subtotal="average" baseField="0" baseItem="0" numFmtId="9"/>
    <dataField name="Average of Performance %" fld="24" subtotal="average" baseField="0" baseItem="0" numFmtId="9"/>
    <dataField name="Average of Quality %" fld="25" subtotal="average" baseField="0" baseItem="0" numFmtId="9"/>
    <dataField name="Average of OEE %" fld="26" subtotal="average" baseField="0" baseItem="0" numFmtId="9"/>
    <dataField name="Average of UPH" fld="19" subtotal="average" baseField="0" baseItem="0" numFmtId="1"/>
  </dataFields>
  <formats count="12">
    <format dxfId="52">
      <pivotArea outline="0" collapsedLevelsAreSubtotals="1" fieldPosition="0">
        <references count="1">
          <reference field="4294967294" count="1" selected="0">
            <x v="3"/>
          </reference>
        </references>
      </pivotArea>
    </format>
    <format dxfId="51">
      <pivotArea dataOnly="0" labelOnly="1" outline="0" fieldPosition="0">
        <references count="1">
          <reference field="4294967294" count="1">
            <x v="3"/>
          </reference>
        </references>
      </pivotArea>
    </format>
    <format dxfId="50">
      <pivotArea outline="0" collapsedLevelsAreSubtotals="1" fieldPosition="0">
        <references count="1">
          <reference field="4294967294" count="1" selected="0">
            <x v="7"/>
          </reference>
        </references>
      </pivotArea>
    </format>
    <format dxfId="49">
      <pivotArea dataOnly="0" labelOnly="1" outline="0" fieldPosition="0">
        <references count="1">
          <reference field="4294967294" count="1">
            <x v="7"/>
          </reference>
        </references>
      </pivotArea>
    </format>
    <format dxfId="48">
      <pivotArea outline="0" collapsedLevelsAreSubtotals="1" fieldPosition="0">
        <references count="1">
          <reference field="4294967294" count="1" selected="0">
            <x v="8"/>
          </reference>
        </references>
      </pivotArea>
    </format>
    <format dxfId="47">
      <pivotArea dataOnly="0" labelOnly="1" outline="0" fieldPosition="0">
        <references count="1">
          <reference field="4294967294" count="1">
            <x v="8"/>
          </reference>
        </references>
      </pivotArea>
    </format>
    <format dxfId="46">
      <pivotArea outline="0" collapsedLevelsAreSubtotals="1" fieldPosition="0">
        <references count="1">
          <reference field="4294967294" count="1" selected="0">
            <x v="9"/>
          </reference>
        </references>
      </pivotArea>
    </format>
    <format dxfId="45">
      <pivotArea dataOnly="0" labelOnly="1" outline="0" fieldPosition="0">
        <references count="1">
          <reference field="4294967294" count="1">
            <x v="9"/>
          </reference>
        </references>
      </pivotArea>
    </format>
    <format dxfId="44">
      <pivotArea outline="0" collapsedLevelsAreSubtotals="1" fieldPosition="0">
        <references count="1">
          <reference field="4294967294" count="1" selected="0">
            <x v="10"/>
          </reference>
        </references>
      </pivotArea>
    </format>
    <format dxfId="43">
      <pivotArea dataOnly="0" labelOnly="1" outline="0" fieldPosition="0">
        <references count="1">
          <reference field="4294967294" count="1">
            <x v="10"/>
          </reference>
        </references>
      </pivotArea>
    </format>
    <format dxfId="42">
      <pivotArea outline="0" collapsedLevelsAreSubtotals="1" fieldPosition="0">
        <references count="1">
          <reference field="4294967294" count="1" selected="0">
            <x v="2"/>
          </reference>
        </references>
      </pivotArea>
    </format>
    <format dxfId="41">
      <pivotArea outline="0" collapsedLevelsAreSubtotals="1" fieldPosition="0">
        <references count="1">
          <reference field="4294967294" count="1" selected="0">
            <x v="1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hift" xr10:uid="{BB6CA1E5-9828-4E40-A567-847ED85D6A8D}" sourceName="Shift">
  <pivotTables>
    <pivotTable tabId="10" name="statistics"/>
    <pivotTable tabId="10" name="Time"/>
    <pivotTable tabId="10" name="Achieve trend"/>
    <pivotTable tabId="10" name="MTBF"/>
    <pivotTable tabId="10" name="OEE"/>
    <pivotTable tabId="10" name="loses"/>
    <pivotTable tabId="10" name="Product achieve"/>
    <pivotTable tabId="10" name="root cause"/>
  </pivotTables>
  <data>
    <tabular pivotCacheId="416822168">
      <items count="3">
        <i x="2" s="1"/>
        <i x="1" s="1"/>
        <i x="0" s="1"/>
      </items>
    </tabular>
  </data>
  <extLs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Line" xr10:uid="{3ED11891-19EA-4E65-A7A5-DEAEE9F08901}" sourceName="Line">
  <pivotTables>
    <pivotTable tabId="10" name="statistics"/>
    <pivotTable tabId="10" name="Time"/>
    <pivotTable tabId="10" name="Achieve trend"/>
    <pivotTable tabId="10" name="loses"/>
    <pivotTable tabId="10" name="Product achieve"/>
    <pivotTable tabId="10" name="root cause"/>
    <pivotTable tabId="10" name="MTBF"/>
    <pivotTable tabId="10" name="MTTR"/>
    <pivotTable tabId="10" name="OEE"/>
  </pivotTables>
  <data>
    <tabular pivotCacheId="416822168">
      <items count="5">
        <i x="3" s="1"/>
        <i x="2" s="1"/>
        <i x="0" s="1"/>
        <i x="4" s="1"/>
        <i x="1" s="1"/>
      </items>
    </tabular>
  </data>
  <extLst>
    <x:ext xmlns:x15="http://schemas.microsoft.com/office/spreadsheetml/2010/11/main" uri="{470722E0-AACD-4C17-9CDC-17EF765DBC7E}">
      <x15:slicerCacheHideItemsWithNoData/>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roduct" xr10:uid="{A4C22170-1BF0-4088-8C99-7962A3E3E618}" sourceName="Product">
  <pivotTables>
    <pivotTable tabId="10" name="statistics"/>
    <pivotTable tabId="10" name="Time"/>
    <pivotTable tabId="10" name="Achieve trend"/>
    <pivotTable tabId="10" name="MTBF"/>
    <pivotTable tabId="10" name="OEE"/>
    <pivotTable tabId="10" name="loses"/>
    <pivotTable tabId="10" name="Product achieve"/>
    <pivotTable tabId="10" name="root cause"/>
  </pivotTables>
  <data>
    <tabular pivotCacheId="416822168">
      <items count="7">
        <i x="3" s="1"/>
        <i x="0" s="1"/>
        <i x="2" s="1"/>
        <i x="1" s="1"/>
        <i x="6" s="1"/>
        <i x="5" s="1"/>
        <i x="4" s="1"/>
      </items>
    </tabular>
  </data>
  <extLst>
    <x:ext xmlns:x15="http://schemas.microsoft.com/office/spreadsheetml/2010/11/main" uri="{470722E0-AACD-4C17-9CDC-17EF765DBC7E}">
      <x15:slicerCacheHideItemsWithNoData/>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Failure_Root_Cause" xr10:uid="{4FBC4413-4907-489E-9804-A6C92D3257BB}" sourceName="Failure Root Cause">
  <pivotTables>
    <pivotTable tabId="10" name="Time"/>
    <pivotTable tabId="10" name="loses"/>
    <pivotTable tabId="10" name="OEE"/>
    <pivotTable tabId="10" name="Product achieve"/>
  </pivotTables>
  <data>
    <tabular pivotCacheId="416822168">
      <items count="9">
        <i x="2" s="1"/>
        <i x="6" s="1"/>
        <i x="0" s="1"/>
        <i x="1" s="1"/>
        <i x="8" s="1"/>
        <i x="7" s="1"/>
        <i x="3" s="1"/>
        <i x="5" s="1"/>
        <i x="4" s="1"/>
      </items>
    </tabular>
  </data>
  <extLs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hift" xr10:uid="{E697DBF7-A5AB-4E48-8AFF-629D2B089319}" cache="Slicer_Shift" caption="Shift" columnCount="3" style="Slicer Style 1 3" rowHeight="241300"/>
  <slicer name="Line" xr10:uid="{FC3D4E1F-69DD-47B6-A7B4-A936F580F66D}" cache="Slicer_Line" caption="Line" startItem="1" style="Slicer Style 1 3" rowHeight="241300"/>
  <slicer name="Product" xr10:uid="{7EF937C8-1342-4033-920E-0A0EC98B857F}" cache="Slicer_Product" caption="Product" startItem="1" style="Slicer Style 1 3" rowHeight="241300"/>
  <slicer name="Failure Root Cause" xr10:uid="{797C791A-531A-4F3F-A7AF-C41D16E54C0D}" cache="Slicer_Failure_Root_Cause" caption="Failure Root Cause" style="Slicer Style 1 3"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95EB9F7-EABA-4389-9624-85E5125F3A13}" name="Production" displayName="Production" ref="B3:AB101" totalsRowShown="0" headerRowDxfId="84" headerRowBorderDxfId="83" tableBorderDxfId="82" totalsRowBorderDxfId="81">
  <autoFilter ref="B3:AB101" xr:uid="{9600A56A-EB2E-4CC5-AC75-2120858CFAEF}"/>
  <tableColumns count="27">
    <tableColumn id="1" xr3:uid="{5BBE9932-76AC-41CA-AFFD-8B76D83FC9FF}" name="Date" dataDxfId="80"/>
    <tableColumn id="2" xr3:uid="{DCFFDB20-3658-4E4D-B1A4-B6144DDBE366}" name="Shift" dataDxfId="79"/>
    <tableColumn id="3" xr3:uid="{75FB7863-1C91-416F-B668-0C3C11547285}" name="Line" dataDxfId="78"/>
    <tableColumn id="4" xr3:uid="{5B2E65DF-5437-4299-8759-DD9E8F173DFC}" name="Product" dataDxfId="77"/>
    <tableColumn id="5" xr3:uid="{4DC2A79D-A194-46A4-A78F-0FC2096DDE3A}" name="Actual Run Time (Hrs)" dataDxfId="76" dataCellStyle="Comma"/>
    <tableColumn id="6" xr3:uid="{0AB50E28-9EFE-4519-819B-D0D9FAF66B7F}" name="Available time (Hrs)" dataDxfId="75" dataCellStyle="Comma">
      <calculatedColumnFormula>IFERROR(VLOOKUP(Production[[#This Row],[Shift]],'Setting and Lists'!G:H,2,0),"")</calculatedColumnFormula>
    </tableColumn>
    <tableColumn id="25" xr3:uid="{C2910066-78E4-4934-947A-502C0F21BE1E}" name="Planned downtime (Hrs)" dataDxfId="74" dataCellStyle="Comma"/>
    <tableColumn id="27" xr3:uid="{7833D13D-960F-4148-8362-16073E20F36B}" name="Available Run Time (Hrs)" dataDxfId="73" dataCellStyle="Comma">
      <calculatedColumnFormula>IFERROR(Production[[#This Row],[Available time (Hrs)]]-Production[[#This Row],[Planned downtime (Hrs)]],"")</calculatedColumnFormula>
    </tableColumn>
    <tableColumn id="7" xr3:uid="{F4786027-EF06-42D6-8E48-6238F39B4494}" name="Lose Time (Hrs)" dataDxfId="72" dataCellStyle="Comma">
      <calculatedColumnFormula>IF(Production[[#This Row],[Available time (Hrs)]]="","",Production[[#This Row],[Available time (Hrs)]]-Production[[#This Row],[Actual Run Time (Hrs)]]-Production[[#This Row],[Planned downtime (Hrs)]])</calculatedColumnFormula>
    </tableColumn>
    <tableColumn id="8" xr3:uid="{630DDFEA-4005-4288-B72A-EA3188839E42}" name="Failure Root Cause" dataDxfId="71"/>
    <tableColumn id="9" xr3:uid="{B5E78DB1-0E38-48D2-8896-E9EF70860061}" name="Target Quantity" dataDxfId="70" dataCellStyle="Comma">
      <calculatedColumnFormula>IFERROR(Production[[#This Row],[UPH]]*(Production[[#This Row],[Available time (Hrs)]]-Production[[#This Row],[Planned downtime (Hrs)]]),"")</calculatedColumnFormula>
    </tableColumn>
    <tableColumn id="10" xr3:uid="{28FDB98A-3E03-4A07-A941-DB6B160D3837}" name="Ok Quantity" dataDxfId="69" dataCellStyle="Comma"/>
    <tableColumn id="11" xr3:uid="{C89C63A8-B076-4826-84F0-FBA102DE0B7F}" name="Defect Quantity" dataDxfId="68" dataCellStyle="Comma"/>
    <tableColumn id="12" xr3:uid="{B29F8EF5-FF5E-49BC-B522-890B0F6C2056}" name="Breakdowns" dataDxfId="67" dataCellStyle="Comma"/>
    <tableColumn id="26" xr3:uid="{7569DE66-1501-42A4-A6B8-C67072EC4460}" name="Defect %" dataDxfId="66" dataCellStyle="Percent">
      <calculatedColumnFormula>IFERROR(Production[[#This Row],[Defect Quantity]]/(Production[[#This Row],[Defect Quantity]]+Production[[#This Row],[Ok Quantity]]),"")</calculatedColumnFormula>
    </tableColumn>
    <tableColumn id="13" xr3:uid="{85436A75-4C6A-49E3-8455-D8AE3115F4A0}" name="Plan Achieve %" dataDxfId="65" dataCellStyle="Percent">
      <calculatedColumnFormula>IFERROR(IF(Production[[#This Row],[Ok Quantity]]="","",Production[[#This Row],[Ok Quantity]]/Production[[#This Row],[Target Quantity]]),"")</calculatedColumnFormula>
    </tableColumn>
    <tableColumn id="14" xr3:uid="{5A9F03FF-0066-495E-9D75-C31EA1326BF3}" name="Defect Cost" dataDxfId="64" dataCellStyle="Comma">
      <calculatedColumnFormula>IFERROR(VLOOKUP(Production[[#This Row],[Product]],'Setting and Lists'!B:E,4,0)*Production[[#This Row],[Defect Quantity]],"")</calculatedColumnFormula>
    </tableColumn>
    <tableColumn id="15" xr3:uid="{8C86FE6B-3C44-4CEB-82F3-BC280F035DFA}" name="Lose Time Cost" dataDxfId="63" dataCellStyle="Comma">
      <calculatedColumnFormula>IFERROR(VLOOKUP(Production[[#This Row],[Line]],'Setting and Lists'!L:M,2,0)*(Production[[#This Row],[Lose Time (Hrs)]]),"")</calculatedColumnFormula>
    </tableColumn>
    <tableColumn id="23" xr3:uid="{BA879D49-14D3-4963-944F-5907EF05C322}" name="Total Lose Cost" dataDxfId="62" dataCellStyle="Comma">
      <calculatedColumnFormula>IFERROR(Production[[#This Row],[Lose Time Cost]]+Production[[#This Row],[Defect Cost]],"")</calculatedColumnFormula>
    </tableColumn>
    <tableColumn id="16" xr3:uid="{D34CF9E1-DBB9-4B9F-B14B-FF4F87AD9438}" name="UPH" dataDxfId="61" dataCellStyle="Comma">
      <calculatedColumnFormula>IFERROR(3600/VLOOKUP(Production[[#This Row],[Product]],'Setting and Lists'!B:E,2,0),"")</calculatedColumnFormula>
    </tableColumn>
    <tableColumn id="24" xr3:uid="{31CD636A-6811-4D32-961B-33060C7EFF05}" name="UPPH" dataDxfId="60" dataCellStyle="Comma">
      <calculatedColumnFormula>IFERROR(Production[[#This Row],[UPH]]/VLOOKUP(Production[[#This Row],[Product]],'Setting and Lists'!B:E,3,0),"")</calculatedColumnFormula>
    </tableColumn>
    <tableColumn id="17" xr3:uid="{26710BD9-EB07-4A09-AF2C-157E2DDDCBB9}" name="MTBF (Hrs)" dataDxfId="59">
      <calculatedColumnFormula>IFERROR(Production[[#This Row],[Actual Run Time (Hrs)]]/Production[[#This Row],[Breakdowns]],"")</calculatedColumnFormula>
    </tableColumn>
    <tableColumn id="18" xr3:uid="{C9127065-A94F-4718-A36E-B501FDDC82C3}" name="MTTR (Hrs)" dataDxfId="58">
      <calculatedColumnFormula>IFERROR(Production[[#This Row],[Lose Time (Hrs)]]/Production[[#This Row],[Breakdowns]],"")</calculatedColumnFormula>
    </tableColumn>
    <tableColumn id="19" xr3:uid="{FFCCE4A5-0CE4-476A-84B7-32272AEE7CF5}" name="Availability %" dataDxfId="57" dataCellStyle="Percent">
      <calculatedColumnFormula>IFERROR(IF(Production[[#This Row],[Actual Run Time (Hrs)]]="","",Production[[#This Row],[Actual Run Time (Hrs)]]/(Production[[#This Row],[Available time (Hrs)]]-Production[[#This Row],[Planned downtime (Hrs)]])),"")</calculatedColumnFormula>
    </tableColumn>
    <tableColumn id="20" xr3:uid="{A10817BC-647E-4BB2-ACDD-CD9AA28DCE7C}" name="Performance %" dataDxfId="56" dataCellStyle="Percent">
      <calculatedColumnFormula>IFERROR((IF(Production[[#This Row],[Ok Quantity]]="","",Production[[#This Row],[Ok Quantity]]+Production[[#This Row],[Defect Quantity]])/Production[[#This Row],[Target Quantity]]),"")</calculatedColumnFormula>
    </tableColumn>
    <tableColumn id="21" xr3:uid="{B2265A43-87B2-472D-AF00-1582599F77E3}" name="Quality %" dataDxfId="55" dataCellStyle="Percent">
      <calculatedColumnFormula>IFERROR(Production[[#This Row],[Ok Quantity]]/(Production[[#This Row],[Ok Quantity]]+Production[[#This Row],[Defect Quantity]]),"")</calculatedColumnFormula>
    </tableColumn>
    <tableColumn id="22" xr3:uid="{67FA1E01-2B61-4995-9B46-150EF746E45F}" name="OEE %" dataDxfId="54" dataCellStyle="Percent">
      <calculatedColumnFormula>IFERROR(Production[[#This Row],[Quality %]]*Production[[#This Row],[Performance %]]*Production[[#This Row],[Availability %]],"")</calculatedColumn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imelineCaches/timelineCache1.xml><?xml version="1.0" encoding="utf-8"?>
<timelineCacheDefinition xmlns="http://schemas.microsoft.com/office/spreadsheetml/2010/11/main" xmlns:x15="http://schemas.microsoft.com/office/spreadsheetml/2010/11/main" xmlns:mc="http://schemas.openxmlformats.org/markup-compatibility/2006" xmlns:xr10="http://schemas.microsoft.com/office/spreadsheetml/2016/revision10" mc:Ignorable="xr10" name="NativeTimeline_Date" xr10:uid="{75D45C05-9141-4436-A392-ED5CBB21F5DD}" sourceName="Date">
  <pivotTables>
    <pivotTable tabId="10" name="Time"/>
    <pivotTable tabId="10" name="statistics"/>
    <pivotTable tabId="10" name="Achieve trend"/>
    <pivotTable tabId="10" name="MTBF"/>
    <pivotTable tabId="10" name="OEE"/>
    <pivotTable tabId="10" name="loses"/>
    <pivotTable tabId="10" name="Product achieve"/>
    <pivotTable tabId="10" name="root cause"/>
  </pivotTables>
  <state minimalRefreshVersion="6" lastRefreshVersion="6" pivotCacheId="416822168" filterType="unknown">
    <bounds startDate="2015-01-01T00:00:00" endDate="2021-01-01T00:00:00"/>
  </state>
</timelineCacheDefinition>
</file>

<file path=xl/timelines/timeline1.xml><?xml version="1.0" encoding="utf-8"?>
<timelines xmlns="http://schemas.microsoft.com/office/spreadsheetml/2010/11/main" xmlns:mc="http://schemas.openxmlformats.org/markup-compatibility/2006" xmlns:x="http://schemas.openxmlformats.org/spreadsheetml/2006/main" xmlns:xr10="http://schemas.microsoft.com/office/spreadsheetml/2016/revision10" mc:Ignorable="x xr10">
  <timeline name="Date 1" xr10:uid="{0B117ED3-7D38-40AC-9098-F7149D09A6E7}" cache="NativeTimeline_Date" caption="Date" showHorizontalScrollbar="0" level="1" selectionLevel="1" scrollPosition="2017-03-13T00:00:00" style="TimeSlicerStyleLight3"/>
</timeline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excelmastersheet.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pivotTable" Target="../pivotTables/pivotTable8.xml"/><Relationship Id="rId3" Type="http://schemas.openxmlformats.org/officeDocument/2006/relationships/pivotTable" Target="../pivotTables/pivotTable3.xml"/><Relationship Id="rId7" Type="http://schemas.openxmlformats.org/officeDocument/2006/relationships/pivotTable" Target="../pivotTables/pivotTable7.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5" Type="http://schemas.openxmlformats.org/officeDocument/2006/relationships/pivotTable" Target="../pivotTables/pivotTable5.xml"/><Relationship Id="rId10" Type="http://schemas.openxmlformats.org/officeDocument/2006/relationships/pivotTable" Target="../pivotTables/pivotTable10.xml"/><Relationship Id="rId4" Type="http://schemas.openxmlformats.org/officeDocument/2006/relationships/pivotTable" Target="../pivotTables/pivotTable4.xml"/><Relationship Id="rId9" Type="http://schemas.openxmlformats.org/officeDocument/2006/relationships/pivotTable" Target="../pivotTables/pivotTable9.xml"/></Relationships>
</file>

<file path=xl/worksheets/_rels/sheet5.xml.rels><?xml version="1.0" encoding="UTF-8" standalone="yes"?>
<Relationships xmlns="http://schemas.openxmlformats.org/package/2006/relationships"><Relationship Id="rId8" Type="http://schemas.openxmlformats.org/officeDocument/2006/relationships/pivotTable" Target="../pivotTables/pivotTable18.xml"/><Relationship Id="rId3" Type="http://schemas.openxmlformats.org/officeDocument/2006/relationships/pivotTable" Target="../pivotTables/pivotTable13.xml"/><Relationship Id="rId7" Type="http://schemas.openxmlformats.org/officeDocument/2006/relationships/pivotTable" Target="../pivotTables/pivotTable17.xml"/><Relationship Id="rId2" Type="http://schemas.openxmlformats.org/officeDocument/2006/relationships/pivotTable" Target="../pivotTables/pivotTable12.xml"/><Relationship Id="rId1" Type="http://schemas.openxmlformats.org/officeDocument/2006/relationships/pivotTable" Target="../pivotTables/pivotTable11.xml"/><Relationship Id="rId6" Type="http://schemas.openxmlformats.org/officeDocument/2006/relationships/pivotTable" Target="../pivotTables/pivotTable16.xml"/><Relationship Id="rId5" Type="http://schemas.openxmlformats.org/officeDocument/2006/relationships/pivotTable" Target="../pivotTables/pivotTable15.xml"/><Relationship Id="rId4" Type="http://schemas.openxmlformats.org/officeDocument/2006/relationships/pivotTable" Target="../pivotTables/pivotTable1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7" Type="http://schemas.microsoft.com/office/2011/relationships/timeline" Target="../timelines/timeline1.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microsoft.com/office/2007/relationships/slicer" Target="../slicers/slicer1.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114E69"/>
  </sheetPr>
  <dimension ref="A1:U88"/>
  <sheetViews>
    <sheetView showGridLines="0" showRowColHeaders="0" tabSelected="1" zoomScale="80" zoomScaleNormal="80" workbookViewId="0">
      <pane xSplit="1" topLeftCell="B1" activePane="topRight" state="frozen"/>
      <selection pane="topRight" activeCell="F8" sqref="F8"/>
    </sheetView>
  </sheetViews>
  <sheetFormatPr defaultColWidth="9.109375" defaultRowHeight="13.2" x14ac:dyDescent="0.25"/>
  <cols>
    <col min="1" max="1" width="36.77734375" style="1" customWidth="1"/>
    <col min="2" max="16384" width="9.109375" style="1"/>
  </cols>
  <sheetData>
    <row r="1" spans="1:21" s="85" customFormat="1" x14ac:dyDescent="0.25">
      <c r="A1" s="112"/>
      <c r="B1" s="111"/>
      <c r="C1" s="111"/>
      <c r="D1" s="111"/>
      <c r="E1" s="111"/>
      <c r="F1" s="111"/>
      <c r="G1" s="111"/>
      <c r="H1" s="111"/>
      <c r="I1" s="111"/>
      <c r="J1" s="112"/>
      <c r="K1" s="112"/>
      <c r="L1" s="112"/>
      <c r="M1" s="112"/>
      <c r="N1" s="112"/>
      <c r="O1" s="112"/>
      <c r="P1" s="112"/>
      <c r="Q1" s="112"/>
      <c r="R1" s="112"/>
      <c r="S1" s="112"/>
      <c r="T1" s="112"/>
      <c r="U1" s="112"/>
    </row>
    <row r="2" spans="1:21" s="85" customFormat="1" x14ac:dyDescent="0.25">
      <c r="A2" s="112"/>
      <c r="B2" s="111"/>
      <c r="C2" s="111"/>
      <c r="D2" s="111"/>
      <c r="E2" s="111"/>
      <c r="F2" s="111"/>
      <c r="G2" s="111"/>
      <c r="H2" s="111"/>
      <c r="I2" s="111"/>
      <c r="J2" s="112"/>
      <c r="K2" s="112"/>
      <c r="L2" s="112"/>
      <c r="M2" s="112"/>
      <c r="N2" s="112"/>
      <c r="O2" s="112"/>
      <c r="P2" s="112"/>
      <c r="Q2" s="112"/>
      <c r="R2" s="112"/>
      <c r="S2" s="112"/>
      <c r="T2" s="112"/>
      <c r="U2" s="112"/>
    </row>
    <row r="3" spans="1:21" ht="15" customHeight="1" x14ac:dyDescent="0.25">
      <c r="A3" s="113" t="e" vm="1">
        <v>#VALUE!</v>
      </c>
    </row>
    <row r="4" spans="1:21" ht="15" customHeight="1" x14ac:dyDescent="0.25">
      <c r="A4" s="113"/>
    </row>
    <row r="5" spans="1:21" ht="15" customHeight="1" x14ac:dyDescent="0.25">
      <c r="A5" s="113"/>
    </row>
    <row r="6" spans="1:21" ht="15" customHeight="1" x14ac:dyDescent="0.25">
      <c r="A6" s="113"/>
    </row>
    <row r="7" spans="1:21" ht="15" customHeight="1" x14ac:dyDescent="0.25">
      <c r="B7" s="2"/>
    </row>
    <row r="8" spans="1:21" x14ac:dyDescent="0.25">
      <c r="A8" s="2" t="s">
        <v>0</v>
      </c>
      <c r="B8" s="2" t="s">
        <v>137</v>
      </c>
    </row>
    <row r="10" spans="1:21" x14ac:dyDescent="0.25">
      <c r="A10" s="2" t="s">
        <v>1</v>
      </c>
      <c r="B10" s="1" t="s">
        <v>139</v>
      </c>
    </row>
    <row r="11" spans="1:21" x14ac:dyDescent="0.25">
      <c r="B11" s="1" t="s">
        <v>136</v>
      </c>
    </row>
    <row r="14" spans="1:21" x14ac:dyDescent="0.25">
      <c r="A14" s="2" t="s">
        <v>147</v>
      </c>
    </row>
    <row r="15" spans="1:21" x14ac:dyDescent="0.25">
      <c r="A15" s="4" t="s">
        <v>143</v>
      </c>
      <c r="B15" s="1" t="s">
        <v>144</v>
      </c>
    </row>
    <row r="16" spans="1:21" x14ac:dyDescent="0.25">
      <c r="A16" s="4" t="s">
        <v>145</v>
      </c>
      <c r="B16" s="1" t="s">
        <v>153</v>
      </c>
    </row>
    <row r="17" spans="1:2" x14ac:dyDescent="0.25">
      <c r="A17" s="4" t="s">
        <v>146</v>
      </c>
      <c r="B17" s="1" t="s">
        <v>152</v>
      </c>
    </row>
    <row r="18" spans="1:2" x14ac:dyDescent="0.25">
      <c r="A18" s="4" t="s">
        <v>45</v>
      </c>
      <c r="B18" s="1" t="s">
        <v>154</v>
      </c>
    </row>
    <row r="19" spans="1:2" x14ac:dyDescent="0.25">
      <c r="A19" s="4" t="s">
        <v>44</v>
      </c>
      <c r="B19" s="1" t="s">
        <v>150</v>
      </c>
    </row>
    <row r="20" spans="1:2" x14ac:dyDescent="0.25">
      <c r="A20" s="4" t="s">
        <v>59</v>
      </c>
      <c r="B20" s="1" t="s">
        <v>151</v>
      </c>
    </row>
    <row r="21" spans="1:2" x14ac:dyDescent="0.25">
      <c r="A21" s="4" t="s">
        <v>80</v>
      </c>
      <c r="B21" s="1" t="s">
        <v>155</v>
      </c>
    </row>
    <row r="22" spans="1:2" x14ac:dyDescent="0.25">
      <c r="A22" s="4" t="s">
        <v>84</v>
      </c>
      <c r="B22" s="1" t="s">
        <v>156</v>
      </c>
    </row>
    <row r="23" spans="1:2" x14ac:dyDescent="0.25">
      <c r="A23" s="4" t="s">
        <v>149</v>
      </c>
      <c r="B23" s="1" t="s">
        <v>157</v>
      </c>
    </row>
    <row r="24" spans="1:2" x14ac:dyDescent="0.25">
      <c r="A24" s="4" t="s">
        <v>148</v>
      </c>
      <c r="B24" s="1" t="s">
        <v>158</v>
      </c>
    </row>
    <row r="25" spans="1:2" x14ac:dyDescent="0.25">
      <c r="A25" s="4" t="s">
        <v>113</v>
      </c>
      <c r="B25" s="1" t="s">
        <v>159</v>
      </c>
    </row>
    <row r="26" spans="1:2" x14ac:dyDescent="0.25">
      <c r="A26" s="4" t="s">
        <v>114</v>
      </c>
      <c r="B26" s="1" t="s">
        <v>160</v>
      </c>
    </row>
    <row r="29" spans="1:2" x14ac:dyDescent="0.25">
      <c r="A29" s="3" t="s">
        <v>2</v>
      </c>
    </row>
    <row r="30" spans="1:2" x14ac:dyDescent="0.25">
      <c r="A30" s="5" t="s">
        <v>140</v>
      </c>
      <c r="B30" s="1" t="s">
        <v>161</v>
      </c>
    </row>
    <row r="31" spans="1:2" x14ac:dyDescent="0.25">
      <c r="A31" s="5" t="s">
        <v>141</v>
      </c>
      <c r="B31" s="1" t="s">
        <v>162</v>
      </c>
    </row>
    <row r="32" spans="1:2" x14ac:dyDescent="0.25">
      <c r="A32" s="5" t="s">
        <v>12</v>
      </c>
      <c r="B32" s="1" t="s">
        <v>163</v>
      </c>
    </row>
    <row r="33" spans="1:2" x14ac:dyDescent="0.25">
      <c r="A33" s="5" t="s">
        <v>142</v>
      </c>
      <c r="B33" s="1" t="s">
        <v>164</v>
      </c>
    </row>
    <row r="36" spans="1:2" x14ac:dyDescent="0.25">
      <c r="A36" s="3" t="s">
        <v>3</v>
      </c>
    </row>
    <row r="37" spans="1:2" x14ac:dyDescent="0.25">
      <c r="A37" s="6" t="s">
        <v>4</v>
      </c>
      <c r="B37" s="1" t="s">
        <v>165</v>
      </c>
    </row>
    <row r="38" spans="1:2" x14ac:dyDescent="0.25">
      <c r="A38" s="6" t="s">
        <v>5</v>
      </c>
      <c r="B38" s="1" t="s">
        <v>166</v>
      </c>
    </row>
    <row r="39" spans="1:2" x14ac:dyDescent="0.25">
      <c r="A39" s="6" t="s">
        <v>6</v>
      </c>
      <c r="B39" s="1" t="s">
        <v>167</v>
      </c>
    </row>
    <row r="40" spans="1:2" x14ac:dyDescent="0.25">
      <c r="A40" s="6" t="s">
        <v>7</v>
      </c>
      <c r="B40" s="1" t="s">
        <v>168</v>
      </c>
    </row>
    <row r="41" spans="1:2" x14ac:dyDescent="0.25">
      <c r="A41" s="6" t="s">
        <v>8</v>
      </c>
      <c r="B41" s="1" t="s">
        <v>169</v>
      </c>
    </row>
    <row r="42" spans="1:2" x14ac:dyDescent="0.25">
      <c r="A42" s="6" t="s">
        <v>9</v>
      </c>
      <c r="B42" s="1" t="s">
        <v>170</v>
      </c>
    </row>
    <row r="43" spans="1:2" x14ac:dyDescent="0.25">
      <c r="A43" s="6" t="s">
        <v>10</v>
      </c>
      <c r="B43" s="1" t="s">
        <v>171</v>
      </c>
    </row>
    <row r="44" spans="1:2" x14ac:dyDescent="0.25">
      <c r="A44" s="6" t="s">
        <v>11</v>
      </c>
      <c r="B44" s="1" t="s">
        <v>172</v>
      </c>
    </row>
    <row r="45" spans="1:2" x14ac:dyDescent="0.25">
      <c r="A45" s="6" t="s">
        <v>173</v>
      </c>
      <c r="B45" s="1" t="s">
        <v>174</v>
      </c>
    </row>
    <row r="46" spans="1:2" x14ac:dyDescent="0.25">
      <c r="A46" s="6" t="s">
        <v>175</v>
      </c>
      <c r="B46" s="1" t="s">
        <v>180</v>
      </c>
    </row>
    <row r="47" spans="1:2" x14ac:dyDescent="0.25">
      <c r="A47" s="6" t="s">
        <v>176</v>
      </c>
      <c r="B47" s="1" t="s">
        <v>181</v>
      </c>
    </row>
    <row r="48" spans="1:2" x14ac:dyDescent="0.25">
      <c r="A48" s="6" t="s">
        <v>177</v>
      </c>
      <c r="B48" s="1" t="s">
        <v>182</v>
      </c>
    </row>
    <row r="49" spans="1:2" x14ac:dyDescent="0.25">
      <c r="A49" s="6" t="s">
        <v>178</v>
      </c>
      <c r="B49" s="1" t="s">
        <v>199</v>
      </c>
    </row>
    <row r="50" spans="1:2" x14ac:dyDescent="0.25">
      <c r="A50" s="6" t="s">
        <v>179</v>
      </c>
      <c r="B50" s="1" t="s">
        <v>183</v>
      </c>
    </row>
    <row r="51" spans="1:2" x14ac:dyDescent="0.25">
      <c r="A51" s="6" t="s">
        <v>184</v>
      </c>
      <c r="B51" s="1" t="s">
        <v>185</v>
      </c>
    </row>
    <row r="52" spans="1:2" x14ac:dyDescent="0.25">
      <c r="A52" s="6" t="s">
        <v>192</v>
      </c>
      <c r="B52" s="1" t="s">
        <v>186</v>
      </c>
    </row>
    <row r="53" spans="1:2" x14ac:dyDescent="0.25">
      <c r="A53" s="6" t="s">
        <v>193</v>
      </c>
      <c r="B53" s="1" t="s">
        <v>187</v>
      </c>
    </row>
    <row r="54" spans="1:2" x14ac:dyDescent="0.25">
      <c r="A54" s="6" t="s">
        <v>194</v>
      </c>
      <c r="B54" s="1" t="s">
        <v>200</v>
      </c>
    </row>
    <row r="55" spans="1:2" x14ac:dyDescent="0.25">
      <c r="A55" s="6" t="s">
        <v>195</v>
      </c>
      <c r="B55" s="1" t="s">
        <v>188</v>
      </c>
    </row>
    <row r="56" spans="1:2" x14ac:dyDescent="0.25">
      <c r="A56" s="6" t="s">
        <v>196</v>
      </c>
      <c r="B56" s="1" t="s">
        <v>189</v>
      </c>
    </row>
    <row r="57" spans="1:2" x14ac:dyDescent="0.25">
      <c r="A57" s="6" t="s">
        <v>197</v>
      </c>
      <c r="B57" s="1" t="s">
        <v>190</v>
      </c>
    </row>
    <row r="58" spans="1:2" x14ac:dyDescent="0.25">
      <c r="A58" s="6" t="s">
        <v>198</v>
      </c>
      <c r="B58" s="1" t="s">
        <v>191</v>
      </c>
    </row>
    <row r="59" spans="1:2" x14ac:dyDescent="0.25">
      <c r="A59" s="6" t="s">
        <v>201</v>
      </c>
      <c r="B59" s="1" t="s">
        <v>202</v>
      </c>
    </row>
    <row r="61" spans="1:2" s="88" customFormat="1" x14ac:dyDescent="0.25">
      <c r="A61" s="86" t="s">
        <v>236</v>
      </c>
      <c r="B61" s="87"/>
    </row>
    <row r="62" spans="1:2" s="88" customFormat="1" x14ac:dyDescent="0.25">
      <c r="A62" s="86" t="s">
        <v>237</v>
      </c>
      <c r="B62" s="87"/>
    </row>
    <row r="63" spans="1:2" s="88" customFormat="1" x14ac:dyDescent="0.25">
      <c r="A63" s="89" t="s">
        <v>238</v>
      </c>
      <c r="B63" s="87"/>
    </row>
    <row r="64" spans="1:2" s="88" customFormat="1" x14ac:dyDescent="0.25">
      <c r="A64" s="90" t="s">
        <v>239</v>
      </c>
      <c r="B64" s="87"/>
    </row>
    <row r="65" spans="1:2" s="88" customFormat="1" x14ac:dyDescent="0.25">
      <c r="A65" s="91"/>
      <c r="B65" s="87"/>
    </row>
    <row r="66" spans="1:2" s="88" customFormat="1" x14ac:dyDescent="0.25">
      <c r="A66" s="91"/>
      <c r="B66" s="87"/>
    </row>
    <row r="67" spans="1:2" s="88" customFormat="1" x14ac:dyDescent="0.25">
      <c r="A67" s="91"/>
      <c r="B67" s="87"/>
    </row>
    <row r="68" spans="1:2" s="88" customFormat="1" x14ac:dyDescent="0.25">
      <c r="A68" s="91"/>
      <c r="B68" s="87"/>
    </row>
    <row r="69" spans="1:2" s="88" customFormat="1" x14ac:dyDescent="0.25">
      <c r="A69" s="91"/>
      <c r="B69" s="87"/>
    </row>
    <row r="70" spans="1:2" s="88" customFormat="1" x14ac:dyDescent="0.25">
      <c r="A70" s="91"/>
      <c r="B70" s="87"/>
    </row>
    <row r="71" spans="1:2" s="88" customFormat="1" x14ac:dyDescent="0.25">
      <c r="A71" s="91"/>
      <c r="B71" s="87"/>
    </row>
    <row r="72" spans="1:2" s="88" customFormat="1" x14ac:dyDescent="0.25">
      <c r="A72" s="91"/>
      <c r="B72" s="87"/>
    </row>
    <row r="73" spans="1:2" s="88" customFormat="1" x14ac:dyDescent="0.25">
      <c r="A73" s="91"/>
      <c r="B73" s="87"/>
    </row>
    <row r="74" spans="1:2" s="88" customFormat="1" x14ac:dyDescent="0.25">
      <c r="A74" s="91"/>
      <c r="B74" s="87"/>
    </row>
    <row r="75" spans="1:2" s="88" customFormat="1" x14ac:dyDescent="0.25">
      <c r="A75" s="91"/>
      <c r="B75" s="87"/>
    </row>
    <row r="76" spans="1:2" s="88" customFormat="1" x14ac:dyDescent="0.25">
      <c r="A76" s="91"/>
      <c r="B76" s="87"/>
    </row>
    <row r="77" spans="1:2" s="88" customFormat="1" x14ac:dyDescent="0.25">
      <c r="A77" s="91"/>
      <c r="B77" s="87"/>
    </row>
    <row r="78" spans="1:2" s="88" customFormat="1" ht="12.75" customHeight="1" x14ac:dyDescent="0.25">
      <c r="A78" s="92"/>
    </row>
    <row r="79" spans="1:2" s="88" customFormat="1" x14ac:dyDescent="0.25">
      <c r="A79" s="92"/>
    </row>
    <row r="80" spans="1:2" s="88" customFormat="1" ht="12.75" customHeight="1" x14ac:dyDescent="0.25">
      <c r="A80" s="92"/>
    </row>
    <row r="81" spans="1:2" s="88" customFormat="1" ht="12.75" customHeight="1" x14ac:dyDescent="0.25">
      <c r="A81" s="92"/>
    </row>
    <row r="82" spans="1:2" s="88" customFormat="1" ht="12.75" customHeight="1" x14ac:dyDescent="0.25"/>
    <row r="83" spans="1:2" s="88" customFormat="1" ht="12.75" customHeight="1" x14ac:dyDescent="0.25">
      <c r="A83" s="92"/>
    </row>
    <row r="84" spans="1:2" s="88" customFormat="1" ht="12.75" customHeight="1" x14ac:dyDescent="0.25">
      <c r="A84" s="92"/>
    </row>
    <row r="85" spans="1:2" s="88" customFormat="1" x14ac:dyDescent="0.25">
      <c r="A85" s="93"/>
      <c r="B85" s="94"/>
    </row>
    <row r="86" spans="1:2" s="88" customFormat="1" x14ac:dyDescent="0.25">
      <c r="B86" s="95" t="s">
        <v>240</v>
      </c>
    </row>
    <row r="87" spans="1:2" s="88" customFormat="1" x14ac:dyDescent="0.25">
      <c r="B87" s="95" t="s">
        <v>241</v>
      </c>
    </row>
    <row r="88" spans="1:2" s="88" customFormat="1" ht="13.8" x14ac:dyDescent="0.3">
      <c r="A88" s="96"/>
      <c r="B88" s="97" t="s">
        <v>242</v>
      </c>
    </row>
  </sheetData>
  <sheetProtection algorithmName="SHA-512" hashValue="aZINfUw1WvBccRqs45oJCcaBi3h5X7jJlUTJA+AtPbG7GDu7WU1UfG2SFjrGuzRoEFfEAmSysOpTOK7qDp1QlQ==" saltValue="UqL9p5mRC6fio5bPk/AXmA==" spinCount="100000" sheet="1" objects="1" scenarios="1"/>
  <mergeCells count="12">
    <mergeCell ref="L1:M2"/>
    <mergeCell ref="N1:O2"/>
    <mergeCell ref="P1:Q2"/>
    <mergeCell ref="R1:S2"/>
    <mergeCell ref="T1:U2"/>
    <mergeCell ref="H1:I2"/>
    <mergeCell ref="J1:K2"/>
    <mergeCell ref="A3:A6"/>
    <mergeCell ref="A1:A2"/>
    <mergeCell ref="B1:C2"/>
    <mergeCell ref="D1:E2"/>
    <mergeCell ref="F1:G2"/>
  </mergeCells>
  <hyperlinks>
    <hyperlink ref="B88" r:id="rId1" xr:uid="{65C9483D-EB42-4171-A4C4-E2DEB5EB1A52}"/>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C2B2B-70D9-4BF1-A950-C0B743422C00}">
  <sheetPr codeName="Sheet4">
    <tabColor rgb="FFA0A9AE"/>
  </sheetPr>
  <dimension ref="A1:Q12"/>
  <sheetViews>
    <sheetView showGridLines="0" showRowColHeaders="0" zoomScaleNormal="100" workbookViewId="0">
      <pane ySplit="4" topLeftCell="A5" activePane="bottomLeft" state="frozen"/>
      <selection pane="bottomLeft" activeCell="E24" sqref="E24"/>
    </sheetView>
  </sheetViews>
  <sheetFormatPr defaultColWidth="10.6640625" defaultRowHeight="13.2" x14ac:dyDescent="0.25"/>
  <cols>
    <col min="1" max="1" width="0.6640625" style="1" customWidth="1"/>
    <col min="2" max="2" width="17.6640625" style="9" customWidth="1"/>
    <col min="3" max="3" width="15.6640625" style="9" customWidth="1"/>
    <col min="4" max="4" width="15.33203125" style="9" bestFit="1" customWidth="1"/>
    <col min="5" max="5" width="18.33203125" style="9" bestFit="1" customWidth="1"/>
    <col min="6" max="6" width="3.33203125" style="1" customWidth="1"/>
    <col min="7" max="7" width="14.5546875" style="11" customWidth="1"/>
    <col min="8" max="8" width="18.44140625" style="11" customWidth="1"/>
    <col min="9" max="9" width="3.33203125" style="1" customWidth="1"/>
    <col min="10" max="10" width="34.109375" style="11" customWidth="1"/>
    <col min="11" max="11" width="3.33203125" style="1" customWidth="1"/>
    <col min="12" max="12" width="20.44140625" style="9" customWidth="1"/>
    <col min="13" max="13" width="22.44140625" style="14" customWidth="1"/>
    <col min="14" max="14" width="0.6640625" style="1" customWidth="1"/>
    <col min="15" max="23" width="6.5546875" style="1" customWidth="1"/>
    <col min="24" max="16384" width="10.6640625" style="1"/>
  </cols>
  <sheetData>
    <row r="1" spans="1:17" x14ac:dyDescent="0.25">
      <c r="B1" s="1"/>
      <c r="C1" s="1"/>
      <c r="D1" s="1"/>
      <c r="E1" s="1"/>
      <c r="G1" s="1"/>
      <c r="H1" s="1"/>
      <c r="J1" s="1"/>
      <c r="L1" s="1"/>
      <c r="M1" s="1"/>
    </row>
    <row r="2" spans="1:17" x14ac:dyDescent="0.25">
      <c r="B2" s="1"/>
      <c r="C2" s="1"/>
      <c r="D2" s="1"/>
      <c r="E2" s="1"/>
      <c r="G2" s="1"/>
      <c r="H2" s="1"/>
      <c r="J2" s="1"/>
      <c r="L2" s="1"/>
      <c r="M2" s="1"/>
    </row>
    <row r="3" spans="1:17" x14ac:dyDescent="0.25">
      <c r="A3" s="8"/>
      <c r="B3" s="1" t="s">
        <v>16</v>
      </c>
      <c r="C3" s="1"/>
      <c r="D3" s="1"/>
      <c r="E3" s="1"/>
      <c r="F3" s="2"/>
      <c r="G3" s="1" t="s">
        <v>38</v>
      </c>
      <c r="H3" s="1"/>
      <c r="I3" s="2"/>
      <c r="J3" s="1" t="s">
        <v>39</v>
      </c>
      <c r="K3" s="2"/>
      <c r="L3" s="1" t="s">
        <v>30</v>
      </c>
      <c r="M3" s="1"/>
      <c r="N3" s="2"/>
      <c r="O3" s="2"/>
      <c r="P3" s="2"/>
      <c r="Q3" s="2"/>
    </row>
    <row r="4" spans="1:17" x14ac:dyDescent="0.25">
      <c r="B4" s="98" t="s">
        <v>17</v>
      </c>
      <c r="C4" s="98" t="s">
        <v>61</v>
      </c>
      <c r="D4" s="98" t="s">
        <v>58</v>
      </c>
      <c r="E4" s="98" t="s">
        <v>56</v>
      </c>
      <c r="F4" s="10"/>
      <c r="G4" s="98" t="s">
        <v>37</v>
      </c>
      <c r="H4" s="98" t="s">
        <v>88</v>
      </c>
      <c r="I4" s="10"/>
      <c r="J4" s="98" t="s">
        <v>29</v>
      </c>
      <c r="K4" s="10"/>
      <c r="L4" s="98" t="s">
        <v>62</v>
      </c>
      <c r="M4" s="98" t="s">
        <v>60</v>
      </c>
      <c r="N4" s="10"/>
      <c r="O4" s="10"/>
      <c r="P4" s="10"/>
      <c r="Q4" s="10"/>
    </row>
    <row r="5" spans="1:17" x14ac:dyDescent="0.25">
      <c r="B5" s="9" t="s">
        <v>18</v>
      </c>
      <c r="C5" s="9">
        <v>40</v>
      </c>
      <c r="D5" s="9">
        <v>4</v>
      </c>
      <c r="E5" s="9">
        <v>60</v>
      </c>
      <c r="G5" s="11">
        <v>1</v>
      </c>
      <c r="H5" s="11">
        <v>8</v>
      </c>
      <c r="J5" s="11" t="s">
        <v>31</v>
      </c>
      <c r="L5" s="9" t="s">
        <v>26</v>
      </c>
      <c r="M5" s="14">
        <v>1000</v>
      </c>
    </row>
    <row r="6" spans="1:17" x14ac:dyDescent="0.25">
      <c r="B6" s="9" t="s">
        <v>19</v>
      </c>
      <c r="C6" s="9">
        <v>35</v>
      </c>
      <c r="D6" s="9">
        <v>3</v>
      </c>
      <c r="E6" s="9">
        <v>50</v>
      </c>
      <c r="G6" s="11">
        <v>2</v>
      </c>
      <c r="H6" s="11">
        <v>8</v>
      </c>
      <c r="J6" s="11" t="s">
        <v>32</v>
      </c>
      <c r="L6" s="9" t="s">
        <v>27</v>
      </c>
      <c r="M6" s="14">
        <v>1200</v>
      </c>
    </row>
    <row r="7" spans="1:17" x14ac:dyDescent="0.25">
      <c r="B7" s="9" t="s">
        <v>20</v>
      </c>
      <c r="C7" s="9">
        <v>40</v>
      </c>
      <c r="D7" s="9">
        <v>3</v>
      </c>
      <c r="E7" s="9">
        <v>40</v>
      </c>
      <c r="G7" s="11">
        <v>3</v>
      </c>
      <c r="H7" s="11">
        <v>8</v>
      </c>
      <c r="J7" s="11" t="s">
        <v>33</v>
      </c>
      <c r="L7" s="9" t="s">
        <v>28</v>
      </c>
      <c r="M7" s="14">
        <v>900</v>
      </c>
    </row>
    <row r="8" spans="1:17" x14ac:dyDescent="0.25">
      <c r="B8" s="9" t="s">
        <v>21</v>
      </c>
      <c r="C8" s="9">
        <v>37</v>
      </c>
      <c r="D8" s="9">
        <v>3</v>
      </c>
      <c r="E8" s="9">
        <v>55</v>
      </c>
      <c r="J8" s="11" t="s">
        <v>34</v>
      </c>
      <c r="L8" s="9" t="s">
        <v>49</v>
      </c>
      <c r="M8" s="14">
        <v>1500</v>
      </c>
    </row>
    <row r="9" spans="1:17" x14ac:dyDescent="0.25">
      <c r="B9" s="9" t="s">
        <v>22</v>
      </c>
      <c r="C9" s="9">
        <v>42</v>
      </c>
      <c r="D9" s="9">
        <v>5</v>
      </c>
      <c r="E9" s="9">
        <v>35</v>
      </c>
      <c r="J9" s="11" t="s">
        <v>66</v>
      </c>
      <c r="L9" s="9" t="s">
        <v>50</v>
      </c>
      <c r="M9" s="14">
        <v>1300</v>
      </c>
    </row>
    <row r="10" spans="1:17" x14ac:dyDescent="0.25">
      <c r="B10" s="9" t="s">
        <v>23</v>
      </c>
      <c r="C10" s="9">
        <v>38</v>
      </c>
      <c r="D10" s="9">
        <v>2</v>
      </c>
      <c r="E10" s="9">
        <v>42</v>
      </c>
      <c r="J10" s="11" t="s">
        <v>67</v>
      </c>
    </row>
    <row r="11" spans="1:17" x14ac:dyDescent="0.25">
      <c r="B11" s="9" t="s">
        <v>24</v>
      </c>
      <c r="C11" s="9">
        <v>42</v>
      </c>
      <c r="D11" s="9">
        <v>3</v>
      </c>
      <c r="E11" s="9">
        <v>51</v>
      </c>
      <c r="J11" s="11" t="s">
        <v>35</v>
      </c>
    </row>
    <row r="12" spans="1:17" x14ac:dyDescent="0.25">
      <c r="J12" s="11" t="s">
        <v>36</v>
      </c>
    </row>
  </sheetData>
  <phoneticPr fontId="9" type="noConversion"/>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EE58D-372B-40D4-9D8A-FA6F341F0C6E}">
  <sheetPr codeName="Sheet3">
    <tabColor rgb="FF28B78D"/>
  </sheetPr>
  <dimension ref="A2:AB1501"/>
  <sheetViews>
    <sheetView showGridLines="0" zoomScaleNormal="100" workbookViewId="0">
      <pane ySplit="3" topLeftCell="A4" activePane="bottomLeft" state="frozen"/>
      <selection pane="bottomLeft" activeCell="F16" sqref="F16"/>
    </sheetView>
  </sheetViews>
  <sheetFormatPr defaultColWidth="12.6640625" defaultRowHeight="14.4" x14ac:dyDescent="0.3"/>
  <cols>
    <col min="1" max="1" width="17.109375" style="67" customWidth="1"/>
    <col min="2" max="2" width="12.6640625" style="20" customWidth="1"/>
    <col min="3" max="3" width="12.6640625" style="21" customWidth="1"/>
    <col min="4" max="5" width="12.6640625" style="7" customWidth="1"/>
    <col min="6" max="6" width="25.5546875" style="22" customWidth="1"/>
    <col min="7" max="7" width="22.6640625" style="24" customWidth="1"/>
    <col min="8" max="8" width="28.44140625" style="22" bestFit="1" customWidth="1"/>
    <col min="9" max="9" width="28.44140625" style="22" customWidth="1"/>
    <col min="10" max="10" width="20.5546875" style="22" bestFit="1" customWidth="1"/>
    <col min="11" max="11" width="27.6640625" style="7" customWidth="1"/>
    <col min="12" max="12" width="19.33203125" style="31" customWidth="1"/>
    <col min="13" max="13" width="15.33203125" style="31" customWidth="1"/>
    <col min="14" max="14" width="19.109375" style="31" customWidth="1"/>
    <col min="15" max="15" width="16.5546875" style="31" bestFit="1" customWidth="1"/>
    <col min="16" max="16" width="16.5546875" style="31" customWidth="1"/>
    <col min="17" max="17" width="18.88671875" style="31" bestFit="1" customWidth="1"/>
    <col min="18" max="18" width="16.88671875" style="31" customWidth="1"/>
    <col min="19" max="19" width="20" style="31" bestFit="1" customWidth="1"/>
    <col min="20" max="20" width="19.88671875" style="31" bestFit="1" customWidth="1"/>
    <col min="21" max="22" width="16.88671875" style="31" customWidth="1"/>
    <col min="23" max="23" width="15.33203125" style="21" bestFit="1" customWidth="1"/>
    <col min="24" max="24" width="15.109375" style="21" bestFit="1" customWidth="1"/>
    <col min="25" max="25" width="16.5546875" style="21" bestFit="1" customWidth="1"/>
    <col min="26" max="26" width="19.33203125" style="32" bestFit="1" customWidth="1"/>
    <col min="27" max="27" width="14.33203125" style="32" customWidth="1"/>
    <col min="28" max="28" width="12.6640625" style="21" customWidth="1"/>
    <col min="29" max="29" width="1.5546875" style="7" customWidth="1"/>
    <col min="30" max="31" width="12.6640625" style="7" customWidth="1"/>
    <col min="32" max="16384" width="12.6640625" style="7"/>
  </cols>
  <sheetData>
    <row r="2" spans="1:28" x14ac:dyDescent="0.3">
      <c r="B2" s="19"/>
      <c r="G2" s="22"/>
      <c r="J2" s="23"/>
      <c r="K2" s="13"/>
      <c r="L2" s="13"/>
      <c r="M2" s="13"/>
      <c r="N2" s="7"/>
      <c r="O2" s="7"/>
      <c r="P2" s="7"/>
      <c r="Q2" s="7"/>
      <c r="R2" s="7"/>
      <c r="S2" s="7"/>
      <c r="T2" s="7"/>
      <c r="U2" s="7"/>
      <c r="V2" s="7"/>
      <c r="W2" s="7"/>
      <c r="X2" s="7"/>
      <c r="Y2" s="7"/>
      <c r="Z2" s="12"/>
      <c r="AA2" s="12"/>
      <c r="AB2" s="7"/>
    </row>
    <row r="3" spans="1:28" ht="19.5" customHeight="1" x14ac:dyDescent="0.25">
      <c r="B3" s="99" t="s">
        <v>13</v>
      </c>
      <c r="C3" s="100" t="s">
        <v>40</v>
      </c>
      <c r="D3" s="100" t="s">
        <v>14</v>
      </c>
      <c r="E3" s="100" t="s">
        <v>15</v>
      </c>
      <c r="F3" s="101" t="s">
        <v>63</v>
      </c>
      <c r="G3" s="102" t="s">
        <v>86</v>
      </c>
      <c r="H3" s="101" t="s">
        <v>87</v>
      </c>
      <c r="I3" s="102" t="s">
        <v>134</v>
      </c>
      <c r="J3" s="102" t="s">
        <v>64</v>
      </c>
      <c r="K3" s="100" t="s">
        <v>46</v>
      </c>
      <c r="L3" s="103" t="s">
        <v>41</v>
      </c>
      <c r="M3" s="100" t="s">
        <v>43</v>
      </c>
      <c r="N3" s="100" t="s">
        <v>42</v>
      </c>
      <c r="O3" s="100" t="s">
        <v>45</v>
      </c>
      <c r="P3" s="103" t="s">
        <v>90</v>
      </c>
      <c r="Q3" s="103" t="s">
        <v>55</v>
      </c>
      <c r="R3" s="103" t="s">
        <v>47</v>
      </c>
      <c r="S3" s="103" t="s">
        <v>48</v>
      </c>
      <c r="T3" s="103" t="s">
        <v>57</v>
      </c>
      <c r="U3" s="103" t="s">
        <v>44</v>
      </c>
      <c r="V3" s="103" t="s">
        <v>59</v>
      </c>
      <c r="W3" s="103" t="s">
        <v>65</v>
      </c>
      <c r="X3" s="103" t="s">
        <v>83</v>
      </c>
      <c r="Y3" s="103" t="s">
        <v>54</v>
      </c>
      <c r="Z3" s="103" t="s">
        <v>53</v>
      </c>
      <c r="AA3" s="103" t="s">
        <v>52</v>
      </c>
      <c r="AB3" s="104" t="s">
        <v>51</v>
      </c>
    </row>
    <row r="4" spans="1:28" x14ac:dyDescent="0.3">
      <c r="A4" s="67" t="str">
        <f ca="1">IFERROR(IF(AND(OFFSET(A4,0,1,1,1)="",OFFSET(A4,-1,1,1,1)&lt;&gt;""),"Add new entry---&gt;",""),"")</f>
        <v/>
      </c>
      <c r="B4" s="68">
        <v>44136</v>
      </c>
      <c r="C4" s="69">
        <v>3</v>
      </c>
      <c r="D4" s="70" t="s">
        <v>28</v>
      </c>
      <c r="E4" s="70" t="s">
        <v>19</v>
      </c>
      <c r="F4" s="71">
        <v>7</v>
      </c>
      <c r="G4" s="74">
        <f>IFERROR(VLOOKUP(Production[[#This Row],[Shift]],'Setting and Lists'!G:H,2,0),"")</f>
        <v>8</v>
      </c>
      <c r="H4" s="71">
        <v>1</v>
      </c>
      <c r="I4" s="74">
        <f>IFERROR(Production[[#This Row],[Available time (Hrs)]]-Production[[#This Row],[Planned downtime (Hrs)]],"")</f>
        <v>7</v>
      </c>
      <c r="J4" s="74">
        <f>IF(Production[[#This Row],[Available time (Hrs)]]="","",Production[[#This Row],[Available time (Hrs)]]-Production[[#This Row],[Actual Run Time (Hrs)]]-Production[[#This Row],[Planned downtime (Hrs)]])</f>
        <v>0</v>
      </c>
      <c r="K4" s="70" t="s">
        <v>35</v>
      </c>
      <c r="L4" s="75">
        <f>IFERROR(Production[[#This Row],[UPH]]*(Production[[#This Row],[Available time (Hrs)]]-Production[[#This Row],[Planned downtime (Hrs)]]),"")</f>
        <v>720</v>
      </c>
      <c r="M4" s="72">
        <v>463</v>
      </c>
      <c r="N4" s="72">
        <v>20</v>
      </c>
      <c r="O4" s="73">
        <v>1</v>
      </c>
      <c r="P4" s="76">
        <f>IFERROR(Production[[#This Row],[Defect Quantity]]/(Production[[#This Row],[Defect Quantity]]+Production[[#This Row],[Ok Quantity]]),"")</f>
        <v>4.1407867494824016E-2</v>
      </c>
      <c r="Q4" s="76">
        <f>IFERROR(IF(Production[[#This Row],[Ok Quantity]]="","",Production[[#This Row],[Ok Quantity]]/Production[[#This Row],[Target Quantity]]),"")</f>
        <v>0.6430555555555556</v>
      </c>
      <c r="R4" s="75">
        <f>IFERROR(VLOOKUP(Production[[#This Row],[Product]],'Setting and Lists'!B:E,4,0)*Production[[#This Row],[Defect Quantity]],"")</f>
        <v>1000</v>
      </c>
      <c r="S4" s="75">
        <f>IFERROR(VLOOKUP(Production[[#This Row],[Line]],'Setting and Lists'!L:M,2,0)*(Production[[#This Row],[Lose Time (Hrs)]]),"")</f>
        <v>0</v>
      </c>
      <c r="T4" s="75">
        <f>IFERROR(Production[[#This Row],[Lose Time Cost]]+Production[[#This Row],[Defect Cost]],"")</f>
        <v>1000</v>
      </c>
      <c r="U4" s="77">
        <f>IFERROR(3600/VLOOKUP(Production[[#This Row],[Product]],'Setting and Lists'!B:E,2,0),"")</f>
        <v>102.85714285714286</v>
      </c>
      <c r="V4" s="77">
        <f>IFERROR(Production[[#This Row],[UPH]]/VLOOKUP(Production[[#This Row],[Product]],'Setting and Lists'!B:E,3,0),"")</f>
        <v>34.285714285714285</v>
      </c>
      <c r="W4" s="78">
        <f>IFERROR(Production[[#This Row],[Actual Run Time (Hrs)]]/Production[[#This Row],[Breakdowns]],"")</f>
        <v>7</v>
      </c>
      <c r="X4" s="78">
        <f>IFERROR(Production[[#This Row],[Lose Time (Hrs)]]/Production[[#This Row],[Breakdowns]],"")</f>
        <v>0</v>
      </c>
      <c r="Y4" s="76">
        <f>IFERROR(IF(Production[[#This Row],[Actual Run Time (Hrs)]]="","",Production[[#This Row],[Actual Run Time (Hrs)]]/(Production[[#This Row],[Available time (Hrs)]]-Production[[#This Row],[Planned downtime (Hrs)]])),"")</f>
        <v>1</v>
      </c>
      <c r="Z4" s="79">
        <f>IFERROR((IF(Production[[#This Row],[Ok Quantity]]="","",Production[[#This Row],[Ok Quantity]]+Production[[#This Row],[Defect Quantity]])/Production[[#This Row],[Target Quantity]]),"")</f>
        <v>0.67083333333333328</v>
      </c>
      <c r="AA4" s="79">
        <f>IFERROR(Production[[#This Row],[Ok Quantity]]/(Production[[#This Row],[Ok Quantity]]+Production[[#This Row],[Defect Quantity]]),"")</f>
        <v>0.95859213250517594</v>
      </c>
      <c r="AB4" s="76">
        <f>IFERROR(Production[[#This Row],[Quality %]]*Production[[#This Row],[Performance %]]*Production[[#This Row],[Availability %]],"")</f>
        <v>0.64305555555555549</v>
      </c>
    </row>
    <row r="5" spans="1:28" x14ac:dyDescent="0.3">
      <c r="A5" s="67" t="str">
        <f t="shared" ref="A5:A68" ca="1" si="0">IFERROR(IF(AND(OFFSET(A5,0,1,1,1)="",OFFSET(A5,-1,1,1,1)&lt;&gt;""),"Add new entry---&gt;",""),"")</f>
        <v/>
      </c>
      <c r="B5" s="68">
        <v>42687</v>
      </c>
      <c r="C5" s="69">
        <v>2</v>
      </c>
      <c r="D5" s="70" t="s">
        <v>50</v>
      </c>
      <c r="E5" s="70" t="s">
        <v>19</v>
      </c>
      <c r="F5" s="71">
        <v>4</v>
      </c>
      <c r="G5" s="74">
        <f>IFERROR(VLOOKUP(Production[[#This Row],[Shift]],'Setting and Lists'!G:H,2,0),"")</f>
        <v>8</v>
      </c>
      <c r="H5" s="71">
        <v>1</v>
      </c>
      <c r="I5" s="74">
        <f>IFERROR(Production[[#This Row],[Available time (Hrs)]]-Production[[#This Row],[Planned downtime (Hrs)]],"")</f>
        <v>7</v>
      </c>
      <c r="J5" s="74">
        <f>IF(Production[[#This Row],[Available time (Hrs)]]="","",Production[[#This Row],[Available time (Hrs)]]-Production[[#This Row],[Actual Run Time (Hrs)]]-Production[[#This Row],[Planned downtime (Hrs)]])</f>
        <v>3</v>
      </c>
      <c r="K5" s="70" t="s">
        <v>35</v>
      </c>
      <c r="L5" s="75">
        <f>IFERROR(Production[[#This Row],[UPH]]*(Production[[#This Row],[Available time (Hrs)]]-Production[[#This Row],[Planned downtime (Hrs)]]),"")</f>
        <v>720</v>
      </c>
      <c r="M5" s="72">
        <v>444</v>
      </c>
      <c r="N5" s="72">
        <v>74</v>
      </c>
      <c r="O5" s="73">
        <v>2</v>
      </c>
      <c r="P5" s="76">
        <f>IFERROR(Production[[#This Row],[Defect Quantity]]/(Production[[#This Row],[Defect Quantity]]+Production[[#This Row],[Ok Quantity]]),"")</f>
        <v>0.14285714285714285</v>
      </c>
      <c r="Q5" s="76">
        <f>IFERROR(IF(Production[[#This Row],[Ok Quantity]]="","",Production[[#This Row],[Ok Quantity]]/Production[[#This Row],[Target Quantity]]),"")</f>
        <v>0.6166666666666667</v>
      </c>
      <c r="R5" s="75">
        <f>IFERROR(VLOOKUP(Production[[#This Row],[Product]],'Setting and Lists'!B:E,4,0)*Production[[#This Row],[Defect Quantity]],"")</f>
        <v>3700</v>
      </c>
      <c r="S5" s="75">
        <f>IFERROR(VLOOKUP(Production[[#This Row],[Line]],'Setting and Lists'!L:M,2,0)*(Production[[#This Row],[Lose Time (Hrs)]]),"")</f>
        <v>3900</v>
      </c>
      <c r="T5" s="75">
        <f>IFERROR(Production[[#This Row],[Lose Time Cost]]+Production[[#This Row],[Defect Cost]],"")</f>
        <v>7600</v>
      </c>
      <c r="U5" s="77">
        <f>IFERROR(3600/VLOOKUP(Production[[#This Row],[Product]],'Setting and Lists'!B:E,2,0),"")</f>
        <v>102.85714285714286</v>
      </c>
      <c r="V5" s="77">
        <f>IFERROR(Production[[#This Row],[UPH]]/VLOOKUP(Production[[#This Row],[Product]],'Setting and Lists'!B:E,3,0),"")</f>
        <v>34.285714285714285</v>
      </c>
      <c r="W5" s="78">
        <f>IFERROR(Production[[#This Row],[Actual Run Time (Hrs)]]/Production[[#This Row],[Breakdowns]],"")</f>
        <v>2</v>
      </c>
      <c r="X5" s="78">
        <f>IFERROR(Production[[#This Row],[Lose Time (Hrs)]]/Production[[#This Row],[Breakdowns]],"")</f>
        <v>1.5</v>
      </c>
      <c r="Y5" s="76">
        <f>IFERROR(IF(Production[[#This Row],[Actual Run Time (Hrs)]]="","",Production[[#This Row],[Actual Run Time (Hrs)]]/(Production[[#This Row],[Available time (Hrs)]]-Production[[#This Row],[Planned downtime (Hrs)]])),"")</f>
        <v>0.5714285714285714</v>
      </c>
      <c r="Z5" s="79">
        <f>IFERROR((IF(Production[[#This Row],[Ok Quantity]]="","",Production[[#This Row],[Ok Quantity]]+Production[[#This Row],[Defect Quantity]])/Production[[#This Row],[Target Quantity]]),"")</f>
        <v>0.71944444444444444</v>
      </c>
      <c r="AA5" s="79">
        <f>IFERROR(Production[[#This Row],[Ok Quantity]]/(Production[[#This Row],[Ok Quantity]]+Production[[#This Row],[Defect Quantity]]),"")</f>
        <v>0.8571428571428571</v>
      </c>
      <c r="AB5" s="76">
        <f>IFERROR(Production[[#This Row],[Quality %]]*Production[[#This Row],[Performance %]]*Production[[#This Row],[Availability %]],"")</f>
        <v>0.35238095238095229</v>
      </c>
    </row>
    <row r="6" spans="1:28" x14ac:dyDescent="0.3">
      <c r="A6" s="67" t="str">
        <f t="shared" ca="1" si="0"/>
        <v/>
      </c>
      <c r="B6" s="68">
        <v>42578</v>
      </c>
      <c r="C6" s="69">
        <v>2</v>
      </c>
      <c r="D6" s="70" t="s">
        <v>27</v>
      </c>
      <c r="E6" s="70" t="s">
        <v>21</v>
      </c>
      <c r="F6" s="71">
        <v>6</v>
      </c>
      <c r="G6" s="74">
        <f>IFERROR(VLOOKUP(Production[[#This Row],[Shift]],'Setting and Lists'!G:H,2,0),"")</f>
        <v>8</v>
      </c>
      <c r="H6" s="71">
        <v>1</v>
      </c>
      <c r="I6" s="74">
        <f>IFERROR(Production[[#This Row],[Available time (Hrs)]]-Production[[#This Row],[Planned downtime (Hrs)]],"")</f>
        <v>7</v>
      </c>
      <c r="J6" s="74">
        <f>IF(Production[[#This Row],[Available time (Hrs)]]="","",Production[[#This Row],[Available time (Hrs)]]-Production[[#This Row],[Actual Run Time (Hrs)]]-Production[[#This Row],[Planned downtime (Hrs)]])</f>
        <v>1</v>
      </c>
      <c r="K6" s="70" t="s">
        <v>67</v>
      </c>
      <c r="L6" s="75">
        <f>IFERROR(Production[[#This Row],[UPH]]*(Production[[#This Row],[Available time (Hrs)]]-Production[[#This Row],[Planned downtime (Hrs)]]),"")</f>
        <v>681.08108108108104</v>
      </c>
      <c r="M6" s="72">
        <v>443</v>
      </c>
      <c r="N6" s="72">
        <v>74</v>
      </c>
      <c r="O6" s="73">
        <v>1</v>
      </c>
      <c r="P6" s="76">
        <f>IFERROR(Production[[#This Row],[Defect Quantity]]/(Production[[#This Row],[Defect Quantity]]+Production[[#This Row],[Ok Quantity]]),"")</f>
        <v>0.14313346228239845</v>
      </c>
      <c r="Q6" s="76">
        <f>IFERROR(IF(Production[[#This Row],[Ok Quantity]]="","",Production[[#This Row],[Ok Quantity]]/Production[[#This Row],[Target Quantity]]),"")</f>
        <v>0.65043650793650798</v>
      </c>
      <c r="R6" s="75">
        <f>IFERROR(VLOOKUP(Production[[#This Row],[Product]],'Setting and Lists'!B:E,4,0)*Production[[#This Row],[Defect Quantity]],"")</f>
        <v>4070</v>
      </c>
      <c r="S6" s="75">
        <f>IFERROR(VLOOKUP(Production[[#This Row],[Line]],'Setting and Lists'!L:M,2,0)*(Production[[#This Row],[Lose Time (Hrs)]]),"")</f>
        <v>1200</v>
      </c>
      <c r="T6" s="75">
        <f>IFERROR(Production[[#This Row],[Lose Time Cost]]+Production[[#This Row],[Defect Cost]],"")</f>
        <v>5270</v>
      </c>
      <c r="U6" s="77">
        <f>IFERROR(3600/VLOOKUP(Production[[#This Row],[Product]],'Setting and Lists'!B:E,2,0),"")</f>
        <v>97.297297297297291</v>
      </c>
      <c r="V6" s="77">
        <f>IFERROR(Production[[#This Row],[UPH]]/VLOOKUP(Production[[#This Row],[Product]],'Setting and Lists'!B:E,3,0),"")</f>
        <v>32.432432432432428</v>
      </c>
      <c r="W6" s="78">
        <f>IFERROR(Production[[#This Row],[Actual Run Time (Hrs)]]/Production[[#This Row],[Breakdowns]],"")</f>
        <v>6</v>
      </c>
      <c r="X6" s="78">
        <f>IFERROR(Production[[#This Row],[Lose Time (Hrs)]]/Production[[#This Row],[Breakdowns]],"")</f>
        <v>1</v>
      </c>
      <c r="Y6" s="76">
        <f>IFERROR(IF(Production[[#This Row],[Actual Run Time (Hrs)]]="","",Production[[#This Row],[Actual Run Time (Hrs)]]/(Production[[#This Row],[Available time (Hrs)]]-Production[[#This Row],[Planned downtime (Hrs)]])),"")</f>
        <v>0.8571428571428571</v>
      </c>
      <c r="Z6" s="79">
        <f>IFERROR((IF(Production[[#This Row],[Ok Quantity]]="","",Production[[#This Row],[Ok Quantity]]+Production[[#This Row],[Defect Quantity]])/Production[[#This Row],[Target Quantity]]),"")</f>
        <v>0.75908730158730164</v>
      </c>
      <c r="AA6" s="79">
        <f>IFERROR(Production[[#This Row],[Ok Quantity]]/(Production[[#This Row],[Ok Quantity]]+Production[[#This Row],[Defect Quantity]]),"")</f>
        <v>0.85686653771760157</v>
      </c>
      <c r="AB6" s="76">
        <f>IFERROR(Production[[#This Row],[Quality %]]*Production[[#This Row],[Performance %]]*Production[[#This Row],[Availability %]],"")</f>
        <v>0.55751700680272109</v>
      </c>
    </row>
    <row r="7" spans="1:28" x14ac:dyDescent="0.3">
      <c r="A7" s="67" t="str">
        <f t="shared" ca="1" si="0"/>
        <v/>
      </c>
      <c r="B7" s="68">
        <v>42711</v>
      </c>
      <c r="C7" s="69">
        <v>3</v>
      </c>
      <c r="D7" s="70" t="s">
        <v>50</v>
      </c>
      <c r="E7" s="70" t="s">
        <v>18</v>
      </c>
      <c r="F7" s="71">
        <v>6</v>
      </c>
      <c r="G7" s="74">
        <f>IFERROR(VLOOKUP(Production[[#This Row],[Shift]],'Setting and Lists'!G:H,2,0),"")</f>
        <v>8</v>
      </c>
      <c r="H7" s="71">
        <v>1</v>
      </c>
      <c r="I7" s="74">
        <f>IFERROR(Production[[#This Row],[Available time (Hrs)]]-Production[[#This Row],[Planned downtime (Hrs)]],"")</f>
        <v>7</v>
      </c>
      <c r="J7" s="74">
        <f>IF(Production[[#This Row],[Available time (Hrs)]]="","",Production[[#This Row],[Available time (Hrs)]]-Production[[#This Row],[Actual Run Time (Hrs)]]-Production[[#This Row],[Planned downtime (Hrs)]])</f>
        <v>1</v>
      </c>
      <c r="K7" s="70" t="s">
        <v>34</v>
      </c>
      <c r="L7" s="75">
        <f>IFERROR(Production[[#This Row],[UPH]]*(Production[[#This Row],[Available time (Hrs)]]-Production[[#This Row],[Planned downtime (Hrs)]]),"")</f>
        <v>630</v>
      </c>
      <c r="M7" s="72">
        <v>470</v>
      </c>
      <c r="N7" s="72">
        <v>58</v>
      </c>
      <c r="O7" s="73">
        <v>1</v>
      </c>
      <c r="P7" s="76">
        <f>IFERROR(Production[[#This Row],[Defect Quantity]]/(Production[[#This Row],[Defect Quantity]]+Production[[#This Row],[Ok Quantity]]),"")</f>
        <v>0.10984848484848485</v>
      </c>
      <c r="Q7" s="76">
        <f>IFERROR(IF(Production[[#This Row],[Ok Quantity]]="","",Production[[#This Row],[Ok Quantity]]/Production[[#This Row],[Target Quantity]]),"")</f>
        <v>0.74603174603174605</v>
      </c>
      <c r="R7" s="75">
        <f>IFERROR(VLOOKUP(Production[[#This Row],[Product]],'Setting and Lists'!B:E,4,0)*Production[[#This Row],[Defect Quantity]],"")</f>
        <v>3480</v>
      </c>
      <c r="S7" s="75">
        <f>IFERROR(VLOOKUP(Production[[#This Row],[Line]],'Setting and Lists'!L:M,2,0)*(Production[[#This Row],[Lose Time (Hrs)]]),"")</f>
        <v>1300</v>
      </c>
      <c r="T7" s="75">
        <f>IFERROR(Production[[#This Row],[Lose Time Cost]]+Production[[#This Row],[Defect Cost]],"")</f>
        <v>4780</v>
      </c>
      <c r="U7" s="77">
        <f>IFERROR(3600/VLOOKUP(Production[[#This Row],[Product]],'Setting and Lists'!B:E,2,0),"")</f>
        <v>90</v>
      </c>
      <c r="V7" s="77">
        <f>IFERROR(Production[[#This Row],[UPH]]/VLOOKUP(Production[[#This Row],[Product]],'Setting and Lists'!B:E,3,0),"")</f>
        <v>22.5</v>
      </c>
      <c r="W7" s="78">
        <f>IFERROR(Production[[#This Row],[Actual Run Time (Hrs)]]/Production[[#This Row],[Breakdowns]],"")</f>
        <v>6</v>
      </c>
      <c r="X7" s="78">
        <f>IFERROR(Production[[#This Row],[Lose Time (Hrs)]]/Production[[#This Row],[Breakdowns]],"")</f>
        <v>1</v>
      </c>
      <c r="Y7" s="76">
        <f>IFERROR(IF(Production[[#This Row],[Actual Run Time (Hrs)]]="","",Production[[#This Row],[Actual Run Time (Hrs)]]/(Production[[#This Row],[Available time (Hrs)]]-Production[[#This Row],[Planned downtime (Hrs)]])),"")</f>
        <v>0.8571428571428571</v>
      </c>
      <c r="Z7" s="79">
        <f>IFERROR((IF(Production[[#This Row],[Ok Quantity]]="","",Production[[#This Row],[Ok Quantity]]+Production[[#This Row],[Defect Quantity]])/Production[[#This Row],[Target Quantity]]),"")</f>
        <v>0.83809523809523812</v>
      </c>
      <c r="AA7" s="79">
        <f>IFERROR(Production[[#This Row],[Ok Quantity]]/(Production[[#This Row],[Ok Quantity]]+Production[[#This Row],[Defect Quantity]]),"")</f>
        <v>0.89015151515151514</v>
      </c>
      <c r="AB7" s="76">
        <f>IFERROR(Production[[#This Row],[Quality %]]*Production[[#This Row],[Performance %]]*Production[[#This Row],[Availability %]],"")</f>
        <v>0.6394557823129251</v>
      </c>
    </row>
    <row r="8" spans="1:28" x14ac:dyDescent="0.3">
      <c r="A8" s="67" t="str">
        <f t="shared" ca="1" si="0"/>
        <v/>
      </c>
      <c r="B8" s="68">
        <v>43546</v>
      </c>
      <c r="C8" s="69">
        <v>3</v>
      </c>
      <c r="D8" s="70" t="s">
        <v>50</v>
      </c>
      <c r="E8" s="70" t="s">
        <v>19</v>
      </c>
      <c r="F8" s="71">
        <v>4</v>
      </c>
      <c r="G8" s="74">
        <f>IFERROR(VLOOKUP(Production[[#This Row],[Shift]],'Setting and Lists'!G:H,2,0),"")</f>
        <v>8</v>
      </c>
      <c r="H8" s="71">
        <v>1</v>
      </c>
      <c r="I8" s="74">
        <f>IFERROR(Production[[#This Row],[Available time (Hrs)]]-Production[[#This Row],[Planned downtime (Hrs)]],"")</f>
        <v>7</v>
      </c>
      <c r="J8" s="74">
        <f>IF(Production[[#This Row],[Available time (Hrs)]]="","",Production[[#This Row],[Available time (Hrs)]]-Production[[#This Row],[Actual Run Time (Hrs)]]-Production[[#This Row],[Planned downtime (Hrs)]])</f>
        <v>3</v>
      </c>
      <c r="K8" s="70" t="s">
        <v>36</v>
      </c>
      <c r="L8" s="75">
        <f>IFERROR(Production[[#This Row],[UPH]]*(Production[[#This Row],[Available time (Hrs)]]-Production[[#This Row],[Planned downtime (Hrs)]]),"")</f>
        <v>720</v>
      </c>
      <c r="M8" s="72">
        <v>466</v>
      </c>
      <c r="N8" s="72">
        <v>65</v>
      </c>
      <c r="O8" s="73">
        <v>3</v>
      </c>
      <c r="P8" s="76">
        <f>IFERROR(Production[[#This Row],[Defect Quantity]]/(Production[[#This Row],[Defect Quantity]]+Production[[#This Row],[Ok Quantity]]),"")</f>
        <v>0.1224105461393597</v>
      </c>
      <c r="Q8" s="76">
        <f>IFERROR(IF(Production[[#This Row],[Ok Quantity]]="","",Production[[#This Row],[Ok Quantity]]/Production[[#This Row],[Target Quantity]]),"")</f>
        <v>0.64722222222222225</v>
      </c>
      <c r="R8" s="75">
        <f>IFERROR(VLOOKUP(Production[[#This Row],[Product]],'Setting and Lists'!B:E,4,0)*Production[[#This Row],[Defect Quantity]],"")</f>
        <v>3250</v>
      </c>
      <c r="S8" s="75">
        <f>IFERROR(VLOOKUP(Production[[#This Row],[Line]],'Setting and Lists'!L:M,2,0)*(Production[[#This Row],[Lose Time (Hrs)]]),"")</f>
        <v>3900</v>
      </c>
      <c r="T8" s="75">
        <f>IFERROR(Production[[#This Row],[Lose Time Cost]]+Production[[#This Row],[Defect Cost]],"")</f>
        <v>7150</v>
      </c>
      <c r="U8" s="77">
        <f>IFERROR(3600/VLOOKUP(Production[[#This Row],[Product]],'Setting and Lists'!B:E,2,0),"")</f>
        <v>102.85714285714286</v>
      </c>
      <c r="V8" s="77">
        <f>IFERROR(Production[[#This Row],[UPH]]/VLOOKUP(Production[[#This Row],[Product]],'Setting and Lists'!B:E,3,0),"")</f>
        <v>34.285714285714285</v>
      </c>
      <c r="W8" s="78">
        <f>IFERROR(Production[[#This Row],[Actual Run Time (Hrs)]]/Production[[#This Row],[Breakdowns]],"")</f>
        <v>1.3333333333333333</v>
      </c>
      <c r="X8" s="78">
        <f>IFERROR(Production[[#This Row],[Lose Time (Hrs)]]/Production[[#This Row],[Breakdowns]],"")</f>
        <v>1</v>
      </c>
      <c r="Y8" s="76">
        <f>IFERROR(IF(Production[[#This Row],[Actual Run Time (Hrs)]]="","",Production[[#This Row],[Actual Run Time (Hrs)]]/(Production[[#This Row],[Available time (Hrs)]]-Production[[#This Row],[Planned downtime (Hrs)]])),"")</f>
        <v>0.5714285714285714</v>
      </c>
      <c r="Z8" s="79">
        <f>IFERROR((IF(Production[[#This Row],[Ok Quantity]]="","",Production[[#This Row],[Ok Quantity]]+Production[[#This Row],[Defect Quantity]])/Production[[#This Row],[Target Quantity]]),"")</f>
        <v>0.73750000000000004</v>
      </c>
      <c r="AA8" s="79">
        <f>IFERROR(Production[[#This Row],[Ok Quantity]]/(Production[[#This Row],[Ok Quantity]]+Production[[#This Row],[Defect Quantity]]),"")</f>
        <v>0.87758945386064036</v>
      </c>
      <c r="AB8" s="76">
        <f>IFERROR(Production[[#This Row],[Quality %]]*Production[[#This Row],[Performance %]]*Production[[#This Row],[Availability %]],"")</f>
        <v>0.36984126984126986</v>
      </c>
    </row>
    <row r="9" spans="1:28" x14ac:dyDescent="0.3">
      <c r="A9" s="67" t="str">
        <f t="shared" ca="1" si="0"/>
        <v/>
      </c>
      <c r="B9" s="68">
        <v>42299</v>
      </c>
      <c r="C9" s="69">
        <v>2</v>
      </c>
      <c r="D9" s="70" t="s">
        <v>26</v>
      </c>
      <c r="E9" s="70" t="s">
        <v>21</v>
      </c>
      <c r="F9" s="71">
        <v>7</v>
      </c>
      <c r="G9" s="74">
        <f>IFERROR(VLOOKUP(Production[[#This Row],[Shift]],'Setting and Lists'!G:H,2,0),"")</f>
        <v>8</v>
      </c>
      <c r="H9" s="71">
        <v>1</v>
      </c>
      <c r="I9" s="74">
        <f>IFERROR(Production[[#This Row],[Available time (Hrs)]]-Production[[#This Row],[Planned downtime (Hrs)]],"")</f>
        <v>7</v>
      </c>
      <c r="J9" s="74">
        <f>IF(Production[[#This Row],[Available time (Hrs)]]="","",Production[[#This Row],[Available time (Hrs)]]-Production[[#This Row],[Actual Run Time (Hrs)]]-Production[[#This Row],[Planned downtime (Hrs)]])</f>
        <v>0</v>
      </c>
      <c r="K9" s="70"/>
      <c r="L9" s="75">
        <f>IFERROR(Production[[#This Row],[UPH]]*(Production[[#This Row],[Available time (Hrs)]]-Production[[#This Row],[Planned downtime (Hrs)]]),"")</f>
        <v>681.08108108108104</v>
      </c>
      <c r="M9" s="72">
        <v>499</v>
      </c>
      <c r="N9" s="72">
        <v>100</v>
      </c>
      <c r="O9" s="73">
        <v>0</v>
      </c>
      <c r="P9" s="76">
        <f>IFERROR(Production[[#This Row],[Defect Quantity]]/(Production[[#This Row],[Defect Quantity]]+Production[[#This Row],[Ok Quantity]]),"")</f>
        <v>0.1669449081803005</v>
      </c>
      <c r="Q9" s="76">
        <f>IFERROR(IF(Production[[#This Row],[Ok Quantity]]="","",Production[[#This Row],[Ok Quantity]]/Production[[#This Row],[Target Quantity]]),"")</f>
        <v>0.73265873015873018</v>
      </c>
      <c r="R9" s="75">
        <f>IFERROR(VLOOKUP(Production[[#This Row],[Product]],'Setting and Lists'!B:E,4,0)*Production[[#This Row],[Defect Quantity]],"")</f>
        <v>5500</v>
      </c>
      <c r="S9" s="75">
        <f>IFERROR(VLOOKUP(Production[[#This Row],[Line]],'Setting and Lists'!L:M,2,0)*(Production[[#This Row],[Lose Time (Hrs)]]),"")</f>
        <v>0</v>
      </c>
      <c r="T9" s="75">
        <f>IFERROR(Production[[#This Row],[Lose Time Cost]]+Production[[#This Row],[Defect Cost]],"")</f>
        <v>5500</v>
      </c>
      <c r="U9" s="77">
        <f>IFERROR(3600/VLOOKUP(Production[[#This Row],[Product]],'Setting and Lists'!B:E,2,0),"")</f>
        <v>97.297297297297291</v>
      </c>
      <c r="V9" s="77">
        <f>IFERROR(Production[[#This Row],[UPH]]/VLOOKUP(Production[[#This Row],[Product]],'Setting and Lists'!B:E,3,0),"")</f>
        <v>32.432432432432428</v>
      </c>
      <c r="W9" s="78" t="str">
        <f>IFERROR(Production[[#This Row],[Actual Run Time (Hrs)]]/Production[[#This Row],[Breakdowns]],"")</f>
        <v/>
      </c>
      <c r="X9" s="78" t="str">
        <f>IFERROR(Production[[#This Row],[Lose Time (Hrs)]]/Production[[#This Row],[Breakdowns]],"")</f>
        <v/>
      </c>
      <c r="Y9" s="76">
        <f>IFERROR(IF(Production[[#This Row],[Actual Run Time (Hrs)]]="","",Production[[#This Row],[Actual Run Time (Hrs)]]/(Production[[#This Row],[Available time (Hrs)]]-Production[[#This Row],[Planned downtime (Hrs)]])),"")</f>
        <v>1</v>
      </c>
      <c r="Z9" s="79">
        <f>IFERROR((IF(Production[[#This Row],[Ok Quantity]]="","",Production[[#This Row],[Ok Quantity]]+Production[[#This Row],[Defect Quantity]])/Production[[#This Row],[Target Quantity]]),"")</f>
        <v>0.87948412698412703</v>
      </c>
      <c r="AA9" s="79">
        <f>IFERROR(Production[[#This Row],[Ok Quantity]]/(Production[[#This Row],[Ok Quantity]]+Production[[#This Row],[Defect Quantity]]),"")</f>
        <v>0.8330550918196995</v>
      </c>
      <c r="AB9" s="76">
        <f>IFERROR(Production[[#This Row],[Quality %]]*Production[[#This Row],[Performance %]]*Production[[#This Row],[Availability %]],"")</f>
        <v>0.73265873015873018</v>
      </c>
    </row>
    <row r="10" spans="1:28" x14ac:dyDescent="0.3">
      <c r="A10" s="67" t="str">
        <f t="shared" ca="1" si="0"/>
        <v/>
      </c>
      <c r="B10" s="68">
        <v>42060</v>
      </c>
      <c r="C10" s="69">
        <v>1</v>
      </c>
      <c r="D10" s="70" t="s">
        <v>26</v>
      </c>
      <c r="E10" s="70" t="s">
        <v>20</v>
      </c>
      <c r="F10" s="71">
        <v>4</v>
      </c>
      <c r="G10" s="74">
        <f>IFERROR(VLOOKUP(Production[[#This Row],[Shift]],'Setting and Lists'!G:H,2,0),"")</f>
        <v>8</v>
      </c>
      <c r="H10" s="71">
        <v>1</v>
      </c>
      <c r="I10" s="74">
        <f>IFERROR(Production[[#This Row],[Available time (Hrs)]]-Production[[#This Row],[Planned downtime (Hrs)]],"")</f>
        <v>7</v>
      </c>
      <c r="J10" s="74">
        <f>IF(Production[[#This Row],[Available time (Hrs)]]="","",Production[[#This Row],[Available time (Hrs)]]-Production[[#This Row],[Actual Run Time (Hrs)]]-Production[[#This Row],[Planned downtime (Hrs)]])</f>
        <v>3</v>
      </c>
      <c r="K10" s="70" t="s">
        <v>36</v>
      </c>
      <c r="L10" s="75">
        <f>IFERROR(Production[[#This Row],[UPH]]*(Production[[#This Row],[Available time (Hrs)]]-Production[[#This Row],[Planned downtime (Hrs)]]),"")</f>
        <v>630</v>
      </c>
      <c r="M10" s="72">
        <v>450</v>
      </c>
      <c r="N10" s="72">
        <v>120</v>
      </c>
      <c r="O10" s="73">
        <v>1</v>
      </c>
      <c r="P10" s="76">
        <f>IFERROR(Production[[#This Row],[Defect Quantity]]/(Production[[#This Row],[Defect Quantity]]+Production[[#This Row],[Ok Quantity]]),"")</f>
        <v>0.21052631578947367</v>
      </c>
      <c r="Q10" s="76">
        <f>IFERROR(IF(Production[[#This Row],[Ok Quantity]]="","",Production[[#This Row],[Ok Quantity]]/Production[[#This Row],[Target Quantity]]),"")</f>
        <v>0.7142857142857143</v>
      </c>
      <c r="R10" s="75">
        <f>IFERROR(VLOOKUP(Production[[#This Row],[Product]],'Setting and Lists'!B:E,4,0)*Production[[#This Row],[Defect Quantity]],"")</f>
        <v>4800</v>
      </c>
      <c r="S10" s="75">
        <f>IFERROR(VLOOKUP(Production[[#This Row],[Line]],'Setting and Lists'!L:M,2,0)*(Production[[#This Row],[Lose Time (Hrs)]]),"")</f>
        <v>3000</v>
      </c>
      <c r="T10" s="75">
        <f>IFERROR(Production[[#This Row],[Lose Time Cost]]+Production[[#This Row],[Defect Cost]],"")</f>
        <v>7800</v>
      </c>
      <c r="U10" s="77">
        <f>IFERROR(3600/VLOOKUP(Production[[#This Row],[Product]],'Setting and Lists'!B:E,2,0),"")</f>
        <v>90</v>
      </c>
      <c r="V10" s="77">
        <f>IFERROR(Production[[#This Row],[UPH]]/VLOOKUP(Production[[#This Row],[Product]],'Setting and Lists'!B:E,3,0),"")</f>
        <v>30</v>
      </c>
      <c r="W10" s="78">
        <f>IFERROR(Production[[#This Row],[Actual Run Time (Hrs)]]/Production[[#This Row],[Breakdowns]],"")</f>
        <v>4</v>
      </c>
      <c r="X10" s="78">
        <f>IFERROR(Production[[#This Row],[Lose Time (Hrs)]]/Production[[#This Row],[Breakdowns]],"")</f>
        <v>3</v>
      </c>
      <c r="Y10" s="76">
        <f>IFERROR(IF(Production[[#This Row],[Actual Run Time (Hrs)]]="","",Production[[#This Row],[Actual Run Time (Hrs)]]/(Production[[#This Row],[Available time (Hrs)]]-Production[[#This Row],[Planned downtime (Hrs)]])),"")</f>
        <v>0.5714285714285714</v>
      </c>
      <c r="Z10" s="79">
        <f>IFERROR((IF(Production[[#This Row],[Ok Quantity]]="","",Production[[#This Row],[Ok Quantity]]+Production[[#This Row],[Defect Quantity]])/Production[[#This Row],[Target Quantity]]),"")</f>
        <v>0.90476190476190477</v>
      </c>
      <c r="AA10" s="79">
        <f>IFERROR(Production[[#This Row],[Ok Quantity]]/(Production[[#This Row],[Ok Quantity]]+Production[[#This Row],[Defect Quantity]]),"")</f>
        <v>0.78947368421052633</v>
      </c>
      <c r="AB10" s="76">
        <f>IFERROR(Production[[#This Row],[Quality %]]*Production[[#This Row],[Performance %]]*Production[[#This Row],[Availability %]],"")</f>
        <v>0.40816326530612246</v>
      </c>
    </row>
    <row r="11" spans="1:28" x14ac:dyDescent="0.3">
      <c r="A11" s="67" t="str">
        <f t="shared" ca="1" si="0"/>
        <v/>
      </c>
      <c r="B11" s="68">
        <v>42022</v>
      </c>
      <c r="C11" s="69">
        <v>1</v>
      </c>
      <c r="D11" s="70" t="s">
        <v>28</v>
      </c>
      <c r="E11" s="70" t="s">
        <v>24</v>
      </c>
      <c r="F11" s="71">
        <v>7</v>
      </c>
      <c r="G11" s="74">
        <f>IFERROR(VLOOKUP(Production[[#This Row],[Shift]],'Setting and Lists'!G:H,2,0),"")</f>
        <v>8</v>
      </c>
      <c r="H11" s="71">
        <v>1</v>
      </c>
      <c r="I11" s="74">
        <f>IFERROR(Production[[#This Row],[Available time (Hrs)]]-Production[[#This Row],[Planned downtime (Hrs)]],"")</f>
        <v>7</v>
      </c>
      <c r="J11" s="74">
        <f>IF(Production[[#This Row],[Available time (Hrs)]]="","",Production[[#This Row],[Available time (Hrs)]]-Production[[#This Row],[Actual Run Time (Hrs)]]-Production[[#This Row],[Planned downtime (Hrs)]])</f>
        <v>0</v>
      </c>
      <c r="K11" s="70"/>
      <c r="L11" s="75">
        <f>IFERROR(Production[[#This Row],[UPH]]*(Production[[#This Row],[Available time (Hrs)]]-Production[[#This Row],[Planned downtime (Hrs)]]),"")</f>
        <v>600</v>
      </c>
      <c r="M11" s="72">
        <v>417</v>
      </c>
      <c r="N11" s="72">
        <v>33</v>
      </c>
      <c r="O11" s="73">
        <v>0</v>
      </c>
      <c r="P11" s="76">
        <f>IFERROR(Production[[#This Row],[Defect Quantity]]/(Production[[#This Row],[Defect Quantity]]+Production[[#This Row],[Ok Quantity]]),"")</f>
        <v>7.3333333333333334E-2</v>
      </c>
      <c r="Q11" s="76">
        <f>IFERROR(IF(Production[[#This Row],[Ok Quantity]]="","",Production[[#This Row],[Ok Quantity]]/Production[[#This Row],[Target Quantity]]),"")</f>
        <v>0.69499999999999995</v>
      </c>
      <c r="R11" s="75">
        <f>IFERROR(VLOOKUP(Production[[#This Row],[Product]],'Setting and Lists'!B:E,4,0)*Production[[#This Row],[Defect Quantity]],"")</f>
        <v>1683</v>
      </c>
      <c r="S11" s="75">
        <f>IFERROR(VLOOKUP(Production[[#This Row],[Line]],'Setting and Lists'!L:M,2,0)*(Production[[#This Row],[Lose Time (Hrs)]]),"")</f>
        <v>0</v>
      </c>
      <c r="T11" s="75">
        <f>IFERROR(Production[[#This Row],[Lose Time Cost]]+Production[[#This Row],[Defect Cost]],"")</f>
        <v>1683</v>
      </c>
      <c r="U11" s="77">
        <f>IFERROR(3600/VLOOKUP(Production[[#This Row],[Product]],'Setting and Lists'!B:E,2,0),"")</f>
        <v>85.714285714285708</v>
      </c>
      <c r="V11" s="77">
        <f>IFERROR(Production[[#This Row],[UPH]]/VLOOKUP(Production[[#This Row],[Product]],'Setting and Lists'!B:E,3,0),"")</f>
        <v>28.571428571428569</v>
      </c>
      <c r="W11" s="78" t="str">
        <f>IFERROR(Production[[#This Row],[Actual Run Time (Hrs)]]/Production[[#This Row],[Breakdowns]],"")</f>
        <v/>
      </c>
      <c r="X11" s="78" t="str">
        <f>IFERROR(Production[[#This Row],[Lose Time (Hrs)]]/Production[[#This Row],[Breakdowns]],"")</f>
        <v/>
      </c>
      <c r="Y11" s="76">
        <f>IFERROR(IF(Production[[#This Row],[Actual Run Time (Hrs)]]="","",Production[[#This Row],[Actual Run Time (Hrs)]]/(Production[[#This Row],[Available time (Hrs)]]-Production[[#This Row],[Planned downtime (Hrs)]])),"")</f>
        <v>1</v>
      </c>
      <c r="Z11" s="79">
        <f>IFERROR((IF(Production[[#This Row],[Ok Quantity]]="","",Production[[#This Row],[Ok Quantity]]+Production[[#This Row],[Defect Quantity]])/Production[[#This Row],[Target Quantity]]),"")</f>
        <v>0.75</v>
      </c>
      <c r="AA11" s="79">
        <f>IFERROR(Production[[#This Row],[Ok Quantity]]/(Production[[#This Row],[Ok Quantity]]+Production[[#This Row],[Defect Quantity]]),"")</f>
        <v>0.92666666666666664</v>
      </c>
      <c r="AB11" s="76">
        <f>IFERROR(Production[[#This Row],[Quality %]]*Production[[#This Row],[Performance %]]*Production[[#This Row],[Availability %]],"")</f>
        <v>0.69499999999999995</v>
      </c>
    </row>
    <row r="12" spans="1:28" x14ac:dyDescent="0.3">
      <c r="A12" s="67" t="str">
        <f t="shared" ca="1" si="0"/>
        <v/>
      </c>
      <c r="B12" s="68">
        <v>43664</v>
      </c>
      <c r="C12" s="69">
        <v>3</v>
      </c>
      <c r="D12" s="70" t="s">
        <v>27</v>
      </c>
      <c r="E12" s="70" t="s">
        <v>22</v>
      </c>
      <c r="F12" s="71">
        <v>6</v>
      </c>
      <c r="G12" s="74">
        <f>IFERROR(VLOOKUP(Production[[#This Row],[Shift]],'Setting and Lists'!G:H,2,0),"")</f>
        <v>8</v>
      </c>
      <c r="H12" s="71">
        <v>1</v>
      </c>
      <c r="I12" s="74">
        <f>IFERROR(Production[[#This Row],[Available time (Hrs)]]-Production[[#This Row],[Planned downtime (Hrs)]],"")</f>
        <v>7</v>
      </c>
      <c r="J12" s="74">
        <f>IF(Production[[#This Row],[Available time (Hrs)]]="","",Production[[#This Row],[Available time (Hrs)]]-Production[[#This Row],[Actual Run Time (Hrs)]]-Production[[#This Row],[Planned downtime (Hrs)]])</f>
        <v>1</v>
      </c>
      <c r="K12" s="70" t="s">
        <v>33</v>
      </c>
      <c r="L12" s="75">
        <f>IFERROR(Production[[#This Row],[UPH]]*(Production[[#This Row],[Available time (Hrs)]]-Production[[#This Row],[Planned downtime (Hrs)]]),"")</f>
        <v>600</v>
      </c>
      <c r="M12" s="72">
        <v>412</v>
      </c>
      <c r="N12" s="72">
        <v>78</v>
      </c>
      <c r="O12" s="73">
        <v>1</v>
      </c>
      <c r="P12" s="76">
        <f>IFERROR(Production[[#This Row],[Defect Quantity]]/(Production[[#This Row],[Defect Quantity]]+Production[[#This Row],[Ok Quantity]]),"")</f>
        <v>0.15918367346938775</v>
      </c>
      <c r="Q12" s="76">
        <f>IFERROR(IF(Production[[#This Row],[Ok Quantity]]="","",Production[[#This Row],[Ok Quantity]]/Production[[#This Row],[Target Quantity]]),"")</f>
        <v>0.68666666666666665</v>
      </c>
      <c r="R12" s="75">
        <f>IFERROR(VLOOKUP(Production[[#This Row],[Product]],'Setting and Lists'!B:E,4,0)*Production[[#This Row],[Defect Quantity]],"")</f>
        <v>2730</v>
      </c>
      <c r="S12" s="75">
        <f>IFERROR(VLOOKUP(Production[[#This Row],[Line]],'Setting and Lists'!L:M,2,0)*(Production[[#This Row],[Lose Time (Hrs)]]),"")</f>
        <v>1200</v>
      </c>
      <c r="T12" s="75">
        <f>IFERROR(Production[[#This Row],[Lose Time Cost]]+Production[[#This Row],[Defect Cost]],"")</f>
        <v>3930</v>
      </c>
      <c r="U12" s="77">
        <f>IFERROR(3600/VLOOKUP(Production[[#This Row],[Product]],'Setting and Lists'!B:E,2,0),"")</f>
        <v>85.714285714285708</v>
      </c>
      <c r="V12" s="77">
        <f>IFERROR(Production[[#This Row],[UPH]]/VLOOKUP(Production[[#This Row],[Product]],'Setting and Lists'!B:E,3,0),"")</f>
        <v>17.142857142857142</v>
      </c>
      <c r="W12" s="78">
        <f>IFERROR(Production[[#This Row],[Actual Run Time (Hrs)]]/Production[[#This Row],[Breakdowns]],"")</f>
        <v>6</v>
      </c>
      <c r="X12" s="78">
        <f>IFERROR(Production[[#This Row],[Lose Time (Hrs)]]/Production[[#This Row],[Breakdowns]],"")</f>
        <v>1</v>
      </c>
      <c r="Y12" s="76">
        <f>IFERROR(IF(Production[[#This Row],[Actual Run Time (Hrs)]]="","",Production[[#This Row],[Actual Run Time (Hrs)]]/(Production[[#This Row],[Available time (Hrs)]]-Production[[#This Row],[Planned downtime (Hrs)]])),"")</f>
        <v>0.8571428571428571</v>
      </c>
      <c r="Z12" s="79">
        <f>IFERROR((IF(Production[[#This Row],[Ok Quantity]]="","",Production[[#This Row],[Ok Quantity]]+Production[[#This Row],[Defect Quantity]])/Production[[#This Row],[Target Quantity]]),"")</f>
        <v>0.81666666666666665</v>
      </c>
      <c r="AA12" s="79">
        <f>IFERROR(Production[[#This Row],[Ok Quantity]]/(Production[[#This Row],[Ok Quantity]]+Production[[#This Row],[Defect Quantity]]),"")</f>
        <v>0.84081632653061222</v>
      </c>
      <c r="AB12" s="76">
        <f>IFERROR(Production[[#This Row],[Quality %]]*Production[[#This Row],[Performance %]]*Production[[#This Row],[Availability %]],"")</f>
        <v>0.58857142857142852</v>
      </c>
    </row>
    <row r="13" spans="1:28" x14ac:dyDescent="0.3">
      <c r="A13" s="67" t="str">
        <f t="shared" ca="1" si="0"/>
        <v/>
      </c>
      <c r="B13" s="68">
        <v>42543</v>
      </c>
      <c r="C13" s="69">
        <v>1</v>
      </c>
      <c r="D13" s="70" t="s">
        <v>27</v>
      </c>
      <c r="E13" s="70" t="s">
        <v>23</v>
      </c>
      <c r="F13" s="71">
        <v>5</v>
      </c>
      <c r="G13" s="74">
        <f>IFERROR(VLOOKUP(Production[[#This Row],[Shift]],'Setting and Lists'!G:H,2,0),"")</f>
        <v>8</v>
      </c>
      <c r="H13" s="71">
        <v>1</v>
      </c>
      <c r="I13" s="74">
        <f>IFERROR(Production[[#This Row],[Available time (Hrs)]]-Production[[#This Row],[Planned downtime (Hrs)]],"")</f>
        <v>7</v>
      </c>
      <c r="J13" s="74">
        <f>IF(Production[[#This Row],[Available time (Hrs)]]="","",Production[[#This Row],[Available time (Hrs)]]-Production[[#This Row],[Actual Run Time (Hrs)]]-Production[[#This Row],[Planned downtime (Hrs)]])</f>
        <v>2</v>
      </c>
      <c r="K13" s="70" t="s">
        <v>34</v>
      </c>
      <c r="L13" s="75">
        <f>IFERROR(Production[[#This Row],[UPH]]*(Production[[#This Row],[Available time (Hrs)]]-Production[[#This Row],[Planned downtime (Hrs)]]),"")</f>
        <v>663.1578947368422</v>
      </c>
      <c r="M13" s="72">
        <v>493</v>
      </c>
      <c r="N13" s="72">
        <v>63</v>
      </c>
      <c r="O13" s="73">
        <v>1</v>
      </c>
      <c r="P13" s="76">
        <f>IFERROR(Production[[#This Row],[Defect Quantity]]/(Production[[#This Row],[Defect Quantity]]+Production[[#This Row],[Ok Quantity]]),"")</f>
        <v>0.11330935251798561</v>
      </c>
      <c r="Q13" s="76">
        <f>IFERROR(IF(Production[[#This Row],[Ok Quantity]]="","",Production[[#This Row],[Ok Quantity]]/Production[[#This Row],[Target Quantity]]),"")</f>
        <v>0.7434126984126983</v>
      </c>
      <c r="R13" s="75">
        <f>IFERROR(VLOOKUP(Production[[#This Row],[Product]],'Setting and Lists'!B:E,4,0)*Production[[#This Row],[Defect Quantity]],"")</f>
        <v>2646</v>
      </c>
      <c r="S13" s="75">
        <f>IFERROR(VLOOKUP(Production[[#This Row],[Line]],'Setting and Lists'!L:M,2,0)*(Production[[#This Row],[Lose Time (Hrs)]]),"")</f>
        <v>2400</v>
      </c>
      <c r="T13" s="75">
        <f>IFERROR(Production[[#This Row],[Lose Time Cost]]+Production[[#This Row],[Defect Cost]],"")</f>
        <v>5046</v>
      </c>
      <c r="U13" s="77">
        <f>IFERROR(3600/VLOOKUP(Production[[#This Row],[Product]],'Setting and Lists'!B:E,2,0),"")</f>
        <v>94.736842105263165</v>
      </c>
      <c r="V13" s="77">
        <f>IFERROR(Production[[#This Row],[UPH]]/VLOOKUP(Production[[#This Row],[Product]],'Setting and Lists'!B:E,3,0),"")</f>
        <v>47.368421052631582</v>
      </c>
      <c r="W13" s="78">
        <f>IFERROR(Production[[#This Row],[Actual Run Time (Hrs)]]/Production[[#This Row],[Breakdowns]],"")</f>
        <v>5</v>
      </c>
      <c r="X13" s="78">
        <f>IFERROR(Production[[#This Row],[Lose Time (Hrs)]]/Production[[#This Row],[Breakdowns]],"")</f>
        <v>2</v>
      </c>
      <c r="Y13" s="76">
        <f>IFERROR(IF(Production[[#This Row],[Actual Run Time (Hrs)]]="","",Production[[#This Row],[Actual Run Time (Hrs)]]/(Production[[#This Row],[Available time (Hrs)]]-Production[[#This Row],[Planned downtime (Hrs)]])),"")</f>
        <v>0.7142857142857143</v>
      </c>
      <c r="Z13" s="79">
        <f>IFERROR((IF(Production[[#This Row],[Ok Quantity]]="","",Production[[#This Row],[Ok Quantity]]+Production[[#This Row],[Defect Quantity]])/Production[[#This Row],[Target Quantity]]),"")</f>
        <v>0.83841269841269828</v>
      </c>
      <c r="AA13" s="79">
        <f>IFERROR(Production[[#This Row],[Ok Quantity]]/(Production[[#This Row],[Ok Quantity]]+Production[[#This Row],[Defect Quantity]]),"")</f>
        <v>0.88669064748201443</v>
      </c>
      <c r="AB13" s="76">
        <f>IFERROR(Production[[#This Row],[Quality %]]*Production[[#This Row],[Performance %]]*Production[[#This Row],[Availability %]],"")</f>
        <v>0.5310090702947845</v>
      </c>
    </row>
    <row r="14" spans="1:28" x14ac:dyDescent="0.3">
      <c r="A14" s="67" t="str">
        <f t="shared" ca="1" si="0"/>
        <v/>
      </c>
      <c r="B14" s="68">
        <v>42540</v>
      </c>
      <c r="C14" s="69">
        <v>3</v>
      </c>
      <c r="D14" s="70" t="s">
        <v>27</v>
      </c>
      <c r="E14" s="70" t="s">
        <v>24</v>
      </c>
      <c r="F14" s="71">
        <v>7</v>
      </c>
      <c r="G14" s="74">
        <f>IFERROR(VLOOKUP(Production[[#This Row],[Shift]],'Setting and Lists'!G:H,2,0),"")</f>
        <v>8</v>
      </c>
      <c r="H14" s="71">
        <v>1</v>
      </c>
      <c r="I14" s="74">
        <f>IFERROR(Production[[#This Row],[Available time (Hrs)]]-Production[[#This Row],[Planned downtime (Hrs)]],"")</f>
        <v>7</v>
      </c>
      <c r="J14" s="74">
        <f>IF(Production[[#This Row],[Available time (Hrs)]]="","",Production[[#This Row],[Available time (Hrs)]]-Production[[#This Row],[Actual Run Time (Hrs)]]-Production[[#This Row],[Planned downtime (Hrs)]])</f>
        <v>0</v>
      </c>
      <c r="K14" s="70"/>
      <c r="L14" s="75">
        <f>IFERROR(Production[[#This Row],[UPH]]*(Production[[#This Row],[Available time (Hrs)]]-Production[[#This Row],[Planned downtime (Hrs)]]),"")</f>
        <v>600</v>
      </c>
      <c r="M14" s="72">
        <v>467</v>
      </c>
      <c r="N14" s="72">
        <v>80</v>
      </c>
      <c r="O14" s="73">
        <v>0</v>
      </c>
      <c r="P14" s="76">
        <f>IFERROR(Production[[#This Row],[Defect Quantity]]/(Production[[#This Row],[Defect Quantity]]+Production[[#This Row],[Ok Quantity]]),"")</f>
        <v>0.14625228519195613</v>
      </c>
      <c r="Q14" s="76">
        <f>IFERROR(IF(Production[[#This Row],[Ok Quantity]]="","",Production[[#This Row],[Ok Quantity]]/Production[[#This Row],[Target Quantity]]),"")</f>
        <v>0.77833333333333332</v>
      </c>
      <c r="R14" s="75">
        <f>IFERROR(VLOOKUP(Production[[#This Row],[Product]],'Setting and Lists'!B:E,4,0)*Production[[#This Row],[Defect Quantity]],"")</f>
        <v>4080</v>
      </c>
      <c r="S14" s="75">
        <f>IFERROR(VLOOKUP(Production[[#This Row],[Line]],'Setting and Lists'!L:M,2,0)*(Production[[#This Row],[Lose Time (Hrs)]]),"")</f>
        <v>0</v>
      </c>
      <c r="T14" s="75">
        <f>IFERROR(Production[[#This Row],[Lose Time Cost]]+Production[[#This Row],[Defect Cost]],"")</f>
        <v>4080</v>
      </c>
      <c r="U14" s="77">
        <f>IFERROR(3600/VLOOKUP(Production[[#This Row],[Product]],'Setting and Lists'!B:E,2,0),"")</f>
        <v>85.714285714285708</v>
      </c>
      <c r="V14" s="77">
        <f>IFERROR(Production[[#This Row],[UPH]]/VLOOKUP(Production[[#This Row],[Product]],'Setting and Lists'!B:E,3,0),"")</f>
        <v>28.571428571428569</v>
      </c>
      <c r="W14" s="78" t="str">
        <f>IFERROR(Production[[#This Row],[Actual Run Time (Hrs)]]/Production[[#This Row],[Breakdowns]],"")</f>
        <v/>
      </c>
      <c r="X14" s="78" t="str">
        <f>IFERROR(Production[[#This Row],[Lose Time (Hrs)]]/Production[[#This Row],[Breakdowns]],"")</f>
        <v/>
      </c>
      <c r="Y14" s="76">
        <f>IFERROR(IF(Production[[#This Row],[Actual Run Time (Hrs)]]="","",Production[[#This Row],[Actual Run Time (Hrs)]]/(Production[[#This Row],[Available time (Hrs)]]-Production[[#This Row],[Planned downtime (Hrs)]])),"")</f>
        <v>1</v>
      </c>
      <c r="Z14" s="79">
        <f>IFERROR((IF(Production[[#This Row],[Ok Quantity]]="","",Production[[#This Row],[Ok Quantity]]+Production[[#This Row],[Defect Quantity]])/Production[[#This Row],[Target Quantity]]),"")</f>
        <v>0.91166666666666663</v>
      </c>
      <c r="AA14" s="79">
        <f>IFERROR(Production[[#This Row],[Ok Quantity]]/(Production[[#This Row],[Ok Quantity]]+Production[[#This Row],[Defect Quantity]]),"")</f>
        <v>0.8537477148080439</v>
      </c>
      <c r="AB14" s="76">
        <f>IFERROR(Production[[#This Row],[Quality %]]*Production[[#This Row],[Performance %]]*Production[[#This Row],[Availability %]],"")</f>
        <v>0.77833333333333332</v>
      </c>
    </row>
    <row r="15" spans="1:28" x14ac:dyDescent="0.3">
      <c r="A15" s="67" t="str">
        <f t="shared" ca="1" si="0"/>
        <v/>
      </c>
      <c r="B15" s="68">
        <v>42408</v>
      </c>
      <c r="C15" s="69">
        <v>2</v>
      </c>
      <c r="D15" s="70" t="s">
        <v>27</v>
      </c>
      <c r="E15" s="70" t="s">
        <v>20</v>
      </c>
      <c r="F15" s="71">
        <v>7</v>
      </c>
      <c r="G15" s="74">
        <f>IFERROR(VLOOKUP(Production[[#This Row],[Shift]],'Setting and Lists'!G:H,2,0),"")</f>
        <v>8</v>
      </c>
      <c r="H15" s="71">
        <v>1</v>
      </c>
      <c r="I15" s="74">
        <f>IFERROR(Production[[#This Row],[Available time (Hrs)]]-Production[[#This Row],[Planned downtime (Hrs)]],"")</f>
        <v>7</v>
      </c>
      <c r="J15" s="74">
        <f>IF(Production[[#This Row],[Available time (Hrs)]]="","",Production[[#This Row],[Available time (Hrs)]]-Production[[#This Row],[Actual Run Time (Hrs)]]-Production[[#This Row],[Planned downtime (Hrs)]])</f>
        <v>0</v>
      </c>
      <c r="K15" s="70"/>
      <c r="L15" s="75">
        <f>IFERROR(Production[[#This Row],[UPH]]*(Production[[#This Row],[Available time (Hrs)]]-Production[[#This Row],[Planned downtime (Hrs)]]),"")</f>
        <v>630</v>
      </c>
      <c r="M15" s="72">
        <v>416</v>
      </c>
      <c r="N15" s="72">
        <v>67</v>
      </c>
      <c r="O15" s="73">
        <v>0</v>
      </c>
      <c r="P15" s="76">
        <f>IFERROR(Production[[#This Row],[Defect Quantity]]/(Production[[#This Row],[Defect Quantity]]+Production[[#This Row],[Ok Quantity]]),"")</f>
        <v>0.13871635610766045</v>
      </c>
      <c r="Q15" s="76">
        <f>IFERROR(IF(Production[[#This Row],[Ok Quantity]]="","",Production[[#This Row],[Ok Quantity]]/Production[[#This Row],[Target Quantity]]),"")</f>
        <v>0.6603174603174603</v>
      </c>
      <c r="R15" s="75">
        <f>IFERROR(VLOOKUP(Production[[#This Row],[Product]],'Setting and Lists'!B:E,4,0)*Production[[#This Row],[Defect Quantity]],"")</f>
        <v>2680</v>
      </c>
      <c r="S15" s="75">
        <f>IFERROR(VLOOKUP(Production[[#This Row],[Line]],'Setting and Lists'!L:M,2,0)*(Production[[#This Row],[Lose Time (Hrs)]]),"")</f>
        <v>0</v>
      </c>
      <c r="T15" s="75">
        <f>IFERROR(Production[[#This Row],[Lose Time Cost]]+Production[[#This Row],[Defect Cost]],"")</f>
        <v>2680</v>
      </c>
      <c r="U15" s="77">
        <f>IFERROR(3600/VLOOKUP(Production[[#This Row],[Product]],'Setting and Lists'!B:E,2,0),"")</f>
        <v>90</v>
      </c>
      <c r="V15" s="77">
        <f>IFERROR(Production[[#This Row],[UPH]]/VLOOKUP(Production[[#This Row],[Product]],'Setting and Lists'!B:E,3,0),"")</f>
        <v>30</v>
      </c>
      <c r="W15" s="78" t="str">
        <f>IFERROR(Production[[#This Row],[Actual Run Time (Hrs)]]/Production[[#This Row],[Breakdowns]],"")</f>
        <v/>
      </c>
      <c r="X15" s="78" t="str">
        <f>IFERROR(Production[[#This Row],[Lose Time (Hrs)]]/Production[[#This Row],[Breakdowns]],"")</f>
        <v/>
      </c>
      <c r="Y15" s="76">
        <f>IFERROR(IF(Production[[#This Row],[Actual Run Time (Hrs)]]="","",Production[[#This Row],[Actual Run Time (Hrs)]]/(Production[[#This Row],[Available time (Hrs)]]-Production[[#This Row],[Planned downtime (Hrs)]])),"")</f>
        <v>1</v>
      </c>
      <c r="Z15" s="79">
        <f>IFERROR((IF(Production[[#This Row],[Ok Quantity]]="","",Production[[#This Row],[Ok Quantity]]+Production[[#This Row],[Defect Quantity]])/Production[[#This Row],[Target Quantity]]),"")</f>
        <v>0.76666666666666672</v>
      </c>
      <c r="AA15" s="79">
        <f>IFERROR(Production[[#This Row],[Ok Quantity]]/(Production[[#This Row],[Ok Quantity]]+Production[[#This Row],[Defect Quantity]]),"")</f>
        <v>0.86128364389233958</v>
      </c>
      <c r="AB15" s="76">
        <f>IFERROR(Production[[#This Row],[Quality %]]*Production[[#This Row],[Performance %]]*Production[[#This Row],[Availability %]],"")</f>
        <v>0.66031746031746041</v>
      </c>
    </row>
    <row r="16" spans="1:28" x14ac:dyDescent="0.3">
      <c r="A16" s="67" t="str">
        <f t="shared" ca="1" si="0"/>
        <v/>
      </c>
      <c r="B16" s="68">
        <v>42375</v>
      </c>
      <c r="C16" s="69">
        <v>3</v>
      </c>
      <c r="D16" s="70" t="s">
        <v>28</v>
      </c>
      <c r="E16" s="70" t="s">
        <v>23</v>
      </c>
      <c r="F16" s="71">
        <v>7</v>
      </c>
      <c r="G16" s="74">
        <f>IFERROR(VLOOKUP(Production[[#This Row],[Shift]],'Setting and Lists'!G:H,2,0),"")</f>
        <v>8</v>
      </c>
      <c r="H16" s="71">
        <v>1</v>
      </c>
      <c r="I16" s="74">
        <f>IFERROR(Production[[#This Row],[Available time (Hrs)]]-Production[[#This Row],[Planned downtime (Hrs)]],"")</f>
        <v>7</v>
      </c>
      <c r="J16" s="74">
        <f>IF(Production[[#This Row],[Available time (Hrs)]]="","",Production[[#This Row],[Available time (Hrs)]]-Production[[#This Row],[Actual Run Time (Hrs)]]-Production[[#This Row],[Planned downtime (Hrs)]])</f>
        <v>0</v>
      </c>
      <c r="K16" s="70"/>
      <c r="L16" s="75">
        <f>IFERROR(Production[[#This Row],[UPH]]*(Production[[#This Row],[Available time (Hrs)]]-Production[[#This Row],[Planned downtime (Hrs)]]),"")</f>
        <v>663.1578947368422</v>
      </c>
      <c r="M16" s="72">
        <v>415</v>
      </c>
      <c r="N16" s="72">
        <v>35</v>
      </c>
      <c r="O16" s="73">
        <v>0</v>
      </c>
      <c r="P16" s="76">
        <f>IFERROR(Production[[#This Row],[Defect Quantity]]/(Production[[#This Row],[Defect Quantity]]+Production[[#This Row],[Ok Quantity]]),"")</f>
        <v>7.7777777777777779E-2</v>
      </c>
      <c r="Q16" s="76">
        <f>IFERROR(IF(Production[[#This Row],[Ok Quantity]]="","",Production[[#This Row],[Ok Quantity]]/Production[[#This Row],[Target Quantity]]),"")</f>
        <v>0.62579365079365068</v>
      </c>
      <c r="R16" s="75">
        <f>IFERROR(VLOOKUP(Production[[#This Row],[Product]],'Setting and Lists'!B:E,4,0)*Production[[#This Row],[Defect Quantity]],"")</f>
        <v>1470</v>
      </c>
      <c r="S16" s="75">
        <f>IFERROR(VLOOKUP(Production[[#This Row],[Line]],'Setting and Lists'!L:M,2,0)*(Production[[#This Row],[Lose Time (Hrs)]]),"")</f>
        <v>0</v>
      </c>
      <c r="T16" s="75">
        <f>IFERROR(Production[[#This Row],[Lose Time Cost]]+Production[[#This Row],[Defect Cost]],"")</f>
        <v>1470</v>
      </c>
      <c r="U16" s="77">
        <f>IFERROR(3600/VLOOKUP(Production[[#This Row],[Product]],'Setting and Lists'!B:E,2,0),"")</f>
        <v>94.736842105263165</v>
      </c>
      <c r="V16" s="77">
        <f>IFERROR(Production[[#This Row],[UPH]]/VLOOKUP(Production[[#This Row],[Product]],'Setting and Lists'!B:E,3,0),"")</f>
        <v>47.368421052631582</v>
      </c>
      <c r="W16" s="78" t="str">
        <f>IFERROR(Production[[#This Row],[Actual Run Time (Hrs)]]/Production[[#This Row],[Breakdowns]],"")</f>
        <v/>
      </c>
      <c r="X16" s="78" t="str">
        <f>IFERROR(Production[[#This Row],[Lose Time (Hrs)]]/Production[[#This Row],[Breakdowns]],"")</f>
        <v/>
      </c>
      <c r="Y16" s="76">
        <f>IFERROR(IF(Production[[#This Row],[Actual Run Time (Hrs)]]="","",Production[[#This Row],[Actual Run Time (Hrs)]]/(Production[[#This Row],[Available time (Hrs)]]-Production[[#This Row],[Planned downtime (Hrs)]])),"")</f>
        <v>1</v>
      </c>
      <c r="Z16" s="79">
        <f>IFERROR((IF(Production[[#This Row],[Ok Quantity]]="","",Production[[#This Row],[Ok Quantity]]+Production[[#This Row],[Defect Quantity]])/Production[[#This Row],[Target Quantity]]),"")</f>
        <v>0.67857142857142849</v>
      </c>
      <c r="AA16" s="79">
        <f>IFERROR(Production[[#This Row],[Ok Quantity]]/(Production[[#This Row],[Ok Quantity]]+Production[[#This Row],[Defect Quantity]]),"")</f>
        <v>0.92222222222222228</v>
      </c>
      <c r="AB16" s="76">
        <f>IFERROR(Production[[#This Row],[Quality %]]*Production[[#This Row],[Performance %]]*Production[[#This Row],[Availability %]],"")</f>
        <v>0.62579365079365079</v>
      </c>
    </row>
    <row r="17" spans="1:28" x14ac:dyDescent="0.3">
      <c r="A17" s="67" t="str">
        <f t="shared" ca="1" si="0"/>
        <v/>
      </c>
      <c r="B17" s="68">
        <v>42840</v>
      </c>
      <c r="C17" s="69">
        <v>3</v>
      </c>
      <c r="D17" s="70" t="s">
        <v>50</v>
      </c>
      <c r="E17" s="70" t="s">
        <v>24</v>
      </c>
      <c r="F17" s="71">
        <v>5</v>
      </c>
      <c r="G17" s="74">
        <f>IFERROR(VLOOKUP(Production[[#This Row],[Shift]],'Setting and Lists'!G:H,2,0),"")</f>
        <v>8</v>
      </c>
      <c r="H17" s="71">
        <v>1</v>
      </c>
      <c r="I17" s="74">
        <f>IFERROR(Production[[#This Row],[Available time (Hrs)]]-Production[[#This Row],[Planned downtime (Hrs)]],"")</f>
        <v>7</v>
      </c>
      <c r="J17" s="74">
        <f>IF(Production[[#This Row],[Available time (Hrs)]]="","",Production[[#This Row],[Available time (Hrs)]]-Production[[#This Row],[Actual Run Time (Hrs)]]-Production[[#This Row],[Planned downtime (Hrs)]])</f>
        <v>2</v>
      </c>
      <c r="K17" s="70" t="s">
        <v>32</v>
      </c>
      <c r="L17" s="75">
        <f>IFERROR(Production[[#This Row],[UPH]]*(Production[[#This Row],[Available time (Hrs)]]-Production[[#This Row],[Planned downtime (Hrs)]]),"")</f>
        <v>600</v>
      </c>
      <c r="M17" s="72">
        <v>492</v>
      </c>
      <c r="N17" s="72">
        <v>67</v>
      </c>
      <c r="O17" s="73">
        <v>0</v>
      </c>
      <c r="P17" s="76">
        <f>IFERROR(Production[[#This Row],[Defect Quantity]]/(Production[[#This Row],[Defect Quantity]]+Production[[#This Row],[Ok Quantity]]),"")</f>
        <v>0.11985688729874776</v>
      </c>
      <c r="Q17" s="76">
        <f>IFERROR(IF(Production[[#This Row],[Ok Quantity]]="","",Production[[#This Row],[Ok Quantity]]/Production[[#This Row],[Target Quantity]]),"")</f>
        <v>0.82</v>
      </c>
      <c r="R17" s="75">
        <f>IFERROR(VLOOKUP(Production[[#This Row],[Product]],'Setting and Lists'!B:E,4,0)*Production[[#This Row],[Defect Quantity]],"")</f>
        <v>3417</v>
      </c>
      <c r="S17" s="75">
        <f>IFERROR(VLOOKUP(Production[[#This Row],[Line]],'Setting and Lists'!L:M,2,0)*(Production[[#This Row],[Lose Time (Hrs)]]),"")</f>
        <v>2600</v>
      </c>
      <c r="T17" s="75">
        <f>IFERROR(Production[[#This Row],[Lose Time Cost]]+Production[[#This Row],[Defect Cost]],"")</f>
        <v>6017</v>
      </c>
      <c r="U17" s="77">
        <f>IFERROR(3600/VLOOKUP(Production[[#This Row],[Product]],'Setting and Lists'!B:E,2,0),"")</f>
        <v>85.714285714285708</v>
      </c>
      <c r="V17" s="77">
        <f>IFERROR(Production[[#This Row],[UPH]]/VLOOKUP(Production[[#This Row],[Product]],'Setting and Lists'!B:E,3,0),"")</f>
        <v>28.571428571428569</v>
      </c>
      <c r="W17" s="78" t="str">
        <f>IFERROR(Production[[#This Row],[Actual Run Time (Hrs)]]/Production[[#This Row],[Breakdowns]],"")</f>
        <v/>
      </c>
      <c r="X17" s="78" t="str">
        <f>IFERROR(Production[[#This Row],[Lose Time (Hrs)]]/Production[[#This Row],[Breakdowns]],"")</f>
        <v/>
      </c>
      <c r="Y17" s="76">
        <f>IFERROR(IF(Production[[#This Row],[Actual Run Time (Hrs)]]="","",Production[[#This Row],[Actual Run Time (Hrs)]]/(Production[[#This Row],[Available time (Hrs)]]-Production[[#This Row],[Planned downtime (Hrs)]])),"")</f>
        <v>0.7142857142857143</v>
      </c>
      <c r="Z17" s="79">
        <f>IFERROR((IF(Production[[#This Row],[Ok Quantity]]="","",Production[[#This Row],[Ok Quantity]]+Production[[#This Row],[Defect Quantity]])/Production[[#This Row],[Target Quantity]]),"")</f>
        <v>0.93166666666666664</v>
      </c>
      <c r="AA17" s="79">
        <f>IFERROR(Production[[#This Row],[Ok Quantity]]/(Production[[#This Row],[Ok Quantity]]+Production[[#This Row],[Defect Quantity]]),"")</f>
        <v>0.88014311270125223</v>
      </c>
      <c r="AB17" s="76">
        <f>IFERROR(Production[[#This Row],[Quality %]]*Production[[#This Row],[Performance %]]*Production[[#This Row],[Availability %]],"")</f>
        <v>0.58571428571428574</v>
      </c>
    </row>
    <row r="18" spans="1:28" x14ac:dyDescent="0.3">
      <c r="A18" s="67" t="str">
        <f t="shared" ca="1" si="0"/>
        <v/>
      </c>
      <c r="B18" s="68">
        <v>42466</v>
      </c>
      <c r="C18" s="69">
        <v>2</v>
      </c>
      <c r="D18" s="70" t="s">
        <v>49</v>
      </c>
      <c r="E18" s="70" t="s">
        <v>24</v>
      </c>
      <c r="F18" s="71">
        <v>6</v>
      </c>
      <c r="G18" s="74">
        <f>IFERROR(VLOOKUP(Production[[#This Row],[Shift]],'Setting and Lists'!G:H,2,0),"")</f>
        <v>8</v>
      </c>
      <c r="H18" s="71">
        <v>1</v>
      </c>
      <c r="I18" s="74">
        <f>IFERROR(Production[[#This Row],[Available time (Hrs)]]-Production[[#This Row],[Planned downtime (Hrs)]],"")</f>
        <v>7</v>
      </c>
      <c r="J18" s="74">
        <f>IF(Production[[#This Row],[Available time (Hrs)]]="","",Production[[#This Row],[Available time (Hrs)]]-Production[[#This Row],[Actual Run Time (Hrs)]]-Production[[#This Row],[Planned downtime (Hrs)]])</f>
        <v>1</v>
      </c>
      <c r="K18" s="70" t="s">
        <v>34</v>
      </c>
      <c r="L18" s="75">
        <f>IFERROR(Production[[#This Row],[UPH]]*(Production[[#This Row],[Available time (Hrs)]]-Production[[#This Row],[Planned downtime (Hrs)]]),"")</f>
        <v>600</v>
      </c>
      <c r="M18" s="72">
        <v>461</v>
      </c>
      <c r="N18" s="72">
        <v>80</v>
      </c>
      <c r="O18" s="73">
        <v>1</v>
      </c>
      <c r="P18" s="76">
        <f>IFERROR(Production[[#This Row],[Defect Quantity]]/(Production[[#This Row],[Defect Quantity]]+Production[[#This Row],[Ok Quantity]]),"")</f>
        <v>0.1478743068391867</v>
      </c>
      <c r="Q18" s="76">
        <f>IFERROR(IF(Production[[#This Row],[Ok Quantity]]="","",Production[[#This Row],[Ok Quantity]]/Production[[#This Row],[Target Quantity]]),"")</f>
        <v>0.76833333333333331</v>
      </c>
      <c r="R18" s="75">
        <f>IFERROR(VLOOKUP(Production[[#This Row],[Product]],'Setting and Lists'!B:E,4,0)*Production[[#This Row],[Defect Quantity]],"")</f>
        <v>4080</v>
      </c>
      <c r="S18" s="75">
        <f>IFERROR(VLOOKUP(Production[[#This Row],[Line]],'Setting and Lists'!L:M,2,0)*(Production[[#This Row],[Lose Time (Hrs)]]),"")</f>
        <v>1500</v>
      </c>
      <c r="T18" s="75">
        <f>IFERROR(Production[[#This Row],[Lose Time Cost]]+Production[[#This Row],[Defect Cost]],"")</f>
        <v>5580</v>
      </c>
      <c r="U18" s="77">
        <f>IFERROR(3600/VLOOKUP(Production[[#This Row],[Product]],'Setting and Lists'!B:E,2,0),"")</f>
        <v>85.714285714285708</v>
      </c>
      <c r="V18" s="77">
        <f>IFERROR(Production[[#This Row],[UPH]]/VLOOKUP(Production[[#This Row],[Product]],'Setting and Lists'!B:E,3,0),"")</f>
        <v>28.571428571428569</v>
      </c>
      <c r="W18" s="78">
        <f>IFERROR(Production[[#This Row],[Actual Run Time (Hrs)]]/Production[[#This Row],[Breakdowns]],"")</f>
        <v>6</v>
      </c>
      <c r="X18" s="78">
        <f>IFERROR(Production[[#This Row],[Lose Time (Hrs)]]/Production[[#This Row],[Breakdowns]],"")</f>
        <v>1</v>
      </c>
      <c r="Y18" s="76">
        <f>IFERROR(IF(Production[[#This Row],[Actual Run Time (Hrs)]]="","",Production[[#This Row],[Actual Run Time (Hrs)]]/(Production[[#This Row],[Available time (Hrs)]]-Production[[#This Row],[Planned downtime (Hrs)]])),"")</f>
        <v>0.8571428571428571</v>
      </c>
      <c r="Z18" s="79">
        <f>IFERROR((IF(Production[[#This Row],[Ok Quantity]]="","",Production[[#This Row],[Ok Quantity]]+Production[[#This Row],[Defect Quantity]])/Production[[#This Row],[Target Quantity]]),"")</f>
        <v>0.90166666666666662</v>
      </c>
      <c r="AA18" s="79">
        <f>IFERROR(Production[[#This Row],[Ok Quantity]]/(Production[[#This Row],[Ok Quantity]]+Production[[#This Row],[Defect Quantity]]),"")</f>
        <v>0.85212569316081332</v>
      </c>
      <c r="AB18" s="76">
        <f>IFERROR(Production[[#This Row],[Quality %]]*Production[[#This Row],[Performance %]]*Production[[#This Row],[Availability %]],"")</f>
        <v>0.65857142857142847</v>
      </c>
    </row>
    <row r="19" spans="1:28" x14ac:dyDescent="0.3">
      <c r="A19" s="67" t="str">
        <f t="shared" ca="1" si="0"/>
        <v/>
      </c>
      <c r="B19" s="68">
        <v>42299</v>
      </c>
      <c r="C19" s="69">
        <v>3</v>
      </c>
      <c r="D19" s="70" t="s">
        <v>27</v>
      </c>
      <c r="E19" s="70" t="s">
        <v>22</v>
      </c>
      <c r="F19" s="71">
        <v>6</v>
      </c>
      <c r="G19" s="74">
        <f>IFERROR(VLOOKUP(Production[[#This Row],[Shift]],'Setting and Lists'!G:H,2,0),"")</f>
        <v>8</v>
      </c>
      <c r="H19" s="71">
        <v>1</v>
      </c>
      <c r="I19" s="74">
        <f>IFERROR(Production[[#This Row],[Available time (Hrs)]]-Production[[#This Row],[Planned downtime (Hrs)]],"")</f>
        <v>7</v>
      </c>
      <c r="J19" s="74">
        <f>IF(Production[[#This Row],[Available time (Hrs)]]="","",Production[[#This Row],[Available time (Hrs)]]-Production[[#This Row],[Actual Run Time (Hrs)]]-Production[[#This Row],[Planned downtime (Hrs)]])</f>
        <v>1</v>
      </c>
      <c r="K19" s="70" t="s">
        <v>31</v>
      </c>
      <c r="L19" s="75">
        <f>IFERROR(Production[[#This Row],[UPH]]*(Production[[#This Row],[Available time (Hrs)]]-Production[[#This Row],[Planned downtime (Hrs)]]),"")</f>
        <v>600</v>
      </c>
      <c r="M19" s="72">
        <v>479</v>
      </c>
      <c r="N19" s="72">
        <v>64</v>
      </c>
      <c r="O19" s="73">
        <v>2</v>
      </c>
      <c r="P19" s="76">
        <f>IFERROR(Production[[#This Row],[Defect Quantity]]/(Production[[#This Row],[Defect Quantity]]+Production[[#This Row],[Ok Quantity]]),"")</f>
        <v>0.11786372007366483</v>
      </c>
      <c r="Q19" s="76">
        <f>IFERROR(IF(Production[[#This Row],[Ok Quantity]]="","",Production[[#This Row],[Ok Quantity]]/Production[[#This Row],[Target Quantity]]),"")</f>
        <v>0.79833333333333334</v>
      </c>
      <c r="R19" s="75">
        <f>IFERROR(VLOOKUP(Production[[#This Row],[Product]],'Setting and Lists'!B:E,4,0)*Production[[#This Row],[Defect Quantity]],"")</f>
        <v>2240</v>
      </c>
      <c r="S19" s="75">
        <f>IFERROR(VLOOKUP(Production[[#This Row],[Line]],'Setting and Lists'!L:M,2,0)*(Production[[#This Row],[Lose Time (Hrs)]]),"")</f>
        <v>1200</v>
      </c>
      <c r="T19" s="75">
        <f>IFERROR(Production[[#This Row],[Lose Time Cost]]+Production[[#This Row],[Defect Cost]],"")</f>
        <v>3440</v>
      </c>
      <c r="U19" s="77">
        <f>IFERROR(3600/VLOOKUP(Production[[#This Row],[Product]],'Setting and Lists'!B:E,2,0),"")</f>
        <v>85.714285714285708</v>
      </c>
      <c r="V19" s="77">
        <f>IFERROR(Production[[#This Row],[UPH]]/VLOOKUP(Production[[#This Row],[Product]],'Setting and Lists'!B:E,3,0),"")</f>
        <v>17.142857142857142</v>
      </c>
      <c r="W19" s="78">
        <f>IFERROR(Production[[#This Row],[Actual Run Time (Hrs)]]/Production[[#This Row],[Breakdowns]],"")</f>
        <v>3</v>
      </c>
      <c r="X19" s="78">
        <f>IFERROR(Production[[#This Row],[Lose Time (Hrs)]]/Production[[#This Row],[Breakdowns]],"")</f>
        <v>0.5</v>
      </c>
      <c r="Y19" s="76">
        <f>IFERROR(IF(Production[[#This Row],[Actual Run Time (Hrs)]]="","",Production[[#This Row],[Actual Run Time (Hrs)]]/(Production[[#This Row],[Available time (Hrs)]]-Production[[#This Row],[Planned downtime (Hrs)]])),"")</f>
        <v>0.8571428571428571</v>
      </c>
      <c r="Z19" s="79">
        <f>IFERROR((IF(Production[[#This Row],[Ok Quantity]]="","",Production[[#This Row],[Ok Quantity]]+Production[[#This Row],[Defect Quantity]])/Production[[#This Row],[Target Quantity]]),"")</f>
        <v>0.90500000000000003</v>
      </c>
      <c r="AA19" s="79">
        <f>IFERROR(Production[[#This Row],[Ok Quantity]]/(Production[[#This Row],[Ok Quantity]]+Production[[#This Row],[Defect Quantity]]),"")</f>
        <v>0.88213627992633514</v>
      </c>
      <c r="AB19" s="76">
        <f>IFERROR(Production[[#This Row],[Quality %]]*Production[[#This Row],[Performance %]]*Production[[#This Row],[Availability %]],"")</f>
        <v>0.68428571428571427</v>
      </c>
    </row>
    <row r="20" spans="1:28" x14ac:dyDescent="0.3">
      <c r="A20" s="67" t="str">
        <f t="shared" ca="1" si="0"/>
        <v/>
      </c>
      <c r="B20" s="68">
        <v>42247</v>
      </c>
      <c r="C20" s="69">
        <v>3</v>
      </c>
      <c r="D20" s="70" t="s">
        <v>49</v>
      </c>
      <c r="E20" s="70" t="s">
        <v>21</v>
      </c>
      <c r="F20" s="71">
        <v>4</v>
      </c>
      <c r="G20" s="74">
        <f>IFERROR(VLOOKUP(Production[[#This Row],[Shift]],'Setting and Lists'!G:H,2,0),"")</f>
        <v>8</v>
      </c>
      <c r="H20" s="71">
        <v>1</v>
      </c>
      <c r="I20" s="74">
        <f>IFERROR(Production[[#This Row],[Available time (Hrs)]]-Production[[#This Row],[Planned downtime (Hrs)]],"")</f>
        <v>7</v>
      </c>
      <c r="J20" s="74">
        <f>IF(Production[[#This Row],[Available time (Hrs)]]="","",Production[[#This Row],[Available time (Hrs)]]-Production[[#This Row],[Actual Run Time (Hrs)]]-Production[[#This Row],[Planned downtime (Hrs)]])</f>
        <v>3</v>
      </c>
      <c r="K20" s="70" t="s">
        <v>67</v>
      </c>
      <c r="L20" s="75">
        <f>IFERROR(Production[[#This Row],[UPH]]*(Production[[#This Row],[Available time (Hrs)]]-Production[[#This Row],[Planned downtime (Hrs)]]),"")</f>
        <v>681.08108108108104</v>
      </c>
      <c r="M20" s="72">
        <v>435</v>
      </c>
      <c r="N20" s="72">
        <v>72</v>
      </c>
      <c r="O20" s="73">
        <v>3</v>
      </c>
      <c r="P20" s="76">
        <f>IFERROR(Production[[#This Row],[Defect Quantity]]/(Production[[#This Row],[Defect Quantity]]+Production[[#This Row],[Ok Quantity]]),"")</f>
        <v>0.14201183431952663</v>
      </c>
      <c r="Q20" s="76">
        <f>IFERROR(IF(Production[[#This Row],[Ok Quantity]]="","",Production[[#This Row],[Ok Quantity]]/Production[[#This Row],[Target Quantity]]),"")</f>
        <v>0.63869047619047625</v>
      </c>
      <c r="R20" s="75">
        <f>IFERROR(VLOOKUP(Production[[#This Row],[Product]],'Setting and Lists'!B:E,4,0)*Production[[#This Row],[Defect Quantity]],"")</f>
        <v>3960</v>
      </c>
      <c r="S20" s="75">
        <f>IFERROR(VLOOKUP(Production[[#This Row],[Line]],'Setting and Lists'!L:M,2,0)*(Production[[#This Row],[Lose Time (Hrs)]]),"")</f>
        <v>4500</v>
      </c>
      <c r="T20" s="75">
        <f>IFERROR(Production[[#This Row],[Lose Time Cost]]+Production[[#This Row],[Defect Cost]],"")</f>
        <v>8460</v>
      </c>
      <c r="U20" s="77">
        <f>IFERROR(3600/VLOOKUP(Production[[#This Row],[Product]],'Setting and Lists'!B:E,2,0),"")</f>
        <v>97.297297297297291</v>
      </c>
      <c r="V20" s="77">
        <f>IFERROR(Production[[#This Row],[UPH]]/VLOOKUP(Production[[#This Row],[Product]],'Setting and Lists'!B:E,3,0),"")</f>
        <v>32.432432432432428</v>
      </c>
      <c r="W20" s="78">
        <f>IFERROR(Production[[#This Row],[Actual Run Time (Hrs)]]/Production[[#This Row],[Breakdowns]],"")</f>
        <v>1.3333333333333333</v>
      </c>
      <c r="X20" s="78">
        <f>IFERROR(Production[[#This Row],[Lose Time (Hrs)]]/Production[[#This Row],[Breakdowns]],"")</f>
        <v>1</v>
      </c>
      <c r="Y20" s="76">
        <f>IFERROR(IF(Production[[#This Row],[Actual Run Time (Hrs)]]="","",Production[[#This Row],[Actual Run Time (Hrs)]]/(Production[[#This Row],[Available time (Hrs)]]-Production[[#This Row],[Planned downtime (Hrs)]])),"")</f>
        <v>0.5714285714285714</v>
      </c>
      <c r="Z20" s="79">
        <f>IFERROR((IF(Production[[#This Row],[Ok Quantity]]="","",Production[[#This Row],[Ok Quantity]]+Production[[#This Row],[Defect Quantity]])/Production[[#This Row],[Target Quantity]]),"")</f>
        <v>0.7444047619047619</v>
      </c>
      <c r="AA20" s="79">
        <f>IFERROR(Production[[#This Row],[Ok Quantity]]/(Production[[#This Row],[Ok Quantity]]+Production[[#This Row],[Defect Quantity]]),"")</f>
        <v>0.85798816568047342</v>
      </c>
      <c r="AB20" s="76">
        <f>IFERROR(Production[[#This Row],[Quality %]]*Production[[#This Row],[Performance %]]*Production[[#This Row],[Availability %]],"")</f>
        <v>0.36496598639455785</v>
      </c>
    </row>
    <row r="21" spans="1:28" x14ac:dyDescent="0.3">
      <c r="A21" s="67" t="str">
        <f t="shared" ca="1" si="0"/>
        <v/>
      </c>
      <c r="B21" s="68">
        <v>42794</v>
      </c>
      <c r="C21" s="69">
        <v>1</v>
      </c>
      <c r="D21" s="70" t="s">
        <v>49</v>
      </c>
      <c r="E21" s="70" t="s">
        <v>22</v>
      </c>
      <c r="F21" s="71">
        <v>6</v>
      </c>
      <c r="G21" s="74">
        <f>IFERROR(VLOOKUP(Production[[#This Row],[Shift]],'Setting and Lists'!G:H,2,0),"")</f>
        <v>8</v>
      </c>
      <c r="H21" s="71">
        <v>1</v>
      </c>
      <c r="I21" s="74">
        <f>IFERROR(Production[[#This Row],[Available time (Hrs)]]-Production[[#This Row],[Planned downtime (Hrs)]],"")</f>
        <v>7</v>
      </c>
      <c r="J21" s="74">
        <f>IF(Production[[#This Row],[Available time (Hrs)]]="","",Production[[#This Row],[Available time (Hrs)]]-Production[[#This Row],[Actual Run Time (Hrs)]]-Production[[#This Row],[Planned downtime (Hrs)]])</f>
        <v>1</v>
      </c>
      <c r="K21" s="70" t="s">
        <v>32</v>
      </c>
      <c r="L21" s="75">
        <f>IFERROR(Production[[#This Row],[UPH]]*(Production[[#This Row],[Available time (Hrs)]]-Production[[#This Row],[Planned downtime (Hrs)]]),"")</f>
        <v>600</v>
      </c>
      <c r="M21" s="72">
        <v>471</v>
      </c>
      <c r="N21" s="72">
        <v>86</v>
      </c>
      <c r="O21" s="73">
        <v>1</v>
      </c>
      <c r="P21" s="76">
        <f>IFERROR(Production[[#This Row],[Defect Quantity]]/(Production[[#This Row],[Defect Quantity]]+Production[[#This Row],[Ok Quantity]]),"")</f>
        <v>0.15439856373429084</v>
      </c>
      <c r="Q21" s="76">
        <f>IFERROR(IF(Production[[#This Row],[Ok Quantity]]="","",Production[[#This Row],[Ok Quantity]]/Production[[#This Row],[Target Quantity]]),"")</f>
        <v>0.78500000000000003</v>
      </c>
      <c r="R21" s="75">
        <f>IFERROR(VLOOKUP(Production[[#This Row],[Product]],'Setting and Lists'!B:E,4,0)*Production[[#This Row],[Defect Quantity]],"")</f>
        <v>3010</v>
      </c>
      <c r="S21" s="75">
        <f>IFERROR(VLOOKUP(Production[[#This Row],[Line]],'Setting and Lists'!L:M,2,0)*(Production[[#This Row],[Lose Time (Hrs)]]),"")</f>
        <v>1500</v>
      </c>
      <c r="T21" s="75">
        <f>IFERROR(Production[[#This Row],[Lose Time Cost]]+Production[[#This Row],[Defect Cost]],"")</f>
        <v>4510</v>
      </c>
      <c r="U21" s="77">
        <f>IFERROR(3600/VLOOKUP(Production[[#This Row],[Product]],'Setting and Lists'!B:E,2,0),"")</f>
        <v>85.714285714285708</v>
      </c>
      <c r="V21" s="77">
        <f>IFERROR(Production[[#This Row],[UPH]]/VLOOKUP(Production[[#This Row],[Product]],'Setting and Lists'!B:E,3,0),"")</f>
        <v>17.142857142857142</v>
      </c>
      <c r="W21" s="78">
        <f>IFERROR(Production[[#This Row],[Actual Run Time (Hrs)]]/Production[[#This Row],[Breakdowns]],"")</f>
        <v>6</v>
      </c>
      <c r="X21" s="78">
        <f>IFERROR(Production[[#This Row],[Lose Time (Hrs)]]/Production[[#This Row],[Breakdowns]],"")</f>
        <v>1</v>
      </c>
      <c r="Y21" s="76">
        <f>IFERROR(IF(Production[[#This Row],[Actual Run Time (Hrs)]]="","",Production[[#This Row],[Actual Run Time (Hrs)]]/(Production[[#This Row],[Available time (Hrs)]]-Production[[#This Row],[Planned downtime (Hrs)]])),"")</f>
        <v>0.8571428571428571</v>
      </c>
      <c r="Z21" s="79">
        <f>IFERROR((IF(Production[[#This Row],[Ok Quantity]]="","",Production[[#This Row],[Ok Quantity]]+Production[[#This Row],[Defect Quantity]])/Production[[#This Row],[Target Quantity]]),"")</f>
        <v>0.92833333333333334</v>
      </c>
      <c r="AA21" s="79">
        <f>IFERROR(Production[[#This Row],[Ok Quantity]]/(Production[[#This Row],[Ok Quantity]]+Production[[#This Row],[Defect Quantity]]),"")</f>
        <v>0.84560143626570916</v>
      </c>
      <c r="AB21" s="76">
        <f>IFERROR(Production[[#This Row],[Quality %]]*Production[[#This Row],[Performance %]]*Production[[#This Row],[Availability %]],"")</f>
        <v>0.67285714285714282</v>
      </c>
    </row>
    <row r="22" spans="1:28" x14ac:dyDescent="0.3">
      <c r="A22" s="67" t="str">
        <f t="shared" ca="1" si="0"/>
        <v/>
      </c>
      <c r="B22" s="68">
        <v>43529</v>
      </c>
      <c r="C22" s="69">
        <v>1</v>
      </c>
      <c r="D22" s="70" t="s">
        <v>49</v>
      </c>
      <c r="E22" s="70" t="s">
        <v>18</v>
      </c>
      <c r="F22" s="71">
        <v>5</v>
      </c>
      <c r="G22" s="74">
        <f>IFERROR(VLOOKUP(Production[[#This Row],[Shift]],'Setting and Lists'!G:H,2,0),"")</f>
        <v>8</v>
      </c>
      <c r="H22" s="71">
        <v>1</v>
      </c>
      <c r="I22" s="74">
        <f>IFERROR(Production[[#This Row],[Available time (Hrs)]]-Production[[#This Row],[Planned downtime (Hrs)]],"")</f>
        <v>7</v>
      </c>
      <c r="J22" s="74">
        <f>IF(Production[[#This Row],[Available time (Hrs)]]="","",Production[[#This Row],[Available time (Hrs)]]-Production[[#This Row],[Actual Run Time (Hrs)]]-Production[[#This Row],[Planned downtime (Hrs)]])</f>
        <v>2</v>
      </c>
      <c r="K22" s="70" t="s">
        <v>36</v>
      </c>
      <c r="L22" s="75">
        <f>IFERROR(Production[[#This Row],[UPH]]*(Production[[#This Row],[Available time (Hrs)]]-Production[[#This Row],[Planned downtime (Hrs)]]),"")</f>
        <v>630</v>
      </c>
      <c r="M22" s="72">
        <v>489</v>
      </c>
      <c r="N22" s="72">
        <v>56</v>
      </c>
      <c r="O22" s="73">
        <v>1</v>
      </c>
      <c r="P22" s="76">
        <f>IFERROR(Production[[#This Row],[Defect Quantity]]/(Production[[#This Row],[Defect Quantity]]+Production[[#This Row],[Ok Quantity]]),"")</f>
        <v>0.10275229357798166</v>
      </c>
      <c r="Q22" s="76">
        <f>IFERROR(IF(Production[[#This Row],[Ok Quantity]]="","",Production[[#This Row],[Ok Quantity]]/Production[[#This Row],[Target Quantity]]),"")</f>
        <v>0.77619047619047621</v>
      </c>
      <c r="R22" s="75">
        <f>IFERROR(VLOOKUP(Production[[#This Row],[Product]],'Setting and Lists'!B:E,4,0)*Production[[#This Row],[Defect Quantity]],"")</f>
        <v>3360</v>
      </c>
      <c r="S22" s="75">
        <f>IFERROR(VLOOKUP(Production[[#This Row],[Line]],'Setting and Lists'!L:M,2,0)*(Production[[#This Row],[Lose Time (Hrs)]]),"")</f>
        <v>3000</v>
      </c>
      <c r="T22" s="75">
        <f>IFERROR(Production[[#This Row],[Lose Time Cost]]+Production[[#This Row],[Defect Cost]],"")</f>
        <v>6360</v>
      </c>
      <c r="U22" s="77">
        <f>IFERROR(3600/VLOOKUP(Production[[#This Row],[Product]],'Setting and Lists'!B:E,2,0),"")</f>
        <v>90</v>
      </c>
      <c r="V22" s="77">
        <f>IFERROR(Production[[#This Row],[UPH]]/VLOOKUP(Production[[#This Row],[Product]],'Setting and Lists'!B:E,3,0),"")</f>
        <v>22.5</v>
      </c>
      <c r="W22" s="78">
        <f>IFERROR(Production[[#This Row],[Actual Run Time (Hrs)]]/Production[[#This Row],[Breakdowns]],"")</f>
        <v>5</v>
      </c>
      <c r="X22" s="78">
        <f>IFERROR(Production[[#This Row],[Lose Time (Hrs)]]/Production[[#This Row],[Breakdowns]],"")</f>
        <v>2</v>
      </c>
      <c r="Y22" s="76">
        <f>IFERROR(IF(Production[[#This Row],[Actual Run Time (Hrs)]]="","",Production[[#This Row],[Actual Run Time (Hrs)]]/(Production[[#This Row],[Available time (Hrs)]]-Production[[#This Row],[Planned downtime (Hrs)]])),"")</f>
        <v>0.7142857142857143</v>
      </c>
      <c r="Z22" s="79">
        <f>IFERROR((IF(Production[[#This Row],[Ok Quantity]]="","",Production[[#This Row],[Ok Quantity]]+Production[[#This Row],[Defect Quantity]])/Production[[#This Row],[Target Quantity]]),"")</f>
        <v>0.86507936507936511</v>
      </c>
      <c r="AA22" s="79">
        <f>IFERROR(Production[[#This Row],[Ok Quantity]]/(Production[[#This Row],[Ok Quantity]]+Production[[#This Row],[Defect Quantity]]),"")</f>
        <v>0.89724770642201834</v>
      </c>
      <c r="AB22" s="76">
        <f>IFERROR(Production[[#This Row],[Quality %]]*Production[[#This Row],[Performance %]]*Production[[#This Row],[Availability %]],"")</f>
        <v>0.55442176870748305</v>
      </c>
    </row>
    <row r="23" spans="1:28" x14ac:dyDescent="0.3">
      <c r="A23" s="67" t="str">
        <f t="shared" ca="1" si="0"/>
        <v/>
      </c>
      <c r="B23" s="68">
        <v>43633</v>
      </c>
      <c r="C23" s="69">
        <v>3</v>
      </c>
      <c r="D23" s="70" t="s">
        <v>26</v>
      </c>
      <c r="E23" s="70" t="s">
        <v>21</v>
      </c>
      <c r="F23" s="71">
        <v>7</v>
      </c>
      <c r="G23" s="74">
        <f>IFERROR(VLOOKUP(Production[[#This Row],[Shift]],'Setting and Lists'!G:H,2,0),"")</f>
        <v>8</v>
      </c>
      <c r="H23" s="71">
        <v>1</v>
      </c>
      <c r="I23" s="74">
        <f>IFERROR(Production[[#This Row],[Available time (Hrs)]]-Production[[#This Row],[Planned downtime (Hrs)]],"")</f>
        <v>7</v>
      </c>
      <c r="J23" s="74">
        <f>IF(Production[[#This Row],[Available time (Hrs)]]="","",Production[[#This Row],[Available time (Hrs)]]-Production[[#This Row],[Actual Run Time (Hrs)]]-Production[[#This Row],[Planned downtime (Hrs)]])</f>
        <v>0</v>
      </c>
      <c r="K23" s="70"/>
      <c r="L23" s="75">
        <f>IFERROR(Production[[#This Row],[UPH]]*(Production[[#This Row],[Available time (Hrs)]]-Production[[#This Row],[Planned downtime (Hrs)]]),"")</f>
        <v>681.08108108108104</v>
      </c>
      <c r="M23" s="72">
        <v>499</v>
      </c>
      <c r="N23" s="72">
        <v>130</v>
      </c>
      <c r="O23" s="73">
        <v>0</v>
      </c>
      <c r="P23" s="76">
        <f>IFERROR(Production[[#This Row],[Defect Quantity]]/(Production[[#This Row],[Defect Quantity]]+Production[[#This Row],[Ok Quantity]]),"")</f>
        <v>0.2066772655007949</v>
      </c>
      <c r="Q23" s="76">
        <f>IFERROR(IF(Production[[#This Row],[Ok Quantity]]="","",Production[[#This Row],[Ok Quantity]]/Production[[#This Row],[Target Quantity]]),"")</f>
        <v>0.73265873015873018</v>
      </c>
      <c r="R23" s="75">
        <f>IFERROR(VLOOKUP(Production[[#This Row],[Product]],'Setting and Lists'!B:E,4,0)*Production[[#This Row],[Defect Quantity]],"")</f>
        <v>7150</v>
      </c>
      <c r="S23" s="75">
        <f>IFERROR(VLOOKUP(Production[[#This Row],[Line]],'Setting and Lists'!L:M,2,0)*(Production[[#This Row],[Lose Time (Hrs)]]),"")</f>
        <v>0</v>
      </c>
      <c r="T23" s="75">
        <f>IFERROR(Production[[#This Row],[Lose Time Cost]]+Production[[#This Row],[Defect Cost]],"")</f>
        <v>7150</v>
      </c>
      <c r="U23" s="77">
        <f>IFERROR(3600/VLOOKUP(Production[[#This Row],[Product]],'Setting and Lists'!B:E,2,0),"")</f>
        <v>97.297297297297291</v>
      </c>
      <c r="V23" s="77">
        <f>IFERROR(Production[[#This Row],[UPH]]/VLOOKUP(Production[[#This Row],[Product]],'Setting and Lists'!B:E,3,0),"")</f>
        <v>32.432432432432428</v>
      </c>
      <c r="W23" s="78" t="str">
        <f>IFERROR(Production[[#This Row],[Actual Run Time (Hrs)]]/Production[[#This Row],[Breakdowns]],"")</f>
        <v/>
      </c>
      <c r="X23" s="78" t="str">
        <f>IFERROR(Production[[#This Row],[Lose Time (Hrs)]]/Production[[#This Row],[Breakdowns]],"")</f>
        <v/>
      </c>
      <c r="Y23" s="76">
        <f>IFERROR(IF(Production[[#This Row],[Actual Run Time (Hrs)]]="","",Production[[#This Row],[Actual Run Time (Hrs)]]/(Production[[#This Row],[Available time (Hrs)]]-Production[[#This Row],[Planned downtime (Hrs)]])),"")</f>
        <v>1</v>
      </c>
      <c r="Z23" s="79">
        <f>IFERROR((IF(Production[[#This Row],[Ok Quantity]]="","",Production[[#This Row],[Ok Quantity]]+Production[[#This Row],[Defect Quantity]])/Production[[#This Row],[Target Quantity]]),"")</f>
        <v>0.92353174603174604</v>
      </c>
      <c r="AA23" s="79">
        <f>IFERROR(Production[[#This Row],[Ok Quantity]]/(Production[[#This Row],[Ok Quantity]]+Production[[#This Row],[Defect Quantity]]),"")</f>
        <v>0.7933227344992051</v>
      </c>
      <c r="AB23" s="76">
        <f>IFERROR(Production[[#This Row],[Quality %]]*Production[[#This Row],[Performance %]]*Production[[#This Row],[Availability %]],"")</f>
        <v>0.73265873015873018</v>
      </c>
    </row>
    <row r="24" spans="1:28" x14ac:dyDescent="0.3">
      <c r="A24" s="67" t="str">
        <f t="shared" ca="1" si="0"/>
        <v/>
      </c>
      <c r="B24" s="68">
        <v>43695</v>
      </c>
      <c r="C24" s="69">
        <v>1</v>
      </c>
      <c r="D24" s="70" t="s">
        <v>27</v>
      </c>
      <c r="E24" s="70" t="s">
        <v>24</v>
      </c>
      <c r="F24" s="71">
        <v>6</v>
      </c>
      <c r="G24" s="74">
        <f>IFERROR(VLOOKUP(Production[[#This Row],[Shift]],'Setting and Lists'!G:H,2,0),"")</f>
        <v>8</v>
      </c>
      <c r="H24" s="71">
        <v>1</v>
      </c>
      <c r="I24" s="74">
        <f>IFERROR(Production[[#This Row],[Available time (Hrs)]]-Production[[#This Row],[Planned downtime (Hrs)]],"")</f>
        <v>7</v>
      </c>
      <c r="J24" s="74">
        <f>IF(Production[[#This Row],[Available time (Hrs)]]="","",Production[[#This Row],[Available time (Hrs)]]-Production[[#This Row],[Actual Run Time (Hrs)]]-Production[[#This Row],[Planned downtime (Hrs)]])</f>
        <v>1</v>
      </c>
      <c r="K24" s="70" t="s">
        <v>35</v>
      </c>
      <c r="L24" s="75">
        <f>IFERROR(Production[[#This Row],[UPH]]*(Production[[#This Row],[Available time (Hrs)]]-Production[[#This Row],[Planned downtime (Hrs)]]),"")</f>
        <v>600</v>
      </c>
      <c r="M24" s="72">
        <v>405</v>
      </c>
      <c r="N24" s="72">
        <v>77</v>
      </c>
      <c r="O24" s="73">
        <v>1</v>
      </c>
      <c r="P24" s="76">
        <f>IFERROR(Production[[#This Row],[Defect Quantity]]/(Production[[#This Row],[Defect Quantity]]+Production[[#This Row],[Ok Quantity]]),"")</f>
        <v>0.15975103734439833</v>
      </c>
      <c r="Q24" s="76">
        <f>IFERROR(IF(Production[[#This Row],[Ok Quantity]]="","",Production[[#This Row],[Ok Quantity]]/Production[[#This Row],[Target Quantity]]),"")</f>
        <v>0.67500000000000004</v>
      </c>
      <c r="R24" s="75">
        <f>IFERROR(VLOOKUP(Production[[#This Row],[Product]],'Setting and Lists'!B:E,4,0)*Production[[#This Row],[Defect Quantity]],"")</f>
        <v>3927</v>
      </c>
      <c r="S24" s="75">
        <f>IFERROR(VLOOKUP(Production[[#This Row],[Line]],'Setting and Lists'!L:M,2,0)*(Production[[#This Row],[Lose Time (Hrs)]]),"")</f>
        <v>1200</v>
      </c>
      <c r="T24" s="75">
        <f>IFERROR(Production[[#This Row],[Lose Time Cost]]+Production[[#This Row],[Defect Cost]],"")</f>
        <v>5127</v>
      </c>
      <c r="U24" s="77">
        <f>IFERROR(3600/VLOOKUP(Production[[#This Row],[Product]],'Setting and Lists'!B:E,2,0),"")</f>
        <v>85.714285714285708</v>
      </c>
      <c r="V24" s="77">
        <f>IFERROR(Production[[#This Row],[UPH]]/VLOOKUP(Production[[#This Row],[Product]],'Setting and Lists'!B:E,3,0),"")</f>
        <v>28.571428571428569</v>
      </c>
      <c r="W24" s="78">
        <f>IFERROR(Production[[#This Row],[Actual Run Time (Hrs)]]/Production[[#This Row],[Breakdowns]],"")</f>
        <v>6</v>
      </c>
      <c r="X24" s="78">
        <f>IFERROR(Production[[#This Row],[Lose Time (Hrs)]]/Production[[#This Row],[Breakdowns]],"")</f>
        <v>1</v>
      </c>
      <c r="Y24" s="76">
        <f>IFERROR(IF(Production[[#This Row],[Actual Run Time (Hrs)]]="","",Production[[#This Row],[Actual Run Time (Hrs)]]/(Production[[#This Row],[Available time (Hrs)]]-Production[[#This Row],[Planned downtime (Hrs)]])),"")</f>
        <v>0.8571428571428571</v>
      </c>
      <c r="Z24" s="79">
        <f>IFERROR((IF(Production[[#This Row],[Ok Quantity]]="","",Production[[#This Row],[Ok Quantity]]+Production[[#This Row],[Defect Quantity]])/Production[[#This Row],[Target Quantity]]),"")</f>
        <v>0.80333333333333334</v>
      </c>
      <c r="AA24" s="79">
        <f>IFERROR(Production[[#This Row],[Ok Quantity]]/(Production[[#This Row],[Ok Quantity]]+Production[[#This Row],[Defect Quantity]]),"")</f>
        <v>0.84024896265560167</v>
      </c>
      <c r="AB24" s="76">
        <f>IFERROR(Production[[#This Row],[Quality %]]*Production[[#This Row],[Performance %]]*Production[[#This Row],[Availability %]],"")</f>
        <v>0.57857142857142863</v>
      </c>
    </row>
    <row r="25" spans="1:28" x14ac:dyDescent="0.3">
      <c r="A25" s="67" t="str">
        <f t="shared" ca="1" si="0"/>
        <v/>
      </c>
      <c r="B25" s="68">
        <v>42846</v>
      </c>
      <c r="C25" s="69">
        <v>1</v>
      </c>
      <c r="D25" s="70" t="s">
        <v>26</v>
      </c>
      <c r="E25" s="70" t="s">
        <v>21</v>
      </c>
      <c r="F25" s="71">
        <v>5</v>
      </c>
      <c r="G25" s="74">
        <f>IFERROR(VLOOKUP(Production[[#This Row],[Shift]],'Setting and Lists'!G:H,2,0),"")</f>
        <v>8</v>
      </c>
      <c r="H25" s="71">
        <v>1</v>
      </c>
      <c r="I25" s="74">
        <f>IFERROR(Production[[#This Row],[Available time (Hrs)]]-Production[[#This Row],[Planned downtime (Hrs)]],"")</f>
        <v>7</v>
      </c>
      <c r="J25" s="74">
        <f>IF(Production[[#This Row],[Available time (Hrs)]]="","",Production[[#This Row],[Available time (Hrs)]]-Production[[#This Row],[Actual Run Time (Hrs)]]-Production[[#This Row],[Planned downtime (Hrs)]])</f>
        <v>2</v>
      </c>
      <c r="K25" s="70" t="s">
        <v>34</v>
      </c>
      <c r="L25" s="75">
        <f>IFERROR(Production[[#This Row],[UPH]]*(Production[[#This Row],[Available time (Hrs)]]-Production[[#This Row],[Planned downtime (Hrs)]]),"")</f>
        <v>681.08108108108104</v>
      </c>
      <c r="M25" s="72">
        <v>416</v>
      </c>
      <c r="N25" s="72">
        <v>69</v>
      </c>
      <c r="O25" s="73">
        <v>1</v>
      </c>
      <c r="P25" s="76">
        <f>IFERROR(Production[[#This Row],[Defect Quantity]]/(Production[[#This Row],[Defect Quantity]]+Production[[#This Row],[Ok Quantity]]),"")</f>
        <v>0.1422680412371134</v>
      </c>
      <c r="Q25" s="76">
        <f>IFERROR(IF(Production[[#This Row],[Ok Quantity]]="","",Production[[#This Row],[Ok Quantity]]/Production[[#This Row],[Target Quantity]]),"")</f>
        <v>0.61079365079365078</v>
      </c>
      <c r="R25" s="75">
        <f>IFERROR(VLOOKUP(Production[[#This Row],[Product]],'Setting and Lists'!B:E,4,0)*Production[[#This Row],[Defect Quantity]],"")</f>
        <v>3795</v>
      </c>
      <c r="S25" s="75">
        <f>IFERROR(VLOOKUP(Production[[#This Row],[Line]],'Setting and Lists'!L:M,2,0)*(Production[[#This Row],[Lose Time (Hrs)]]),"")</f>
        <v>2000</v>
      </c>
      <c r="T25" s="75">
        <f>IFERROR(Production[[#This Row],[Lose Time Cost]]+Production[[#This Row],[Defect Cost]],"")</f>
        <v>5795</v>
      </c>
      <c r="U25" s="77">
        <f>IFERROR(3600/VLOOKUP(Production[[#This Row],[Product]],'Setting and Lists'!B:E,2,0),"")</f>
        <v>97.297297297297291</v>
      </c>
      <c r="V25" s="77">
        <f>IFERROR(Production[[#This Row],[UPH]]/VLOOKUP(Production[[#This Row],[Product]],'Setting and Lists'!B:E,3,0),"")</f>
        <v>32.432432432432428</v>
      </c>
      <c r="W25" s="78">
        <f>IFERROR(Production[[#This Row],[Actual Run Time (Hrs)]]/Production[[#This Row],[Breakdowns]],"")</f>
        <v>5</v>
      </c>
      <c r="X25" s="78">
        <f>IFERROR(Production[[#This Row],[Lose Time (Hrs)]]/Production[[#This Row],[Breakdowns]],"")</f>
        <v>2</v>
      </c>
      <c r="Y25" s="76">
        <f>IFERROR(IF(Production[[#This Row],[Actual Run Time (Hrs)]]="","",Production[[#This Row],[Actual Run Time (Hrs)]]/(Production[[#This Row],[Available time (Hrs)]]-Production[[#This Row],[Planned downtime (Hrs)]])),"")</f>
        <v>0.7142857142857143</v>
      </c>
      <c r="Z25" s="79">
        <f>IFERROR((IF(Production[[#This Row],[Ok Quantity]]="","",Production[[#This Row],[Ok Quantity]]+Production[[#This Row],[Defect Quantity]])/Production[[#This Row],[Target Quantity]]),"")</f>
        <v>0.71210317460317463</v>
      </c>
      <c r="AA25" s="79">
        <f>IFERROR(Production[[#This Row],[Ok Quantity]]/(Production[[#This Row],[Ok Quantity]]+Production[[#This Row],[Defect Quantity]]),"")</f>
        <v>0.85773195876288655</v>
      </c>
      <c r="AB25" s="76">
        <f>IFERROR(Production[[#This Row],[Quality %]]*Production[[#This Row],[Performance %]]*Production[[#This Row],[Availability %]],"")</f>
        <v>0.43628117913832198</v>
      </c>
    </row>
    <row r="26" spans="1:28" x14ac:dyDescent="0.3">
      <c r="A26" s="67" t="str">
        <f t="shared" ca="1" si="0"/>
        <v/>
      </c>
      <c r="B26" s="68">
        <v>42904</v>
      </c>
      <c r="C26" s="69">
        <v>2</v>
      </c>
      <c r="D26" s="70" t="s">
        <v>26</v>
      </c>
      <c r="E26" s="70" t="s">
        <v>19</v>
      </c>
      <c r="F26" s="71">
        <v>4</v>
      </c>
      <c r="G26" s="74">
        <f>IFERROR(VLOOKUP(Production[[#This Row],[Shift]],'Setting and Lists'!G:H,2,0),"")</f>
        <v>8</v>
      </c>
      <c r="H26" s="71">
        <v>1</v>
      </c>
      <c r="I26" s="74">
        <f>IFERROR(Production[[#This Row],[Available time (Hrs)]]-Production[[#This Row],[Planned downtime (Hrs)]],"")</f>
        <v>7</v>
      </c>
      <c r="J26" s="74">
        <f>IF(Production[[#This Row],[Available time (Hrs)]]="","",Production[[#This Row],[Available time (Hrs)]]-Production[[#This Row],[Actual Run Time (Hrs)]]-Production[[#This Row],[Planned downtime (Hrs)]])</f>
        <v>3</v>
      </c>
      <c r="K26" s="70" t="s">
        <v>35</v>
      </c>
      <c r="L26" s="75">
        <f>IFERROR(Production[[#This Row],[UPH]]*(Production[[#This Row],[Available time (Hrs)]]-Production[[#This Row],[Planned downtime (Hrs)]]),"")</f>
        <v>720</v>
      </c>
      <c r="M26" s="72">
        <v>441</v>
      </c>
      <c r="N26" s="72">
        <v>84</v>
      </c>
      <c r="O26" s="73">
        <v>1</v>
      </c>
      <c r="P26" s="76">
        <f>IFERROR(Production[[#This Row],[Defect Quantity]]/(Production[[#This Row],[Defect Quantity]]+Production[[#This Row],[Ok Quantity]]),"")</f>
        <v>0.16</v>
      </c>
      <c r="Q26" s="76">
        <f>IFERROR(IF(Production[[#This Row],[Ok Quantity]]="","",Production[[#This Row],[Ok Quantity]]/Production[[#This Row],[Target Quantity]]),"")</f>
        <v>0.61250000000000004</v>
      </c>
      <c r="R26" s="75">
        <f>IFERROR(VLOOKUP(Production[[#This Row],[Product]],'Setting and Lists'!B:E,4,0)*Production[[#This Row],[Defect Quantity]],"")</f>
        <v>4200</v>
      </c>
      <c r="S26" s="75">
        <f>IFERROR(VLOOKUP(Production[[#This Row],[Line]],'Setting and Lists'!L:M,2,0)*(Production[[#This Row],[Lose Time (Hrs)]]),"")</f>
        <v>3000</v>
      </c>
      <c r="T26" s="75">
        <f>IFERROR(Production[[#This Row],[Lose Time Cost]]+Production[[#This Row],[Defect Cost]],"")</f>
        <v>7200</v>
      </c>
      <c r="U26" s="77">
        <f>IFERROR(3600/VLOOKUP(Production[[#This Row],[Product]],'Setting and Lists'!B:E,2,0),"")</f>
        <v>102.85714285714286</v>
      </c>
      <c r="V26" s="77">
        <f>IFERROR(Production[[#This Row],[UPH]]/VLOOKUP(Production[[#This Row],[Product]],'Setting and Lists'!B:E,3,0),"")</f>
        <v>34.285714285714285</v>
      </c>
      <c r="W26" s="78">
        <f>IFERROR(Production[[#This Row],[Actual Run Time (Hrs)]]/Production[[#This Row],[Breakdowns]],"")</f>
        <v>4</v>
      </c>
      <c r="X26" s="78">
        <f>IFERROR(Production[[#This Row],[Lose Time (Hrs)]]/Production[[#This Row],[Breakdowns]],"")</f>
        <v>3</v>
      </c>
      <c r="Y26" s="76">
        <f>IFERROR(IF(Production[[#This Row],[Actual Run Time (Hrs)]]="","",Production[[#This Row],[Actual Run Time (Hrs)]]/(Production[[#This Row],[Available time (Hrs)]]-Production[[#This Row],[Planned downtime (Hrs)]])),"")</f>
        <v>0.5714285714285714</v>
      </c>
      <c r="Z26" s="79">
        <f>IFERROR((IF(Production[[#This Row],[Ok Quantity]]="","",Production[[#This Row],[Ok Quantity]]+Production[[#This Row],[Defect Quantity]])/Production[[#This Row],[Target Quantity]]),"")</f>
        <v>0.72916666666666663</v>
      </c>
      <c r="AA26" s="79">
        <f>IFERROR(Production[[#This Row],[Ok Quantity]]/(Production[[#This Row],[Ok Quantity]]+Production[[#This Row],[Defect Quantity]]),"")</f>
        <v>0.84</v>
      </c>
      <c r="AB26" s="76">
        <f>IFERROR(Production[[#This Row],[Quality %]]*Production[[#This Row],[Performance %]]*Production[[#This Row],[Availability %]],"")</f>
        <v>0.34999999999999992</v>
      </c>
    </row>
    <row r="27" spans="1:28" x14ac:dyDescent="0.3">
      <c r="A27" s="67" t="str">
        <f t="shared" ca="1" si="0"/>
        <v/>
      </c>
      <c r="B27" s="68">
        <v>42580</v>
      </c>
      <c r="C27" s="69">
        <v>2</v>
      </c>
      <c r="D27" s="70" t="s">
        <v>26</v>
      </c>
      <c r="E27" s="70" t="s">
        <v>21</v>
      </c>
      <c r="F27" s="71">
        <v>6</v>
      </c>
      <c r="G27" s="74">
        <f>IFERROR(VLOOKUP(Production[[#This Row],[Shift]],'Setting and Lists'!G:H,2,0),"")</f>
        <v>8</v>
      </c>
      <c r="H27" s="71">
        <v>1</v>
      </c>
      <c r="I27" s="74">
        <f>IFERROR(Production[[#This Row],[Available time (Hrs)]]-Production[[#This Row],[Planned downtime (Hrs)]],"")</f>
        <v>7</v>
      </c>
      <c r="J27" s="74">
        <f>IF(Production[[#This Row],[Available time (Hrs)]]="","",Production[[#This Row],[Available time (Hrs)]]-Production[[#This Row],[Actual Run Time (Hrs)]]-Production[[#This Row],[Planned downtime (Hrs)]])</f>
        <v>1</v>
      </c>
      <c r="K27" s="70" t="s">
        <v>35</v>
      </c>
      <c r="L27" s="75">
        <f>IFERROR(Production[[#This Row],[UPH]]*(Production[[#This Row],[Available time (Hrs)]]-Production[[#This Row],[Planned downtime (Hrs)]]),"")</f>
        <v>681.08108108108104</v>
      </c>
      <c r="M27" s="72">
        <v>469</v>
      </c>
      <c r="N27" s="72">
        <v>57</v>
      </c>
      <c r="O27" s="73">
        <v>1</v>
      </c>
      <c r="P27" s="76">
        <f>IFERROR(Production[[#This Row],[Defect Quantity]]/(Production[[#This Row],[Defect Quantity]]+Production[[#This Row],[Ok Quantity]]),"")</f>
        <v>0.10836501901140684</v>
      </c>
      <c r="Q27" s="76">
        <f>IFERROR(IF(Production[[#This Row],[Ok Quantity]]="","",Production[[#This Row],[Ok Quantity]]/Production[[#This Row],[Target Quantity]]),"")</f>
        <v>0.68861111111111117</v>
      </c>
      <c r="R27" s="75">
        <f>IFERROR(VLOOKUP(Production[[#This Row],[Product]],'Setting and Lists'!B:E,4,0)*Production[[#This Row],[Defect Quantity]],"")</f>
        <v>3135</v>
      </c>
      <c r="S27" s="75">
        <f>IFERROR(VLOOKUP(Production[[#This Row],[Line]],'Setting and Lists'!L:M,2,0)*(Production[[#This Row],[Lose Time (Hrs)]]),"")</f>
        <v>1000</v>
      </c>
      <c r="T27" s="75">
        <f>IFERROR(Production[[#This Row],[Lose Time Cost]]+Production[[#This Row],[Defect Cost]],"")</f>
        <v>4135</v>
      </c>
      <c r="U27" s="77">
        <f>IFERROR(3600/VLOOKUP(Production[[#This Row],[Product]],'Setting and Lists'!B:E,2,0),"")</f>
        <v>97.297297297297291</v>
      </c>
      <c r="V27" s="77">
        <f>IFERROR(Production[[#This Row],[UPH]]/VLOOKUP(Production[[#This Row],[Product]],'Setting and Lists'!B:E,3,0),"")</f>
        <v>32.432432432432428</v>
      </c>
      <c r="W27" s="78">
        <f>IFERROR(Production[[#This Row],[Actual Run Time (Hrs)]]/Production[[#This Row],[Breakdowns]],"")</f>
        <v>6</v>
      </c>
      <c r="X27" s="78">
        <f>IFERROR(Production[[#This Row],[Lose Time (Hrs)]]/Production[[#This Row],[Breakdowns]],"")</f>
        <v>1</v>
      </c>
      <c r="Y27" s="76">
        <f>IFERROR(IF(Production[[#This Row],[Actual Run Time (Hrs)]]="","",Production[[#This Row],[Actual Run Time (Hrs)]]/(Production[[#This Row],[Available time (Hrs)]]-Production[[#This Row],[Planned downtime (Hrs)]])),"")</f>
        <v>0.8571428571428571</v>
      </c>
      <c r="Z27" s="79">
        <f>IFERROR((IF(Production[[#This Row],[Ok Quantity]]="","",Production[[#This Row],[Ok Quantity]]+Production[[#This Row],[Defect Quantity]])/Production[[#This Row],[Target Quantity]]),"")</f>
        <v>0.77230158730158738</v>
      </c>
      <c r="AA27" s="79">
        <f>IFERROR(Production[[#This Row],[Ok Quantity]]/(Production[[#This Row],[Ok Quantity]]+Production[[#This Row],[Defect Quantity]]),"")</f>
        <v>0.89163498098859317</v>
      </c>
      <c r="AB27" s="76">
        <f>IFERROR(Production[[#This Row],[Quality %]]*Production[[#This Row],[Performance %]]*Production[[#This Row],[Availability %]],"")</f>
        <v>0.59023809523809523</v>
      </c>
    </row>
    <row r="28" spans="1:28" x14ac:dyDescent="0.3">
      <c r="A28" s="67" t="str">
        <f t="shared" ca="1" si="0"/>
        <v/>
      </c>
      <c r="B28" s="68">
        <v>42784</v>
      </c>
      <c r="C28" s="69">
        <v>3</v>
      </c>
      <c r="D28" s="70" t="s">
        <v>49</v>
      </c>
      <c r="E28" s="70" t="s">
        <v>22</v>
      </c>
      <c r="F28" s="71">
        <v>6</v>
      </c>
      <c r="G28" s="74">
        <f>IFERROR(VLOOKUP(Production[[#This Row],[Shift]],'Setting and Lists'!G:H,2,0),"")</f>
        <v>8</v>
      </c>
      <c r="H28" s="71">
        <v>1</v>
      </c>
      <c r="I28" s="74">
        <f>IFERROR(Production[[#This Row],[Available time (Hrs)]]-Production[[#This Row],[Planned downtime (Hrs)]],"")</f>
        <v>7</v>
      </c>
      <c r="J28" s="74">
        <f>IF(Production[[#This Row],[Available time (Hrs)]]="","",Production[[#This Row],[Available time (Hrs)]]-Production[[#This Row],[Actual Run Time (Hrs)]]-Production[[#This Row],[Planned downtime (Hrs)]])</f>
        <v>1</v>
      </c>
      <c r="K28" s="70" t="s">
        <v>31</v>
      </c>
      <c r="L28" s="75">
        <f>IFERROR(Production[[#This Row],[UPH]]*(Production[[#This Row],[Available time (Hrs)]]-Production[[#This Row],[Planned downtime (Hrs)]]),"")</f>
        <v>600</v>
      </c>
      <c r="M28" s="72">
        <v>424</v>
      </c>
      <c r="N28" s="72">
        <v>66</v>
      </c>
      <c r="O28" s="73">
        <v>2</v>
      </c>
      <c r="P28" s="76">
        <f>IFERROR(Production[[#This Row],[Defect Quantity]]/(Production[[#This Row],[Defect Quantity]]+Production[[#This Row],[Ok Quantity]]),"")</f>
        <v>0.13469387755102041</v>
      </c>
      <c r="Q28" s="76">
        <f>IFERROR(IF(Production[[#This Row],[Ok Quantity]]="","",Production[[#This Row],[Ok Quantity]]/Production[[#This Row],[Target Quantity]]),"")</f>
        <v>0.70666666666666667</v>
      </c>
      <c r="R28" s="75">
        <f>IFERROR(VLOOKUP(Production[[#This Row],[Product]],'Setting and Lists'!B:E,4,0)*Production[[#This Row],[Defect Quantity]],"")</f>
        <v>2310</v>
      </c>
      <c r="S28" s="75">
        <f>IFERROR(VLOOKUP(Production[[#This Row],[Line]],'Setting and Lists'!L:M,2,0)*(Production[[#This Row],[Lose Time (Hrs)]]),"")</f>
        <v>1500</v>
      </c>
      <c r="T28" s="75">
        <f>IFERROR(Production[[#This Row],[Lose Time Cost]]+Production[[#This Row],[Defect Cost]],"")</f>
        <v>3810</v>
      </c>
      <c r="U28" s="77">
        <f>IFERROR(3600/VLOOKUP(Production[[#This Row],[Product]],'Setting and Lists'!B:E,2,0),"")</f>
        <v>85.714285714285708</v>
      </c>
      <c r="V28" s="77">
        <f>IFERROR(Production[[#This Row],[UPH]]/VLOOKUP(Production[[#This Row],[Product]],'Setting and Lists'!B:E,3,0),"")</f>
        <v>17.142857142857142</v>
      </c>
      <c r="W28" s="78">
        <f>IFERROR(Production[[#This Row],[Actual Run Time (Hrs)]]/Production[[#This Row],[Breakdowns]],"")</f>
        <v>3</v>
      </c>
      <c r="X28" s="78">
        <f>IFERROR(Production[[#This Row],[Lose Time (Hrs)]]/Production[[#This Row],[Breakdowns]],"")</f>
        <v>0.5</v>
      </c>
      <c r="Y28" s="76">
        <f>IFERROR(IF(Production[[#This Row],[Actual Run Time (Hrs)]]="","",Production[[#This Row],[Actual Run Time (Hrs)]]/(Production[[#This Row],[Available time (Hrs)]]-Production[[#This Row],[Planned downtime (Hrs)]])),"")</f>
        <v>0.8571428571428571</v>
      </c>
      <c r="Z28" s="79">
        <f>IFERROR((IF(Production[[#This Row],[Ok Quantity]]="","",Production[[#This Row],[Ok Quantity]]+Production[[#This Row],[Defect Quantity]])/Production[[#This Row],[Target Quantity]]),"")</f>
        <v>0.81666666666666665</v>
      </c>
      <c r="AA28" s="79">
        <f>IFERROR(Production[[#This Row],[Ok Quantity]]/(Production[[#This Row],[Ok Quantity]]+Production[[#This Row],[Defect Quantity]]),"")</f>
        <v>0.86530612244897964</v>
      </c>
      <c r="AB28" s="76">
        <f>IFERROR(Production[[#This Row],[Quality %]]*Production[[#This Row],[Performance %]]*Production[[#This Row],[Availability %]],"")</f>
        <v>0.60571428571428565</v>
      </c>
    </row>
    <row r="29" spans="1:28" x14ac:dyDescent="0.3">
      <c r="A29" s="67" t="str">
        <f t="shared" ca="1" si="0"/>
        <v/>
      </c>
      <c r="B29" s="68">
        <v>43591</v>
      </c>
      <c r="C29" s="69">
        <v>1</v>
      </c>
      <c r="D29" s="70" t="s">
        <v>27</v>
      </c>
      <c r="E29" s="70" t="s">
        <v>18</v>
      </c>
      <c r="F29" s="71">
        <v>6</v>
      </c>
      <c r="G29" s="74">
        <f>IFERROR(VLOOKUP(Production[[#This Row],[Shift]],'Setting and Lists'!G:H,2,0),"")</f>
        <v>8</v>
      </c>
      <c r="H29" s="71">
        <v>1</v>
      </c>
      <c r="I29" s="74">
        <f>IFERROR(Production[[#This Row],[Available time (Hrs)]]-Production[[#This Row],[Planned downtime (Hrs)]],"")</f>
        <v>7</v>
      </c>
      <c r="J29" s="74">
        <f>IF(Production[[#This Row],[Available time (Hrs)]]="","",Production[[#This Row],[Available time (Hrs)]]-Production[[#This Row],[Actual Run Time (Hrs)]]-Production[[#This Row],[Planned downtime (Hrs)]])</f>
        <v>1</v>
      </c>
      <c r="K29" s="70" t="s">
        <v>32</v>
      </c>
      <c r="L29" s="75">
        <f>IFERROR(Production[[#This Row],[UPH]]*(Production[[#This Row],[Available time (Hrs)]]-Production[[#This Row],[Planned downtime (Hrs)]]),"")</f>
        <v>630</v>
      </c>
      <c r="M29" s="72">
        <v>442</v>
      </c>
      <c r="N29" s="72">
        <v>73</v>
      </c>
      <c r="O29" s="73">
        <v>1</v>
      </c>
      <c r="P29" s="76">
        <f>IFERROR(Production[[#This Row],[Defect Quantity]]/(Production[[#This Row],[Defect Quantity]]+Production[[#This Row],[Ok Quantity]]),"")</f>
        <v>0.14174757281553399</v>
      </c>
      <c r="Q29" s="76">
        <f>IFERROR(IF(Production[[#This Row],[Ok Quantity]]="","",Production[[#This Row],[Ok Quantity]]/Production[[#This Row],[Target Quantity]]),"")</f>
        <v>0.70158730158730154</v>
      </c>
      <c r="R29" s="75">
        <f>IFERROR(VLOOKUP(Production[[#This Row],[Product]],'Setting and Lists'!B:E,4,0)*Production[[#This Row],[Defect Quantity]],"")</f>
        <v>4380</v>
      </c>
      <c r="S29" s="75">
        <f>IFERROR(VLOOKUP(Production[[#This Row],[Line]],'Setting and Lists'!L:M,2,0)*(Production[[#This Row],[Lose Time (Hrs)]]),"")</f>
        <v>1200</v>
      </c>
      <c r="T29" s="75">
        <f>IFERROR(Production[[#This Row],[Lose Time Cost]]+Production[[#This Row],[Defect Cost]],"")</f>
        <v>5580</v>
      </c>
      <c r="U29" s="77">
        <f>IFERROR(3600/VLOOKUP(Production[[#This Row],[Product]],'Setting and Lists'!B:E,2,0),"")</f>
        <v>90</v>
      </c>
      <c r="V29" s="77">
        <f>IFERROR(Production[[#This Row],[UPH]]/VLOOKUP(Production[[#This Row],[Product]],'Setting and Lists'!B:E,3,0),"")</f>
        <v>22.5</v>
      </c>
      <c r="W29" s="78">
        <f>IFERROR(Production[[#This Row],[Actual Run Time (Hrs)]]/Production[[#This Row],[Breakdowns]],"")</f>
        <v>6</v>
      </c>
      <c r="X29" s="78">
        <f>IFERROR(Production[[#This Row],[Lose Time (Hrs)]]/Production[[#This Row],[Breakdowns]],"")</f>
        <v>1</v>
      </c>
      <c r="Y29" s="76">
        <f>IFERROR(IF(Production[[#This Row],[Actual Run Time (Hrs)]]="","",Production[[#This Row],[Actual Run Time (Hrs)]]/(Production[[#This Row],[Available time (Hrs)]]-Production[[#This Row],[Planned downtime (Hrs)]])),"")</f>
        <v>0.8571428571428571</v>
      </c>
      <c r="Z29" s="79">
        <f>IFERROR((IF(Production[[#This Row],[Ok Quantity]]="","",Production[[#This Row],[Ok Quantity]]+Production[[#This Row],[Defect Quantity]])/Production[[#This Row],[Target Quantity]]),"")</f>
        <v>0.81746031746031744</v>
      </c>
      <c r="AA29" s="79">
        <f>IFERROR(Production[[#This Row],[Ok Quantity]]/(Production[[#This Row],[Ok Quantity]]+Production[[#This Row],[Defect Quantity]]),"")</f>
        <v>0.85825242718446604</v>
      </c>
      <c r="AB29" s="76">
        <f>IFERROR(Production[[#This Row],[Quality %]]*Production[[#This Row],[Performance %]]*Production[[#This Row],[Availability %]],"")</f>
        <v>0.60136054421768703</v>
      </c>
    </row>
    <row r="30" spans="1:28" x14ac:dyDescent="0.3">
      <c r="A30" s="67" t="str">
        <f t="shared" ca="1" si="0"/>
        <v/>
      </c>
      <c r="B30" s="68">
        <v>43515</v>
      </c>
      <c r="C30" s="69">
        <v>1</v>
      </c>
      <c r="D30" s="70" t="s">
        <v>26</v>
      </c>
      <c r="E30" s="70" t="s">
        <v>21</v>
      </c>
      <c r="F30" s="71">
        <v>5</v>
      </c>
      <c r="G30" s="74">
        <f>IFERROR(VLOOKUP(Production[[#This Row],[Shift]],'Setting and Lists'!G:H,2,0),"")</f>
        <v>8</v>
      </c>
      <c r="H30" s="71">
        <v>1</v>
      </c>
      <c r="I30" s="74">
        <f>IFERROR(Production[[#This Row],[Available time (Hrs)]]-Production[[#This Row],[Planned downtime (Hrs)]],"")</f>
        <v>7</v>
      </c>
      <c r="J30" s="74">
        <f>IF(Production[[#This Row],[Available time (Hrs)]]="","",Production[[#This Row],[Available time (Hrs)]]-Production[[#This Row],[Actual Run Time (Hrs)]]-Production[[#This Row],[Planned downtime (Hrs)]])</f>
        <v>2</v>
      </c>
      <c r="K30" s="70" t="s">
        <v>34</v>
      </c>
      <c r="L30" s="75">
        <f>IFERROR(Production[[#This Row],[UPH]]*(Production[[#This Row],[Available time (Hrs)]]-Production[[#This Row],[Planned downtime (Hrs)]]),"")</f>
        <v>681.08108108108104</v>
      </c>
      <c r="M30" s="72">
        <v>428</v>
      </c>
      <c r="N30" s="72">
        <v>74</v>
      </c>
      <c r="O30" s="73">
        <v>2</v>
      </c>
      <c r="P30" s="76">
        <f>IFERROR(Production[[#This Row],[Defect Quantity]]/(Production[[#This Row],[Defect Quantity]]+Production[[#This Row],[Ok Quantity]]),"")</f>
        <v>0.14741035856573706</v>
      </c>
      <c r="Q30" s="76">
        <f>IFERROR(IF(Production[[#This Row],[Ok Quantity]]="","",Production[[#This Row],[Ok Quantity]]/Production[[#This Row],[Target Quantity]]),"")</f>
        <v>0.62841269841269842</v>
      </c>
      <c r="R30" s="75">
        <f>IFERROR(VLOOKUP(Production[[#This Row],[Product]],'Setting and Lists'!B:E,4,0)*Production[[#This Row],[Defect Quantity]],"")</f>
        <v>4070</v>
      </c>
      <c r="S30" s="75">
        <f>IFERROR(VLOOKUP(Production[[#This Row],[Line]],'Setting and Lists'!L:M,2,0)*(Production[[#This Row],[Lose Time (Hrs)]]),"")</f>
        <v>2000</v>
      </c>
      <c r="T30" s="75">
        <f>IFERROR(Production[[#This Row],[Lose Time Cost]]+Production[[#This Row],[Defect Cost]],"")</f>
        <v>6070</v>
      </c>
      <c r="U30" s="77">
        <f>IFERROR(3600/VLOOKUP(Production[[#This Row],[Product]],'Setting and Lists'!B:E,2,0),"")</f>
        <v>97.297297297297291</v>
      </c>
      <c r="V30" s="77">
        <f>IFERROR(Production[[#This Row],[UPH]]/VLOOKUP(Production[[#This Row],[Product]],'Setting and Lists'!B:E,3,0),"")</f>
        <v>32.432432432432428</v>
      </c>
      <c r="W30" s="78">
        <f>IFERROR(Production[[#This Row],[Actual Run Time (Hrs)]]/Production[[#This Row],[Breakdowns]],"")</f>
        <v>2.5</v>
      </c>
      <c r="X30" s="78">
        <f>IFERROR(Production[[#This Row],[Lose Time (Hrs)]]/Production[[#This Row],[Breakdowns]],"")</f>
        <v>1</v>
      </c>
      <c r="Y30" s="76">
        <f>IFERROR(IF(Production[[#This Row],[Actual Run Time (Hrs)]]="","",Production[[#This Row],[Actual Run Time (Hrs)]]/(Production[[#This Row],[Available time (Hrs)]]-Production[[#This Row],[Planned downtime (Hrs)]])),"")</f>
        <v>0.7142857142857143</v>
      </c>
      <c r="Z30" s="79">
        <f>IFERROR((IF(Production[[#This Row],[Ok Quantity]]="","",Production[[#This Row],[Ok Quantity]]+Production[[#This Row],[Defect Quantity]])/Production[[#This Row],[Target Quantity]]),"")</f>
        <v>0.73706349206349209</v>
      </c>
      <c r="AA30" s="79">
        <f>IFERROR(Production[[#This Row],[Ok Quantity]]/(Production[[#This Row],[Ok Quantity]]+Production[[#This Row],[Defect Quantity]]),"")</f>
        <v>0.85258964143426297</v>
      </c>
      <c r="AB30" s="76">
        <f>IFERROR(Production[[#This Row],[Quality %]]*Production[[#This Row],[Performance %]]*Production[[#This Row],[Availability %]],"")</f>
        <v>0.44886621315192743</v>
      </c>
    </row>
    <row r="31" spans="1:28" x14ac:dyDescent="0.3">
      <c r="A31" s="67" t="str">
        <f t="shared" ca="1" si="0"/>
        <v/>
      </c>
      <c r="B31" s="68">
        <v>43668</v>
      </c>
      <c r="C31" s="69">
        <v>1</v>
      </c>
      <c r="D31" s="70" t="s">
        <v>26</v>
      </c>
      <c r="E31" s="70" t="s">
        <v>23</v>
      </c>
      <c r="F31" s="71">
        <v>7</v>
      </c>
      <c r="G31" s="74">
        <f>IFERROR(VLOOKUP(Production[[#This Row],[Shift]],'Setting and Lists'!G:H,2,0),"")</f>
        <v>8</v>
      </c>
      <c r="H31" s="71">
        <v>1</v>
      </c>
      <c r="I31" s="74">
        <f>IFERROR(Production[[#This Row],[Available time (Hrs)]]-Production[[#This Row],[Planned downtime (Hrs)]],"")</f>
        <v>7</v>
      </c>
      <c r="J31" s="74">
        <f>IF(Production[[#This Row],[Available time (Hrs)]]="","",Production[[#This Row],[Available time (Hrs)]]-Production[[#This Row],[Actual Run Time (Hrs)]]-Production[[#This Row],[Planned downtime (Hrs)]])</f>
        <v>0</v>
      </c>
      <c r="K31" s="70"/>
      <c r="L31" s="75">
        <f>IFERROR(Production[[#This Row],[UPH]]*(Production[[#This Row],[Available time (Hrs)]]-Production[[#This Row],[Planned downtime (Hrs)]]),"")</f>
        <v>663.1578947368422</v>
      </c>
      <c r="M31" s="72">
        <v>459</v>
      </c>
      <c r="N31" s="72">
        <v>62</v>
      </c>
      <c r="O31" s="73">
        <v>0</v>
      </c>
      <c r="P31" s="76">
        <f>IFERROR(Production[[#This Row],[Defect Quantity]]/(Production[[#This Row],[Defect Quantity]]+Production[[#This Row],[Ok Quantity]]),"")</f>
        <v>0.11900191938579655</v>
      </c>
      <c r="Q31" s="76">
        <f>IFERROR(IF(Production[[#This Row],[Ok Quantity]]="","",Production[[#This Row],[Ok Quantity]]/Production[[#This Row],[Target Quantity]]),"")</f>
        <v>0.69214285714285706</v>
      </c>
      <c r="R31" s="75">
        <f>IFERROR(VLOOKUP(Production[[#This Row],[Product]],'Setting and Lists'!B:E,4,0)*Production[[#This Row],[Defect Quantity]],"")</f>
        <v>2604</v>
      </c>
      <c r="S31" s="75">
        <f>IFERROR(VLOOKUP(Production[[#This Row],[Line]],'Setting and Lists'!L:M,2,0)*(Production[[#This Row],[Lose Time (Hrs)]]),"")</f>
        <v>0</v>
      </c>
      <c r="T31" s="75">
        <f>IFERROR(Production[[#This Row],[Lose Time Cost]]+Production[[#This Row],[Defect Cost]],"")</f>
        <v>2604</v>
      </c>
      <c r="U31" s="77">
        <f>IFERROR(3600/VLOOKUP(Production[[#This Row],[Product]],'Setting and Lists'!B:E,2,0),"")</f>
        <v>94.736842105263165</v>
      </c>
      <c r="V31" s="77">
        <f>IFERROR(Production[[#This Row],[UPH]]/VLOOKUP(Production[[#This Row],[Product]],'Setting and Lists'!B:E,3,0),"")</f>
        <v>47.368421052631582</v>
      </c>
      <c r="W31" s="78" t="str">
        <f>IFERROR(Production[[#This Row],[Actual Run Time (Hrs)]]/Production[[#This Row],[Breakdowns]],"")</f>
        <v/>
      </c>
      <c r="X31" s="78" t="str">
        <f>IFERROR(Production[[#This Row],[Lose Time (Hrs)]]/Production[[#This Row],[Breakdowns]],"")</f>
        <v/>
      </c>
      <c r="Y31" s="76">
        <f>IFERROR(IF(Production[[#This Row],[Actual Run Time (Hrs)]]="","",Production[[#This Row],[Actual Run Time (Hrs)]]/(Production[[#This Row],[Available time (Hrs)]]-Production[[#This Row],[Planned downtime (Hrs)]])),"")</f>
        <v>1</v>
      </c>
      <c r="Z31" s="79">
        <f>IFERROR((IF(Production[[#This Row],[Ok Quantity]]="","",Production[[#This Row],[Ok Quantity]]+Production[[#This Row],[Defect Quantity]])/Production[[#This Row],[Target Quantity]]),"")</f>
        <v>0.78563492063492057</v>
      </c>
      <c r="AA31" s="79">
        <f>IFERROR(Production[[#This Row],[Ok Quantity]]/(Production[[#This Row],[Ok Quantity]]+Production[[#This Row],[Defect Quantity]]),"")</f>
        <v>0.88099808061420348</v>
      </c>
      <c r="AB31" s="76">
        <f>IFERROR(Production[[#This Row],[Quality %]]*Production[[#This Row],[Performance %]]*Production[[#This Row],[Availability %]],"")</f>
        <v>0.69214285714285706</v>
      </c>
    </row>
    <row r="32" spans="1:28" x14ac:dyDescent="0.3">
      <c r="A32" s="67" t="str">
        <f t="shared" ca="1" si="0"/>
        <v/>
      </c>
      <c r="B32" s="68">
        <v>43628</v>
      </c>
      <c r="C32" s="69">
        <v>1</v>
      </c>
      <c r="D32" s="70" t="s">
        <v>28</v>
      </c>
      <c r="E32" s="70" t="s">
        <v>19</v>
      </c>
      <c r="F32" s="71">
        <v>7</v>
      </c>
      <c r="G32" s="74">
        <f>IFERROR(VLOOKUP(Production[[#This Row],[Shift]],'Setting and Lists'!G:H,2,0),"")</f>
        <v>8</v>
      </c>
      <c r="H32" s="71">
        <v>1</v>
      </c>
      <c r="I32" s="74">
        <f>IFERROR(Production[[#This Row],[Available time (Hrs)]]-Production[[#This Row],[Planned downtime (Hrs)]],"")</f>
        <v>7</v>
      </c>
      <c r="J32" s="74">
        <f>IF(Production[[#This Row],[Available time (Hrs)]]="","",Production[[#This Row],[Available time (Hrs)]]-Production[[#This Row],[Actual Run Time (Hrs)]]-Production[[#This Row],[Planned downtime (Hrs)]])</f>
        <v>0</v>
      </c>
      <c r="K32" s="70"/>
      <c r="L32" s="75">
        <f>IFERROR(Production[[#This Row],[UPH]]*(Production[[#This Row],[Available time (Hrs)]]-Production[[#This Row],[Planned downtime (Hrs)]]),"")</f>
        <v>720</v>
      </c>
      <c r="M32" s="72">
        <v>472</v>
      </c>
      <c r="N32" s="72">
        <v>52</v>
      </c>
      <c r="O32" s="73">
        <v>0</v>
      </c>
      <c r="P32" s="76">
        <f>IFERROR(Production[[#This Row],[Defect Quantity]]/(Production[[#This Row],[Defect Quantity]]+Production[[#This Row],[Ok Quantity]]),"")</f>
        <v>9.9236641221374045E-2</v>
      </c>
      <c r="Q32" s="76">
        <f>IFERROR(IF(Production[[#This Row],[Ok Quantity]]="","",Production[[#This Row],[Ok Quantity]]/Production[[#This Row],[Target Quantity]]),"")</f>
        <v>0.65555555555555556</v>
      </c>
      <c r="R32" s="75">
        <f>IFERROR(VLOOKUP(Production[[#This Row],[Product]],'Setting and Lists'!B:E,4,0)*Production[[#This Row],[Defect Quantity]],"")</f>
        <v>2600</v>
      </c>
      <c r="S32" s="75">
        <f>IFERROR(VLOOKUP(Production[[#This Row],[Line]],'Setting and Lists'!L:M,2,0)*(Production[[#This Row],[Lose Time (Hrs)]]),"")</f>
        <v>0</v>
      </c>
      <c r="T32" s="75">
        <f>IFERROR(Production[[#This Row],[Lose Time Cost]]+Production[[#This Row],[Defect Cost]],"")</f>
        <v>2600</v>
      </c>
      <c r="U32" s="77">
        <f>IFERROR(3600/VLOOKUP(Production[[#This Row],[Product]],'Setting and Lists'!B:E,2,0),"")</f>
        <v>102.85714285714286</v>
      </c>
      <c r="V32" s="77">
        <f>IFERROR(Production[[#This Row],[UPH]]/VLOOKUP(Production[[#This Row],[Product]],'Setting and Lists'!B:E,3,0),"")</f>
        <v>34.285714285714285</v>
      </c>
      <c r="W32" s="78" t="str">
        <f>IFERROR(Production[[#This Row],[Actual Run Time (Hrs)]]/Production[[#This Row],[Breakdowns]],"")</f>
        <v/>
      </c>
      <c r="X32" s="78" t="str">
        <f>IFERROR(Production[[#This Row],[Lose Time (Hrs)]]/Production[[#This Row],[Breakdowns]],"")</f>
        <v/>
      </c>
      <c r="Y32" s="76">
        <f>IFERROR(IF(Production[[#This Row],[Actual Run Time (Hrs)]]="","",Production[[#This Row],[Actual Run Time (Hrs)]]/(Production[[#This Row],[Available time (Hrs)]]-Production[[#This Row],[Planned downtime (Hrs)]])),"")</f>
        <v>1</v>
      </c>
      <c r="Z32" s="79">
        <f>IFERROR((IF(Production[[#This Row],[Ok Quantity]]="","",Production[[#This Row],[Ok Quantity]]+Production[[#This Row],[Defect Quantity]])/Production[[#This Row],[Target Quantity]]),"")</f>
        <v>0.72777777777777775</v>
      </c>
      <c r="AA32" s="79">
        <f>IFERROR(Production[[#This Row],[Ok Quantity]]/(Production[[#This Row],[Ok Quantity]]+Production[[#This Row],[Defect Quantity]]),"")</f>
        <v>0.9007633587786259</v>
      </c>
      <c r="AB32" s="76">
        <f>IFERROR(Production[[#This Row],[Quality %]]*Production[[#This Row],[Performance %]]*Production[[#This Row],[Availability %]],"")</f>
        <v>0.65555555555555545</v>
      </c>
    </row>
    <row r="33" spans="1:28" x14ac:dyDescent="0.3">
      <c r="A33" s="67" t="str">
        <f t="shared" ca="1" si="0"/>
        <v/>
      </c>
      <c r="B33" s="68">
        <v>42902</v>
      </c>
      <c r="C33" s="69">
        <v>2</v>
      </c>
      <c r="D33" s="70" t="s">
        <v>50</v>
      </c>
      <c r="E33" s="70" t="s">
        <v>18</v>
      </c>
      <c r="F33" s="71">
        <v>4</v>
      </c>
      <c r="G33" s="74">
        <f>IFERROR(VLOOKUP(Production[[#This Row],[Shift]],'Setting and Lists'!G:H,2,0),"")</f>
        <v>8</v>
      </c>
      <c r="H33" s="71">
        <v>1</v>
      </c>
      <c r="I33" s="74">
        <f>IFERROR(Production[[#This Row],[Available time (Hrs)]]-Production[[#This Row],[Planned downtime (Hrs)]],"")</f>
        <v>7</v>
      </c>
      <c r="J33" s="74">
        <f>IF(Production[[#This Row],[Available time (Hrs)]]="","",Production[[#This Row],[Available time (Hrs)]]-Production[[#This Row],[Actual Run Time (Hrs)]]-Production[[#This Row],[Planned downtime (Hrs)]])</f>
        <v>3</v>
      </c>
      <c r="K33" s="70" t="s">
        <v>36</v>
      </c>
      <c r="L33" s="75">
        <f>IFERROR(Production[[#This Row],[UPH]]*(Production[[#This Row],[Available time (Hrs)]]-Production[[#This Row],[Planned downtime (Hrs)]]),"")</f>
        <v>630</v>
      </c>
      <c r="M33" s="72">
        <v>400</v>
      </c>
      <c r="N33" s="72">
        <v>52</v>
      </c>
      <c r="O33" s="73">
        <v>2</v>
      </c>
      <c r="P33" s="76">
        <f>IFERROR(Production[[#This Row],[Defect Quantity]]/(Production[[#This Row],[Defect Quantity]]+Production[[#This Row],[Ok Quantity]]),"")</f>
        <v>0.11504424778761062</v>
      </c>
      <c r="Q33" s="76">
        <f>IFERROR(IF(Production[[#This Row],[Ok Quantity]]="","",Production[[#This Row],[Ok Quantity]]/Production[[#This Row],[Target Quantity]]),"")</f>
        <v>0.63492063492063489</v>
      </c>
      <c r="R33" s="75">
        <f>IFERROR(VLOOKUP(Production[[#This Row],[Product]],'Setting and Lists'!B:E,4,0)*Production[[#This Row],[Defect Quantity]],"")</f>
        <v>3120</v>
      </c>
      <c r="S33" s="75">
        <f>IFERROR(VLOOKUP(Production[[#This Row],[Line]],'Setting and Lists'!L:M,2,0)*(Production[[#This Row],[Lose Time (Hrs)]]),"")</f>
        <v>3900</v>
      </c>
      <c r="T33" s="75">
        <f>IFERROR(Production[[#This Row],[Lose Time Cost]]+Production[[#This Row],[Defect Cost]],"")</f>
        <v>7020</v>
      </c>
      <c r="U33" s="77">
        <f>IFERROR(3600/VLOOKUP(Production[[#This Row],[Product]],'Setting and Lists'!B:E,2,0),"")</f>
        <v>90</v>
      </c>
      <c r="V33" s="77">
        <f>IFERROR(Production[[#This Row],[UPH]]/VLOOKUP(Production[[#This Row],[Product]],'Setting and Lists'!B:E,3,0),"")</f>
        <v>22.5</v>
      </c>
      <c r="W33" s="78">
        <f>IFERROR(Production[[#This Row],[Actual Run Time (Hrs)]]/Production[[#This Row],[Breakdowns]],"")</f>
        <v>2</v>
      </c>
      <c r="X33" s="78">
        <f>IFERROR(Production[[#This Row],[Lose Time (Hrs)]]/Production[[#This Row],[Breakdowns]],"")</f>
        <v>1.5</v>
      </c>
      <c r="Y33" s="76">
        <f>IFERROR(IF(Production[[#This Row],[Actual Run Time (Hrs)]]="","",Production[[#This Row],[Actual Run Time (Hrs)]]/(Production[[#This Row],[Available time (Hrs)]]-Production[[#This Row],[Planned downtime (Hrs)]])),"")</f>
        <v>0.5714285714285714</v>
      </c>
      <c r="Z33" s="79">
        <f>IFERROR((IF(Production[[#This Row],[Ok Quantity]]="","",Production[[#This Row],[Ok Quantity]]+Production[[#This Row],[Defect Quantity]])/Production[[#This Row],[Target Quantity]]),"")</f>
        <v>0.71746031746031746</v>
      </c>
      <c r="AA33" s="79">
        <f>IFERROR(Production[[#This Row],[Ok Quantity]]/(Production[[#This Row],[Ok Quantity]]+Production[[#This Row],[Defect Quantity]]),"")</f>
        <v>0.88495575221238942</v>
      </c>
      <c r="AB33" s="76">
        <f>IFERROR(Production[[#This Row],[Quality %]]*Production[[#This Row],[Performance %]]*Production[[#This Row],[Availability %]],"")</f>
        <v>0.36281179138321995</v>
      </c>
    </row>
    <row r="34" spans="1:28" x14ac:dyDescent="0.3">
      <c r="A34" s="67" t="str">
        <f t="shared" ca="1" si="0"/>
        <v/>
      </c>
      <c r="B34" s="68">
        <v>43806</v>
      </c>
      <c r="C34" s="69">
        <v>3</v>
      </c>
      <c r="D34" s="70" t="s">
        <v>49</v>
      </c>
      <c r="E34" s="70" t="s">
        <v>19</v>
      </c>
      <c r="F34" s="71">
        <v>6</v>
      </c>
      <c r="G34" s="74">
        <f>IFERROR(VLOOKUP(Production[[#This Row],[Shift]],'Setting and Lists'!G:H,2,0),"")</f>
        <v>8</v>
      </c>
      <c r="H34" s="71">
        <v>1</v>
      </c>
      <c r="I34" s="74">
        <f>IFERROR(Production[[#This Row],[Available time (Hrs)]]-Production[[#This Row],[Planned downtime (Hrs)]],"")</f>
        <v>7</v>
      </c>
      <c r="J34" s="74">
        <f>IF(Production[[#This Row],[Available time (Hrs)]]="","",Production[[#This Row],[Available time (Hrs)]]-Production[[#This Row],[Actual Run Time (Hrs)]]-Production[[#This Row],[Planned downtime (Hrs)]])</f>
        <v>1</v>
      </c>
      <c r="K34" s="70" t="s">
        <v>35</v>
      </c>
      <c r="L34" s="75">
        <f>IFERROR(Production[[#This Row],[UPH]]*(Production[[#This Row],[Available time (Hrs)]]-Production[[#This Row],[Planned downtime (Hrs)]]),"")</f>
        <v>720</v>
      </c>
      <c r="M34" s="72">
        <v>451</v>
      </c>
      <c r="N34" s="72">
        <v>62</v>
      </c>
      <c r="O34" s="73">
        <v>2</v>
      </c>
      <c r="P34" s="76">
        <f>IFERROR(Production[[#This Row],[Defect Quantity]]/(Production[[#This Row],[Defect Quantity]]+Production[[#This Row],[Ok Quantity]]),"")</f>
        <v>0.12085769980506822</v>
      </c>
      <c r="Q34" s="76">
        <f>IFERROR(IF(Production[[#This Row],[Ok Quantity]]="","",Production[[#This Row],[Ok Quantity]]/Production[[#This Row],[Target Quantity]]),"")</f>
        <v>0.62638888888888888</v>
      </c>
      <c r="R34" s="75">
        <f>IFERROR(VLOOKUP(Production[[#This Row],[Product]],'Setting and Lists'!B:E,4,0)*Production[[#This Row],[Defect Quantity]],"")</f>
        <v>3100</v>
      </c>
      <c r="S34" s="75">
        <f>IFERROR(VLOOKUP(Production[[#This Row],[Line]],'Setting and Lists'!L:M,2,0)*(Production[[#This Row],[Lose Time (Hrs)]]),"")</f>
        <v>1500</v>
      </c>
      <c r="T34" s="75">
        <f>IFERROR(Production[[#This Row],[Lose Time Cost]]+Production[[#This Row],[Defect Cost]],"")</f>
        <v>4600</v>
      </c>
      <c r="U34" s="77">
        <f>IFERROR(3600/VLOOKUP(Production[[#This Row],[Product]],'Setting and Lists'!B:E,2,0),"")</f>
        <v>102.85714285714286</v>
      </c>
      <c r="V34" s="77">
        <f>IFERROR(Production[[#This Row],[UPH]]/VLOOKUP(Production[[#This Row],[Product]],'Setting and Lists'!B:E,3,0),"")</f>
        <v>34.285714285714285</v>
      </c>
      <c r="W34" s="78">
        <f>IFERROR(Production[[#This Row],[Actual Run Time (Hrs)]]/Production[[#This Row],[Breakdowns]],"")</f>
        <v>3</v>
      </c>
      <c r="X34" s="78">
        <f>IFERROR(Production[[#This Row],[Lose Time (Hrs)]]/Production[[#This Row],[Breakdowns]],"")</f>
        <v>0.5</v>
      </c>
      <c r="Y34" s="76">
        <f>IFERROR(IF(Production[[#This Row],[Actual Run Time (Hrs)]]="","",Production[[#This Row],[Actual Run Time (Hrs)]]/(Production[[#This Row],[Available time (Hrs)]]-Production[[#This Row],[Planned downtime (Hrs)]])),"")</f>
        <v>0.8571428571428571</v>
      </c>
      <c r="Z34" s="79">
        <f>IFERROR((IF(Production[[#This Row],[Ok Quantity]]="","",Production[[#This Row],[Ok Quantity]]+Production[[#This Row],[Defect Quantity]])/Production[[#This Row],[Target Quantity]]),"")</f>
        <v>0.71250000000000002</v>
      </c>
      <c r="AA34" s="79">
        <f>IFERROR(Production[[#This Row],[Ok Quantity]]/(Production[[#This Row],[Ok Quantity]]+Production[[#This Row],[Defect Quantity]]),"")</f>
        <v>0.87914230019493178</v>
      </c>
      <c r="AB34" s="76">
        <f>IFERROR(Production[[#This Row],[Quality %]]*Production[[#This Row],[Performance %]]*Production[[#This Row],[Availability %]],"")</f>
        <v>0.53690476190476188</v>
      </c>
    </row>
    <row r="35" spans="1:28" x14ac:dyDescent="0.3">
      <c r="A35" s="67" t="str">
        <f t="shared" ca="1" si="0"/>
        <v/>
      </c>
      <c r="B35" s="68">
        <v>42429</v>
      </c>
      <c r="C35" s="69">
        <v>2</v>
      </c>
      <c r="D35" s="70" t="s">
        <v>49</v>
      </c>
      <c r="E35" s="70" t="s">
        <v>21</v>
      </c>
      <c r="F35" s="71">
        <v>5</v>
      </c>
      <c r="G35" s="74">
        <f>IFERROR(VLOOKUP(Production[[#This Row],[Shift]],'Setting and Lists'!G:H,2,0),"")</f>
        <v>8</v>
      </c>
      <c r="H35" s="71">
        <v>1</v>
      </c>
      <c r="I35" s="74">
        <f>IFERROR(Production[[#This Row],[Available time (Hrs)]]-Production[[#This Row],[Planned downtime (Hrs)]],"")</f>
        <v>7</v>
      </c>
      <c r="J35" s="74">
        <f>IF(Production[[#This Row],[Available time (Hrs)]]="","",Production[[#This Row],[Available time (Hrs)]]-Production[[#This Row],[Actual Run Time (Hrs)]]-Production[[#This Row],[Planned downtime (Hrs)]])</f>
        <v>2</v>
      </c>
      <c r="K35" s="70" t="s">
        <v>36</v>
      </c>
      <c r="L35" s="75">
        <f>IFERROR(Production[[#This Row],[UPH]]*(Production[[#This Row],[Available time (Hrs)]]-Production[[#This Row],[Planned downtime (Hrs)]]),"")</f>
        <v>681.08108108108104</v>
      </c>
      <c r="M35" s="72">
        <v>415</v>
      </c>
      <c r="N35" s="72">
        <v>66</v>
      </c>
      <c r="O35" s="73">
        <v>1</v>
      </c>
      <c r="P35" s="76">
        <f>IFERROR(Production[[#This Row],[Defect Quantity]]/(Production[[#This Row],[Defect Quantity]]+Production[[#This Row],[Ok Quantity]]),"")</f>
        <v>0.13721413721413722</v>
      </c>
      <c r="Q35" s="76">
        <f>IFERROR(IF(Production[[#This Row],[Ok Quantity]]="","",Production[[#This Row],[Ok Quantity]]/Production[[#This Row],[Target Quantity]]),"")</f>
        <v>0.60932539682539688</v>
      </c>
      <c r="R35" s="75">
        <f>IFERROR(VLOOKUP(Production[[#This Row],[Product]],'Setting and Lists'!B:E,4,0)*Production[[#This Row],[Defect Quantity]],"")</f>
        <v>3630</v>
      </c>
      <c r="S35" s="75">
        <f>IFERROR(VLOOKUP(Production[[#This Row],[Line]],'Setting and Lists'!L:M,2,0)*(Production[[#This Row],[Lose Time (Hrs)]]),"")</f>
        <v>3000</v>
      </c>
      <c r="T35" s="75">
        <f>IFERROR(Production[[#This Row],[Lose Time Cost]]+Production[[#This Row],[Defect Cost]],"")</f>
        <v>6630</v>
      </c>
      <c r="U35" s="77">
        <f>IFERROR(3600/VLOOKUP(Production[[#This Row],[Product]],'Setting and Lists'!B:E,2,0),"")</f>
        <v>97.297297297297291</v>
      </c>
      <c r="V35" s="77">
        <f>IFERROR(Production[[#This Row],[UPH]]/VLOOKUP(Production[[#This Row],[Product]],'Setting and Lists'!B:E,3,0),"")</f>
        <v>32.432432432432428</v>
      </c>
      <c r="W35" s="78">
        <f>IFERROR(Production[[#This Row],[Actual Run Time (Hrs)]]/Production[[#This Row],[Breakdowns]],"")</f>
        <v>5</v>
      </c>
      <c r="X35" s="78">
        <f>IFERROR(Production[[#This Row],[Lose Time (Hrs)]]/Production[[#This Row],[Breakdowns]],"")</f>
        <v>2</v>
      </c>
      <c r="Y35" s="76">
        <f>IFERROR(IF(Production[[#This Row],[Actual Run Time (Hrs)]]="","",Production[[#This Row],[Actual Run Time (Hrs)]]/(Production[[#This Row],[Available time (Hrs)]]-Production[[#This Row],[Planned downtime (Hrs)]])),"")</f>
        <v>0.7142857142857143</v>
      </c>
      <c r="Z35" s="79">
        <f>IFERROR((IF(Production[[#This Row],[Ok Quantity]]="","",Production[[#This Row],[Ok Quantity]]+Production[[#This Row],[Defect Quantity]])/Production[[#This Row],[Target Quantity]]),"")</f>
        <v>0.70623015873015882</v>
      </c>
      <c r="AA35" s="79">
        <f>IFERROR(Production[[#This Row],[Ok Quantity]]/(Production[[#This Row],[Ok Quantity]]+Production[[#This Row],[Defect Quantity]]),"")</f>
        <v>0.86278586278586278</v>
      </c>
      <c r="AB35" s="76">
        <f>IFERROR(Production[[#This Row],[Quality %]]*Production[[#This Row],[Performance %]]*Production[[#This Row],[Availability %]],"")</f>
        <v>0.43523242630385495</v>
      </c>
    </row>
    <row r="36" spans="1:28" x14ac:dyDescent="0.3">
      <c r="A36" s="67" t="str">
        <f t="shared" ca="1" si="0"/>
        <v/>
      </c>
      <c r="B36" s="68">
        <v>42296</v>
      </c>
      <c r="C36" s="69">
        <v>1</v>
      </c>
      <c r="D36" s="70" t="s">
        <v>49</v>
      </c>
      <c r="E36" s="70" t="s">
        <v>24</v>
      </c>
      <c r="F36" s="71">
        <v>7</v>
      </c>
      <c r="G36" s="74">
        <f>IFERROR(VLOOKUP(Production[[#This Row],[Shift]],'Setting and Lists'!G:H,2,0),"")</f>
        <v>8</v>
      </c>
      <c r="H36" s="71">
        <v>1</v>
      </c>
      <c r="I36" s="74">
        <f>IFERROR(Production[[#This Row],[Available time (Hrs)]]-Production[[#This Row],[Planned downtime (Hrs)]],"")</f>
        <v>7</v>
      </c>
      <c r="J36" s="74">
        <f>IF(Production[[#This Row],[Available time (Hrs)]]="","",Production[[#This Row],[Available time (Hrs)]]-Production[[#This Row],[Actual Run Time (Hrs)]]-Production[[#This Row],[Planned downtime (Hrs)]])</f>
        <v>0</v>
      </c>
      <c r="K36" s="70"/>
      <c r="L36" s="75">
        <f>IFERROR(Production[[#This Row],[UPH]]*(Production[[#This Row],[Available time (Hrs)]]-Production[[#This Row],[Planned downtime (Hrs)]]),"")</f>
        <v>600</v>
      </c>
      <c r="M36" s="72">
        <v>426</v>
      </c>
      <c r="N36" s="72">
        <v>81</v>
      </c>
      <c r="O36" s="73">
        <v>0</v>
      </c>
      <c r="P36" s="76">
        <f>IFERROR(Production[[#This Row],[Defect Quantity]]/(Production[[#This Row],[Defect Quantity]]+Production[[#This Row],[Ok Quantity]]),"")</f>
        <v>0.15976331360946747</v>
      </c>
      <c r="Q36" s="76">
        <f>IFERROR(IF(Production[[#This Row],[Ok Quantity]]="","",Production[[#This Row],[Ok Quantity]]/Production[[#This Row],[Target Quantity]]),"")</f>
        <v>0.71</v>
      </c>
      <c r="R36" s="75">
        <f>IFERROR(VLOOKUP(Production[[#This Row],[Product]],'Setting and Lists'!B:E,4,0)*Production[[#This Row],[Defect Quantity]],"")</f>
        <v>4131</v>
      </c>
      <c r="S36" s="75">
        <f>IFERROR(VLOOKUP(Production[[#This Row],[Line]],'Setting and Lists'!L:M,2,0)*(Production[[#This Row],[Lose Time (Hrs)]]),"")</f>
        <v>0</v>
      </c>
      <c r="T36" s="75">
        <f>IFERROR(Production[[#This Row],[Lose Time Cost]]+Production[[#This Row],[Defect Cost]],"")</f>
        <v>4131</v>
      </c>
      <c r="U36" s="77">
        <f>IFERROR(3600/VLOOKUP(Production[[#This Row],[Product]],'Setting and Lists'!B:E,2,0),"")</f>
        <v>85.714285714285708</v>
      </c>
      <c r="V36" s="77">
        <f>IFERROR(Production[[#This Row],[UPH]]/VLOOKUP(Production[[#This Row],[Product]],'Setting and Lists'!B:E,3,0),"")</f>
        <v>28.571428571428569</v>
      </c>
      <c r="W36" s="78" t="str">
        <f>IFERROR(Production[[#This Row],[Actual Run Time (Hrs)]]/Production[[#This Row],[Breakdowns]],"")</f>
        <v/>
      </c>
      <c r="X36" s="78" t="str">
        <f>IFERROR(Production[[#This Row],[Lose Time (Hrs)]]/Production[[#This Row],[Breakdowns]],"")</f>
        <v/>
      </c>
      <c r="Y36" s="76">
        <f>IFERROR(IF(Production[[#This Row],[Actual Run Time (Hrs)]]="","",Production[[#This Row],[Actual Run Time (Hrs)]]/(Production[[#This Row],[Available time (Hrs)]]-Production[[#This Row],[Planned downtime (Hrs)]])),"")</f>
        <v>1</v>
      </c>
      <c r="Z36" s="79">
        <f>IFERROR((IF(Production[[#This Row],[Ok Quantity]]="","",Production[[#This Row],[Ok Quantity]]+Production[[#This Row],[Defect Quantity]])/Production[[#This Row],[Target Quantity]]),"")</f>
        <v>0.84499999999999997</v>
      </c>
      <c r="AA36" s="79">
        <f>IFERROR(Production[[#This Row],[Ok Quantity]]/(Production[[#This Row],[Ok Quantity]]+Production[[#This Row],[Defect Quantity]]),"")</f>
        <v>0.84023668639053251</v>
      </c>
      <c r="AB36" s="76">
        <f>IFERROR(Production[[#This Row],[Quality %]]*Production[[#This Row],[Performance %]]*Production[[#This Row],[Availability %]],"")</f>
        <v>0.71</v>
      </c>
    </row>
    <row r="37" spans="1:28" x14ac:dyDescent="0.3">
      <c r="A37" s="67" t="str">
        <f t="shared" ca="1" si="0"/>
        <v/>
      </c>
      <c r="B37" s="68">
        <v>43548</v>
      </c>
      <c r="C37" s="69">
        <v>3</v>
      </c>
      <c r="D37" s="70" t="s">
        <v>28</v>
      </c>
      <c r="E37" s="70" t="s">
        <v>21</v>
      </c>
      <c r="F37" s="71">
        <v>7</v>
      </c>
      <c r="G37" s="74">
        <f>IFERROR(VLOOKUP(Production[[#This Row],[Shift]],'Setting and Lists'!G:H,2,0),"")</f>
        <v>8</v>
      </c>
      <c r="H37" s="71">
        <v>1</v>
      </c>
      <c r="I37" s="74">
        <f>IFERROR(Production[[#This Row],[Available time (Hrs)]]-Production[[#This Row],[Planned downtime (Hrs)]],"")</f>
        <v>7</v>
      </c>
      <c r="J37" s="74">
        <f>IF(Production[[#This Row],[Available time (Hrs)]]="","",Production[[#This Row],[Available time (Hrs)]]-Production[[#This Row],[Actual Run Time (Hrs)]]-Production[[#This Row],[Planned downtime (Hrs)]])</f>
        <v>0</v>
      </c>
      <c r="K37" s="70" t="s">
        <v>36</v>
      </c>
      <c r="L37" s="75">
        <f>IFERROR(Production[[#This Row],[UPH]]*(Production[[#This Row],[Available time (Hrs)]]-Production[[#This Row],[Planned downtime (Hrs)]]),"")</f>
        <v>681.08108108108104</v>
      </c>
      <c r="M37" s="72">
        <v>400</v>
      </c>
      <c r="N37" s="72">
        <v>26</v>
      </c>
      <c r="O37" s="73">
        <v>0</v>
      </c>
      <c r="P37" s="76">
        <f>IFERROR(Production[[#This Row],[Defect Quantity]]/(Production[[#This Row],[Defect Quantity]]+Production[[#This Row],[Ok Quantity]]),"")</f>
        <v>6.1032863849765258E-2</v>
      </c>
      <c r="Q37" s="76">
        <f>IFERROR(IF(Production[[#This Row],[Ok Quantity]]="","",Production[[#This Row],[Ok Quantity]]/Production[[#This Row],[Target Quantity]]),"")</f>
        <v>0.58730158730158732</v>
      </c>
      <c r="R37" s="75">
        <f>IFERROR(VLOOKUP(Production[[#This Row],[Product]],'Setting and Lists'!B:E,4,0)*Production[[#This Row],[Defect Quantity]],"")</f>
        <v>1430</v>
      </c>
      <c r="S37" s="75">
        <f>IFERROR(VLOOKUP(Production[[#This Row],[Line]],'Setting and Lists'!L:M,2,0)*(Production[[#This Row],[Lose Time (Hrs)]]),"")</f>
        <v>0</v>
      </c>
      <c r="T37" s="75">
        <f>IFERROR(Production[[#This Row],[Lose Time Cost]]+Production[[#This Row],[Defect Cost]],"")</f>
        <v>1430</v>
      </c>
      <c r="U37" s="77">
        <f>IFERROR(3600/VLOOKUP(Production[[#This Row],[Product]],'Setting and Lists'!B:E,2,0),"")</f>
        <v>97.297297297297291</v>
      </c>
      <c r="V37" s="77">
        <f>IFERROR(Production[[#This Row],[UPH]]/VLOOKUP(Production[[#This Row],[Product]],'Setting and Lists'!B:E,3,0),"")</f>
        <v>32.432432432432428</v>
      </c>
      <c r="W37" s="78" t="str">
        <f>IFERROR(Production[[#This Row],[Actual Run Time (Hrs)]]/Production[[#This Row],[Breakdowns]],"")</f>
        <v/>
      </c>
      <c r="X37" s="78" t="str">
        <f>IFERROR(Production[[#This Row],[Lose Time (Hrs)]]/Production[[#This Row],[Breakdowns]],"")</f>
        <v/>
      </c>
      <c r="Y37" s="76">
        <f>IFERROR(IF(Production[[#This Row],[Actual Run Time (Hrs)]]="","",Production[[#This Row],[Actual Run Time (Hrs)]]/(Production[[#This Row],[Available time (Hrs)]]-Production[[#This Row],[Planned downtime (Hrs)]])),"")</f>
        <v>1</v>
      </c>
      <c r="Z37" s="79">
        <f>IFERROR((IF(Production[[#This Row],[Ok Quantity]]="","",Production[[#This Row],[Ok Quantity]]+Production[[#This Row],[Defect Quantity]])/Production[[#This Row],[Target Quantity]]),"")</f>
        <v>0.62547619047619052</v>
      </c>
      <c r="AA37" s="79">
        <f>IFERROR(Production[[#This Row],[Ok Quantity]]/(Production[[#This Row],[Ok Quantity]]+Production[[#This Row],[Defect Quantity]]),"")</f>
        <v>0.93896713615023475</v>
      </c>
      <c r="AB37" s="76">
        <f>IFERROR(Production[[#This Row],[Quality %]]*Production[[#This Row],[Performance %]]*Production[[#This Row],[Availability %]],"")</f>
        <v>0.58730158730158732</v>
      </c>
    </row>
    <row r="38" spans="1:28" x14ac:dyDescent="0.3">
      <c r="A38" s="67" t="str">
        <f t="shared" ca="1" si="0"/>
        <v/>
      </c>
      <c r="B38" s="68">
        <v>42431</v>
      </c>
      <c r="C38" s="69">
        <v>3</v>
      </c>
      <c r="D38" s="70" t="s">
        <v>28</v>
      </c>
      <c r="E38" s="70" t="s">
        <v>24</v>
      </c>
      <c r="F38" s="71">
        <v>6</v>
      </c>
      <c r="G38" s="74">
        <f>IFERROR(VLOOKUP(Production[[#This Row],[Shift]],'Setting and Lists'!G:H,2,0),"")</f>
        <v>8</v>
      </c>
      <c r="H38" s="71">
        <v>1</v>
      </c>
      <c r="I38" s="74">
        <f>IFERROR(Production[[#This Row],[Available time (Hrs)]]-Production[[#This Row],[Planned downtime (Hrs)]],"")</f>
        <v>7</v>
      </c>
      <c r="J38" s="74">
        <f>IF(Production[[#This Row],[Available time (Hrs)]]="","",Production[[#This Row],[Available time (Hrs)]]-Production[[#This Row],[Actual Run Time (Hrs)]]-Production[[#This Row],[Planned downtime (Hrs)]])</f>
        <v>1</v>
      </c>
      <c r="K38" s="70" t="s">
        <v>32</v>
      </c>
      <c r="L38" s="75">
        <f>IFERROR(Production[[#This Row],[UPH]]*(Production[[#This Row],[Available time (Hrs)]]-Production[[#This Row],[Planned downtime (Hrs)]]),"")</f>
        <v>600</v>
      </c>
      <c r="M38" s="72">
        <v>440</v>
      </c>
      <c r="N38" s="72">
        <v>58</v>
      </c>
      <c r="O38" s="73">
        <v>1</v>
      </c>
      <c r="P38" s="76">
        <f>IFERROR(Production[[#This Row],[Defect Quantity]]/(Production[[#This Row],[Defect Quantity]]+Production[[#This Row],[Ok Quantity]]),"")</f>
        <v>0.11646586345381527</v>
      </c>
      <c r="Q38" s="76">
        <f>IFERROR(IF(Production[[#This Row],[Ok Quantity]]="","",Production[[#This Row],[Ok Quantity]]/Production[[#This Row],[Target Quantity]]),"")</f>
        <v>0.73333333333333328</v>
      </c>
      <c r="R38" s="75">
        <f>IFERROR(VLOOKUP(Production[[#This Row],[Product]],'Setting and Lists'!B:E,4,0)*Production[[#This Row],[Defect Quantity]],"")</f>
        <v>2958</v>
      </c>
      <c r="S38" s="75">
        <f>IFERROR(VLOOKUP(Production[[#This Row],[Line]],'Setting and Lists'!L:M,2,0)*(Production[[#This Row],[Lose Time (Hrs)]]),"")</f>
        <v>900</v>
      </c>
      <c r="T38" s="75">
        <f>IFERROR(Production[[#This Row],[Lose Time Cost]]+Production[[#This Row],[Defect Cost]],"")</f>
        <v>3858</v>
      </c>
      <c r="U38" s="77">
        <f>IFERROR(3600/VLOOKUP(Production[[#This Row],[Product]],'Setting and Lists'!B:E,2,0),"")</f>
        <v>85.714285714285708</v>
      </c>
      <c r="V38" s="77">
        <f>IFERROR(Production[[#This Row],[UPH]]/VLOOKUP(Production[[#This Row],[Product]],'Setting and Lists'!B:E,3,0),"")</f>
        <v>28.571428571428569</v>
      </c>
      <c r="W38" s="78">
        <f>IFERROR(Production[[#This Row],[Actual Run Time (Hrs)]]/Production[[#This Row],[Breakdowns]],"")</f>
        <v>6</v>
      </c>
      <c r="X38" s="78">
        <f>IFERROR(Production[[#This Row],[Lose Time (Hrs)]]/Production[[#This Row],[Breakdowns]],"")</f>
        <v>1</v>
      </c>
      <c r="Y38" s="76">
        <f>IFERROR(IF(Production[[#This Row],[Actual Run Time (Hrs)]]="","",Production[[#This Row],[Actual Run Time (Hrs)]]/(Production[[#This Row],[Available time (Hrs)]]-Production[[#This Row],[Planned downtime (Hrs)]])),"")</f>
        <v>0.8571428571428571</v>
      </c>
      <c r="Z38" s="79">
        <f>IFERROR((IF(Production[[#This Row],[Ok Quantity]]="","",Production[[#This Row],[Ok Quantity]]+Production[[#This Row],[Defect Quantity]])/Production[[#This Row],[Target Quantity]]),"")</f>
        <v>0.83</v>
      </c>
      <c r="AA38" s="79">
        <f>IFERROR(Production[[#This Row],[Ok Quantity]]/(Production[[#This Row],[Ok Quantity]]+Production[[#This Row],[Defect Quantity]]),"")</f>
        <v>0.88353413654618473</v>
      </c>
      <c r="AB38" s="76">
        <f>IFERROR(Production[[#This Row],[Quality %]]*Production[[#This Row],[Performance %]]*Production[[#This Row],[Availability %]],"")</f>
        <v>0.62857142857142845</v>
      </c>
    </row>
    <row r="39" spans="1:28" x14ac:dyDescent="0.3">
      <c r="A39" s="67" t="str">
        <f t="shared" ca="1" si="0"/>
        <v/>
      </c>
      <c r="B39" s="68">
        <v>43497</v>
      </c>
      <c r="C39" s="69">
        <v>2</v>
      </c>
      <c r="D39" s="70" t="s">
        <v>50</v>
      </c>
      <c r="E39" s="70" t="s">
        <v>18</v>
      </c>
      <c r="F39" s="71">
        <v>4</v>
      </c>
      <c r="G39" s="74">
        <f>IFERROR(VLOOKUP(Production[[#This Row],[Shift]],'Setting and Lists'!G:H,2,0),"")</f>
        <v>8</v>
      </c>
      <c r="H39" s="71">
        <v>1</v>
      </c>
      <c r="I39" s="74">
        <f>IFERROR(Production[[#This Row],[Available time (Hrs)]]-Production[[#This Row],[Planned downtime (Hrs)]],"")</f>
        <v>7</v>
      </c>
      <c r="J39" s="74">
        <f>IF(Production[[#This Row],[Available time (Hrs)]]="","",Production[[#This Row],[Available time (Hrs)]]-Production[[#This Row],[Actual Run Time (Hrs)]]-Production[[#This Row],[Planned downtime (Hrs)]])</f>
        <v>3</v>
      </c>
      <c r="K39" s="70" t="s">
        <v>66</v>
      </c>
      <c r="L39" s="75">
        <f>IFERROR(Production[[#This Row],[UPH]]*(Production[[#This Row],[Available time (Hrs)]]-Production[[#This Row],[Planned downtime (Hrs)]]),"")</f>
        <v>630</v>
      </c>
      <c r="M39" s="72">
        <v>423</v>
      </c>
      <c r="N39" s="72">
        <v>90</v>
      </c>
      <c r="O39" s="73">
        <v>3</v>
      </c>
      <c r="P39" s="76">
        <f>IFERROR(Production[[#This Row],[Defect Quantity]]/(Production[[#This Row],[Defect Quantity]]+Production[[#This Row],[Ok Quantity]]),"")</f>
        <v>0.17543859649122806</v>
      </c>
      <c r="Q39" s="76">
        <f>IFERROR(IF(Production[[#This Row],[Ok Quantity]]="","",Production[[#This Row],[Ok Quantity]]/Production[[#This Row],[Target Quantity]]),"")</f>
        <v>0.67142857142857137</v>
      </c>
      <c r="R39" s="75">
        <f>IFERROR(VLOOKUP(Production[[#This Row],[Product]],'Setting and Lists'!B:E,4,0)*Production[[#This Row],[Defect Quantity]],"")</f>
        <v>5400</v>
      </c>
      <c r="S39" s="75">
        <f>IFERROR(VLOOKUP(Production[[#This Row],[Line]],'Setting and Lists'!L:M,2,0)*(Production[[#This Row],[Lose Time (Hrs)]]),"")</f>
        <v>3900</v>
      </c>
      <c r="T39" s="75">
        <f>IFERROR(Production[[#This Row],[Lose Time Cost]]+Production[[#This Row],[Defect Cost]],"")</f>
        <v>9300</v>
      </c>
      <c r="U39" s="77">
        <f>IFERROR(3600/VLOOKUP(Production[[#This Row],[Product]],'Setting and Lists'!B:E,2,0),"")</f>
        <v>90</v>
      </c>
      <c r="V39" s="77">
        <f>IFERROR(Production[[#This Row],[UPH]]/VLOOKUP(Production[[#This Row],[Product]],'Setting and Lists'!B:E,3,0),"")</f>
        <v>22.5</v>
      </c>
      <c r="W39" s="78">
        <f>IFERROR(Production[[#This Row],[Actual Run Time (Hrs)]]/Production[[#This Row],[Breakdowns]],"")</f>
        <v>1.3333333333333333</v>
      </c>
      <c r="X39" s="78">
        <f>IFERROR(Production[[#This Row],[Lose Time (Hrs)]]/Production[[#This Row],[Breakdowns]],"")</f>
        <v>1</v>
      </c>
      <c r="Y39" s="76">
        <f>IFERROR(IF(Production[[#This Row],[Actual Run Time (Hrs)]]="","",Production[[#This Row],[Actual Run Time (Hrs)]]/(Production[[#This Row],[Available time (Hrs)]]-Production[[#This Row],[Planned downtime (Hrs)]])),"")</f>
        <v>0.5714285714285714</v>
      </c>
      <c r="Z39" s="79">
        <f>IFERROR((IF(Production[[#This Row],[Ok Quantity]]="","",Production[[#This Row],[Ok Quantity]]+Production[[#This Row],[Defect Quantity]])/Production[[#This Row],[Target Quantity]]),"")</f>
        <v>0.81428571428571428</v>
      </c>
      <c r="AA39" s="79">
        <f>IFERROR(Production[[#This Row],[Ok Quantity]]/(Production[[#This Row],[Ok Quantity]]+Production[[#This Row],[Defect Quantity]]),"")</f>
        <v>0.82456140350877194</v>
      </c>
      <c r="AB39" s="76">
        <f>IFERROR(Production[[#This Row],[Quality %]]*Production[[#This Row],[Performance %]]*Production[[#This Row],[Availability %]],"")</f>
        <v>0.3836734693877551</v>
      </c>
    </row>
    <row r="40" spans="1:28" x14ac:dyDescent="0.3">
      <c r="A40" s="67" t="str">
        <f t="shared" ca="1" si="0"/>
        <v/>
      </c>
      <c r="B40" s="68">
        <v>42137</v>
      </c>
      <c r="C40" s="69">
        <v>2</v>
      </c>
      <c r="D40" s="70" t="s">
        <v>50</v>
      </c>
      <c r="E40" s="70" t="s">
        <v>21</v>
      </c>
      <c r="F40" s="71">
        <v>5</v>
      </c>
      <c r="G40" s="74">
        <f>IFERROR(VLOOKUP(Production[[#This Row],[Shift]],'Setting and Lists'!G:H,2,0),"")</f>
        <v>8</v>
      </c>
      <c r="H40" s="71">
        <v>1</v>
      </c>
      <c r="I40" s="74">
        <f>IFERROR(Production[[#This Row],[Available time (Hrs)]]-Production[[#This Row],[Planned downtime (Hrs)]],"")</f>
        <v>7</v>
      </c>
      <c r="J40" s="74">
        <f>IF(Production[[#This Row],[Available time (Hrs)]]="","",Production[[#This Row],[Available time (Hrs)]]-Production[[#This Row],[Actual Run Time (Hrs)]]-Production[[#This Row],[Planned downtime (Hrs)]])</f>
        <v>2</v>
      </c>
      <c r="K40" s="70" t="s">
        <v>67</v>
      </c>
      <c r="L40" s="75">
        <f>IFERROR(Production[[#This Row],[UPH]]*(Production[[#This Row],[Available time (Hrs)]]-Production[[#This Row],[Planned downtime (Hrs)]]),"")</f>
        <v>681.08108108108104</v>
      </c>
      <c r="M40" s="72">
        <v>473</v>
      </c>
      <c r="N40" s="72">
        <v>64</v>
      </c>
      <c r="O40" s="73">
        <v>3</v>
      </c>
      <c r="P40" s="76">
        <f>IFERROR(Production[[#This Row],[Defect Quantity]]/(Production[[#This Row],[Defect Quantity]]+Production[[#This Row],[Ok Quantity]]),"")</f>
        <v>0.11918063314711359</v>
      </c>
      <c r="Q40" s="76">
        <f>IFERROR(IF(Production[[#This Row],[Ok Quantity]]="","",Production[[#This Row],[Ok Quantity]]/Production[[#This Row],[Target Quantity]]),"")</f>
        <v>0.69448412698412698</v>
      </c>
      <c r="R40" s="75">
        <f>IFERROR(VLOOKUP(Production[[#This Row],[Product]],'Setting and Lists'!B:E,4,0)*Production[[#This Row],[Defect Quantity]],"")</f>
        <v>3520</v>
      </c>
      <c r="S40" s="75">
        <f>IFERROR(VLOOKUP(Production[[#This Row],[Line]],'Setting and Lists'!L:M,2,0)*(Production[[#This Row],[Lose Time (Hrs)]]),"")</f>
        <v>2600</v>
      </c>
      <c r="T40" s="75">
        <f>IFERROR(Production[[#This Row],[Lose Time Cost]]+Production[[#This Row],[Defect Cost]],"")</f>
        <v>6120</v>
      </c>
      <c r="U40" s="77">
        <f>IFERROR(3600/VLOOKUP(Production[[#This Row],[Product]],'Setting and Lists'!B:E,2,0),"")</f>
        <v>97.297297297297291</v>
      </c>
      <c r="V40" s="77">
        <f>IFERROR(Production[[#This Row],[UPH]]/VLOOKUP(Production[[#This Row],[Product]],'Setting and Lists'!B:E,3,0),"")</f>
        <v>32.432432432432428</v>
      </c>
      <c r="W40" s="78">
        <f>IFERROR(Production[[#This Row],[Actual Run Time (Hrs)]]/Production[[#This Row],[Breakdowns]],"")</f>
        <v>1.6666666666666667</v>
      </c>
      <c r="X40" s="78">
        <f>IFERROR(Production[[#This Row],[Lose Time (Hrs)]]/Production[[#This Row],[Breakdowns]],"")</f>
        <v>0.66666666666666663</v>
      </c>
      <c r="Y40" s="76">
        <f>IFERROR(IF(Production[[#This Row],[Actual Run Time (Hrs)]]="","",Production[[#This Row],[Actual Run Time (Hrs)]]/(Production[[#This Row],[Available time (Hrs)]]-Production[[#This Row],[Planned downtime (Hrs)]])),"")</f>
        <v>0.7142857142857143</v>
      </c>
      <c r="Z40" s="79">
        <f>IFERROR((IF(Production[[#This Row],[Ok Quantity]]="","",Production[[#This Row],[Ok Quantity]]+Production[[#This Row],[Defect Quantity]])/Production[[#This Row],[Target Quantity]]),"")</f>
        <v>0.78845238095238102</v>
      </c>
      <c r="AA40" s="79">
        <f>IFERROR(Production[[#This Row],[Ok Quantity]]/(Production[[#This Row],[Ok Quantity]]+Production[[#This Row],[Defect Quantity]]),"")</f>
        <v>0.88081936685288642</v>
      </c>
      <c r="AB40" s="76">
        <f>IFERROR(Production[[#This Row],[Quality %]]*Production[[#This Row],[Performance %]]*Production[[#This Row],[Availability %]],"")</f>
        <v>0.49606009070294793</v>
      </c>
    </row>
    <row r="41" spans="1:28" x14ac:dyDescent="0.3">
      <c r="A41" s="67" t="str">
        <f t="shared" ca="1" si="0"/>
        <v/>
      </c>
      <c r="B41" s="68">
        <v>42078</v>
      </c>
      <c r="C41" s="69">
        <v>2</v>
      </c>
      <c r="D41" s="70" t="s">
        <v>26</v>
      </c>
      <c r="E41" s="70" t="s">
        <v>23</v>
      </c>
      <c r="F41" s="71">
        <v>6</v>
      </c>
      <c r="G41" s="74">
        <f>IFERROR(VLOOKUP(Production[[#This Row],[Shift]],'Setting and Lists'!G:H,2,0),"")</f>
        <v>8</v>
      </c>
      <c r="H41" s="71">
        <v>1</v>
      </c>
      <c r="I41" s="74">
        <f>IFERROR(Production[[#This Row],[Available time (Hrs)]]-Production[[#This Row],[Planned downtime (Hrs)]],"")</f>
        <v>7</v>
      </c>
      <c r="J41" s="74">
        <f>IF(Production[[#This Row],[Available time (Hrs)]]="","",Production[[#This Row],[Available time (Hrs)]]-Production[[#This Row],[Actual Run Time (Hrs)]]-Production[[#This Row],[Planned downtime (Hrs)]])</f>
        <v>1</v>
      </c>
      <c r="K41" s="70" t="s">
        <v>33</v>
      </c>
      <c r="L41" s="75">
        <f>IFERROR(Production[[#This Row],[UPH]]*(Production[[#This Row],[Available time (Hrs)]]-Production[[#This Row],[Planned downtime (Hrs)]]),"")</f>
        <v>663.1578947368422</v>
      </c>
      <c r="M41" s="72">
        <v>449</v>
      </c>
      <c r="N41" s="72">
        <v>150</v>
      </c>
      <c r="O41" s="73">
        <v>1</v>
      </c>
      <c r="P41" s="76">
        <f>IFERROR(Production[[#This Row],[Defect Quantity]]/(Production[[#This Row],[Defect Quantity]]+Production[[#This Row],[Ok Quantity]]),"")</f>
        <v>0.25041736227045075</v>
      </c>
      <c r="Q41" s="76">
        <f>IFERROR(IF(Production[[#This Row],[Ok Quantity]]="","",Production[[#This Row],[Ok Quantity]]/Production[[#This Row],[Target Quantity]]),"")</f>
        <v>0.67706349206349192</v>
      </c>
      <c r="R41" s="75">
        <f>IFERROR(VLOOKUP(Production[[#This Row],[Product]],'Setting and Lists'!B:E,4,0)*Production[[#This Row],[Defect Quantity]],"")</f>
        <v>6300</v>
      </c>
      <c r="S41" s="75">
        <f>IFERROR(VLOOKUP(Production[[#This Row],[Line]],'Setting and Lists'!L:M,2,0)*(Production[[#This Row],[Lose Time (Hrs)]]),"")</f>
        <v>1000</v>
      </c>
      <c r="T41" s="75">
        <f>IFERROR(Production[[#This Row],[Lose Time Cost]]+Production[[#This Row],[Defect Cost]],"")</f>
        <v>7300</v>
      </c>
      <c r="U41" s="77">
        <f>IFERROR(3600/VLOOKUP(Production[[#This Row],[Product]],'Setting and Lists'!B:E,2,0),"")</f>
        <v>94.736842105263165</v>
      </c>
      <c r="V41" s="77">
        <f>IFERROR(Production[[#This Row],[UPH]]/VLOOKUP(Production[[#This Row],[Product]],'Setting and Lists'!B:E,3,0),"")</f>
        <v>47.368421052631582</v>
      </c>
      <c r="W41" s="78">
        <f>IFERROR(Production[[#This Row],[Actual Run Time (Hrs)]]/Production[[#This Row],[Breakdowns]],"")</f>
        <v>6</v>
      </c>
      <c r="X41" s="78">
        <f>IFERROR(Production[[#This Row],[Lose Time (Hrs)]]/Production[[#This Row],[Breakdowns]],"")</f>
        <v>1</v>
      </c>
      <c r="Y41" s="76">
        <f>IFERROR(IF(Production[[#This Row],[Actual Run Time (Hrs)]]="","",Production[[#This Row],[Actual Run Time (Hrs)]]/(Production[[#This Row],[Available time (Hrs)]]-Production[[#This Row],[Planned downtime (Hrs)]])),"")</f>
        <v>0.8571428571428571</v>
      </c>
      <c r="Z41" s="79">
        <f>IFERROR((IF(Production[[#This Row],[Ok Quantity]]="","",Production[[#This Row],[Ok Quantity]]+Production[[#This Row],[Defect Quantity]])/Production[[#This Row],[Target Quantity]]),"")</f>
        <v>0.90325396825396809</v>
      </c>
      <c r="AA41" s="79">
        <f>IFERROR(Production[[#This Row],[Ok Quantity]]/(Production[[#This Row],[Ok Quantity]]+Production[[#This Row],[Defect Quantity]]),"")</f>
        <v>0.74958263772954925</v>
      </c>
      <c r="AB41" s="76">
        <f>IFERROR(Production[[#This Row],[Quality %]]*Production[[#This Row],[Performance %]]*Production[[#This Row],[Availability %]],"")</f>
        <v>0.58034013605442158</v>
      </c>
    </row>
    <row r="42" spans="1:28" x14ac:dyDescent="0.3">
      <c r="A42" s="67" t="str">
        <f t="shared" ca="1" si="0"/>
        <v/>
      </c>
      <c r="B42" s="68">
        <v>43632</v>
      </c>
      <c r="C42" s="69">
        <v>2</v>
      </c>
      <c r="D42" s="70" t="s">
        <v>27</v>
      </c>
      <c r="E42" s="70" t="s">
        <v>19</v>
      </c>
      <c r="F42" s="71">
        <v>6</v>
      </c>
      <c r="G42" s="74">
        <f>IFERROR(VLOOKUP(Production[[#This Row],[Shift]],'Setting and Lists'!G:H,2,0),"")</f>
        <v>8</v>
      </c>
      <c r="H42" s="71">
        <v>1</v>
      </c>
      <c r="I42" s="74">
        <f>IFERROR(Production[[#This Row],[Available time (Hrs)]]-Production[[#This Row],[Planned downtime (Hrs)]],"")</f>
        <v>7</v>
      </c>
      <c r="J42" s="74">
        <f>IF(Production[[#This Row],[Available time (Hrs)]]="","",Production[[#This Row],[Available time (Hrs)]]-Production[[#This Row],[Actual Run Time (Hrs)]]-Production[[#This Row],[Planned downtime (Hrs)]])</f>
        <v>1</v>
      </c>
      <c r="K42" s="70" t="s">
        <v>66</v>
      </c>
      <c r="L42" s="75">
        <f>IFERROR(Production[[#This Row],[UPH]]*(Production[[#This Row],[Available time (Hrs)]]-Production[[#This Row],[Planned downtime (Hrs)]]),"")</f>
        <v>720</v>
      </c>
      <c r="M42" s="72">
        <v>406</v>
      </c>
      <c r="N42" s="72">
        <v>70</v>
      </c>
      <c r="O42" s="73">
        <v>2</v>
      </c>
      <c r="P42" s="76">
        <f>IFERROR(Production[[#This Row],[Defect Quantity]]/(Production[[#This Row],[Defect Quantity]]+Production[[#This Row],[Ok Quantity]]),"")</f>
        <v>0.14705882352941177</v>
      </c>
      <c r="Q42" s="76">
        <f>IFERROR(IF(Production[[#This Row],[Ok Quantity]]="","",Production[[#This Row],[Ok Quantity]]/Production[[#This Row],[Target Quantity]]),"")</f>
        <v>0.56388888888888888</v>
      </c>
      <c r="R42" s="75">
        <f>IFERROR(VLOOKUP(Production[[#This Row],[Product]],'Setting and Lists'!B:E,4,0)*Production[[#This Row],[Defect Quantity]],"")</f>
        <v>3500</v>
      </c>
      <c r="S42" s="75">
        <f>IFERROR(VLOOKUP(Production[[#This Row],[Line]],'Setting and Lists'!L:M,2,0)*(Production[[#This Row],[Lose Time (Hrs)]]),"")</f>
        <v>1200</v>
      </c>
      <c r="T42" s="75">
        <f>IFERROR(Production[[#This Row],[Lose Time Cost]]+Production[[#This Row],[Defect Cost]],"")</f>
        <v>4700</v>
      </c>
      <c r="U42" s="77">
        <f>IFERROR(3600/VLOOKUP(Production[[#This Row],[Product]],'Setting and Lists'!B:E,2,0),"")</f>
        <v>102.85714285714286</v>
      </c>
      <c r="V42" s="77">
        <f>IFERROR(Production[[#This Row],[UPH]]/VLOOKUP(Production[[#This Row],[Product]],'Setting and Lists'!B:E,3,0),"")</f>
        <v>34.285714285714285</v>
      </c>
      <c r="W42" s="78">
        <f>IFERROR(Production[[#This Row],[Actual Run Time (Hrs)]]/Production[[#This Row],[Breakdowns]],"")</f>
        <v>3</v>
      </c>
      <c r="X42" s="78">
        <f>IFERROR(Production[[#This Row],[Lose Time (Hrs)]]/Production[[#This Row],[Breakdowns]],"")</f>
        <v>0.5</v>
      </c>
      <c r="Y42" s="76">
        <f>IFERROR(IF(Production[[#This Row],[Actual Run Time (Hrs)]]="","",Production[[#This Row],[Actual Run Time (Hrs)]]/(Production[[#This Row],[Available time (Hrs)]]-Production[[#This Row],[Planned downtime (Hrs)]])),"")</f>
        <v>0.8571428571428571</v>
      </c>
      <c r="Z42" s="79">
        <f>IFERROR((IF(Production[[#This Row],[Ok Quantity]]="","",Production[[#This Row],[Ok Quantity]]+Production[[#This Row],[Defect Quantity]])/Production[[#This Row],[Target Quantity]]),"")</f>
        <v>0.66111111111111109</v>
      </c>
      <c r="AA42" s="79">
        <f>IFERROR(Production[[#This Row],[Ok Quantity]]/(Production[[#This Row],[Ok Quantity]]+Production[[#This Row],[Defect Quantity]]),"")</f>
        <v>0.8529411764705882</v>
      </c>
      <c r="AB42" s="76">
        <f>IFERROR(Production[[#This Row],[Quality %]]*Production[[#This Row],[Performance %]]*Production[[#This Row],[Availability %]],"")</f>
        <v>0.48333333333333328</v>
      </c>
    </row>
    <row r="43" spans="1:28" x14ac:dyDescent="0.3">
      <c r="A43" s="67" t="str">
        <f t="shared" ca="1" si="0"/>
        <v/>
      </c>
      <c r="B43" s="68">
        <v>42023</v>
      </c>
      <c r="C43" s="69">
        <v>3</v>
      </c>
      <c r="D43" s="70" t="s">
        <v>49</v>
      </c>
      <c r="E43" s="70" t="s">
        <v>19</v>
      </c>
      <c r="F43" s="71">
        <v>5</v>
      </c>
      <c r="G43" s="74">
        <f>IFERROR(VLOOKUP(Production[[#This Row],[Shift]],'Setting and Lists'!G:H,2,0),"")</f>
        <v>8</v>
      </c>
      <c r="H43" s="71">
        <v>1</v>
      </c>
      <c r="I43" s="74">
        <f>IFERROR(Production[[#This Row],[Available time (Hrs)]]-Production[[#This Row],[Planned downtime (Hrs)]],"")</f>
        <v>7</v>
      </c>
      <c r="J43" s="74">
        <f>IF(Production[[#This Row],[Available time (Hrs)]]="","",Production[[#This Row],[Available time (Hrs)]]-Production[[#This Row],[Actual Run Time (Hrs)]]-Production[[#This Row],[Planned downtime (Hrs)]])</f>
        <v>2</v>
      </c>
      <c r="K43" s="70" t="s">
        <v>35</v>
      </c>
      <c r="L43" s="75">
        <f>IFERROR(Production[[#This Row],[UPH]]*(Production[[#This Row],[Available time (Hrs)]]-Production[[#This Row],[Planned downtime (Hrs)]]),"")</f>
        <v>720</v>
      </c>
      <c r="M43" s="72">
        <v>426</v>
      </c>
      <c r="N43" s="72">
        <v>60</v>
      </c>
      <c r="O43" s="73">
        <v>2</v>
      </c>
      <c r="P43" s="76">
        <f>IFERROR(Production[[#This Row],[Defect Quantity]]/(Production[[#This Row],[Defect Quantity]]+Production[[#This Row],[Ok Quantity]]),"")</f>
        <v>0.12345679012345678</v>
      </c>
      <c r="Q43" s="76">
        <f>IFERROR(IF(Production[[#This Row],[Ok Quantity]]="","",Production[[#This Row],[Ok Quantity]]/Production[[#This Row],[Target Quantity]]),"")</f>
        <v>0.59166666666666667</v>
      </c>
      <c r="R43" s="75">
        <f>IFERROR(VLOOKUP(Production[[#This Row],[Product]],'Setting and Lists'!B:E,4,0)*Production[[#This Row],[Defect Quantity]],"")</f>
        <v>3000</v>
      </c>
      <c r="S43" s="75">
        <f>IFERROR(VLOOKUP(Production[[#This Row],[Line]],'Setting and Lists'!L:M,2,0)*(Production[[#This Row],[Lose Time (Hrs)]]),"")</f>
        <v>3000</v>
      </c>
      <c r="T43" s="75">
        <f>IFERROR(Production[[#This Row],[Lose Time Cost]]+Production[[#This Row],[Defect Cost]],"")</f>
        <v>6000</v>
      </c>
      <c r="U43" s="77">
        <f>IFERROR(3600/VLOOKUP(Production[[#This Row],[Product]],'Setting and Lists'!B:E,2,0),"")</f>
        <v>102.85714285714286</v>
      </c>
      <c r="V43" s="77">
        <f>IFERROR(Production[[#This Row],[UPH]]/VLOOKUP(Production[[#This Row],[Product]],'Setting and Lists'!B:E,3,0),"")</f>
        <v>34.285714285714285</v>
      </c>
      <c r="W43" s="78">
        <f>IFERROR(Production[[#This Row],[Actual Run Time (Hrs)]]/Production[[#This Row],[Breakdowns]],"")</f>
        <v>2.5</v>
      </c>
      <c r="X43" s="78">
        <f>IFERROR(Production[[#This Row],[Lose Time (Hrs)]]/Production[[#This Row],[Breakdowns]],"")</f>
        <v>1</v>
      </c>
      <c r="Y43" s="76">
        <f>IFERROR(IF(Production[[#This Row],[Actual Run Time (Hrs)]]="","",Production[[#This Row],[Actual Run Time (Hrs)]]/(Production[[#This Row],[Available time (Hrs)]]-Production[[#This Row],[Planned downtime (Hrs)]])),"")</f>
        <v>0.7142857142857143</v>
      </c>
      <c r="Z43" s="79">
        <f>IFERROR((IF(Production[[#This Row],[Ok Quantity]]="","",Production[[#This Row],[Ok Quantity]]+Production[[#This Row],[Defect Quantity]])/Production[[#This Row],[Target Quantity]]),"")</f>
        <v>0.67500000000000004</v>
      </c>
      <c r="AA43" s="79">
        <f>IFERROR(Production[[#This Row],[Ok Quantity]]/(Production[[#This Row],[Ok Quantity]]+Production[[#This Row],[Defect Quantity]]),"")</f>
        <v>0.87654320987654322</v>
      </c>
      <c r="AB43" s="76">
        <f>IFERROR(Production[[#This Row],[Quality %]]*Production[[#This Row],[Performance %]]*Production[[#This Row],[Availability %]],"")</f>
        <v>0.42261904761904762</v>
      </c>
    </row>
    <row r="44" spans="1:28" x14ac:dyDescent="0.3">
      <c r="A44" s="67" t="str">
        <f t="shared" ca="1" si="0"/>
        <v/>
      </c>
      <c r="B44" s="68">
        <v>43716</v>
      </c>
      <c r="C44" s="69">
        <v>2</v>
      </c>
      <c r="D44" s="70" t="s">
        <v>26</v>
      </c>
      <c r="E44" s="70" t="s">
        <v>24</v>
      </c>
      <c r="F44" s="71">
        <v>7</v>
      </c>
      <c r="G44" s="74">
        <f>IFERROR(VLOOKUP(Production[[#This Row],[Shift]],'Setting and Lists'!G:H,2,0),"")</f>
        <v>8</v>
      </c>
      <c r="H44" s="71">
        <v>1</v>
      </c>
      <c r="I44" s="74">
        <f>IFERROR(Production[[#This Row],[Available time (Hrs)]]-Production[[#This Row],[Planned downtime (Hrs)]],"")</f>
        <v>7</v>
      </c>
      <c r="J44" s="74">
        <f>IF(Production[[#This Row],[Available time (Hrs)]]="","",Production[[#This Row],[Available time (Hrs)]]-Production[[#This Row],[Actual Run Time (Hrs)]]-Production[[#This Row],[Planned downtime (Hrs)]])</f>
        <v>0</v>
      </c>
      <c r="K44" s="70"/>
      <c r="L44" s="75">
        <f>IFERROR(Production[[#This Row],[UPH]]*(Production[[#This Row],[Available time (Hrs)]]-Production[[#This Row],[Planned downtime (Hrs)]]),"")</f>
        <v>600</v>
      </c>
      <c r="M44" s="72">
        <v>436</v>
      </c>
      <c r="N44" s="72">
        <v>160</v>
      </c>
      <c r="O44" s="73">
        <v>0</v>
      </c>
      <c r="P44" s="76">
        <f>IFERROR(Production[[#This Row],[Defect Quantity]]/(Production[[#This Row],[Defect Quantity]]+Production[[#This Row],[Ok Quantity]]),"")</f>
        <v>0.26845637583892618</v>
      </c>
      <c r="Q44" s="76">
        <f>IFERROR(IF(Production[[#This Row],[Ok Quantity]]="","",Production[[#This Row],[Ok Quantity]]/Production[[#This Row],[Target Quantity]]),"")</f>
        <v>0.72666666666666668</v>
      </c>
      <c r="R44" s="75">
        <f>IFERROR(VLOOKUP(Production[[#This Row],[Product]],'Setting and Lists'!B:E,4,0)*Production[[#This Row],[Defect Quantity]],"")</f>
        <v>8160</v>
      </c>
      <c r="S44" s="75">
        <f>IFERROR(VLOOKUP(Production[[#This Row],[Line]],'Setting and Lists'!L:M,2,0)*(Production[[#This Row],[Lose Time (Hrs)]]),"")</f>
        <v>0</v>
      </c>
      <c r="T44" s="75">
        <f>IFERROR(Production[[#This Row],[Lose Time Cost]]+Production[[#This Row],[Defect Cost]],"")</f>
        <v>8160</v>
      </c>
      <c r="U44" s="77">
        <f>IFERROR(3600/VLOOKUP(Production[[#This Row],[Product]],'Setting and Lists'!B:E,2,0),"")</f>
        <v>85.714285714285708</v>
      </c>
      <c r="V44" s="77">
        <f>IFERROR(Production[[#This Row],[UPH]]/VLOOKUP(Production[[#This Row],[Product]],'Setting and Lists'!B:E,3,0),"")</f>
        <v>28.571428571428569</v>
      </c>
      <c r="W44" s="78" t="str">
        <f>IFERROR(Production[[#This Row],[Actual Run Time (Hrs)]]/Production[[#This Row],[Breakdowns]],"")</f>
        <v/>
      </c>
      <c r="X44" s="78" t="str">
        <f>IFERROR(Production[[#This Row],[Lose Time (Hrs)]]/Production[[#This Row],[Breakdowns]],"")</f>
        <v/>
      </c>
      <c r="Y44" s="76">
        <f>IFERROR(IF(Production[[#This Row],[Actual Run Time (Hrs)]]="","",Production[[#This Row],[Actual Run Time (Hrs)]]/(Production[[#This Row],[Available time (Hrs)]]-Production[[#This Row],[Planned downtime (Hrs)]])),"")</f>
        <v>1</v>
      </c>
      <c r="Z44" s="79">
        <f>IFERROR((IF(Production[[#This Row],[Ok Quantity]]="","",Production[[#This Row],[Ok Quantity]]+Production[[#This Row],[Defect Quantity]])/Production[[#This Row],[Target Quantity]]),"")</f>
        <v>0.99333333333333329</v>
      </c>
      <c r="AA44" s="79">
        <f>IFERROR(Production[[#This Row],[Ok Quantity]]/(Production[[#This Row],[Ok Quantity]]+Production[[#This Row],[Defect Quantity]]),"")</f>
        <v>0.73154362416107388</v>
      </c>
      <c r="AB44" s="76">
        <f>IFERROR(Production[[#This Row],[Quality %]]*Production[[#This Row],[Performance %]]*Production[[#This Row],[Availability %]],"")</f>
        <v>0.72666666666666668</v>
      </c>
    </row>
    <row r="45" spans="1:28" x14ac:dyDescent="0.3">
      <c r="A45" s="67" t="str">
        <f t="shared" ca="1" si="0"/>
        <v/>
      </c>
      <c r="B45" s="68">
        <v>42273</v>
      </c>
      <c r="C45" s="69">
        <v>1</v>
      </c>
      <c r="D45" s="70" t="s">
        <v>27</v>
      </c>
      <c r="E45" s="70" t="s">
        <v>19</v>
      </c>
      <c r="F45" s="71">
        <v>5</v>
      </c>
      <c r="G45" s="74">
        <f>IFERROR(VLOOKUP(Production[[#This Row],[Shift]],'Setting and Lists'!G:H,2,0),"")</f>
        <v>8</v>
      </c>
      <c r="H45" s="71">
        <v>1</v>
      </c>
      <c r="I45" s="74">
        <f>IFERROR(Production[[#This Row],[Available time (Hrs)]]-Production[[#This Row],[Planned downtime (Hrs)]],"")</f>
        <v>7</v>
      </c>
      <c r="J45" s="74">
        <f>IF(Production[[#This Row],[Available time (Hrs)]]="","",Production[[#This Row],[Available time (Hrs)]]-Production[[#This Row],[Actual Run Time (Hrs)]]-Production[[#This Row],[Planned downtime (Hrs)]])</f>
        <v>2</v>
      </c>
      <c r="K45" s="70" t="s">
        <v>33</v>
      </c>
      <c r="L45" s="75">
        <f>IFERROR(Production[[#This Row],[UPH]]*(Production[[#This Row],[Available time (Hrs)]]-Production[[#This Row],[Planned downtime (Hrs)]]),"")</f>
        <v>720</v>
      </c>
      <c r="M45" s="72">
        <v>453</v>
      </c>
      <c r="N45" s="72">
        <v>61</v>
      </c>
      <c r="O45" s="73">
        <v>2</v>
      </c>
      <c r="P45" s="76">
        <f>IFERROR(Production[[#This Row],[Defect Quantity]]/(Production[[#This Row],[Defect Quantity]]+Production[[#This Row],[Ok Quantity]]),"")</f>
        <v>0.11867704280155641</v>
      </c>
      <c r="Q45" s="76">
        <f>IFERROR(IF(Production[[#This Row],[Ok Quantity]]="","",Production[[#This Row],[Ok Quantity]]/Production[[#This Row],[Target Quantity]]),"")</f>
        <v>0.62916666666666665</v>
      </c>
      <c r="R45" s="75">
        <f>IFERROR(VLOOKUP(Production[[#This Row],[Product]],'Setting and Lists'!B:E,4,0)*Production[[#This Row],[Defect Quantity]],"")</f>
        <v>3050</v>
      </c>
      <c r="S45" s="75">
        <f>IFERROR(VLOOKUP(Production[[#This Row],[Line]],'Setting and Lists'!L:M,2,0)*(Production[[#This Row],[Lose Time (Hrs)]]),"")</f>
        <v>2400</v>
      </c>
      <c r="T45" s="75">
        <f>IFERROR(Production[[#This Row],[Lose Time Cost]]+Production[[#This Row],[Defect Cost]],"")</f>
        <v>5450</v>
      </c>
      <c r="U45" s="77">
        <f>IFERROR(3600/VLOOKUP(Production[[#This Row],[Product]],'Setting and Lists'!B:E,2,0),"")</f>
        <v>102.85714285714286</v>
      </c>
      <c r="V45" s="77">
        <f>IFERROR(Production[[#This Row],[UPH]]/VLOOKUP(Production[[#This Row],[Product]],'Setting and Lists'!B:E,3,0),"")</f>
        <v>34.285714285714285</v>
      </c>
      <c r="W45" s="78">
        <f>IFERROR(Production[[#This Row],[Actual Run Time (Hrs)]]/Production[[#This Row],[Breakdowns]],"")</f>
        <v>2.5</v>
      </c>
      <c r="X45" s="78">
        <f>IFERROR(Production[[#This Row],[Lose Time (Hrs)]]/Production[[#This Row],[Breakdowns]],"")</f>
        <v>1</v>
      </c>
      <c r="Y45" s="76">
        <f>IFERROR(IF(Production[[#This Row],[Actual Run Time (Hrs)]]="","",Production[[#This Row],[Actual Run Time (Hrs)]]/(Production[[#This Row],[Available time (Hrs)]]-Production[[#This Row],[Planned downtime (Hrs)]])),"")</f>
        <v>0.7142857142857143</v>
      </c>
      <c r="Z45" s="79">
        <f>IFERROR((IF(Production[[#This Row],[Ok Quantity]]="","",Production[[#This Row],[Ok Quantity]]+Production[[#This Row],[Defect Quantity]])/Production[[#This Row],[Target Quantity]]),"")</f>
        <v>0.71388888888888891</v>
      </c>
      <c r="AA45" s="79">
        <f>IFERROR(Production[[#This Row],[Ok Quantity]]/(Production[[#This Row],[Ok Quantity]]+Production[[#This Row],[Defect Quantity]]),"")</f>
        <v>0.88132295719844356</v>
      </c>
      <c r="AB45" s="76">
        <f>IFERROR(Production[[#This Row],[Quality %]]*Production[[#This Row],[Performance %]]*Production[[#This Row],[Availability %]],"")</f>
        <v>0.44940476190476192</v>
      </c>
    </row>
    <row r="46" spans="1:28" x14ac:dyDescent="0.3">
      <c r="A46" s="67" t="str">
        <f t="shared" ca="1" si="0"/>
        <v/>
      </c>
      <c r="B46" s="68">
        <v>42327</v>
      </c>
      <c r="C46" s="69">
        <v>3</v>
      </c>
      <c r="D46" s="70" t="s">
        <v>50</v>
      </c>
      <c r="E46" s="70" t="s">
        <v>22</v>
      </c>
      <c r="F46" s="71">
        <v>7</v>
      </c>
      <c r="G46" s="74">
        <f>IFERROR(VLOOKUP(Production[[#This Row],[Shift]],'Setting and Lists'!G:H,2,0),"")</f>
        <v>8</v>
      </c>
      <c r="H46" s="71">
        <v>1</v>
      </c>
      <c r="I46" s="74">
        <f>IFERROR(Production[[#This Row],[Available time (Hrs)]]-Production[[#This Row],[Planned downtime (Hrs)]],"")</f>
        <v>7</v>
      </c>
      <c r="J46" s="74">
        <f>IF(Production[[#This Row],[Available time (Hrs)]]="","",Production[[#This Row],[Available time (Hrs)]]-Production[[#This Row],[Actual Run Time (Hrs)]]-Production[[#This Row],[Planned downtime (Hrs)]])</f>
        <v>0</v>
      </c>
      <c r="K46" s="70"/>
      <c r="L46" s="75">
        <f>IFERROR(Production[[#This Row],[UPH]]*(Production[[#This Row],[Available time (Hrs)]]-Production[[#This Row],[Planned downtime (Hrs)]]),"")</f>
        <v>600</v>
      </c>
      <c r="M46" s="72">
        <v>445</v>
      </c>
      <c r="N46" s="72">
        <v>68</v>
      </c>
      <c r="O46" s="73">
        <v>0</v>
      </c>
      <c r="P46" s="76">
        <f>IFERROR(Production[[#This Row],[Defect Quantity]]/(Production[[#This Row],[Defect Quantity]]+Production[[#This Row],[Ok Quantity]]),"")</f>
        <v>0.13255360623781676</v>
      </c>
      <c r="Q46" s="76">
        <f>IFERROR(IF(Production[[#This Row],[Ok Quantity]]="","",Production[[#This Row],[Ok Quantity]]/Production[[#This Row],[Target Quantity]]),"")</f>
        <v>0.7416666666666667</v>
      </c>
      <c r="R46" s="75">
        <f>IFERROR(VLOOKUP(Production[[#This Row],[Product]],'Setting and Lists'!B:E,4,0)*Production[[#This Row],[Defect Quantity]],"")</f>
        <v>2380</v>
      </c>
      <c r="S46" s="75">
        <f>IFERROR(VLOOKUP(Production[[#This Row],[Line]],'Setting and Lists'!L:M,2,0)*(Production[[#This Row],[Lose Time (Hrs)]]),"")</f>
        <v>0</v>
      </c>
      <c r="T46" s="75">
        <f>IFERROR(Production[[#This Row],[Lose Time Cost]]+Production[[#This Row],[Defect Cost]],"")</f>
        <v>2380</v>
      </c>
      <c r="U46" s="77">
        <f>IFERROR(3600/VLOOKUP(Production[[#This Row],[Product]],'Setting and Lists'!B:E,2,0),"")</f>
        <v>85.714285714285708</v>
      </c>
      <c r="V46" s="77">
        <f>IFERROR(Production[[#This Row],[UPH]]/VLOOKUP(Production[[#This Row],[Product]],'Setting and Lists'!B:E,3,0),"")</f>
        <v>17.142857142857142</v>
      </c>
      <c r="W46" s="78" t="str">
        <f>IFERROR(Production[[#This Row],[Actual Run Time (Hrs)]]/Production[[#This Row],[Breakdowns]],"")</f>
        <v/>
      </c>
      <c r="X46" s="78" t="str">
        <f>IFERROR(Production[[#This Row],[Lose Time (Hrs)]]/Production[[#This Row],[Breakdowns]],"")</f>
        <v/>
      </c>
      <c r="Y46" s="76">
        <f>IFERROR(IF(Production[[#This Row],[Actual Run Time (Hrs)]]="","",Production[[#This Row],[Actual Run Time (Hrs)]]/(Production[[#This Row],[Available time (Hrs)]]-Production[[#This Row],[Planned downtime (Hrs)]])),"")</f>
        <v>1</v>
      </c>
      <c r="Z46" s="79">
        <f>IFERROR((IF(Production[[#This Row],[Ok Quantity]]="","",Production[[#This Row],[Ok Quantity]]+Production[[#This Row],[Defect Quantity]])/Production[[#This Row],[Target Quantity]]),"")</f>
        <v>0.85499999999999998</v>
      </c>
      <c r="AA46" s="79">
        <f>IFERROR(Production[[#This Row],[Ok Quantity]]/(Production[[#This Row],[Ok Quantity]]+Production[[#This Row],[Defect Quantity]]),"")</f>
        <v>0.86744639376218324</v>
      </c>
      <c r="AB46" s="76">
        <f>IFERROR(Production[[#This Row],[Quality %]]*Production[[#This Row],[Performance %]]*Production[[#This Row],[Availability %]],"")</f>
        <v>0.7416666666666667</v>
      </c>
    </row>
    <row r="47" spans="1:28" x14ac:dyDescent="0.3">
      <c r="A47" s="67" t="str">
        <f t="shared" ca="1" si="0"/>
        <v/>
      </c>
      <c r="B47" s="68">
        <v>43708</v>
      </c>
      <c r="C47" s="69">
        <v>1</v>
      </c>
      <c r="D47" s="70" t="s">
        <v>50</v>
      </c>
      <c r="E47" s="70" t="s">
        <v>19</v>
      </c>
      <c r="F47" s="71">
        <v>7</v>
      </c>
      <c r="G47" s="74">
        <f>IFERROR(VLOOKUP(Production[[#This Row],[Shift]],'Setting and Lists'!G:H,2,0),"")</f>
        <v>8</v>
      </c>
      <c r="H47" s="71">
        <v>1</v>
      </c>
      <c r="I47" s="74">
        <f>IFERROR(Production[[#This Row],[Available time (Hrs)]]-Production[[#This Row],[Planned downtime (Hrs)]],"")</f>
        <v>7</v>
      </c>
      <c r="J47" s="74">
        <f>IF(Production[[#This Row],[Available time (Hrs)]]="","",Production[[#This Row],[Available time (Hrs)]]-Production[[#This Row],[Actual Run Time (Hrs)]]-Production[[#This Row],[Planned downtime (Hrs)]])</f>
        <v>0</v>
      </c>
      <c r="K47" s="70"/>
      <c r="L47" s="75">
        <f>IFERROR(Production[[#This Row],[UPH]]*(Production[[#This Row],[Available time (Hrs)]]-Production[[#This Row],[Planned downtime (Hrs)]]),"")</f>
        <v>720</v>
      </c>
      <c r="M47" s="72">
        <v>402</v>
      </c>
      <c r="N47" s="72">
        <v>84</v>
      </c>
      <c r="O47" s="73">
        <v>0</v>
      </c>
      <c r="P47" s="76">
        <f>IFERROR(Production[[#This Row],[Defect Quantity]]/(Production[[#This Row],[Defect Quantity]]+Production[[#This Row],[Ok Quantity]]),"")</f>
        <v>0.1728395061728395</v>
      </c>
      <c r="Q47" s="76">
        <f>IFERROR(IF(Production[[#This Row],[Ok Quantity]]="","",Production[[#This Row],[Ok Quantity]]/Production[[#This Row],[Target Quantity]]),"")</f>
        <v>0.55833333333333335</v>
      </c>
      <c r="R47" s="75">
        <f>IFERROR(VLOOKUP(Production[[#This Row],[Product]],'Setting and Lists'!B:E,4,0)*Production[[#This Row],[Defect Quantity]],"")</f>
        <v>4200</v>
      </c>
      <c r="S47" s="75">
        <f>IFERROR(VLOOKUP(Production[[#This Row],[Line]],'Setting and Lists'!L:M,2,0)*(Production[[#This Row],[Lose Time (Hrs)]]),"")</f>
        <v>0</v>
      </c>
      <c r="T47" s="75">
        <f>IFERROR(Production[[#This Row],[Lose Time Cost]]+Production[[#This Row],[Defect Cost]],"")</f>
        <v>4200</v>
      </c>
      <c r="U47" s="77">
        <f>IFERROR(3600/VLOOKUP(Production[[#This Row],[Product]],'Setting and Lists'!B:E,2,0),"")</f>
        <v>102.85714285714286</v>
      </c>
      <c r="V47" s="77">
        <f>IFERROR(Production[[#This Row],[UPH]]/VLOOKUP(Production[[#This Row],[Product]],'Setting and Lists'!B:E,3,0),"")</f>
        <v>34.285714285714285</v>
      </c>
      <c r="W47" s="78" t="str">
        <f>IFERROR(Production[[#This Row],[Actual Run Time (Hrs)]]/Production[[#This Row],[Breakdowns]],"")</f>
        <v/>
      </c>
      <c r="X47" s="78" t="str">
        <f>IFERROR(Production[[#This Row],[Lose Time (Hrs)]]/Production[[#This Row],[Breakdowns]],"")</f>
        <v/>
      </c>
      <c r="Y47" s="76">
        <f>IFERROR(IF(Production[[#This Row],[Actual Run Time (Hrs)]]="","",Production[[#This Row],[Actual Run Time (Hrs)]]/(Production[[#This Row],[Available time (Hrs)]]-Production[[#This Row],[Planned downtime (Hrs)]])),"")</f>
        <v>1</v>
      </c>
      <c r="Z47" s="79">
        <f>IFERROR((IF(Production[[#This Row],[Ok Quantity]]="","",Production[[#This Row],[Ok Quantity]]+Production[[#This Row],[Defect Quantity]])/Production[[#This Row],[Target Quantity]]),"")</f>
        <v>0.67500000000000004</v>
      </c>
      <c r="AA47" s="79">
        <f>IFERROR(Production[[#This Row],[Ok Quantity]]/(Production[[#This Row],[Ok Quantity]]+Production[[#This Row],[Defect Quantity]]),"")</f>
        <v>0.8271604938271605</v>
      </c>
      <c r="AB47" s="76">
        <f>IFERROR(Production[[#This Row],[Quality %]]*Production[[#This Row],[Performance %]]*Production[[#This Row],[Availability %]],"")</f>
        <v>0.55833333333333335</v>
      </c>
    </row>
    <row r="48" spans="1:28" x14ac:dyDescent="0.3">
      <c r="A48" s="67" t="str">
        <f t="shared" ca="1" si="0"/>
        <v/>
      </c>
      <c r="B48" s="68">
        <v>42092</v>
      </c>
      <c r="C48" s="69">
        <v>2</v>
      </c>
      <c r="D48" s="70" t="s">
        <v>49</v>
      </c>
      <c r="E48" s="70" t="s">
        <v>19</v>
      </c>
      <c r="F48" s="71">
        <v>5</v>
      </c>
      <c r="G48" s="74">
        <f>IFERROR(VLOOKUP(Production[[#This Row],[Shift]],'Setting and Lists'!G:H,2,0),"")</f>
        <v>8</v>
      </c>
      <c r="H48" s="71">
        <v>1</v>
      </c>
      <c r="I48" s="74">
        <f>IFERROR(Production[[#This Row],[Available time (Hrs)]]-Production[[#This Row],[Planned downtime (Hrs)]],"")</f>
        <v>7</v>
      </c>
      <c r="J48" s="74">
        <f>IF(Production[[#This Row],[Available time (Hrs)]]="","",Production[[#This Row],[Available time (Hrs)]]-Production[[#This Row],[Actual Run Time (Hrs)]]-Production[[#This Row],[Planned downtime (Hrs)]])</f>
        <v>2</v>
      </c>
      <c r="K48" s="70" t="s">
        <v>33</v>
      </c>
      <c r="L48" s="75">
        <f>IFERROR(Production[[#This Row],[UPH]]*(Production[[#This Row],[Available time (Hrs)]]-Production[[#This Row],[Planned downtime (Hrs)]]),"")</f>
        <v>720</v>
      </c>
      <c r="M48" s="72">
        <v>477</v>
      </c>
      <c r="N48" s="72">
        <v>79</v>
      </c>
      <c r="O48" s="73">
        <v>3</v>
      </c>
      <c r="P48" s="76">
        <f>IFERROR(Production[[#This Row],[Defect Quantity]]/(Production[[#This Row],[Defect Quantity]]+Production[[#This Row],[Ok Quantity]]),"")</f>
        <v>0.1420863309352518</v>
      </c>
      <c r="Q48" s="76">
        <f>IFERROR(IF(Production[[#This Row],[Ok Quantity]]="","",Production[[#This Row],[Ok Quantity]]/Production[[#This Row],[Target Quantity]]),"")</f>
        <v>0.66249999999999998</v>
      </c>
      <c r="R48" s="75">
        <f>IFERROR(VLOOKUP(Production[[#This Row],[Product]],'Setting and Lists'!B:E,4,0)*Production[[#This Row],[Defect Quantity]],"")</f>
        <v>3950</v>
      </c>
      <c r="S48" s="75">
        <f>IFERROR(VLOOKUP(Production[[#This Row],[Line]],'Setting and Lists'!L:M,2,0)*(Production[[#This Row],[Lose Time (Hrs)]]),"")</f>
        <v>3000</v>
      </c>
      <c r="T48" s="75">
        <f>IFERROR(Production[[#This Row],[Lose Time Cost]]+Production[[#This Row],[Defect Cost]],"")</f>
        <v>6950</v>
      </c>
      <c r="U48" s="77">
        <f>IFERROR(3600/VLOOKUP(Production[[#This Row],[Product]],'Setting and Lists'!B:E,2,0),"")</f>
        <v>102.85714285714286</v>
      </c>
      <c r="V48" s="77">
        <f>IFERROR(Production[[#This Row],[UPH]]/VLOOKUP(Production[[#This Row],[Product]],'Setting and Lists'!B:E,3,0),"")</f>
        <v>34.285714285714285</v>
      </c>
      <c r="W48" s="78">
        <f>IFERROR(Production[[#This Row],[Actual Run Time (Hrs)]]/Production[[#This Row],[Breakdowns]],"")</f>
        <v>1.6666666666666667</v>
      </c>
      <c r="X48" s="78">
        <f>IFERROR(Production[[#This Row],[Lose Time (Hrs)]]/Production[[#This Row],[Breakdowns]],"")</f>
        <v>0.66666666666666663</v>
      </c>
      <c r="Y48" s="76">
        <f>IFERROR(IF(Production[[#This Row],[Actual Run Time (Hrs)]]="","",Production[[#This Row],[Actual Run Time (Hrs)]]/(Production[[#This Row],[Available time (Hrs)]]-Production[[#This Row],[Planned downtime (Hrs)]])),"")</f>
        <v>0.7142857142857143</v>
      </c>
      <c r="Z48" s="79">
        <f>IFERROR((IF(Production[[#This Row],[Ok Quantity]]="","",Production[[#This Row],[Ok Quantity]]+Production[[#This Row],[Defect Quantity]])/Production[[#This Row],[Target Quantity]]),"")</f>
        <v>0.77222222222222225</v>
      </c>
      <c r="AA48" s="79">
        <f>IFERROR(Production[[#This Row],[Ok Quantity]]/(Production[[#This Row],[Ok Quantity]]+Production[[#This Row],[Defect Quantity]]),"")</f>
        <v>0.8579136690647482</v>
      </c>
      <c r="AB48" s="76">
        <f>IFERROR(Production[[#This Row],[Quality %]]*Production[[#This Row],[Performance %]]*Production[[#This Row],[Availability %]],"")</f>
        <v>0.4732142857142857</v>
      </c>
    </row>
    <row r="49" spans="1:28" x14ac:dyDescent="0.3">
      <c r="A49" s="67" t="str">
        <f t="shared" ca="1" si="0"/>
        <v/>
      </c>
      <c r="B49" s="68">
        <v>42647</v>
      </c>
      <c r="C49" s="69">
        <v>3</v>
      </c>
      <c r="D49" s="70" t="s">
        <v>50</v>
      </c>
      <c r="E49" s="70" t="s">
        <v>23</v>
      </c>
      <c r="F49" s="71">
        <v>7</v>
      </c>
      <c r="G49" s="74">
        <f>IFERROR(VLOOKUP(Production[[#This Row],[Shift]],'Setting and Lists'!G:H,2,0),"")</f>
        <v>8</v>
      </c>
      <c r="H49" s="71">
        <v>1</v>
      </c>
      <c r="I49" s="74">
        <f>IFERROR(Production[[#This Row],[Available time (Hrs)]]-Production[[#This Row],[Planned downtime (Hrs)]],"")</f>
        <v>7</v>
      </c>
      <c r="J49" s="74">
        <f>IF(Production[[#This Row],[Available time (Hrs)]]="","",Production[[#This Row],[Available time (Hrs)]]-Production[[#This Row],[Actual Run Time (Hrs)]]-Production[[#This Row],[Planned downtime (Hrs)]])</f>
        <v>0</v>
      </c>
      <c r="K49" s="70"/>
      <c r="L49" s="75">
        <f>IFERROR(Production[[#This Row],[UPH]]*(Production[[#This Row],[Available time (Hrs)]]-Production[[#This Row],[Planned downtime (Hrs)]]),"")</f>
        <v>663.1578947368422</v>
      </c>
      <c r="M49" s="72">
        <v>445</v>
      </c>
      <c r="N49" s="72">
        <v>69</v>
      </c>
      <c r="O49" s="73">
        <v>0</v>
      </c>
      <c r="P49" s="76">
        <f>IFERROR(Production[[#This Row],[Defect Quantity]]/(Production[[#This Row],[Defect Quantity]]+Production[[#This Row],[Ok Quantity]]),"")</f>
        <v>0.13424124513618677</v>
      </c>
      <c r="Q49" s="76">
        <f>IFERROR(IF(Production[[#This Row],[Ok Quantity]]="","",Production[[#This Row],[Ok Quantity]]/Production[[#This Row],[Target Quantity]]),"")</f>
        <v>0.67103174603174598</v>
      </c>
      <c r="R49" s="75">
        <f>IFERROR(VLOOKUP(Production[[#This Row],[Product]],'Setting and Lists'!B:E,4,0)*Production[[#This Row],[Defect Quantity]],"")</f>
        <v>2898</v>
      </c>
      <c r="S49" s="75">
        <f>IFERROR(VLOOKUP(Production[[#This Row],[Line]],'Setting and Lists'!L:M,2,0)*(Production[[#This Row],[Lose Time (Hrs)]]),"")</f>
        <v>0</v>
      </c>
      <c r="T49" s="75">
        <f>IFERROR(Production[[#This Row],[Lose Time Cost]]+Production[[#This Row],[Defect Cost]],"")</f>
        <v>2898</v>
      </c>
      <c r="U49" s="77">
        <f>IFERROR(3600/VLOOKUP(Production[[#This Row],[Product]],'Setting and Lists'!B:E,2,0),"")</f>
        <v>94.736842105263165</v>
      </c>
      <c r="V49" s="77">
        <f>IFERROR(Production[[#This Row],[UPH]]/VLOOKUP(Production[[#This Row],[Product]],'Setting and Lists'!B:E,3,0),"")</f>
        <v>47.368421052631582</v>
      </c>
      <c r="W49" s="78" t="str">
        <f>IFERROR(Production[[#This Row],[Actual Run Time (Hrs)]]/Production[[#This Row],[Breakdowns]],"")</f>
        <v/>
      </c>
      <c r="X49" s="78" t="str">
        <f>IFERROR(Production[[#This Row],[Lose Time (Hrs)]]/Production[[#This Row],[Breakdowns]],"")</f>
        <v/>
      </c>
      <c r="Y49" s="76">
        <f>IFERROR(IF(Production[[#This Row],[Actual Run Time (Hrs)]]="","",Production[[#This Row],[Actual Run Time (Hrs)]]/(Production[[#This Row],[Available time (Hrs)]]-Production[[#This Row],[Planned downtime (Hrs)]])),"")</f>
        <v>1</v>
      </c>
      <c r="Z49" s="79">
        <f>IFERROR((IF(Production[[#This Row],[Ok Quantity]]="","",Production[[#This Row],[Ok Quantity]]+Production[[#This Row],[Defect Quantity]])/Production[[#This Row],[Target Quantity]]),"")</f>
        <v>0.77507936507936492</v>
      </c>
      <c r="AA49" s="79">
        <f>IFERROR(Production[[#This Row],[Ok Quantity]]/(Production[[#This Row],[Ok Quantity]]+Production[[#This Row],[Defect Quantity]]),"")</f>
        <v>0.86575875486381326</v>
      </c>
      <c r="AB49" s="76">
        <f>IFERROR(Production[[#This Row],[Quality %]]*Production[[#This Row],[Performance %]]*Production[[#This Row],[Availability %]],"")</f>
        <v>0.67103174603174587</v>
      </c>
    </row>
    <row r="50" spans="1:28" x14ac:dyDescent="0.3">
      <c r="A50" s="67" t="str">
        <f t="shared" ca="1" si="0"/>
        <v/>
      </c>
      <c r="B50" s="68">
        <v>43511</v>
      </c>
      <c r="C50" s="69">
        <v>1</v>
      </c>
      <c r="D50" s="70" t="s">
        <v>49</v>
      </c>
      <c r="E50" s="70" t="s">
        <v>20</v>
      </c>
      <c r="F50" s="71">
        <v>4</v>
      </c>
      <c r="G50" s="74">
        <f>IFERROR(VLOOKUP(Production[[#This Row],[Shift]],'Setting and Lists'!G:H,2,0),"")</f>
        <v>8</v>
      </c>
      <c r="H50" s="71">
        <v>1</v>
      </c>
      <c r="I50" s="74">
        <f>IFERROR(Production[[#This Row],[Available time (Hrs)]]-Production[[#This Row],[Planned downtime (Hrs)]],"")</f>
        <v>7</v>
      </c>
      <c r="J50" s="74">
        <f>IF(Production[[#This Row],[Available time (Hrs)]]="","",Production[[#This Row],[Available time (Hrs)]]-Production[[#This Row],[Actual Run Time (Hrs)]]-Production[[#This Row],[Planned downtime (Hrs)]])</f>
        <v>3</v>
      </c>
      <c r="K50" s="70" t="s">
        <v>31</v>
      </c>
      <c r="L50" s="75">
        <f>IFERROR(Production[[#This Row],[UPH]]*(Production[[#This Row],[Available time (Hrs)]]-Production[[#This Row],[Planned downtime (Hrs)]]),"")</f>
        <v>630</v>
      </c>
      <c r="M50" s="72">
        <v>480</v>
      </c>
      <c r="N50" s="72">
        <v>60</v>
      </c>
      <c r="O50" s="73">
        <v>2</v>
      </c>
      <c r="P50" s="76">
        <f>IFERROR(Production[[#This Row],[Defect Quantity]]/(Production[[#This Row],[Defect Quantity]]+Production[[#This Row],[Ok Quantity]]),"")</f>
        <v>0.1111111111111111</v>
      </c>
      <c r="Q50" s="76">
        <f>IFERROR(IF(Production[[#This Row],[Ok Quantity]]="","",Production[[#This Row],[Ok Quantity]]/Production[[#This Row],[Target Quantity]]),"")</f>
        <v>0.76190476190476186</v>
      </c>
      <c r="R50" s="75">
        <f>IFERROR(VLOOKUP(Production[[#This Row],[Product]],'Setting and Lists'!B:E,4,0)*Production[[#This Row],[Defect Quantity]],"")</f>
        <v>2400</v>
      </c>
      <c r="S50" s="75">
        <f>IFERROR(VLOOKUP(Production[[#This Row],[Line]],'Setting and Lists'!L:M,2,0)*(Production[[#This Row],[Lose Time (Hrs)]]),"")</f>
        <v>4500</v>
      </c>
      <c r="T50" s="75">
        <f>IFERROR(Production[[#This Row],[Lose Time Cost]]+Production[[#This Row],[Defect Cost]],"")</f>
        <v>6900</v>
      </c>
      <c r="U50" s="77">
        <f>IFERROR(3600/VLOOKUP(Production[[#This Row],[Product]],'Setting and Lists'!B:E,2,0),"")</f>
        <v>90</v>
      </c>
      <c r="V50" s="77">
        <f>IFERROR(Production[[#This Row],[UPH]]/VLOOKUP(Production[[#This Row],[Product]],'Setting and Lists'!B:E,3,0),"")</f>
        <v>30</v>
      </c>
      <c r="W50" s="78">
        <f>IFERROR(Production[[#This Row],[Actual Run Time (Hrs)]]/Production[[#This Row],[Breakdowns]],"")</f>
        <v>2</v>
      </c>
      <c r="X50" s="78">
        <f>IFERROR(Production[[#This Row],[Lose Time (Hrs)]]/Production[[#This Row],[Breakdowns]],"")</f>
        <v>1.5</v>
      </c>
      <c r="Y50" s="76">
        <f>IFERROR(IF(Production[[#This Row],[Actual Run Time (Hrs)]]="","",Production[[#This Row],[Actual Run Time (Hrs)]]/(Production[[#This Row],[Available time (Hrs)]]-Production[[#This Row],[Planned downtime (Hrs)]])),"")</f>
        <v>0.5714285714285714</v>
      </c>
      <c r="Z50" s="79">
        <f>IFERROR((IF(Production[[#This Row],[Ok Quantity]]="","",Production[[#This Row],[Ok Quantity]]+Production[[#This Row],[Defect Quantity]])/Production[[#This Row],[Target Quantity]]),"")</f>
        <v>0.8571428571428571</v>
      </c>
      <c r="AA50" s="79">
        <f>IFERROR(Production[[#This Row],[Ok Quantity]]/(Production[[#This Row],[Ok Quantity]]+Production[[#This Row],[Defect Quantity]]),"")</f>
        <v>0.88888888888888884</v>
      </c>
      <c r="AB50" s="76">
        <f>IFERROR(Production[[#This Row],[Quality %]]*Production[[#This Row],[Performance %]]*Production[[#This Row],[Availability %]],"")</f>
        <v>0.43537414965986387</v>
      </c>
    </row>
    <row r="51" spans="1:28" x14ac:dyDescent="0.3">
      <c r="A51" s="67" t="str">
        <f t="shared" ca="1" si="0"/>
        <v/>
      </c>
      <c r="B51" s="68">
        <v>42614</v>
      </c>
      <c r="C51" s="69">
        <v>2</v>
      </c>
      <c r="D51" s="70" t="s">
        <v>27</v>
      </c>
      <c r="E51" s="70" t="s">
        <v>20</v>
      </c>
      <c r="F51" s="71">
        <v>7</v>
      </c>
      <c r="G51" s="74">
        <f>IFERROR(VLOOKUP(Production[[#This Row],[Shift]],'Setting and Lists'!G:H,2,0),"")</f>
        <v>8</v>
      </c>
      <c r="H51" s="71">
        <v>1</v>
      </c>
      <c r="I51" s="74">
        <f>IFERROR(Production[[#This Row],[Available time (Hrs)]]-Production[[#This Row],[Planned downtime (Hrs)]],"")</f>
        <v>7</v>
      </c>
      <c r="J51" s="74">
        <f>IF(Production[[#This Row],[Available time (Hrs)]]="","",Production[[#This Row],[Available time (Hrs)]]-Production[[#This Row],[Actual Run Time (Hrs)]]-Production[[#This Row],[Planned downtime (Hrs)]])</f>
        <v>0</v>
      </c>
      <c r="K51" s="70"/>
      <c r="L51" s="75">
        <f>IFERROR(Production[[#This Row],[UPH]]*(Production[[#This Row],[Available time (Hrs)]]-Production[[#This Row],[Planned downtime (Hrs)]]),"")</f>
        <v>630</v>
      </c>
      <c r="M51" s="72">
        <v>496</v>
      </c>
      <c r="N51" s="72">
        <v>51</v>
      </c>
      <c r="O51" s="73">
        <v>0</v>
      </c>
      <c r="P51" s="76">
        <f>IFERROR(Production[[#This Row],[Defect Quantity]]/(Production[[#This Row],[Defect Quantity]]+Production[[#This Row],[Ok Quantity]]),"")</f>
        <v>9.3235831809872036E-2</v>
      </c>
      <c r="Q51" s="76">
        <f>IFERROR(IF(Production[[#This Row],[Ok Quantity]]="","",Production[[#This Row],[Ok Quantity]]/Production[[#This Row],[Target Quantity]]),"")</f>
        <v>0.78730158730158728</v>
      </c>
      <c r="R51" s="75">
        <f>IFERROR(VLOOKUP(Production[[#This Row],[Product]],'Setting and Lists'!B:E,4,0)*Production[[#This Row],[Defect Quantity]],"")</f>
        <v>2040</v>
      </c>
      <c r="S51" s="75">
        <f>IFERROR(VLOOKUP(Production[[#This Row],[Line]],'Setting and Lists'!L:M,2,0)*(Production[[#This Row],[Lose Time (Hrs)]]),"")</f>
        <v>0</v>
      </c>
      <c r="T51" s="75">
        <f>IFERROR(Production[[#This Row],[Lose Time Cost]]+Production[[#This Row],[Defect Cost]],"")</f>
        <v>2040</v>
      </c>
      <c r="U51" s="77">
        <f>IFERROR(3600/VLOOKUP(Production[[#This Row],[Product]],'Setting and Lists'!B:E,2,0),"")</f>
        <v>90</v>
      </c>
      <c r="V51" s="77">
        <f>IFERROR(Production[[#This Row],[UPH]]/VLOOKUP(Production[[#This Row],[Product]],'Setting and Lists'!B:E,3,0),"")</f>
        <v>30</v>
      </c>
      <c r="W51" s="78" t="str">
        <f>IFERROR(Production[[#This Row],[Actual Run Time (Hrs)]]/Production[[#This Row],[Breakdowns]],"")</f>
        <v/>
      </c>
      <c r="X51" s="78" t="str">
        <f>IFERROR(Production[[#This Row],[Lose Time (Hrs)]]/Production[[#This Row],[Breakdowns]],"")</f>
        <v/>
      </c>
      <c r="Y51" s="76">
        <f>IFERROR(IF(Production[[#This Row],[Actual Run Time (Hrs)]]="","",Production[[#This Row],[Actual Run Time (Hrs)]]/(Production[[#This Row],[Available time (Hrs)]]-Production[[#This Row],[Planned downtime (Hrs)]])),"")</f>
        <v>1</v>
      </c>
      <c r="Z51" s="79">
        <f>IFERROR((IF(Production[[#This Row],[Ok Quantity]]="","",Production[[#This Row],[Ok Quantity]]+Production[[#This Row],[Defect Quantity]])/Production[[#This Row],[Target Quantity]]),"")</f>
        <v>0.86825396825396828</v>
      </c>
      <c r="AA51" s="79">
        <f>IFERROR(Production[[#This Row],[Ok Quantity]]/(Production[[#This Row],[Ok Quantity]]+Production[[#This Row],[Defect Quantity]]),"")</f>
        <v>0.90676416819012795</v>
      </c>
      <c r="AB51" s="76">
        <f>IFERROR(Production[[#This Row],[Quality %]]*Production[[#This Row],[Performance %]]*Production[[#This Row],[Availability %]],"")</f>
        <v>0.78730158730158728</v>
      </c>
    </row>
    <row r="52" spans="1:28" x14ac:dyDescent="0.3">
      <c r="A52" s="67" t="str">
        <f t="shared" ca="1" si="0"/>
        <v/>
      </c>
      <c r="B52" s="68">
        <v>42079</v>
      </c>
      <c r="C52" s="69">
        <v>2</v>
      </c>
      <c r="D52" s="70" t="s">
        <v>26</v>
      </c>
      <c r="E52" s="70" t="s">
        <v>20</v>
      </c>
      <c r="F52" s="71">
        <v>5</v>
      </c>
      <c r="G52" s="74">
        <f>IFERROR(VLOOKUP(Production[[#This Row],[Shift]],'Setting and Lists'!G:H,2,0),"")</f>
        <v>8</v>
      </c>
      <c r="H52" s="71">
        <v>1</v>
      </c>
      <c r="I52" s="74">
        <f>IFERROR(Production[[#This Row],[Available time (Hrs)]]-Production[[#This Row],[Planned downtime (Hrs)]],"")</f>
        <v>7</v>
      </c>
      <c r="J52" s="74">
        <f>IF(Production[[#This Row],[Available time (Hrs)]]="","",Production[[#This Row],[Available time (Hrs)]]-Production[[#This Row],[Actual Run Time (Hrs)]]-Production[[#This Row],[Planned downtime (Hrs)]])</f>
        <v>2</v>
      </c>
      <c r="K52" s="70" t="s">
        <v>67</v>
      </c>
      <c r="L52" s="75">
        <f>IFERROR(Production[[#This Row],[UPH]]*(Production[[#This Row],[Available time (Hrs)]]-Production[[#This Row],[Planned downtime (Hrs)]]),"")</f>
        <v>630</v>
      </c>
      <c r="M52" s="72">
        <v>418</v>
      </c>
      <c r="N52" s="72">
        <v>89</v>
      </c>
      <c r="O52" s="73">
        <v>1</v>
      </c>
      <c r="P52" s="76">
        <f>IFERROR(Production[[#This Row],[Defect Quantity]]/(Production[[#This Row],[Defect Quantity]]+Production[[#This Row],[Ok Quantity]]),"")</f>
        <v>0.17554240631163709</v>
      </c>
      <c r="Q52" s="76">
        <f>IFERROR(IF(Production[[#This Row],[Ok Quantity]]="","",Production[[#This Row],[Ok Quantity]]/Production[[#This Row],[Target Quantity]]),"")</f>
        <v>0.66349206349206347</v>
      </c>
      <c r="R52" s="75">
        <f>IFERROR(VLOOKUP(Production[[#This Row],[Product]],'Setting and Lists'!B:E,4,0)*Production[[#This Row],[Defect Quantity]],"")</f>
        <v>3560</v>
      </c>
      <c r="S52" s="75">
        <f>IFERROR(VLOOKUP(Production[[#This Row],[Line]],'Setting and Lists'!L:M,2,0)*(Production[[#This Row],[Lose Time (Hrs)]]),"")</f>
        <v>2000</v>
      </c>
      <c r="T52" s="75">
        <f>IFERROR(Production[[#This Row],[Lose Time Cost]]+Production[[#This Row],[Defect Cost]],"")</f>
        <v>5560</v>
      </c>
      <c r="U52" s="77">
        <f>IFERROR(3600/VLOOKUP(Production[[#This Row],[Product]],'Setting and Lists'!B:E,2,0),"")</f>
        <v>90</v>
      </c>
      <c r="V52" s="77">
        <f>IFERROR(Production[[#This Row],[UPH]]/VLOOKUP(Production[[#This Row],[Product]],'Setting and Lists'!B:E,3,0),"")</f>
        <v>30</v>
      </c>
      <c r="W52" s="78">
        <f>IFERROR(Production[[#This Row],[Actual Run Time (Hrs)]]/Production[[#This Row],[Breakdowns]],"")</f>
        <v>5</v>
      </c>
      <c r="X52" s="78">
        <f>IFERROR(Production[[#This Row],[Lose Time (Hrs)]]/Production[[#This Row],[Breakdowns]],"")</f>
        <v>2</v>
      </c>
      <c r="Y52" s="76">
        <f>IFERROR(IF(Production[[#This Row],[Actual Run Time (Hrs)]]="","",Production[[#This Row],[Actual Run Time (Hrs)]]/(Production[[#This Row],[Available time (Hrs)]]-Production[[#This Row],[Planned downtime (Hrs)]])),"")</f>
        <v>0.7142857142857143</v>
      </c>
      <c r="Z52" s="79">
        <f>IFERROR((IF(Production[[#This Row],[Ok Quantity]]="","",Production[[#This Row],[Ok Quantity]]+Production[[#This Row],[Defect Quantity]])/Production[[#This Row],[Target Quantity]]),"")</f>
        <v>0.80476190476190479</v>
      </c>
      <c r="AA52" s="79">
        <f>IFERROR(Production[[#This Row],[Ok Quantity]]/(Production[[#This Row],[Ok Quantity]]+Production[[#This Row],[Defect Quantity]]),"")</f>
        <v>0.82445759368836291</v>
      </c>
      <c r="AB52" s="76">
        <f>IFERROR(Production[[#This Row],[Quality %]]*Production[[#This Row],[Performance %]]*Production[[#This Row],[Availability %]],"")</f>
        <v>0.47392290249433106</v>
      </c>
    </row>
    <row r="53" spans="1:28" x14ac:dyDescent="0.3">
      <c r="A53" s="67" t="str">
        <f t="shared" ca="1" si="0"/>
        <v/>
      </c>
      <c r="B53" s="68">
        <v>43105</v>
      </c>
      <c r="C53" s="69">
        <v>3</v>
      </c>
      <c r="D53" s="70" t="s">
        <v>49</v>
      </c>
      <c r="E53" s="70" t="s">
        <v>21</v>
      </c>
      <c r="F53" s="71">
        <v>6</v>
      </c>
      <c r="G53" s="74">
        <f>IFERROR(VLOOKUP(Production[[#This Row],[Shift]],'Setting and Lists'!G:H,2,0),"")</f>
        <v>8</v>
      </c>
      <c r="H53" s="71">
        <v>1</v>
      </c>
      <c r="I53" s="74">
        <f>IFERROR(Production[[#This Row],[Available time (Hrs)]]-Production[[#This Row],[Planned downtime (Hrs)]],"")</f>
        <v>7</v>
      </c>
      <c r="J53" s="74">
        <f>IF(Production[[#This Row],[Available time (Hrs)]]="","",Production[[#This Row],[Available time (Hrs)]]-Production[[#This Row],[Actual Run Time (Hrs)]]-Production[[#This Row],[Planned downtime (Hrs)]])</f>
        <v>1</v>
      </c>
      <c r="K53" s="70" t="s">
        <v>34</v>
      </c>
      <c r="L53" s="75">
        <f>IFERROR(Production[[#This Row],[UPH]]*(Production[[#This Row],[Available time (Hrs)]]-Production[[#This Row],[Planned downtime (Hrs)]]),"")</f>
        <v>681.08108108108104</v>
      </c>
      <c r="M53" s="72">
        <v>427</v>
      </c>
      <c r="N53" s="72">
        <v>63</v>
      </c>
      <c r="O53" s="73">
        <v>1</v>
      </c>
      <c r="P53" s="76">
        <f>IFERROR(Production[[#This Row],[Defect Quantity]]/(Production[[#This Row],[Defect Quantity]]+Production[[#This Row],[Ok Quantity]]),"")</f>
        <v>0.12857142857142856</v>
      </c>
      <c r="Q53" s="76">
        <f>IFERROR(IF(Production[[#This Row],[Ok Quantity]]="","",Production[[#This Row],[Ok Quantity]]/Production[[#This Row],[Target Quantity]]),"")</f>
        <v>0.62694444444444453</v>
      </c>
      <c r="R53" s="75">
        <f>IFERROR(VLOOKUP(Production[[#This Row],[Product]],'Setting and Lists'!B:E,4,0)*Production[[#This Row],[Defect Quantity]],"")</f>
        <v>3465</v>
      </c>
      <c r="S53" s="75">
        <f>IFERROR(VLOOKUP(Production[[#This Row],[Line]],'Setting and Lists'!L:M,2,0)*(Production[[#This Row],[Lose Time (Hrs)]]),"")</f>
        <v>1500</v>
      </c>
      <c r="T53" s="75">
        <f>IFERROR(Production[[#This Row],[Lose Time Cost]]+Production[[#This Row],[Defect Cost]],"")</f>
        <v>4965</v>
      </c>
      <c r="U53" s="77">
        <f>IFERROR(3600/VLOOKUP(Production[[#This Row],[Product]],'Setting and Lists'!B:E,2,0),"")</f>
        <v>97.297297297297291</v>
      </c>
      <c r="V53" s="77">
        <f>IFERROR(Production[[#This Row],[UPH]]/VLOOKUP(Production[[#This Row],[Product]],'Setting and Lists'!B:E,3,0),"")</f>
        <v>32.432432432432428</v>
      </c>
      <c r="W53" s="78">
        <f>IFERROR(Production[[#This Row],[Actual Run Time (Hrs)]]/Production[[#This Row],[Breakdowns]],"")</f>
        <v>6</v>
      </c>
      <c r="X53" s="78">
        <f>IFERROR(Production[[#This Row],[Lose Time (Hrs)]]/Production[[#This Row],[Breakdowns]],"")</f>
        <v>1</v>
      </c>
      <c r="Y53" s="76">
        <f>IFERROR(IF(Production[[#This Row],[Actual Run Time (Hrs)]]="","",Production[[#This Row],[Actual Run Time (Hrs)]]/(Production[[#This Row],[Available time (Hrs)]]-Production[[#This Row],[Planned downtime (Hrs)]])),"")</f>
        <v>0.8571428571428571</v>
      </c>
      <c r="Z53" s="79">
        <f>IFERROR((IF(Production[[#This Row],[Ok Quantity]]="","",Production[[#This Row],[Ok Quantity]]+Production[[#This Row],[Defect Quantity]])/Production[[#This Row],[Target Quantity]]),"")</f>
        <v>0.71944444444444444</v>
      </c>
      <c r="AA53" s="79">
        <f>IFERROR(Production[[#This Row],[Ok Quantity]]/(Production[[#This Row],[Ok Quantity]]+Production[[#This Row],[Defect Quantity]]),"")</f>
        <v>0.87142857142857144</v>
      </c>
      <c r="AB53" s="76">
        <f>IFERROR(Production[[#This Row],[Quality %]]*Production[[#This Row],[Performance %]]*Production[[#This Row],[Availability %]],"")</f>
        <v>0.53738095238095229</v>
      </c>
    </row>
    <row r="54" spans="1:28" x14ac:dyDescent="0.3">
      <c r="A54" s="67" t="str">
        <f t="shared" ca="1" si="0"/>
        <v/>
      </c>
      <c r="B54" s="68">
        <v>43104</v>
      </c>
      <c r="C54" s="69">
        <v>1</v>
      </c>
      <c r="D54" s="70" t="s">
        <v>26</v>
      </c>
      <c r="E54" s="70" t="s">
        <v>22</v>
      </c>
      <c r="F54" s="71">
        <v>5</v>
      </c>
      <c r="G54" s="74">
        <f>IFERROR(VLOOKUP(Production[[#This Row],[Shift]],'Setting and Lists'!G:H,2,0),"")</f>
        <v>8</v>
      </c>
      <c r="H54" s="71">
        <v>1</v>
      </c>
      <c r="I54" s="74">
        <f>IFERROR(Production[[#This Row],[Available time (Hrs)]]-Production[[#This Row],[Planned downtime (Hrs)]],"")</f>
        <v>7</v>
      </c>
      <c r="J54" s="74">
        <f>IF(Production[[#This Row],[Available time (Hrs)]]="","",Production[[#This Row],[Available time (Hrs)]]-Production[[#This Row],[Actual Run Time (Hrs)]]-Production[[#This Row],[Planned downtime (Hrs)]])</f>
        <v>2</v>
      </c>
      <c r="K54" s="70" t="s">
        <v>32</v>
      </c>
      <c r="L54" s="75">
        <f>IFERROR(Production[[#This Row],[UPH]]*(Production[[#This Row],[Available time (Hrs)]]-Production[[#This Row],[Planned downtime (Hrs)]]),"")</f>
        <v>600</v>
      </c>
      <c r="M54" s="72">
        <v>484</v>
      </c>
      <c r="N54" s="72">
        <v>140</v>
      </c>
      <c r="O54" s="73">
        <v>1</v>
      </c>
      <c r="P54" s="76">
        <f>IFERROR(Production[[#This Row],[Defect Quantity]]/(Production[[#This Row],[Defect Quantity]]+Production[[#This Row],[Ok Quantity]]),"")</f>
        <v>0.22435897435897437</v>
      </c>
      <c r="Q54" s="76">
        <f>IFERROR(IF(Production[[#This Row],[Ok Quantity]]="","",Production[[#This Row],[Ok Quantity]]/Production[[#This Row],[Target Quantity]]),"")</f>
        <v>0.80666666666666664</v>
      </c>
      <c r="R54" s="75">
        <f>IFERROR(VLOOKUP(Production[[#This Row],[Product]],'Setting and Lists'!B:E,4,0)*Production[[#This Row],[Defect Quantity]],"")</f>
        <v>4900</v>
      </c>
      <c r="S54" s="75">
        <f>IFERROR(VLOOKUP(Production[[#This Row],[Line]],'Setting and Lists'!L:M,2,0)*(Production[[#This Row],[Lose Time (Hrs)]]),"")</f>
        <v>2000</v>
      </c>
      <c r="T54" s="75">
        <f>IFERROR(Production[[#This Row],[Lose Time Cost]]+Production[[#This Row],[Defect Cost]],"")</f>
        <v>6900</v>
      </c>
      <c r="U54" s="77">
        <f>IFERROR(3600/VLOOKUP(Production[[#This Row],[Product]],'Setting and Lists'!B:E,2,0),"")</f>
        <v>85.714285714285708</v>
      </c>
      <c r="V54" s="77">
        <f>IFERROR(Production[[#This Row],[UPH]]/VLOOKUP(Production[[#This Row],[Product]],'Setting and Lists'!B:E,3,0),"")</f>
        <v>17.142857142857142</v>
      </c>
      <c r="W54" s="78">
        <f>IFERROR(Production[[#This Row],[Actual Run Time (Hrs)]]/Production[[#This Row],[Breakdowns]],"")</f>
        <v>5</v>
      </c>
      <c r="X54" s="78">
        <f>IFERROR(Production[[#This Row],[Lose Time (Hrs)]]/Production[[#This Row],[Breakdowns]],"")</f>
        <v>2</v>
      </c>
      <c r="Y54" s="76">
        <f>IFERROR(IF(Production[[#This Row],[Actual Run Time (Hrs)]]="","",Production[[#This Row],[Actual Run Time (Hrs)]]/(Production[[#This Row],[Available time (Hrs)]]-Production[[#This Row],[Planned downtime (Hrs)]])),"")</f>
        <v>0.7142857142857143</v>
      </c>
      <c r="Z54" s="79">
        <f>IFERROR((IF(Production[[#This Row],[Ok Quantity]]="","",Production[[#This Row],[Ok Quantity]]+Production[[#This Row],[Defect Quantity]])/Production[[#This Row],[Target Quantity]]),"")</f>
        <v>1.04</v>
      </c>
      <c r="AA54" s="79">
        <f>IFERROR(Production[[#This Row],[Ok Quantity]]/(Production[[#This Row],[Ok Quantity]]+Production[[#This Row],[Defect Quantity]]),"")</f>
        <v>0.77564102564102566</v>
      </c>
      <c r="AB54" s="76">
        <f>IFERROR(Production[[#This Row],[Quality %]]*Production[[#This Row],[Performance %]]*Production[[#This Row],[Availability %]],"")</f>
        <v>0.57619047619047625</v>
      </c>
    </row>
    <row r="55" spans="1:28" x14ac:dyDescent="0.3">
      <c r="A55" s="67" t="str">
        <f t="shared" ca="1" si="0"/>
        <v/>
      </c>
      <c r="B55" s="68">
        <v>42886</v>
      </c>
      <c r="C55" s="69">
        <v>3</v>
      </c>
      <c r="D55" s="70" t="s">
        <v>28</v>
      </c>
      <c r="E55" s="70" t="s">
        <v>23</v>
      </c>
      <c r="F55" s="71">
        <v>7</v>
      </c>
      <c r="G55" s="74">
        <f>IFERROR(VLOOKUP(Production[[#This Row],[Shift]],'Setting and Lists'!G:H,2,0),"")</f>
        <v>8</v>
      </c>
      <c r="H55" s="71">
        <v>1</v>
      </c>
      <c r="I55" s="74">
        <f>IFERROR(Production[[#This Row],[Available time (Hrs)]]-Production[[#This Row],[Planned downtime (Hrs)]],"")</f>
        <v>7</v>
      </c>
      <c r="J55" s="74">
        <f>IF(Production[[#This Row],[Available time (Hrs)]]="","",Production[[#This Row],[Available time (Hrs)]]-Production[[#This Row],[Actual Run Time (Hrs)]]-Production[[#This Row],[Planned downtime (Hrs)]])</f>
        <v>0</v>
      </c>
      <c r="K55" s="70"/>
      <c r="L55" s="75">
        <f>IFERROR(Production[[#This Row],[UPH]]*(Production[[#This Row],[Available time (Hrs)]]-Production[[#This Row],[Planned downtime (Hrs)]]),"")</f>
        <v>663.1578947368422</v>
      </c>
      <c r="M55" s="72">
        <v>478</v>
      </c>
      <c r="N55" s="72">
        <v>12</v>
      </c>
      <c r="O55" s="73">
        <v>0</v>
      </c>
      <c r="P55" s="76">
        <f>IFERROR(Production[[#This Row],[Defect Quantity]]/(Production[[#This Row],[Defect Quantity]]+Production[[#This Row],[Ok Quantity]]),"")</f>
        <v>2.4489795918367346E-2</v>
      </c>
      <c r="Q55" s="76">
        <f>IFERROR(IF(Production[[#This Row],[Ok Quantity]]="","",Production[[#This Row],[Ok Quantity]]/Production[[#This Row],[Target Quantity]]),"")</f>
        <v>0.72079365079365065</v>
      </c>
      <c r="R55" s="75">
        <f>IFERROR(VLOOKUP(Production[[#This Row],[Product]],'Setting and Lists'!B:E,4,0)*Production[[#This Row],[Defect Quantity]],"")</f>
        <v>504</v>
      </c>
      <c r="S55" s="75">
        <f>IFERROR(VLOOKUP(Production[[#This Row],[Line]],'Setting and Lists'!L:M,2,0)*(Production[[#This Row],[Lose Time (Hrs)]]),"")</f>
        <v>0</v>
      </c>
      <c r="T55" s="75">
        <f>IFERROR(Production[[#This Row],[Lose Time Cost]]+Production[[#This Row],[Defect Cost]],"")</f>
        <v>504</v>
      </c>
      <c r="U55" s="77">
        <f>IFERROR(3600/VLOOKUP(Production[[#This Row],[Product]],'Setting and Lists'!B:E,2,0),"")</f>
        <v>94.736842105263165</v>
      </c>
      <c r="V55" s="77">
        <f>IFERROR(Production[[#This Row],[UPH]]/VLOOKUP(Production[[#This Row],[Product]],'Setting and Lists'!B:E,3,0),"")</f>
        <v>47.368421052631582</v>
      </c>
      <c r="W55" s="78" t="str">
        <f>IFERROR(Production[[#This Row],[Actual Run Time (Hrs)]]/Production[[#This Row],[Breakdowns]],"")</f>
        <v/>
      </c>
      <c r="X55" s="78" t="str">
        <f>IFERROR(Production[[#This Row],[Lose Time (Hrs)]]/Production[[#This Row],[Breakdowns]],"")</f>
        <v/>
      </c>
      <c r="Y55" s="76">
        <f>IFERROR(IF(Production[[#This Row],[Actual Run Time (Hrs)]]="","",Production[[#This Row],[Actual Run Time (Hrs)]]/(Production[[#This Row],[Available time (Hrs)]]-Production[[#This Row],[Planned downtime (Hrs)]])),"")</f>
        <v>1</v>
      </c>
      <c r="Z55" s="79">
        <f>IFERROR((IF(Production[[#This Row],[Ok Quantity]]="","",Production[[#This Row],[Ok Quantity]]+Production[[#This Row],[Defect Quantity]])/Production[[#This Row],[Target Quantity]]),"")</f>
        <v>0.73888888888888882</v>
      </c>
      <c r="AA55" s="79">
        <f>IFERROR(Production[[#This Row],[Ok Quantity]]/(Production[[#This Row],[Ok Quantity]]+Production[[#This Row],[Defect Quantity]]),"")</f>
        <v>0.97551020408163269</v>
      </c>
      <c r="AB55" s="76">
        <f>IFERROR(Production[[#This Row],[Quality %]]*Production[[#This Row],[Performance %]]*Production[[#This Row],[Availability %]],"")</f>
        <v>0.72079365079365076</v>
      </c>
    </row>
    <row r="56" spans="1:28" x14ac:dyDescent="0.3">
      <c r="A56" s="67" t="str">
        <f t="shared" ca="1" si="0"/>
        <v/>
      </c>
      <c r="B56" s="68">
        <v>43131</v>
      </c>
      <c r="C56" s="69">
        <v>2</v>
      </c>
      <c r="D56" s="70" t="s">
        <v>49</v>
      </c>
      <c r="E56" s="70" t="s">
        <v>20</v>
      </c>
      <c r="F56" s="71">
        <v>6</v>
      </c>
      <c r="G56" s="74">
        <f>IFERROR(VLOOKUP(Production[[#This Row],[Shift]],'Setting and Lists'!G:H,2,0),"")</f>
        <v>8</v>
      </c>
      <c r="H56" s="71">
        <v>1</v>
      </c>
      <c r="I56" s="74">
        <f>IFERROR(Production[[#This Row],[Available time (Hrs)]]-Production[[#This Row],[Planned downtime (Hrs)]],"")</f>
        <v>7</v>
      </c>
      <c r="J56" s="74">
        <f>IF(Production[[#This Row],[Available time (Hrs)]]="","",Production[[#This Row],[Available time (Hrs)]]-Production[[#This Row],[Actual Run Time (Hrs)]]-Production[[#This Row],[Planned downtime (Hrs)]])</f>
        <v>1</v>
      </c>
      <c r="K56" s="70" t="s">
        <v>34</v>
      </c>
      <c r="L56" s="75">
        <f>IFERROR(Production[[#This Row],[UPH]]*(Production[[#This Row],[Available time (Hrs)]]-Production[[#This Row],[Planned downtime (Hrs)]]),"")</f>
        <v>630</v>
      </c>
      <c r="M56" s="72">
        <v>410</v>
      </c>
      <c r="N56" s="72">
        <v>60</v>
      </c>
      <c r="O56" s="73">
        <v>1</v>
      </c>
      <c r="P56" s="76">
        <f>IFERROR(Production[[#This Row],[Defect Quantity]]/(Production[[#This Row],[Defect Quantity]]+Production[[#This Row],[Ok Quantity]]),"")</f>
        <v>0.1276595744680851</v>
      </c>
      <c r="Q56" s="76">
        <f>IFERROR(IF(Production[[#This Row],[Ok Quantity]]="","",Production[[#This Row],[Ok Quantity]]/Production[[#This Row],[Target Quantity]]),"")</f>
        <v>0.65079365079365081</v>
      </c>
      <c r="R56" s="75">
        <f>IFERROR(VLOOKUP(Production[[#This Row],[Product]],'Setting and Lists'!B:E,4,0)*Production[[#This Row],[Defect Quantity]],"")</f>
        <v>2400</v>
      </c>
      <c r="S56" s="75">
        <f>IFERROR(VLOOKUP(Production[[#This Row],[Line]],'Setting and Lists'!L:M,2,0)*(Production[[#This Row],[Lose Time (Hrs)]]),"")</f>
        <v>1500</v>
      </c>
      <c r="T56" s="75">
        <f>IFERROR(Production[[#This Row],[Lose Time Cost]]+Production[[#This Row],[Defect Cost]],"")</f>
        <v>3900</v>
      </c>
      <c r="U56" s="77">
        <f>IFERROR(3600/VLOOKUP(Production[[#This Row],[Product]],'Setting and Lists'!B:E,2,0),"")</f>
        <v>90</v>
      </c>
      <c r="V56" s="77">
        <f>IFERROR(Production[[#This Row],[UPH]]/VLOOKUP(Production[[#This Row],[Product]],'Setting and Lists'!B:E,3,0),"")</f>
        <v>30</v>
      </c>
      <c r="W56" s="78">
        <f>IFERROR(Production[[#This Row],[Actual Run Time (Hrs)]]/Production[[#This Row],[Breakdowns]],"")</f>
        <v>6</v>
      </c>
      <c r="X56" s="78">
        <f>IFERROR(Production[[#This Row],[Lose Time (Hrs)]]/Production[[#This Row],[Breakdowns]],"")</f>
        <v>1</v>
      </c>
      <c r="Y56" s="76">
        <f>IFERROR(IF(Production[[#This Row],[Actual Run Time (Hrs)]]="","",Production[[#This Row],[Actual Run Time (Hrs)]]/(Production[[#This Row],[Available time (Hrs)]]-Production[[#This Row],[Planned downtime (Hrs)]])),"")</f>
        <v>0.8571428571428571</v>
      </c>
      <c r="Z56" s="79">
        <f>IFERROR((IF(Production[[#This Row],[Ok Quantity]]="","",Production[[#This Row],[Ok Quantity]]+Production[[#This Row],[Defect Quantity]])/Production[[#This Row],[Target Quantity]]),"")</f>
        <v>0.74603174603174605</v>
      </c>
      <c r="AA56" s="79">
        <f>IFERROR(Production[[#This Row],[Ok Quantity]]/(Production[[#This Row],[Ok Quantity]]+Production[[#This Row],[Defect Quantity]]),"")</f>
        <v>0.87234042553191493</v>
      </c>
      <c r="AB56" s="76">
        <f>IFERROR(Production[[#This Row],[Quality %]]*Production[[#This Row],[Performance %]]*Production[[#This Row],[Availability %]],"")</f>
        <v>0.55782312925170063</v>
      </c>
    </row>
    <row r="57" spans="1:28" x14ac:dyDescent="0.3">
      <c r="A57" s="67" t="str">
        <f t="shared" ca="1" si="0"/>
        <v/>
      </c>
      <c r="B57" s="68">
        <v>42304</v>
      </c>
      <c r="C57" s="69">
        <v>1</v>
      </c>
      <c r="D57" s="70" t="s">
        <v>26</v>
      </c>
      <c r="E57" s="70" t="s">
        <v>18</v>
      </c>
      <c r="F57" s="71">
        <v>6</v>
      </c>
      <c r="G57" s="74">
        <f>IFERROR(VLOOKUP(Production[[#This Row],[Shift]],'Setting and Lists'!G:H,2,0),"")</f>
        <v>8</v>
      </c>
      <c r="H57" s="71">
        <v>1</v>
      </c>
      <c r="I57" s="74">
        <f>IFERROR(Production[[#This Row],[Available time (Hrs)]]-Production[[#This Row],[Planned downtime (Hrs)]],"")</f>
        <v>7</v>
      </c>
      <c r="J57" s="74">
        <f>IF(Production[[#This Row],[Available time (Hrs)]]="","",Production[[#This Row],[Available time (Hrs)]]-Production[[#This Row],[Actual Run Time (Hrs)]]-Production[[#This Row],[Planned downtime (Hrs)]])</f>
        <v>1</v>
      </c>
      <c r="K57" s="70" t="s">
        <v>35</v>
      </c>
      <c r="L57" s="75">
        <f>IFERROR(Production[[#This Row],[UPH]]*(Production[[#This Row],[Available time (Hrs)]]-Production[[#This Row],[Planned downtime (Hrs)]]),"")</f>
        <v>630</v>
      </c>
      <c r="M57" s="72">
        <v>435</v>
      </c>
      <c r="N57" s="72">
        <v>81</v>
      </c>
      <c r="O57" s="73">
        <v>1</v>
      </c>
      <c r="P57" s="76">
        <f>IFERROR(Production[[#This Row],[Defect Quantity]]/(Production[[#This Row],[Defect Quantity]]+Production[[#This Row],[Ok Quantity]]),"")</f>
        <v>0.15697674418604651</v>
      </c>
      <c r="Q57" s="76">
        <f>IFERROR(IF(Production[[#This Row],[Ok Quantity]]="","",Production[[#This Row],[Ok Quantity]]/Production[[#This Row],[Target Quantity]]),"")</f>
        <v>0.69047619047619047</v>
      </c>
      <c r="R57" s="75">
        <f>IFERROR(VLOOKUP(Production[[#This Row],[Product]],'Setting and Lists'!B:E,4,0)*Production[[#This Row],[Defect Quantity]],"")</f>
        <v>4860</v>
      </c>
      <c r="S57" s="75">
        <f>IFERROR(VLOOKUP(Production[[#This Row],[Line]],'Setting and Lists'!L:M,2,0)*(Production[[#This Row],[Lose Time (Hrs)]]),"")</f>
        <v>1000</v>
      </c>
      <c r="T57" s="75">
        <f>IFERROR(Production[[#This Row],[Lose Time Cost]]+Production[[#This Row],[Defect Cost]],"")</f>
        <v>5860</v>
      </c>
      <c r="U57" s="77">
        <f>IFERROR(3600/VLOOKUP(Production[[#This Row],[Product]],'Setting and Lists'!B:E,2,0),"")</f>
        <v>90</v>
      </c>
      <c r="V57" s="77">
        <f>IFERROR(Production[[#This Row],[UPH]]/VLOOKUP(Production[[#This Row],[Product]],'Setting and Lists'!B:E,3,0),"")</f>
        <v>22.5</v>
      </c>
      <c r="W57" s="78">
        <f>IFERROR(Production[[#This Row],[Actual Run Time (Hrs)]]/Production[[#This Row],[Breakdowns]],"")</f>
        <v>6</v>
      </c>
      <c r="X57" s="78">
        <f>IFERROR(Production[[#This Row],[Lose Time (Hrs)]]/Production[[#This Row],[Breakdowns]],"")</f>
        <v>1</v>
      </c>
      <c r="Y57" s="76">
        <f>IFERROR(IF(Production[[#This Row],[Actual Run Time (Hrs)]]="","",Production[[#This Row],[Actual Run Time (Hrs)]]/(Production[[#This Row],[Available time (Hrs)]]-Production[[#This Row],[Planned downtime (Hrs)]])),"")</f>
        <v>0.8571428571428571</v>
      </c>
      <c r="Z57" s="79">
        <f>IFERROR((IF(Production[[#This Row],[Ok Quantity]]="","",Production[[#This Row],[Ok Quantity]]+Production[[#This Row],[Defect Quantity]])/Production[[#This Row],[Target Quantity]]),"")</f>
        <v>0.81904761904761902</v>
      </c>
      <c r="AA57" s="79">
        <f>IFERROR(Production[[#This Row],[Ok Quantity]]/(Production[[#This Row],[Ok Quantity]]+Production[[#This Row],[Defect Quantity]]),"")</f>
        <v>0.84302325581395354</v>
      </c>
      <c r="AB57" s="76">
        <f>IFERROR(Production[[#This Row],[Quality %]]*Production[[#This Row],[Performance %]]*Production[[#This Row],[Availability %]],"")</f>
        <v>0.59183673469387754</v>
      </c>
    </row>
    <row r="58" spans="1:28" x14ac:dyDescent="0.3">
      <c r="A58" s="67" t="str">
        <f t="shared" ca="1" si="0"/>
        <v/>
      </c>
      <c r="B58" s="68">
        <v>43162</v>
      </c>
      <c r="C58" s="69">
        <v>1</v>
      </c>
      <c r="D58" s="70" t="s">
        <v>50</v>
      </c>
      <c r="E58" s="70" t="s">
        <v>24</v>
      </c>
      <c r="F58" s="71">
        <v>5</v>
      </c>
      <c r="G58" s="74">
        <f>IFERROR(VLOOKUP(Production[[#This Row],[Shift]],'Setting and Lists'!G:H,2,0),"")</f>
        <v>8</v>
      </c>
      <c r="H58" s="71">
        <v>1</v>
      </c>
      <c r="I58" s="74">
        <f>IFERROR(Production[[#This Row],[Available time (Hrs)]]-Production[[#This Row],[Planned downtime (Hrs)]],"")</f>
        <v>7</v>
      </c>
      <c r="J58" s="74">
        <f>IF(Production[[#This Row],[Available time (Hrs)]]="","",Production[[#This Row],[Available time (Hrs)]]-Production[[#This Row],[Actual Run Time (Hrs)]]-Production[[#This Row],[Planned downtime (Hrs)]])</f>
        <v>2</v>
      </c>
      <c r="K58" s="70" t="s">
        <v>36</v>
      </c>
      <c r="L58" s="75">
        <f>IFERROR(Production[[#This Row],[UPH]]*(Production[[#This Row],[Available time (Hrs)]]-Production[[#This Row],[Planned downtime (Hrs)]]),"")</f>
        <v>600</v>
      </c>
      <c r="M58" s="72">
        <v>446</v>
      </c>
      <c r="N58" s="72">
        <v>62</v>
      </c>
      <c r="O58" s="73">
        <v>1</v>
      </c>
      <c r="P58" s="76">
        <f>IFERROR(Production[[#This Row],[Defect Quantity]]/(Production[[#This Row],[Defect Quantity]]+Production[[#This Row],[Ok Quantity]]),"")</f>
        <v>0.12204724409448819</v>
      </c>
      <c r="Q58" s="76">
        <f>IFERROR(IF(Production[[#This Row],[Ok Quantity]]="","",Production[[#This Row],[Ok Quantity]]/Production[[#This Row],[Target Quantity]]),"")</f>
        <v>0.74333333333333329</v>
      </c>
      <c r="R58" s="75">
        <f>IFERROR(VLOOKUP(Production[[#This Row],[Product]],'Setting and Lists'!B:E,4,0)*Production[[#This Row],[Defect Quantity]],"")</f>
        <v>3162</v>
      </c>
      <c r="S58" s="75">
        <f>IFERROR(VLOOKUP(Production[[#This Row],[Line]],'Setting and Lists'!L:M,2,0)*(Production[[#This Row],[Lose Time (Hrs)]]),"")</f>
        <v>2600</v>
      </c>
      <c r="T58" s="75">
        <f>IFERROR(Production[[#This Row],[Lose Time Cost]]+Production[[#This Row],[Defect Cost]],"")</f>
        <v>5762</v>
      </c>
      <c r="U58" s="77">
        <f>IFERROR(3600/VLOOKUP(Production[[#This Row],[Product]],'Setting and Lists'!B:E,2,0),"")</f>
        <v>85.714285714285708</v>
      </c>
      <c r="V58" s="77">
        <f>IFERROR(Production[[#This Row],[UPH]]/VLOOKUP(Production[[#This Row],[Product]],'Setting and Lists'!B:E,3,0),"")</f>
        <v>28.571428571428569</v>
      </c>
      <c r="W58" s="78">
        <f>IFERROR(Production[[#This Row],[Actual Run Time (Hrs)]]/Production[[#This Row],[Breakdowns]],"")</f>
        <v>5</v>
      </c>
      <c r="X58" s="78">
        <f>IFERROR(Production[[#This Row],[Lose Time (Hrs)]]/Production[[#This Row],[Breakdowns]],"")</f>
        <v>2</v>
      </c>
      <c r="Y58" s="76">
        <f>IFERROR(IF(Production[[#This Row],[Actual Run Time (Hrs)]]="","",Production[[#This Row],[Actual Run Time (Hrs)]]/(Production[[#This Row],[Available time (Hrs)]]-Production[[#This Row],[Planned downtime (Hrs)]])),"")</f>
        <v>0.7142857142857143</v>
      </c>
      <c r="Z58" s="79">
        <f>IFERROR((IF(Production[[#This Row],[Ok Quantity]]="","",Production[[#This Row],[Ok Quantity]]+Production[[#This Row],[Defect Quantity]])/Production[[#This Row],[Target Quantity]]),"")</f>
        <v>0.84666666666666668</v>
      </c>
      <c r="AA58" s="79">
        <f>IFERROR(Production[[#This Row],[Ok Quantity]]/(Production[[#This Row],[Ok Quantity]]+Production[[#This Row],[Defect Quantity]]),"")</f>
        <v>0.87795275590551181</v>
      </c>
      <c r="AB58" s="76">
        <f>IFERROR(Production[[#This Row],[Quality %]]*Production[[#This Row],[Performance %]]*Production[[#This Row],[Availability %]],"")</f>
        <v>0.53095238095238095</v>
      </c>
    </row>
    <row r="59" spans="1:28" x14ac:dyDescent="0.3">
      <c r="A59" s="67" t="str">
        <f t="shared" ca="1" si="0"/>
        <v/>
      </c>
      <c r="B59" s="68">
        <v>43564</v>
      </c>
      <c r="C59" s="69">
        <v>2</v>
      </c>
      <c r="D59" s="70" t="s">
        <v>49</v>
      </c>
      <c r="E59" s="70" t="s">
        <v>22</v>
      </c>
      <c r="F59" s="71">
        <v>5</v>
      </c>
      <c r="G59" s="74">
        <f>IFERROR(VLOOKUP(Production[[#This Row],[Shift]],'Setting and Lists'!G:H,2,0),"")</f>
        <v>8</v>
      </c>
      <c r="H59" s="71">
        <v>1</v>
      </c>
      <c r="I59" s="74">
        <f>IFERROR(Production[[#This Row],[Available time (Hrs)]]-Production[[#This Row],[Planned downtime (Hrs)]],"")</f>
        <v>7</v>
      </c>
      <c r="J59" s="74">
        <f>IF(Production[[#This Row],[Available time (Hrs)]]="","",Production[[#This Row],[Available time (Hrs)]]-Production[[#This Row],[Actual Run Time (Hrs)]]-Production[[#This Row],[Planned downtime (Hrs)]])</f>
        <v>2</v>
      </c>
      <c r="K59" s="70" t="s">
        <v>36</v>
      </c>
      <c r="L59" s="75">
        <f>IFERROR(Production[[#This Row],[UPH]]*(Production[[#This Row],[Available time (Hrs)]]-Production[[#This Row],[Planned downtime (Hrs)]]),"")</f>
        <v>600</v>
      </c>
      <c r="M59" s="72">
        <v>444</v>
      </c>
      <c r="N59" s="72">
        <v>81</v>
      </c>
      <c r="O59" s="73">
        <v>1</v>
      </c>
      <c r="P59" s="76">
        <f>IFERROR(Production[[#This Row],[Defect Quantity]]/(Production[[#This Row],[Defect Quantity]]+Production[[#This Row],[Ok Quantity]]),"")</f>
        <v>0.15428571428571428</v>
      </c>
      <c r="Q59" s="76">
        <f>IFERROR(IF(Production[[#This Row],[Ok Quantity]]="","",Production[[#This Row],[Ok Quantity]]/Production[[#This Row],[Target Quantity]]),"")</f>
        <v>0.74</v>
      </c>
      <c r="R59" s="75">
        <f>IFERROR(VLOOKUP(Production[[#This Row],[Product]],'Setting and Lists'!B:E,4,0)*Production[[#This Row],[Defect Quantity]],"")</f>
        <v>2835</v>
      </c>
      <c r="S59" s="75">
        <f>IFERROR(VLOOKUP(Production[[#This Row],[Line]],'Setting and Lists'!L:M,2,0)*(Production[[#This Row],[Lose Time (Hrs)]]),"")</f>
        <v>3000</v>
      </c>
      <c r="T59" s="75">
        <f>IFERROR(Production[[#This Row],[Lose Time Cost]]+Production[[#This Row],[Defect Cost]],"")</f>
        <v>5835</v>
      </c>
      <c r="U59" s="77">
        <f>IFERROR(3600/VLOOKUP(Production[[#This Row],[Product]],'Setting and Lists'!B:E,2,0),"")</f>
        <v>85.714285714285708</v>
      </c>
      <c r="V59" s="77">
        <f>IFERROR(Production[[#This Row],[UPH]]/VLOOKUP(Production[[#This Row],[Product]],'Setting and Lists'!B:E,3,0),"")</f>
        <v>17.142857142857142</v>
      </c>
      <c r="W59" s="78">
        <f>IFERROR(Production[[#This Row],[Actual Run Time (Hrs)]]/Production[[#This Row],[Breakdowns]],"")</f>
        <v>5</v>
      </c>
      <c r="X59" s="78">
        <f>IFERROR(Production[[#This Row],[Lose Time (Hrs)]]/Production[[#This Row],[Breakdowns]],"")</f>
        <v>2</v>
      </c>
      <c r="Y59" s="76">
        <f>IFERROR(IF(Production[[#This Row],[Actual Run Time (Hrs)]]="","",Production[[#This Row],[Actual Run Time (Hrs)]]/(Production[[#This Row],[Available time (Hrs)]]-Production[[#This Row],[Planned downtime (Hrs)]])),"")</f>
        <v>0.7142857142857143</v>
      </c>
      <c r="Z59" s="79">
        <f>IFERROR((IF(Production[[#This Row],[Ok Quantity]]="","",Production[[#This Row],[Ok Quantity]]+Production[[#This Row],[Defect Quantity]])/Production[[#This Row],[Target Quantity]]),"")</f>
        <v>0.875</v>
      </c>
      <c r="AA59" s="79">
        <f>IFERROR(Production[[#This Row],[Ok Quantity]]/(Production[[#This Row],[Ok Quantity]]+Production[[#This Row],[Defect Quantity]]),"")</f>
        <v>0.84571428571428575</v>
      </c>
      <c r="AB59" s="76">
        <f>IFERROR(Production[[#This Row],[Quality %]]*Production[[#This Row],[Performance %]]*Production[[#This Row],[Availability %]],"")</f>
        <v>0.52857142857142858</v>
      </c>
    </row>
    <row r="60" spans="1:28" x14ac:dyDescent="0.3">
      <c r="A60" s="67" t="str">
        <f t="shared" ca="1" si="0"/>
        <v/>
      </c>
      <c r="B60" s="68">
        <v>42906</v>
      </c>
      <c r="C60" s="69">
        <v>3</v>
      </c>
      <c r="D60" s="70" t="s">
        <v>49</v>
      </c>
      <c r="E60" s="70" t="s">
        <v>22</v>
      </c>
      <c r="F60" s="71">
        <v>7</v>
      </c>
      <c r="G60" s="74">
        <f>IFERROR(VLOOKUP(Production[[#This Row],[Shift]],'Setting and Lists'!G:H,2,0),"")</f>
        <v>8</v>
      </c>
      <c r="H60" s="71">
        <v>1</v>
      </c>
      <c r="I60" s="74">
        <f>IFERROR(Production[[#This Row],[Available time (Hrs)]]-Production[[#This Row],[Planned downtime (Hrs)]],"")</f>
        <v>7</v>
      </c>
      <c r="J60" s="74">
        <f>IF(Production[[#This Row],[Available time (Hrs)]]="","",Production[[#This Row],[Available time (Hrs)]]-Production[[#This Row],[Actual Run Time (Hrs)]]-Production[[#This Row],[Planned downtime (Hrs)]])</f>
        <v>0</v>
      </c>
      <c r="K60" s="70"/>
      <c r="L60" s="75">
        <f>IFERROR(Production[[#This Row],[UPH]]*(Production[[#This Row],[Available time (Hrs)]]-Production[[#This Row],[Planned downtime (Hrs)]]),"")</f>
        <v>600</v>
      </c>
      <c r="M60" s="72">
        <v>429</v>
      </c>
      <c r="N60" s="72">
        <v>73</v>
      </c>
      <c r="O60" s="73">
        <v>0</v>
      </c>
      <c r="P60" s="76">
        <f>IFERROR(Production[[#This Row],[Defect Quantity]]/(Production[[#This Row],[Defect Quantity]]+Production[[#This Row],[Ok Quantity]]),"")</f>
        <v>0.1454183266932271</v>
      </c>
      <c r="Q60" s="76">
        <f>IFERROR(IF(Production[[#This Row],[Ok Quantity]]="","",Production[[#This Row],[Ok Quantity]]/Production[[#This Row],[Target Quantity]]),"")</f>
        <v>0.71499999999999997</v>
      </c>
      <c r="R60" s="75">
        <f>IFERROR(VLOOKUP(Production[[#This Row],[Product]],'Setting and Lists'!B:E,4,0)*Production[[#This Row],[Defect Quantity]],"")</f>
        <v>2555</v>
      </c>
      <c r="S60" s="75">
        <f>IFERROR(VLOOKUP(Production[[#This Row],[Line]],'Setting and Lists'!L:M,2,0)*(Production[[#This Row],[Lose Time (Hrs)]]),"")</f>
        <v>0</v>
      </c>
      <c r="T60" s="75">
        <f>IFERROR(Production[[#This Row],[Lose Time Cost]]+Production[[#This Row],[Defect Cost]],"")</f>
        <v>2555</v>
      </c>
      <c r="U60" s="77">
        <f>IFERROR(3600/VLOOKUP(Production[[#This Row],[Product]],'Setting and Lists'!B:E,2,0),"")</f>
        <v>85.714285714285708</v>
      </c>
      <c r="V60" s="77">
        <f>IFERROR(Production[[#This Row],[UPH]]/VLOOKUP(Production[[#This Row],[Product]],'Setting and Lists'!B:E,3,0),"")</f>
        <v>17.142857142857142</v>
      </c>
      <c r="W60" s="78" t="str">
        <f>IFERROR(Production[[#This Row],[Actual Run Time (Hrs)]]/Production[[#This Row],[Breakdowns]],"")</f>
        <v/>
      </c>
      <c r="X60" s="78" t="str">
        <f>IFERROR(Production[[#This Row],[Lose Time (Hrs)]]/Production[[#This Row],[Breakdowns]],"")</f>
        <v/>
      </c>
      <c r="Y60" s="76">
        <f>IFERROR(IF(Production[[#This Row],[Actual Run Time (Hrs)]]="","",Production[[#This Row],[Actual Run Time (Hrs)]]/(Production[[#This Row],[Available time (Hrs)]]-Production[[#This Row],[Planned downtime (Hrs)]])),"")</f>
        <v>1</v>
      </c>
      <c r="Z60" s="79">
        <f>IFERROR((IF(Production[[#This Row],[Ok Quantity]]="","",Production[[#This Row],[Ok Quantity]]+Production[[#This Row],[Defect Quantity]])/Production[[#This Row],[Target Quantity]]),"")</f>
        <v>0.83666666666666667</v>
      </c>
      <c r="AA60" s="79">
        <f>IFERROR(Production[[#This Row],[Ok Quantity]]/(Production[[#This Row],[Ok Quantity]]+Production[[#This Row],[Defect Quantity]]),"")</f>
        <v>0.85458167330677293</v>
      </c>
      <c r="AB60" s="76">
        <f>IFERROR(Production[[#This Row],[Quality %]]*Production[[#This Row],[Performance %]]*Production[[#This Row],[Availability %]],"")</f>
        <v>0.71499999999999997</v>
      </c>
    </row>
    <row r="61" spans="1:28" x14ac:dyDescent="0.3">
      <c r="A61" s="67" t="str">
        <f t="shared" ca="1" si="0"/>
        <v/>
      </c>
      <c r="B61" s="68">
        <v>43331</v>
      </c>
      <c r="C61" s="69">
        <v>3</v>
      </c>
      <c r="D61" s="70" t="s">
        <v>27</v>
      </c>
      <c r="E61" s="70" t="s">
        <v>18</v>
      </c>
      <c r="F61" s="71">
        <v>6</v>
      </c>
      <c r="G61" s="74">
        <f>IFERROR(VLOOKUP(Production[[#This Row],[Shift]],'Setting and Lists'!G:H,2,0),"")</f>
        <v>8</v>
      </c>
      <c r="H61" s="71">
        <v>1</v>
      </c>
      <c r="I61" s="74">
        <f>IFERROR(Production[[#This Row],[Available time (Hrs)]]-Production[[#This Row],[Planned downtime (Hrs)]],"")</f>
        <v>7</v>
      </c>
      <c r="J61" s="74">
        <f>IF(Production[[#This Row],[Available time (Hrs)]]="","",Production[[#This Row],[Available time (Hrs)]]-Production[[#This Row],[Actual Run Time (Hrs)]]-Production[[#This Row],[Planned downtime (Hrs)]])</f>
        <v>1</v>
      </c>
      <c r="K61" s="70" t="s">
        <v>31</v>
      </c>
      <c r="L61" s="75">
        <f>IFERROR(Production[[#This Row],[UPH]]*(Production[[#This Row],[Available time (Hrs)]]-Production[[#This Row],[Planned downtime (Hrs)]]),"")</f>
        <v>630</v>
      </c>
      <c r="M61" s="72">
        <v>441</v>
      </c>
      <c r="N61" s="72">
        <v>90</v>
      </c>
      <c r="O61" s="73">
        <v>1</v>
      </c>
      <c r="P61" s="76">
        <f>IFERROR(Production[[#This Row],[Defect Quantity]]/(Production[[#This Row],[Defect Quantity]]+Production[[#This Row],[Ok Quantity]]),"")</f>
        <v>0.16949152542372881</v>
      </c>
      <c r="Q61" s="76">
        <f>IFERROR(IF(Production[[#This Row],[Ok Quantity]]="","",Production[[#This Row],[Ok Quantity]]/Production[[#This Row],[Target Quantity]]),"")</f>
        <v>0.7</v>
      </c>
      <c r="R61" s="75">
        <f>IFERROR(VLOOKUP(Production[[#This Row],[Product]],'Setting and Lists'!B:E,4,0)*Production[[#This Row],[Defect Quantity]],"")</f>
        <v>5400</v>
      </c>
      <c r="S61" s="75">
        <f>IFERROR(VLOOKUP(Production[[#This Row],[Line]],'Setting and Lists'!L:M,2,0)*(Production[[#This Row],[Lose Time (Hrs)]]),"")</f>
        <v>1200</v>
      </c>
      <c r="T61" s="75">
        <f>IFERROR(Production[[#This Row],[Lose Time Cost]]+Production[[#This Row],[Defect Cost]],"")</f>
        <v>6600</v>
      </c>
      <c r="U61" s="77">
        <f>IFERROR(3600/VLOOKUP(Production[[#This Row],[Product]],'Setting and Lists'!B:E,2,0),"")</f>
        <v>90</v>
      </c>
      <c r="V61" s="77">
        <f>IFERROR(Production[[#This Row],[UPH]]/VLOOKUP(Production[[#This Row],[Product]],'Setting and Lists'!B:E,3,0),"")</f>
        <v>22.5</v>
      </c>
      <c r="W61" s="78">
        <f>IFERROR(Production[[#This Row],[Actual Run Time (Hrs)]]/Production[[#This Row],[Breakdowns]],"")</f>
        <v>6</v>
      </c>
      <c r="X61" s="78">
        <f>IFERROR(Production[[#This Row],[Lose Time (Hrs)]]/Production[[#This Row],[Breakdowns]],"")</f>
        <v>1</v>
      </c>
      <c r="Y61" s="76">
        <f>IFERROR(IF(Production[[#This Row],[Actual Run Time (Hrs)]]="","",Production[[#This Row],[Actual Run Time (Hrs)]]/(Production[[#This Row],[Available time (Hrs)]]-Production[[#This Row],[Planned downtime (Hrs)]])),"")</f>
        <v>0.8571428571428571</v>
      </c>
      <c r="Z61" s="79">
        <f>IFERROR((IF(Production[[#This Row],[Ok Quantity]]="","",Production[[#This Row],[Ok Quantity]]+Production[[#This Row],[Defect Quantity]])/Production[[#This Row],[Target Quantity]]),"")</f>
        <v>0.84285714285714286</v>
      </c>
      <c r="AA61" s="79">
        <f>IFERROR(Production[[#This Row],[Ok Quantity]]/(Production[[#This Row],[Ok Quantity]]+Production[[#This Row],[Defect Quantity]]),"")</f>
        <v>0.83050847457627119</v>
      </c>
      <c r="AB61" s="76">
        <f>IFERROR(Production[[#This Row],[Quality %]]*Production[[#This Row],[Performance %]]*Production[[#This Row],[Availability %]],"")</f>
        <v>0.6</v>
      </c>
    </row>
    <row r="62" spans="1:28" x14ac:dyDescent="0.3">
      <c r="A62" s="67" t="str">
        <f t="shared" ca="1" si="0"/>
        <v/>
      </c>
      <c r="B62" s="68">
        <v>43159</v>
      </c>
      <c r="C62" s="69">
        <v>3</v>
      </c>
      <c r="D62" s="70" t="s">
        <v>49</v>
      </c>
      <c r="E62" s="70" t="s">
        <v>20</v>
      </c>
      <c r="F62" s="71">
        <v>5</v>
      </c>
      <c r="G62" s="74">
        <f>IFERROR(VLOOKUP(Production[[#This Row],[Shift]],'Setting and Lists'!G:H,2,0),"")</f>
        <v>8</v>
      </c>
      <c r="H62" s="71">
        <v>1</v>
      </c>
      <c r="I62" s="74">
        <f>IFERROR(Production[[#This Row],[Available time (Hrs)]]-Production[[#This Row],[Planned downtime (Hrs)]],"")</f>
        <v>7</v>
      </c>
      <c r="J62" s="74">
        <f>IF(Production[[#This Row],[Available time (Hrs)]]="","",Production[[#This Row],[Available time (Hrs)]]-Production[[#This Row],[Actual Run Time (Hrs)]]-Production[[#This Row],[Planned downtime (Hrs)]])</f>
        <v>2</v>
      </c>
      <c r="K62" s="70" t="s">
        <v>67</v>
      </c>
      <c r="L62" s="75">
        <f>IFERROR(Production[[#This Row],[UPH]]*(Production[[#This Row],[Available time (Hrs)]]-Production[[#This Row],[Planned downtime (Hrs)]]),"")</f>
        <v>630</v>
      </c>
      <c r="M62" s="72">
        <v>482</v>
      </c>
      <c r="N62" s="72">
        <v>79</v>
      </c>
      <c r="O62" s="73">
        <v>1</v>
      </c>
      <c r="P62" s="76">
        <f>IFERROR(Production[[#This Row],[Defect Quantity]]/(Production[[#This Row],[Defect Quantity]]+Production[[#This Row],[Ok Quantity]]),"")</f>
        <v>0.1408199643493761</v>
      </c>
      <c r="Q62" s="76">
        <f>IFERROR(IF(Production[[#This Row],[Ok Quantity]]="","",Production[[#This Row],[Ok Quantity]]/Production[[#This Row],[Target Quantity]]),"")</f>
        <v>0.76507936507936503</v>
      </c>
      <c r="R62" s="75">
        <f>IFERROR(VLOOKUP(Production[[#This Row],[Product]],'Setting and Lists'!B:E,4,0)*Production[[#This Row],[Defect Quantity]],"")</f>
        <v>3160</v>
      </c>
      <c r="S62" s="75">
        <f>IFERROR(VLOOKUP(Production[[#This Row],[Line]],'Setting and Lists'!L:M,2,0)*(Production[[#This Row],[Lose Time (Hrs)]]),"")</f>
        <v>3000</v>
      </c>
      <c r="T62" s="75">
        <f>IFERROR(Production[[#This Row],[Lose Time Cost]]+Production[[#This Row],[Defect Cost]],"")</f>
        <v>6160</v>
      </c>
      <c r="U62" s="77">
        <f>IFERROR(3600/VLOOKUP(Production[[#This Row],[Product]],'Setting and Lists'!B:E,2,0),"")</f>
        <v>90</v>
      </c>
      <c r="V62" s="77">
        <f>IFERROR(Production[[#This Row],[UPH]]/VLOOKUP(Production[[#This Row],[Product]],'Setting and Lists'!B:E,3,0),"")</f>
        <v>30</v>
      </c>
      <c r="W62" s="78">
        <f>IFERROR(Production[[#This Row],[Actual Run Time (Hrs)]]/Production[[#This Row],[Breakdowns]],"")</f>
        <v>5</v>
      </c>
      <c r="X62" s="78">
        <f>IFERROR(Production[[#This Row],[Lose Time (Hrs)]]/Production[[#This Row],[Breakdowns]],"")</f>
        <v>2</v>
      </c>
      <c r="Y62" s="76">
        <f>IFERROR(IF(Production[[#This Row],[Actual Run Time (Hrs)]]="","",Production[[#This Row],[Actual Run Time (Hrs)]]/(Production[[#This Row],[Available time (Hrs)]]-Production[[#This Row],[Planned downtime (Hrs)]])),"")</f>
        <v>0.7142857142857143</v>
      </c>
      <c r="Z62" s="79">
        <f>IFERROR((IF(Production[[#This Row],[Ok Quantity]]="","",Production[[#This Row],[Ok Quantity]]+Production[[#This Row],[Defect Quantity]])/Production[[#This Row],[Target Quantity]]),"")</f>
        <v>0.89047619047619042</v>
      </c>
      <c r="AA62" s="79">
        <f>IFERROR(Production[[#This Row],[Ok Quantity]]/(Production[[#This Row],[Ok Quantity]]+Production[[#This Row],[Defect Quantity]]),"")</f>
        <v>0.85918003565062384</v>
      </c>
      <c r="AB62" s="76">
        <f>IFERROR(Production[[#This Row],[Quality %]]*Production[[#This Row],[Performance %]]*Production[[#This Row],[Availability %]],"")</f>
        <v>0.54648526077097503</v>
      </c>
    </row>
    <row r="63" spans="1:28" x14ac:dyDescent="0.3">
      <c r="A63" s="67" t="str">
        <f t="shared" ca="1" si="0"/>
        <v/>
      </c>
      <c r="B63" s="68">
        <v>43558</v>
      </c>
      <c r="C63" s="69">
        <v>3</v>
      </c>
      <c r="D63" s="70" t="s">
        <v>27</v>
      </c>
      <c r="E63" s="70" t="s">
        <v>22</v>
      </c>
      <c r="F63" s="71">
        <v>6</v>
      </c>
      <c r="G63" s="74">
        <f>IFERROR(VLOOKUP(Production[[#This Row],[Shift]],'Setting and Lists'!G:H,2,0),"")</f>
        <v>8</v>
      </c>
      <c r="H63" s="71">
        <v>1</v>
      </c>
      <c r="I63" s="74">
        <f>IFERROR(Production[[#This Row],[Available time (Hrs)]]-Production[[#This Row],[Planned downtime (Hrs)]],"")</f>
        <v>7</v>
      </c>
      <c r="J63" s="74">
        <f>IF(Production[[#This Row],[Available time (Hrs)]]="","",Production[[#This Row],[Available time (Hrs)]]-Production[[#This Row],[Actual Run Time (Hrs)]]-Production[[#This Row],[Planned downtime (Hrs)]])</f>
        <v>1</v>
      </c>
      <c r="K63" s="70" t="s">
        <v>35</v>
      </c>
      <c r="L63" s="75">
        <f>IFERROR(Production[[#This Row],[UPH]]*(Production[[#This Row],[Available time (Hrs)]]-Production[[#This Row],[Planned downtime (Hrs)]]),"")</f>
        <v>600</v>
      </c>
      <c r="M63" s="72">
        <v>475</v>
      </c>
      <c r="N63" s="72">
        <v>69</v>
      </c>
      <c r="O63" s="73">
        <v>1</v>
      </c>
      <c r="P63" s="76">
        <f>IFERROR(Production[[#This Row],[Defect Quantity]]/(Production[[#This Row],[Defect Quantity]]+Production[[#This Row],[Ok Quantity]]),"")</f>
        <v>0.12683823529411764</v>
      </c>
      <c r="Q63" s="76">
        <f>IFERROR(IF(Production[[#This Row],[Ok Quantity]]="","",Production[[#This Row],[Ok Quantity]]/Production[[#This Row],[Target Quantity]]),"")</f>
        <v>0.79166666666666663</v>
      </c>
      <c r="R63" s="75">
        <f>IFERROR(VLOOKUP(Production[[#This Row],[Product]],'Setting and Lists'!B:E,4,0)*Production[[#This Row],[Defect Quantity]],"")</f>
        <v>2415</v>
      </c>
      <c r="S63" s="75">
        <f>IFERROR(VLOOKUP(Production[[#This Row],[Line]],'Setting and Lists'!L:M,2,0)*(Production[[#This Row],[Lose Time (Hrs)]]),"")</f>
        <v>1200</v>
      </c>
      <c r="T63" s="75">
        <f>IFERROR(Production[[#This Row],[Lose Time Cost]]+Production[[#This Row],[Defect Cost]],"")</f>
        <v>3615</v>
      </c>
      <c r="U63" s="77">
        <f>IFERROR(3600/VLOOKUP(Production[[#This Row],[Product]],'Setting and Lists'!B:E,2,0),"")</f>
        <v>85.714285714285708</v>
      </c>
      <c r="V63" s="77">
        <f>IFERROR(Production[[#This Row],[UPH]]/VLOOKUP(Production[[#This Row],[Product]],'Setting and Lists'!B:E,3,0),"")</f>
        <v>17.142857142857142</v>
      </c>
      <c r="W63" s="78">
        <f>IFERROR(Production[[#This Row],[Actual Run Time (Hrs)]]/Production[[#This Row],[Breakdowns]],"")</f>
        <v>6</v>
      </c>
      <c r="X63" s="78">
        <f>IFERROR(Production[[#This Row],[Lose Time (Hrs)]]/Production[[#This Row],[Breakdowns]],"")</f>
        <v>1</v>
      </c>
      <c r="Y63" s="76">
        <f>IFERROR(IF(Production[[#This Row],[Actual Run Time (Hrs)]]="","",Production[[#This Row],[Actual Run Time (Hrs)]]/(Production[[#This Row],[Available time (Hrs)]]-Production[[#This Row],[Planned downtime (Hrs)]])),"")</f>
        <v>0.8571428571428571</v>
      </c>
      <c r="Z63" s="79">
        <f>IFERROR((IF(Production[[#This Row],[Ok Quantity]]="","",Production[[#This Row],[Ok Quantity]]+Production[[#This Row],[Defect Quantity]])/Production[[#This Row],[Target Quantity]]),"")</f>
        <v>0.90666666666666662</v>
      </c>
      <c r="AA63" s="79">
        <f>IFERROR(Production[[#This Row],[Ok Quantity]]/(Production[[#This Row],[Ok Quantity]]+Production[[#This Row],[Defect Quantity]]),"")</f>
        <v>0.87316176470588236</v>
      </c>
      <c r="AB63" s="76">
        <f>IFERROR(Production[[#This Row],[Quality %]]*Production[[#This Row],[Performance %]]*Production[[#This Row],[Availability %]],"")</f>
        <v>0.67857142857142849</v>
      </c>
    </row>
    <row r="64" spans="1:28" x14ac:dyDescent="0.3">
      <c r="A64" s="67" t="str">
        <f t="shared" ca="1" si="0"/>
        <v/>
      </c>
      <c r="B64" s="68">
        <v>42062</v>
      </c>
      <c r="C64" s="69">
        <v>2</v>
      </c>
      <c r="D64" s="70" t="s">
        <v>26</v>
      </c>
      <c r="E64" s="70" t="s">
        <v>21</v>
      </c>
      <c r="F64" s="71">
        <v>7</v>
      </c>
      <c r="G64" s="74">
        <f>IFERROR(VLOOKUP(Production[[#This Row],[Shift]],'Setting and Lists'!G:H,2,0),"")</f>
        <v>8</v>
      </c>
      <c r="H64" s="71">
        <v>1</v>
      </c>
      <c r="I64" s="74">
        <f>IFERROR(Production[[#This Row],[Available time (Hrs)]]-Production[[#This Row],[Planned downtime (Hrs)]],"")</f>
        <v>7</v>
      </c>
      <c r="J64" s="74">
        <f>IF(Production[[#This Row],[Available time (Hrs)]]="","",Production[[#This Row],[Available time (Hrs)]]-Production[[#This Row],[Actual Run Time (Hrs)]]-Production[[#This Row],[Planned downtime (Hrs)]])</f>
        <v>0</v>
      </c>
      <c r="K64" s="70"/>
      <c r="L64" s="75">
        <f>IFERROR(Production[[#This Row],[UPH]]*(Production[[#This Row],[Available time (Hrs)]]-Production[[#This Row],[Planned downtime (Hrs)]]),"")</f>
        <v>681.08108108108104</v>
      </c>
      <c r="M64" s="72">
        <v>407</v>
      </c>
      <c r="N64" s="72">
        <v>78</v>
      </c>
      <c r="O64" s="73">
        <v>0</v>
      </c>
      <c r="P64" s="76">
        <f>IFERROR(Production[[#This Row],[Defect Quantity]]/(Production[[#This Row],[Defect Quantity]]+Production[[#This Row],[Ok Quantity]]),"")</f>
        <v>0.16082474226804125</v>
      </c>
      <c r="Q64" s="76">
        <f>IFERROR(IF(Production[[#This Row],[Ok Quantity]]="","",Production[[#This Row],[Ok Quantity]]/Production[[#This Row],[Target Quantity]]),"")</f>
        <v>0.59757936507936515</v>
      </c>
      <c r="R64" s="75">
        <f>IFERROR(VLOOKUP(Production[[#This Row],[Product]],'Setting and Lists'!B:E,4,0)*Production[[#This Row],[Defect Quantity]],"")</f>
        <v>4290</v>
      </c>
      <c r="S64" s="75">
        <f>IFERROR(VLOOKUP(Production[[#This Row],[Line]],'Setting and Lists'!L:M,2,0)*(Production[[#This Row],[Lose Time (Hrs)]]),"")</f>
        <v>0</v>
      </c>
      <c r="T64" s="75">
        <f>IFERROR(Production[[#This Row],[Lose Time Cost]]+Production[[#This Row],[Defect Cost]],"")</f>
        <v>4290</v>
      </c>
      <c r="U64" s="77">
        <f>IFERROR(3600/VLOOKUP(Production[[#This Row],[Product]],'Setting and Lists'!B:E,2,0),"")</f>
        <v>97.297297297297291</v>
      </c>
      <c r="V64" s="77">
        <f>IFERROR(Production[[#This Row],[UPH]]/VLOOKUP(Production[[#This Row],[Product]],'Setting and Lists'!B:E,3,0),"")</f>
        <v>32.432432432432428</v>
      </c>
      <c r="W64" s="78" t="str">
        <f>IFERROR(Production[[#This Row],[Actual Run Time (Hrs)]]/Production[[#This Row],[Breakdowns]],"")</f>
        <v/>
      </c>
      <c r="X64" s="78" t="str">
        <f>IFERROR(Production[[#This Row],[Lose Time (Hrs)]]/Production[[#This Row],[Breakdowns]],"")</f>
        <v/>
      </c>
      <c r="Y64" s="76">
        <f>IFERROR(IF(Production[[#This Row],[Actual Run Time (Hrs)]]="","",Production[[#This Row],[Actual Run Time (Hrs)]]/(Production[[#This Row],[Available time (Hrs)]]-Production[[#This Row],[Planned downtime (Hrs)]])),"")</f>
        <v>1</v>
      </c>
      <c r="Z64" s="79">
        <f>IFERROR((IF(Production[[#This Row],[Ok Quantity]]="","",Production[[#This Row],[Ok Quantity]]+Production[[#This Row],[Defect Quantity]])/Production[[#This Row],[Target Quantity]]),"")</f>
        <v>0.71210317460317463</v>
      </c>
      <c r="AA64" s="79">
        <f>IFERROR(Production[[#This Row],[Ok Quantity]]/(Production[[#This Row],[Ok Quantity]]+Production[[#This Row],[Defect Quantity]]),"")</f>
        <v>0.83917525773195878</v>
      </c>
      <c r="AB64" s="76">
        <f>IFERROR(Production[[#This Row],[Quality %]]*Production[[#This Row],[Performance %]]*Production[[#This Row],[Availability %]],"")</f>
        <v>0.59757936507936515</v>
      </c>
    </row>
    <row r="65" spans="1:28" x14ac:dyDescent="0.3">
      <c r="A65" s="67" t="str">
        <f t="shared" ca="1" si="0"/>
        <v/>
      </c>
      <c r="B65" s="68">
        <v>42736</v>
      </c>
      <c r="C65" s="69">
        <v>2</v>
      </c>
      <c r="D65" s="70" t="s">
        <v>27</v>
      </c>
      <c r="E65" s="70" t="s">
        <v>21</v>
      </c>
      <c r="F65" s="71">
        <v>7</v>
      </c>
      <c r="G65" s="74">
        <f>IFERROR(VLOOKUP(Production[[#This Row],[Shift]],'Setting and Lists'!G:H,2,0),"")</f>
        <v>8</v>
      </c>
      <c r="H65" s="71">
        <v>1</v>
      </c>
      <c r="I65" s="74">
        <f>IFERROR(Production[[#This Row],[Available time (Hrs)]]-Production[[#This Row],[Planned downtime (Hrs)]],"")</f>
        <v>7</v>
      </c>
      <c r="J65" s="74">
        <f>IF(Production[[#This Row],[Available time (Hrs)]]="","",Production[[#This Row],[Available time (Hrs)]]-Production[[#This Row],[Actual Run Time (Hrs)]]-Production[[#This Row],[Planned downtime (Hrs)]])</f>
        <v>0</v>
      </c>
      <c r="K65" s="70"/>
      <c r="L65" s="75">
        <f>IFERROR(Production[[#This Row],[UPH]]*(Production[[#This Row],[Available time (Hrs)]]-Production[[#This Row],[Planned downtime (Hrs)]]),"")</f>
        <v>681.08108108108104</v>
      </c>
      <c r="M65" s="72">
        <v>441</v>
      </c>
      <c r="N65" s="72">
        <v>90</v>
      </c>
      <c r="O65" s="73">
        <v>0</v>
      </c>
      <c r="P65" s="76">
        <f>IFERROR(Production[[#This Row],[Defect Quantity]]/(Production[[#This Row],[Defect Quantity]]+Production[[#This Row],[Ok Quantity]]),"")</f>
        <v>0.16949152542372881</v>
      </c>
      <c r="Q65" s="76">
        <f>IFERROR(IF(Production[[#This Row],[Ok Quantity]]="","",Production[[#This Row],[Ok Quantity]]/Production[[#This Row],[Target Quantity]]),"")</f>
        <v>0.64750000000000008</v>
      </c>
      <c r="R65" s="75">
        <f>IFERROR(VLOOKUP(Production[[#This Row],[Product]],'Setting and Lists'!B:E,4,0)*Production[[#This Row],[Defect Quantity]],"")</f>
        <v>4950</v>
      </c>
      <c r="S65" s="75">
        <f>IFERROR(VLOOKUP(Production[[#This Row],[Line]],'Setting and Lists'!L:M,2,0)*(Production[[#This Row],[Lose Time (Hrs)]]),"")</f>
        <v>0</v>
      </c>
      <c r="T65" s="75">
        <f>IFERROR(Production[[#This Row],[Lose Time Cost]]+Production[[#This Row],[Defect Cost]],"")</f>
        <v>4950</v>
      </c>
      <c r="U65" s="77">
        <f>IFERROR(3600/VLOOKUP(Production[[#This Row],[Product]],'Setting and Lists'!B:E,2,0),"")</f>
        <v>97.297297297297291</v>
      </c>
      <c r="V65" s="77">
        <f>IFERROR(Production[[#This Row],[UPH]]/VLOOKUP(Production[[#This Row],[Product]],'Setting and Lists'!B:E,3,0),"")</f>
        <v>32.432432432432428</v>
      </c>
      <c r="W65" s="78" t="str">
        <f>IFERROR(Production[[#This Row],[Actual Run Time (Hrs)]]/Production[[#This Row],[Breakdowns]],"")</f>
        <v/>
      </c>
      <c r="X65" s="78" t="str">
        <f>IFERROR(Production[[#This Row],[Lose Time (Hrs)]]/Production[[#This Row],[Breakdowns]],"")</f>
        <v/>
      </c>
      <c r="Y65" s="76">
        <f>IFERROR(IF(Production[[#This Row],[Actual Run Time (Hrs)]]="","",Production[[#This Row],[Actual Run Time (Hrs)]]/(Production[[#This Row],[Available time (Hrs)]]-Production[[#This Row],[Planned downtime (Hrs)]])),"")</f>
        <v>1</v>
      </c>
      <c r="Z65" s="79">
        <f>IFERROR((IF(Production[[#This Row],[Ok Quantity]]="","",Production[[#This Row],[Ok Quantity]]+Production[[#This Row],[Defect Quantity]])/Production[[#This Row],[Target Quantity]]),"")</f>
        <v>0.77964285714285719</v>
      </c>
      <c r="AA65" s="79">
        <f>IFERROR(Production[[#This Row],[Ok Quantity]]/(Production[[#This Row],[Ok Quantity]]+Production[[#This Row],[Defect Quantity]]),"")</f>
        <v>0.83050847457627119</v>
      </c>
      <c r="AB65" s="76">
        <f>IFERROR(Production[[#This Row],[Quality %]]*Production[[#This Row],[Performance %]]*Production[[#This Row],[Availability %]],"")</f>
        <v>0.64750000000000008</v>
      </c>
    </row>
    <row r="66" spans="1:28" x14ac:dyDescent="0.3">
      <c r="A66" s="67" t="str">
        <f t="shared" ca="1" si="0"/>
        <v/>
      </c>
      <c r="B66" s="68">
        <v>42411</v>
      </c>
      <c r="C66" s="69">
        <v>3</v>
      </c>
      <c r="D66" s="70" t="s">
        <v>27</v>
      </c>
      <c r="E66" s="70" t="s">
        <v>21</v>
      </c>
      <c r="F66" s="71">
        <v>5</v>
      </c>
      <c r="G66" s="74">
        <f>IFERROR(VLOOKUP(Production[[#This Row],[Shift]],'Setting and Lists'!G:H,2,0),"")</f>
        <v>8</v>
      </c>
      <c r="H66" s="71">
        <v>1</v>
      </c>
      <c r="I66" s="74">
        <f>IFERROR(Production[[#This Row],[Available time (Hrs)]]-Production[[#This Row],[Planned downtime (Hrs)]],"")</f>
        <v>7</v>
      </c>
      <c r="J66" s="74">
        <f>IF(Production[[#This Row],[Available time (Hrs)]]="","",Production[[#This Row],[Available time (Hrs)]]-Production[[#This Row],[Actual Run Time (Hrs)]]-Production[[#This Row],[Planned downtime (Hrs)]])</f>
        <v>2</v>
      </c>
      <c r="K66" s="70" t="s">
        <v>35</v>
      </c>
      <c r="L66" s="75">
        <f>IFERROR(Production[[#This Row],[UPH]]*(Production[[#This Row],[Available time (Hrs)]]-Production[[#This Row],[Planned downtime (Hrs)]]),"")</f>
        <v>681.08108108108104</v>
      </c>
      <c r="M66" s="72">
        <v>404</v>
      </c>
      <c r="N66" s="72">
        <v>57</v>
      </c>
      <c r="O66" s="73">
        <v>2</v>
      </c>
      <c r="P66" s="76">
        <f>IFERROR(Production[[#This Row],[Defect Quantity]]/(Production[[#This Row],[Defect Quantity]]+Production[[#This Row],[Ok Quantity]]),"")</f>
        <v>0.12364425162689804</v>
      </c>
      <c r="Q66" s="76">
        <f>IFERROR(IF(Production[[#This Row],[Ok Quantity]]="","",Production[[#This Row],[Ok Quantity]]/Production[[#This Row],[Target Quantity]]),"")</f>
        <v>0.59317460317460324</v>
      </c>
      <c r="R66" s="75">
        <f>IFERROR(VLOOKUP(Production[[#This Row],[Product]],'Setting and Lists'!B:E,4,0)*Production[[#This Row],[Defect Quantity]],"")</f>
        <v>3135</v>
      </c>
      <c r="S66" s="75">
        <f>IFERROR(VLOOKUP(Production[[#This Row],[Line]],'Setting and Lists'!L:M,2,0)*(Production[[#This Row],[Lose Time (Hrs)]]),"")</f>
        <v>2400</v>
      </c>
      <c r="T66" s="75">
        <f>IFERROR(Production[[#This Row],[Lose Time Cost]]+Production[[#This Row],[Defect Cost]],"")</f>
        <v>5535</v>
      </c>
      <c r="U66" s="77">
        <f>IFERROR(3600/VLOOKUP(Production[[#This Row],[Product]],'Setting and Lists'!B:E,2,0),"")</f>
        <v>97.297297297297291</v>
      </c>
      <c r="V66" s="77">
        <f>IFERROR(Production[[#This Row],[UPH]]/VLOOKUP(Production[[#This Row],[Product]],'Setting and Lists'!B:E,3,0),"")</f>
        <v>32.432432432432428</v>
      </c>
      <c r="W66" s="78">
        <f>IFERROR(Production[[#This Row],[Actual Run Time (Hrs)]]/Production[[#This Row],[Breakdowns]],"")</f>
        <v>2.5</v>
      </c>
      <c r="X66" s="78">
        <f>IFERROR(Production[[#This Row],[Lose Time (Hrs)]]/Production[[#This Row],[Breakdowns]],"")</f>
        <v>1</v>
      </c>
      <c r="Y66" s="76">
        <f>IFERROR(IF(Production[[#This Row],[Actual Run Time (Hrs)]]="","",Production[[#This Row],[Actual Run Time (Hrs)]]/(Production[[#This Row],[Available time (Hrs)]]-Production[[#This Row],[Planned downtime (Hrs)]])),"")</f>
        <v>0.7142857142857143</v>
      </c>
      <c r="Z66" s="79">
        <f>IFERROR((IF(Production[[#This Row],[Ok Quantity]]="","",Production[[#This Row],[Ok Quantity]]+Production[[#This Row],[Defect Quantity]])/Production[[#This Row],[Target Quantity]]),"")</f>
        <v>0.67686507936507945</v>
      </c>
      <c r="AA66" s="79">
        <f>IFERROR(Production[[#This Row],[Ok Quantity]]/(Production[[#This Row],[Ok Quantity]]+Production[[#This Row],[Defect Quantity]]),"")</f>
        <v>0.87635574837310193</v>
      </c>
      <c r="AB66" s="76">
        <f>IFERROR(Production[[#This Row],[Quality %]]*Production[[#This Row],[Performance %]]*Production[[#This Row],[Availability %]],"")</f>
        <v>0.42369614512471659</v>
      </c>
    </row>
    <row r="67" spans="1:28" x14ac:dyDescent="0.3">
      <c r="A67" s="67" t="str">
        <f t="shared" ca="1" si="0"/>
        <v/>
      </c>
      <c r="B67" s="68">
        <v>42209</v>
      </c>
      <c r="C67" s="69">
        <v>3</v>
      </c>
      <c r="D67" s="70" t="s">
        <v>27</v>
      </c>
      <c r="E67" s="70" t="s">
        <v>20</v>
      </c>
      <c r="F67" s="71">
        <v>5</v>
      </c>
      <c r="G67" s="74">
        <f>IFERROR(VLOOKUP(Production[[#This Row],[Shift]],'Setting and Lists'!G:H,2,0),"")</f>
        <v>8</v>
      </c>
      <c r="H67" s="71">
        <v>1</v>
      </c>
      <c r="I67" s="74">
        <f>IFERROR(Production[[#This Row],[Available time (Hrs)]]-Production[[#This Row],[Planned downtime (Hrs)]],"")</f>
        <v>7</v>
      </c>
      <c r="J67" s="74">
        <f>IF(Production[[#This Row],[Available time (Hrs)]]="","",Production[[#This Row],[Available time (Hrs)]]-Production[[#This Row],[Actual Run Time (Hrs)]]-Production[[#This Row],[Planned downtime (Hrs)]])</f>
        <v>2</v>
      </c>
      <c r="K67" s="70" t="s">
        <v>66</v>
      </c>
      <c r="L67" s="75">
        <f>IFERROR(Production[[#This Row],[UPH]]*(Production[[#This Row],[Available time (Hrs)]]-Production[[#This Row],[Planned downtime (Hrs)]]),"")</f>
        <v>630</v>
      </c>
      <c r="M67" s="72">
        <v>420</v>
      </c>
      <c r="N67" s="72">
        <v>51</v>
      </c>
      <c r="O67" s="73">
        <v>2</v>
      </c>
      <c r="P67" s="76">
        <f>IFERROR(Production[[#This Row],[Defect Quantity]]/(Production[[#This Row],[Defect Quantity]]+Production[[#This Row],[Ok Quantity]]),"")</f>
        <v>0.10828025477707007</v>
      </c>
      <c r="Q67" s="76">
        <f>IFERROR(IF(Production[[#This Row],[Ok Quantity]]="","",Production[[#This Row],[Ok Quantity]]/Production[[#This Row],[Target Quantity]]),"")</f>
        <v>0.66666666666666663</v>
      </c>
      <c r="R67" s="75">
        <f>IFERROR(VLOOKUP(Production[[#This Row],[Product]],'Setting and Lists'!B:E,4,0)*Production[[#This Row],[Defect Quantity]],"")</f>
        <v>2040</v>
      </c>
      <c r="S67" s="75">
        <f>IFERROR(VLOOKUP(Production[[#This Row],[Line]],'Setting and Lists'!L:M,2,0)*(Production[[#This Row],[Lose Time (Hrs)]]),"")</f>
        <v>2400</v>
      </c>
      <c r="T67" s="75">
        <f>IFERROR(Production[[#This Row],[Lose Time Cost]]+Production[[#This Row],[Defect Cost]],"")</f>
        <v>4440</v>
      </c>
      <c r="U67" s="77">
        <f>IFERROR(3600/VLOOKUP(Production[[#This Row],[Product]],'Setting and Lists'!B:E,2,0),"")</f>
        <v>90</v>
      </c>
      <c r="V67" s="77">
        <f>IFERROR(Production[[#This Row],[UPH]]/VLOOKUP(Production[[#This Row],[Product]],'Setting and Lists'!B:E,3,0),"")</f>
        <v>30</v>
      </c>
      <c r="W67" s="78">
        <f>IFERROR(Production[[#This Row],[Actual Run Time (Hrs)]]/Production[[#This Row],[Breakdowns]],"")</f>
        <v>2.5</v>
      </c>
      <c r="X67" s="78">
        <f>IFERROR(Production[[#This Row],[Lose Time (Hrs)]]/Production[[#This Row],[Breakdowns]],"")</f>
        <v>1</v>
      </c>
      <c r="Y67" s="76">
        <f>IFERROR(IF(Production[[#This Row],[Actual Run Time (Hrs)]]="","",Production[[#This Row],[Actual Run Time (Hrs)]]/(Production[[#This Row],[Available time (Hrs)]]-Production[[#This Row],[Planned downtime (Hrs)]])),"")</f>
        <v>0.7142857142857143</v>
      </c>
      <c r="Z67" s="79">
        <f>IFERROR((IF(Production[[#This Row],[Ok Quantity]]="","",Production[[#This Row],[Ok Quantity]]+Production[[#This Row],[Defect Quantity]])/Production[[#This Row],[Target Quantity]]),"")</f>
        <v>0.74761904761904763</v>
      </c>
      <c r="AA67" s="79">
        <f>IFERROR(Production[[#This Row],[Ok Quantity]]/(Production[[#This Row],[Ok Quantity]]+Production[[#This Row],[Defect Quantity]]),"")</f>
        <v>0.89171974522292996</v>
      </c>
      <c r="AB67" s="76">
        <f>IFERROR(Production[[#This Row],[Quality %]]*Production[[#This Row],[Performance %]]*Production[[#This Row],[Availability %]],"")</f>
        <v>0.47619047619047628</v>
      </c>
    </row>
    <row r="68" spans="1:28" x14ac:dyDescent="0.3">
      <c r="A68" s="67" t="str">
        <f t="shared" ca="1" si="0"/>
        <v/>
      </c>
      <c r="B68" s="68">
        <v>43741</v>
      </c>
      <c r="C68" s="69">
        <v>2</v>
      </c>
      <c r="D68" s="70" t="s">
        <v>27</v>
      </c>
      <c r="E68" s="70" t="s">
        <v>24</v>
      </c>
      <c r="F68" s="71">
        <v>5</v>
      </c>
      <c r="G68" s="74">
        <f>IFERROR(VLOOKUP(Production[[#This Row],[Shift]],'Setting and Lists'!G:H,2,0),"")</f>
        <v>8</v>
      </c>
      <c r="H68" s="71">
        <v>1</v>
      </c>
      <c r="I68" s="74">
        <f>IFERROR(Production[[#This Row],[Available time (Hrs)]]-Production[[#This Row],[Planned downtime (Hrs)]],"")</f>
        <v>7</v>
      </c>
      <c r="J68" s="74">
        <f>IF(Production[[#This Row],[Available time (Hrs)]]="","",Production[[#This Row],[Available time (Hrs)]]-Production[[#This Row],[Actual Run Time (Hrs)]]-Production[[#This Row],[Planned downtime (Hrs)]])</f>
        <v>2</v>
      </c>
      <c r="K68" s="70" t="s">
        <v>66</v>
      </c>
      <c r="L68" s="75">
        <f>IFERROR(Production[[#This Row],[UPH]]*(Production[[#This Row],[Available time (Hrs)]]-Production[[#This Row],[Planned downtime (Hrs)]]),"")</f>
        <v>600</v>
      </c>
      <c r="M68" s="72">
        <v>426</v>
      </c>
      <c r="N68" s="72">
        <v>71</v>
      </c>
      <c r="O68" s="73">
        <v>3</v>
      </c>
      <c r="P68" s="76">
        <f>IFERROR(Production[[#This Row],[Defect Quantity]]/(Production[[#This Row],[Defect Quantity]]+Production[[#This Row],[Ok Quantity]]),"")</f>
        <v>0.14285714285714285</v>
      </c>
      <c r="Q68" s="76">
        <f>IFERROR(IF(Production[[#This Row],[Ok Quantity]]="","",Production[[#This Row],[Ok Quantity]]/Production[[#This Row],[Target Quantity]]),"")</f>
        <v>0.71</v>
      </c>
      <c r="R68" s="75">
        <f>IFERROR(VLOOKUP(Production[[#This Row],[Product]],'Setting and Lists'!B:E,4,0)*Production[[#This Row],[Defect Quantity]],"")</f>
        <v>3621</v>
      </c>
      <c r="S68" s="75">
        <f>IFERROR(VLOOKUP(Production[[#This Row],[Line]],'Setting and Lists'!L:M,2,0)*(Production[[#This Row],[Lose Time (Hrs)]]),"")</f>
        <v>2400</v>
      </c>
      <c r="T68" s="75">
        <f>IFERROR(Production[[#This Row],[Lose Time Cost]]+Production[[#This Row],[Defect Cost]],"")</f>
        <v>6021</v>
      </c>
      <c r="U68" s="77">
        <f>IFERROR(3600/VLOOKUP(Production[[#This Row],[Product]],'Setting and Lists'!B:E,2,0),"")</f>
        <v>85.714285714285708</v>
      </c>
      <c r="V68" s="77">
        <f>IFERROR(Production[[#This Row],[UPH]]/VLOOKUP(Production[[#This Row],[Product]],'Setting and Lists'!B:E,3,0),"")</f>
        <v>28.571428571428569</v>
      </c>
      <c r="W68" s="78">
        <f>IFERROR(Production[[#This Row],[Actual Run Time (Hrs)]]/Production[[#This Row],[Breakdowns]],"")</f>
        <v>1.6666666666666667</v>
      </c>
      <c r="X68" s="78">
        <f>IFERROR(Production[[#This Row],[Lose Time (Hrs)]]/Production[[#This Row],[Breakdowns]],"")</f>
        <v>0.66666666666666663</v>
      </c>
      <c r="Y68" s="76">
        <f>IFERROR(IF(Production[[#This Row],[Actual Run Time (Hrs)]]="","",Production[[#This Row],[Actual Run Time (Hrs)]]/(Production[[#This Row],[Available time (Hrs)]]-Production[[#This Row],[Planned downtime (Hrs)]])),"")</f>
        <v>0.7142857142857143</v>
      </c>
      <c r="Z68" s="79">
        <f>IFERROR((IF(Production[[#This Row],[Ok Quantity]]="","",Production[[#This Row],[Ok Quantity]]+Production[[#This Row],[Defect Quantity]])/Production[[#This Row],[Target Quantity]]),"")</f>
        <v>0.82833333333333337</v>
      </c>
      <c r="AA68" s="79">
        <f>IFERROR(Production[[#This Row],[Ok Quantity]]/(Production[[#This Row],[Ok Quantity]]+Production[[#This Row],[Defect Quantity]]),"")</f>
        <v>0.8571428571428571</v>
      </c>
      <c r="AB68" s="76">
        <f>IFERROR(Production[[#This Row],[Quality %]]*Production[[#This Row],[Performance %]]*Production[[#This Row],[Availability %]],"")</f>
        <v>0.50714285714285712</v>
      </c>
    </row>
    <row r="69" spans="1:28" x14ac:dyDescent="0.3">
      <c r="A69" s="67" t="str">
        <f t="shared" ref="A69:A132" ca="1" si="1">IFERROR(IF(AND(OFFSET(A69,0,1,1,1)="",OFFSET(A69,-1,1,1,1)&lt;&gt;""),"Add new entry---&gt;",""),"")</f>
        <v/>
      </c>
      <c r="B69" s="68">
        <v>42504</v>
      </c>
      <c r="C69" s="69">
        <v>3</v>
      </c>
      <c r="D69" s="70" t="s">
        <v>28</v>
      </c>
      <c r="E69" s="70" t="s">
        <v>24</v>
      </c>
      <c r="F69" s="71">
        <v>6</v>
      </c>
      <c r="G69" s="74">
        <f>IFERROR(VLOOKUP(Production[[#This Row],[Shift]],'Setting and Lists'!G:H,2,0),"")</f>
        <v>8</v>
      </c>
      <c r="H69" s="71">
        <v>1</v>
      </c>
      <c r="I69" s="74">
        <f>IFERROR(Production[[#This Row],[Available time (Hrs)]]-Production[[#This Row],[Planned downtime (Hrs)]],"")</f>
        <v>7</v>
      </c>
      <c r="J69" s="74">
        <f>IF(Production[[#This Row],[Available time (Hrs)]]="","",Production[[#This Row],[Available time (Hrs)]]-Production[[#This Row],[Actual Run Time (Hrs)]]-Production[[#This Row],[Planned downtime (Hrs)]])</f>
        <v>1</v>
      </c>
      <c r="K69" s="70" t="s">
        <v>33</v>
      </c>
      <c r="L69" s="75">
        <f>IFERROR(Production[[#This Row],[UPH]]*(Production[[#This Row],[Available time (Hrs)]]-Production[[#This Row],[Planned downtime (Hrs)]]),"")</f>
        <v>600</v>
      </c>
      <c r="M69" s="72">
        <v>421</v>
      </c>
      <c r="N69" s="72">
        <v>59</v>
      </c>
      <c r="O69" s="73">
        <v>0</v>
      </c>
      <c r="P69" s="76">
        <f>IFERROR(Production[[#This Row],[Defect Quantity]]/(Production[[#This Row],[Defect Quantity]]+Production[[#This Row],[Ok Quantity]]),"")</f>
        <v>0.12291666666666666</v>
      </c>
      <c r="Q69" s="76">
        <f>IFERROR(IF(Production[[#This Row],[Ok Quantity]]="","",Production[[#This Row],[Ok Quantity]]/Production[[#This Row],[Target Quantity]]),"")</f>
        <v>0.70166666666666666</v>
      </c>
      <c r="R69" s="75">
        <f>IFERROR(VLOOKUP(Production[[#This Row],[Product]],'Setting and Lists'!B:E,4,0)*Production[[#This Row],[Defect Quantity]],"")</f>
        <v>3009</v>
      </c>
      <c r="S69" s="75">
        <f>IFERROR(VLOOKUP(Production[[#This Row],[Line]],'Setting and Lists'!L:M,2,0)*(Production[[#This Row],[Lose Time (Hrs)]]),"")</f>
        <v>900</v>
      </c>
      <c r="T69" s="75">
        <f>IFERROR(Production[[#This Row],[Lose Time Cost]]+Production[[#This Row],[Defect Cost]],"")</f>
        <v>3909</v>
      </c>
      <c r="U69" s="77">
        <f>IFERROR(3600/VLOOKUP(Production[[#This Row],[Product]],'Setting and Lists'!B:E,2,0),"")</f>
        <v>85.714285714285708</v>
      </c>
      <c r="V69" s="77">
        <f>IFERROR(Production[[#This Row],[UPH]]/VLOOKUP(Production[[#This Row],[Product]],'Setting and Lists'!B:E,3,0),"")</f>
        <v>28.571428571428569</v>
      </c>
      <c r="W69" s="78" t="str">
        <f>IFERROR(Production[[#This Row],[Actual Run Time (Hrs)]]/Production[[#This Row],[Breakdowns]],"")</f>
        <v/>
      </c>
      <c r="X69" s="78" t="str">
        <f>IFERROR(Production[[#This Row],[Lose Time (Hrs)]]/Production[[#This Row],[Breakdowns]],"")</f>
        <v/>
      </c>
      <c r="Y69" s="76">
        <f>IFERROR(IF(Production[[#This Row],[Actual Run Time (Hrs)]]="","",Production[[#This Row],[Actual Run Time (Hrs)]]/(Production[[#This Row],[Available time (Hrs)]]-Production[[#This Row],[Planned downtime (Hrs)]])),"")</f>
        <v>0.8571428571428571</v>
      </c>
      <c r="Z69" s="79">
        <f>IFERROR((IF(Production[[#This Row],[Ok Quantity]]="","",Production[[#This Row],[Ok Quantity]]+Production[[#This Row],[Defect Quantity]])/Production[[#This Row],[Target Quantity]]),"")</f>
        <v>0.8</v>
      </c>
      <c r="AA69" s="79">
        <f>IFERROR(Production[[#This Row],[Ok Quantity]]/(Production[[#This Row],[Ok Quantity]]+Production[[#This Row],[Defect Quantity]]),"")</f>
        <v>0.87708333333333333</v>
      </c>
      <c r="AB69" s="76">
        <f>IFERROR(Production[[#This Row],[Quality %]]*Production[[#This Row],[Performance %]]*Production[[#This Row],[Availability %]],"")</f>
        <v>0.60142857142857142</v>
      </c>
    </row>
    <row r="70" spans="1:28" x14ac:dyDescent="0.3">
      <c r="A70" s="67" t="str">
        <f t="shared" ca="1" si="1"/>
        <v/>
      </c>
      <c r="B70" s="68">
        <v>42597</v>
      </c>
      <c r="C70" s="69">
        <v>1</v>
      </c>
      <c r="D70" s="70" t="s">
        <v>28</v>
      </c>
      <c r="E70" s="70" t="s">
        <v>23</v>
      </c>
      <c r="F70" s="71">
        <v>5</v>
      </c>
      <c r="G70" s="74">
        <f>IFERROR(VLOOKUP(Production[[#This Row],[Shift]],'Setting and Lists'!G:H,2,0),"")</f>
        <v>8</v>
      </c>
      <c r="H70" s="71">
        <v>1</v>
      </c>
      <c r="I70" s="74">
        <f>IFERROR(Production[[#This Row],[Available time (Hrs)]]-Production[[#This Row],[Planned downtime (Hrs)]],"")</f>
        <v>7</v>
      </c>
      <c r="J70" s="74">
        <f>IF(Production[[#This Row],[Available time (Hrs)]]="","",Production[[#This Row],[Available time (Hrs)]]-Production[[#This Row],[Actual Run Time (Hrs)]]-Production[[#This Row],[Planned downtime (Hrs)]])</f>
        <v>2</v>
      </c>
      <c r="K70" s="70" t="s">
        <v>36</v>
      </c>
      <c r="L70" s="75">
        <f>IFERROR(Production[[#This Row],[UPH]]*(Production[[#This Row],[Available time (Hrs)]]-Production[[#This Row],[Planned downtime (Hrs)]]),"")</f>
        <v>663.1578947368422</v>
      </c>
      <c r="M70" s="72">
        <v>426</v>
      </c>
      <c r="N70" s="72">
        <v>35</v>
      </c>
      <c r="O70" s="73">
        <v>1</v>
      </c>
      <c r="P70" s="76">
        <f>IFERROR(Production[[#This Row],[Defect Quantity]]/(Production[[#This Row],[Defect Quantity]]+Production[[#This Row],[Ok Quantity]]),"")</f>
        <v>7.5921908893709325E-2</v>
      </c>
      <c r="Q70" s="76">
        <f>IFERROR(IF(Production[[#This Row],[Ok Quantity]]="","",Production[[#This Row],[Ok Quantity]]/Production[[#This Row],[Target Quantity]]),"")</f>
        <v>0.64238095238095227</v>
      </c>
      <c r="R70" s="75">
        <f>IFERROR(VLOOKUP(Production[[#This Row],[Product]],'Setting and Lists'!B:E,4,0)*Production[[#This Row],[Defect Quantity]],"")</f>
        <v>1470</v>
      </c>
      <c r="S70" s="75">
        <f>IFERROR(VLOOKUP(Production[[#This Row],[Line]],'Setting and Lists'!L:M,2,0)*(Production[[#This Row],[Lose Time (Hrs)]]),"")</f>
        <v>1800</v>
      </c>
      <c r="T70" s="75">
        <f>IFERROR(Production[[#This Row],[Lose Time Cost]]+Production[[#This Row],[Defect Cost]],"")</f>
        <v>3270</v>
      </c>
      <c r="U70" s="77">
        <f>IFERROR(3600/VLOOKUP(Production[[#This Row],[Product]],'Setting and Lists'!B:E,2,0),"")</f>
        <v>94.736842105263165</v>
      </c>
      <c r="V70" s="77">
        <f>IFERROR(Production[[#This Row],[UPH]]/VLOOKUP(Production[[#This Row],[Product]],'Setting and Lists'!B:E,3,0),"")</f>
        <v>47.368421052631582</v>
      </c>
      <c r="W70" s="78">
        <f>IFERROR(Production[[#This Row],[Actual Run Time (Hrs)]]/Production[[#This Row],[Breakdowns]],"")</f>
        <v>5</v>
      </c>
      <c r="X70" s="78">
        <f>IFERROR(Production[[#This Row],[Lose Time (Hrs)]]/Production[[#This Row],[Breakdowns]],"")</f>
        <v>2</v>
      </c>
      <c r="Y70" s="76">
        <f>IFERROR(IF(Production[[#This Row],[Actual Run Time (Hrs)]]="","",Production[[#This Row],[Actual Run Time (Hrs)]]/(Production[[#This Row],[Available time (Hrs)]]-Production[[#This Row],[Planned downtime (Hrs)]])),"")</f>
        <v>0.7142857142857143</v>
      </c>
      <c r="Z70" s="79">
        <f>IFERROR((IF(Production[[#This Row],[Ok Quantity]]="","",Production[[#This Row],[Ok Quantity]]+Production[[#This Row],[Defect Quantity]])/Production[[#This Row],[Target Quantity]]),"")</f>
        <v>0.69515873015873009</v>
      </c>
      <c r="AA70" s="79">
        <f>IFERROR(Production[[#This Row],[Ok Quantity]]/(Production[[#This Row],[Ok Quantity]]+Production[[#This Row],[Defect Quantity]]),"")</f>
        <v>0.92407809110629069</v>
      </c>
      <c r="AB70" s="76">
        <f>IFERROR(Production[[#This Row],[Quality %]]*Production[[#This Row],[Performance %]]*Production[[#This Row],[Availability %]],"")</f>
        <v>0.45884353741496592</v>
      </c>
    </row>
    <row r="71" spans="1:28" x14ac:dyDescent="0.3">
      <c r="A71" s="67" t="str">
        <f t="shared" ca="1" si="1"/>
        <v/>
      </c>
      <c r="B71" s="68">
        <v>43312</v>
      </c>
      <c r="C71" s="69">
        <v>2</v>
      </c>
      <c r="D71" s="70" t="s">
        <v>26</v>
      </c>
      <c r="E71" s="70" t="s">
        <v>18</v>
      </c>
      <c r="F71" s="71">
        <v>7</v>
      </c>
      <c r="G71" s="74">
        <f>IFERROR(VLOOKUP(Production[[#This Row],[Shift]],'Setting and Lists'!G:H,2,0),"")</f>
        <v>8</v>
      </c>
      <c r="H71" s="71">
        <v>1</v>
      </c>
      <c r="I71" s="74">
        <f>IFERROR(Production[[#This Row],[Available time (Hrs)]]-Production[[#This Row],[Planned downtime (Hrs)]],"")</f>
        <v>7</v>
      </c>
      <c r="J71" s="74">
        <f>IF(Production[[#This Row],[Available time (Hrs)]]="","",Production[[#This Row],[Available time (Hrs)]]-Production[[#This Row],[Actual Run Time (Hrs)]]-Production[[#This Row],[Planned downtime (Hrs)]])</f>
        <v>0</v>
      </c>
      <c r="K71" s="70"/>
      <c r="L71" s="75">
        <f>IFERROR(Production[[#This Row],[UPH]]*(Production[[#This Row],[Available time (Hrs)]]-Production[[#This Row],[Planned downtime (Hrs)]]),"")</f>
        <v>630</v>
      </c>
      <c r="M71" s="72">
        <v>500</v>
      </c>
      <c r="N71" s="72">
        <v>130</v>
      </c>
      <c r="O71" s="73">
        <v>0</v>
      </c>
      <c r="P71" s="76">
        <f>IFERROR(Production[[#This Row],[Defect Quantity]]/(Production[[#This Row],[Defect Quantity]]+Production[[#This Row],[Ok Quantity]]),"")</f>
        <v>0.20634920634920634</v>
      </c>
      <c r="Q71" s="76">
        <f>IFERROR(IF(Production[[#This Row],[Ok Quantity]]="","",Production[[#This Row],[Ok Quantity]]/Production[[#This Row],[Target Quantity]]),"")</f>
        <v>0.79365079365079361</v>
      </c>
      <c r="R71" s="75">
        <f>IFERROR(VLOOKUP(Production[[#This Row],[Product]],'Setting and Lists'!B:E,4,0)*Production[[#This Row],[Defect Quantity]],"")</f>
        <v>7800</v>
      </c>
      <c r="S71" s="75">
        <f>IFERROR(VLOOKUP(Production[[#This Row],[Line]],'Setting and Lists'!L:M,2,0)*(Production[[#This Row],[Lose Time (Hrs)]]),"")</f>
        <v>0</v>
      </c>
      <c r="T71" s="75">
        <f>IFERROR(Production[[#This Row],[Lose Time Cost]]+Production[[#This Row],[Defect Cost]],"")</f>
        <v>7800</v>
      </c>
      <c r="U71" s="77">
        <f>IFERROR(3600/VLOOKUP(Production[[#This Row],[Product]],'Setting and Lists'!B:E,2,0),"")</f>
        <v>90</v>
      </c>
      <c r="V71" s="77">
        <f>IFERROR(Production[[#This Row],[UPH]]/VLOOKUP(Production[[#This Row],[Product]],'Setting and Lists'!B:E,3,0),"")</f>
        <v>22.5</v>
      </c>
      <c r="W71" s="78" t="str">
        <f>IFERROR(Production[[#This Row],[Actual Run Time (Hrs)]]/Production[[#This Row],[Breakdowns]],"")</f>
        <v/>
      </c>
      <c r="X71" s="78" t="str">
        <f>IFERROR(Production[[#This Row],[Lose Time (Hrs)]]/Production[[#This Row],[Breakdowns]],"")</f>
        <v/>
      </c>
      <c r="Y71" s="76">
        <f>IFERROR(IF(Production[[#This Row],[Actual Run Time (Hrs)]]="","",Production[[#This Row],[Actual Run Time (Hrs)]]/(Production[[#This Row],[Available time (Hrs)]]-Production[[#This Row],[Planned downtime (Hrs)]])),"")</f>
        <v>1</v>
      </c>
      <c r="Z71" s="79">
        <f>IFERROR((IF(Production[[#This Row],[Ok Quantity]]="","",Production[[#This Row],[Ok Quantity]]+Production[[#This Row],[Defect Quantity]])/Production[[#This Row],[Target Quantity]]),"")</f>
        <v>1</v>
      </c>
      <c r="AA71" s="79">
        <f>IFERROR(Production[[#This Row],[Ok Quantity]]/(Production[[#This Row],[Ok Quantity]]+Production[[#This Row],[Defect Quantity]]),"")</f>
        <v>0.79365079365079361</v>
      </c>
      <c r="AB71" s="76">
        <f>IFERROR(Production[[#This Row],[Quality %]]*Production[[#This Row],[Performance %]]*Production[[#This Row],[Availability %]],"")</f>
        <v>0.79365079365079361</v>
      </c>
    </row>
    <row r="72" spans="1:28" x14ac:dyDescent="0.3">
      <c r="A72" s="67" t="str">
        <f t="shared" ca="1" si="1"/>
        <v/>
      </c>
      <c r="B72" s="68">
        <v>42377</v>
      </c>
      <c r="C72" s="69">
        <v>1</v>
      </c>
      <c r="D72" s="70" t="s">
        <v>28</v>
      </c>
      <c r="E72" s="70" t="s">
        <v>21</v>
      </c>
      <c r="F72" s="71">
        <v>6</v>
      </c>
      <c r="G72" s="74">
        <f>IFERROR(VLOOKUP(Production[[#This Row],[Shift]],'Setting and Lists'!G:H,2,0),"")</f>
        <v>8</v>
      </c>
      <c r="H72" s="71">
        <v>1</v>
      </c>
      <c r="I72" s="74">
        <f>IFERROR(Production[[#This Row],[Available time (Hrs)]]-Production[[#This Row],[Planned downtime (Hrs)]],"")</f>
        <v>7</v>
      </c>
      <c r="J72" s="74">
        <f>IF(Production[[#This Row],[Available time (Hrs)]]="","",Production[[#This Row],[Available time (Hrs)]]-Production[[#This Row],[Actual Run Time (Hrs)]]-Production[[#This Row],[Planned downtime (Hrs)]])</f>
        <v>1</v>
      </c>
      <c r="K72" s="70" t="s">
        <v>66</v>
      </c>
      <c r="L72" s="75">
        <f>IFERROR(Production[[#This Row],[UPH]]*(Production[[#This Row],[Available time (Hrs)]]-Production[[#This Row],[Planned downtime (Hrs)]]),"")</f>
        <v>681.08108108108104</v>
      </c>
      <c r="M72" s="72">
        <v>442</v>
      </c>
      <c r="N72" s="72">
        <v>75</v>
      </c>
      <c r="O72" s="73">
        <v>1</v>
      </c>
      <c r="P72" s="76">
        <f>IFERROR(Production[[#This Row],[Defect Quantity]]/(Production[[#This Row],[Defect Quantity]]+Production[[#This Row],[Ok Quantity]]),"")</f>
        <v>0.14506769825918761</v>
      </c>
      <c r="Q72" s="76">
        <f>IFERROR(IF(Production[[#This Row],[Ok Quantity]]="","",Production[[#This Row],[Ok Quantity]]/Production[[#This Row],[Target Quantity]]),"")</f>
        <v>0.64896825396825397</v>
      </c>
      <c r="R72" s="75">
        <f>IFERROR(VLOOKUP(Production[[#This Row],[Product]],'Setting and Lists'!B:E,4,0)*Production[[#This Row],[Defect Quantity]],"")</f>
        <v>4125</v>
      </c>
      <c r="S72" s="75">
        <f>IFERROR(VLOOKUP(Production[[#This Row],[Line]],'Setting and Lists'!L:M,2,0)*(Production[[#This Row],[Lose Time (Hrs)]]),"")</f>
        <v>900</v>
      </c>
      <c r="T72" s="75">
        <f>IFERROR(Production[[#This Row],[Lose Time Cost]]+Production[[#This Row],[Defect Cost]],"")</f>
        <v>5025</v>
      </c>
      <c r="U72" s="77">
        <f>IFERROR(3600/VLOOKUP(Production[[#This Row],[Product]],'Setting and Lists'!B:E,2,0),"")</f>
        <v>97.297297297297291</v>
      </c>
      <c r="V72" s="77">
        <f>IFERROR(Production[[#This Row],[UPH]]/VLOOKUP(Production[[#This Row],[Product]],'Setting and Lists'!B:E,3,0),"")</f>
        <v>32.432432432432428</v>
      </c>
      <c r="W72" s="78">
        <f>IFERROR(Production[[#This Row],[Actual Run Time (Hrs)]]/Production[[#This Row],[Breakdowns]],"")</f>
        <v>6</v>
      </c>
      <c r="X72" s="78">
        <f>IFERROR(Production[[#This Row],[Lose Time (Hrs)]]/Production[[#This Row],[Breakdowns]],"")</f>
        <v>1</v>
      </c>
      <c r="Y72" s="76">
        <f>IFERROR(IF(Production[[#This Row],[Actual Run Time (Hrs)]]="","",Production[[#This Row],[Actual Run Time (Hrs)]]/(Production[[#This Row],[Available time (Hrs)]]-Production[[#This Row],[Planned downtime (Hrs)]])),"")</f>
        <v>0.8571428571428571</v>
      </c>
      <c r="Z72" s="79">
        <f>IFERROR((IF(Production[[#This Row],[Ok Quantity]]="","",Production[[#This Row],[Ok Quantity]]+Production[[#This Row],[Defect Quantity]])/Production[[#This Row],[Target Quantity]]),"")</f>
        <v>0.75908730158730164</v>
      </c>
      <c r="AA72" s="79">
        <f>IFERROR(Production[[#This Row],[Ok Quantity]]/(Production[[#This Row],[Ok Quantity]]+Production[[#This Row],[Defect Quantity]]),"")</f>
        <v>0.85493230174081236</v>
      </c>
      <c r="AB72" s="76">
        <f>IFERROR(Production[[#This Row],[Quality %]]*Production[[#This Row],[Performance %]]*Production[[#This Row],[Availability %]],"")</f>
        <v>0.55625850340136052</v>
      </c>
    </row>
    <row r="73" spans="1:28" x14ac:dyDescent="0.3">
      <c r="A73" s="67" t="str">
        <f t="shared" ca="1" si="1"/>
        <v/>
      </c>
      <c r="B73" s="68">
        <v>42503</v>
      </c>
      <c r="C73" s="69">
        <v>1</v>
      </c>
      <c r="D73" s="70" t="s">
        <v>49</v>
      </c>
      <c r="E73" s="70" t="s">
        <v>21</v>
      </c>
      <c r="F73" s="71">
        <v>5</v>
      </c>
      <c r="G73" s="74">
        <f>IFERROR(VLOOKUP(Production[[#This Row],[Shift]],'Setting and Lists'!G:H,2,0),"")</f>
        <v>8</v>
      </c>
      <c r="H73" s="71">
        <v>1</v>
      </c>
      <c r="I73" s="74">
        <f>IFERROR(Production[[#This Row],[Available time (Hrs)]]-Production[[#This Row],[Planned downtime (Hrs)]],"")</f>
        <v>7</v>
      </c>
      <c r="J73" s="74">
        <f>IF(Production[[#This Row],[Available time (Hrs)]]="","",Production[[#This Row],[Available time (Hrs)]]-Production[[#This Row],[Actual Run Time (Hrs)]]-Production[[#This Row],[Planned downtime (Hrs)]])</f>
        <v>2</v>
      </c>
      <c r="K73" s="70" t="s">
        <v>35</v>
      </c>
      <c r="L73" s="75">
        <f>IFERROR(Production[[#This Row],[UPH]]*(Production[[#This Row],[Available time (Hrs)]]-Production[[#This Row],[Planned downtime (Hrs)]]),"")</f>
        <v>681.08108108108104</v>
      </c>
      <c r="M73" s="72">
        <v>474</v>
      </c>
      <c r="N73" s="72">
        <v>80</v>
      </c>
      <c r="O73" s="73">
        <v>1</v>
      </c>
      <c r="P73" s="76">
        <f>IFERROR(Production[[#This Row],[Defect Quantity]]/(Production[[#This Row],[Defect Quantity]]+Production[[#This Row],[Ok Quantity]]),"")</f>
        <v>0.1444043321299639</v>
      </c>
      <c r="Q73" s="76">
        <f>IFERROR(IF(Production[[#This Row],[Ok Quantity]]="","",Production[[#This Row],[Ok Quantity]]/Production[[#This Row],[Target Quantity]]),"")</f>
        <v>0.69595238095238099</v>
      </c>
      <c r="R73" s="75">
        <f>IFERROR(VLOOKUP(Production[[#This Row],[Product]],'Setting and Lists'!B:E,4,0)*Production[[#This Row],[Defect Quantity]],"")</f>
        <v>4400</v>
      </c>
      <c r="S73" s="75">
        <f>IFERROR(VLOOKUP(Production[[#This Row],[Line]],'Setting and Lists'!L:M,2,0)*(Production[[#This Row],[Lose Time (Hrs)]]),"")</f>
        <v>3000</v>
      </c>
      <c r="T73" s="75">
        <f>IFERROR(Production[[#This Row],[Lose Time Cost]]+Production[[#This Row],[Defect Cost]],"")</f>
        <v>7400</v>
      </c>
      <c r="U73" s="77">
        <f>IFERROR(3600/VLOOKUP(Production[[#This Row],[Product]],'Setting and Lists'!B:E,2,0),"")</f>
        <v>97.297297297297291</v>
      </c>
      <c r="V73" s="77">
        <f>IFERROR(Production[[#This Row],[UPH]]/VLOOKUP(Production[[#This Row],[Product]],'Setting and Lists'!B:E,3,0),"")</f>
        <v>32.432432432432428</v>
      </c>
      <c r="W73" s="78">
        <f>IFERROR(Production[[#This Row],[Actual Run Time (Hrs)]]/Production[[#This Row],[Breakdowns]],"")</f>
        <v>5</v>
      </c>
      <c r="X73" s="78">
        <f>IFERROR(Production[[#This Row],[Lose Time (Hrs)]]/Production[[#This Row],[Breakdowns]],"")</f>
        <v>2</v>
      </c>
      <c r="Y73" s="76">
        <f>IFERROR(IF(Production[[#This Row],[Actual Run Time (Hrs)]]="","",Production[[#This Row],[Actual Run Time (Hrs)]]/(Production[[#This Row],[Available time (Hrs)]]-Production[[#This Row],[Planned downtime (Hrs)]])),"")</f>
        <v>0.7142857142857143</v>
      </c>
      <c r="Z73" s="79">
        <f>IFERROR((IF(Production[[#This Row],[Ok Quantity]]="","",Production[[#This Row],[Ok Quantity]]+Production[[#This Row],[Defect Quantity]])/Production[[#This Row],[Target Quantity]]),"")</f>
        <v>0.81341269841269848</v>
      </c>
      <c r="AA73" s="79">
        <f>IFERROR(Production[[#This Row],[Ok Quantity]]/(Production[[#This Row],[Ok Quantity]]+Production[[#This Row],[Defect Quantity]]),"")</f>
        <v>0.85559566787003605</v>
      </c>
      <c r="AB73" s="76">
        <f>IFERROR(Production[[#This Row],[Quality %]]*Production[[#This Row],[Performance %]]*Production[[#This Row],[Availability %]],"")</f>
        <v>0.49710884353741502</v>
      </c>
    </row>
    <row r="74" spans="1:28" x14ac:dyDescent="0.3">
      <c r="A74" s="67" t="str">
        <f t="shared" ca="1" si="1"/>
        <v/>
      </c>
      <c r="B74" s="68">
        <v>43134</v>
      </c>
      <c r="C74" s="69">
        <v>1</v>
      </c>
      <c r="D74" s="70" t="s">
        <v>49</v>
      </c>
      <c r="E74" s="70" t="s">
        <v>20</v>
      </c>
      <c r="F74" s="71">
        <v>4</v>
      </c>
      <c r="G74" s="74">
        <f>IFERROR(VLOOKUP(Production[[#This Row],[Shift]],'Setting and Lists'!G:H,2,0),"")</f>
        <v>8</v>
      </c>
      <c r="H74" s="71">
        <v>1</v>
      </c>
      <c r="I74" s="74">
        <f>IFERROR(Production[[#This Row],[Available time (Hrs)]]-Production[[#This Row],[Planned downtime (Hrs)]],"")</f>
        <v>7</v>
      </c>
      <c r="J74" s="74">
        <f>IF(Production[[#This Row],[Available time (Hrs)]]="","",Production[[#This Row],[Available time (Hrs)]]-Production[[#This Row],[Actual Run Time (Hrs)]]-Production[[#This Row],[Planned downtime (Hrs)]])</f>
        <v>3</v>
      </c>
      <c r="K74" s="70" t="s">
        <v>31</v>
      </c>
      <c r="L74" s="75">
        <f>IFERROR(Production[[#This Row],[UPH]]*(Production[[#This Row],[Available time (Hrs)]]-Production[[#This Row],[Planned downtime (Hrs)]]),"")</f>
        <v>630</v>
      </c>
      <c r="M74" s="72">
        <v>429</v>
      </c>
      <c r="N74" s="72">
        <v>84</v>
      </c>
      <c r="O74" s="73">
        <v>2</v>
      </c>
      <c r="P74" s="76">
        <f>IFERROR(Production[[#This Row],[Defect Quantity]]/(Production[[#This Row],[Defect Quantity]]+Production[[#This Row],[Ok Quantity]]),"")</f>
        <v>0.16374269005847952</v>
      </c>
      <c r="Q74" s="76">
        <f>IFERROR(IF(Production[[#This Row],[Ok Quantity]]="","",Production[[#This Row],[Ok Quantity]]/Production[[#This Row],[Target Quantity]]),"")</f>
        <v>0.68095238095238098</v>
      </c>
      <c r="R74" s="75">
        <f>IFERROR(VLOOKUP(Production[[#This Row],[Product]],'Setting and Lists'!B:E,4,0)*Production[[#This Row],[Defect Quantity]],"")</f>
        <v>3360</v>
      </c>
      <c r="S74" s="75">
        <f>IFERROR(VLOOKUP(Production[[#This Row],[Line]],'Setting and Lists'!L:M,2,0)*(Production[[#This Row],[Lose Time (Hrs)]]),"")</f>
        <v>4500</v>
      </c>
      <c r="T74" s="75">
        <f>IFERROR(Production[[#This Row],[Lose Time Cost]]+Production[[#This Row],[Defect Cost]],"")</f>
        <v>7860</v>
      </c>
      <c r="U74" s="77">
        <f>IFERROR(3600/VLOOKUP(Production[[#This Row],[Product]],'Setting and Lists'!B:E,2,0),"")</f>
        <v>90</v>
      </c>
      <c r="V74" s="77">
        <f>IFERROR(Production[[#This Row],[UPH]]/VLOOKUP(Production[[#This Row],[Product]],'Setting and Lists'!B:E,3,0),"")</f>
        <v>30</v>
      </c>
      <c r="W74" s="78">
        <f>IFERROR(Production[[#This Row],[Actual Run Time (Hrs)]]/Production[[#This Row],[Breakdowns]],"")</f>
        <v>2</v>
      </c>
      <c r="X74" s="78">
        <f>IFERROR(Production[[#This Row],[Lose Time (Hrs)]]/Production[[#This Row],[Breakdowns]],"")</f>
        <v>1.5</v>
      </c>
      <c r="Y74" s="76">
        <f>IFERROR(IF(Production[[#This Row],[Actual Run Time (Hrs)]]="","",Production[[#This Row],[Actual Run Time (Hrs)]]/(Production[[#This Row],[Available time (Hrs)]]-Production[[#This Row],[Planned downtime (Hrs)]])),"")</f>
        <v>0.5714285714285714</v>
      </c>
      <c r="Z74" s="79">
        <f>IFERROR((IF(Production[[#This Row],[Ok Quantity]]="","",Production[[#This Row],[Ok Quantity]]+Production[[#This Row],[Defect Quantity]])/Production[[#This Row],[Target Quantity]]),"")</f>
        <v>0.81428571428571428</v>
      </c>
      <c r="AA74" s="79">
        <f>IFERROR(Production[[#This Row],[Ok Quantity]]/(Production[[#This Row],[Ok Quantity]]+Production[[#This Row],[Defect Quantity]]),"")</f>
        <v>0.83625730994152048</v>
      </c>
      <c r="AB74" s="76">
        <f>IFERROR(Production[[#This Row],[Quality %]]*Production[[#This Row],[Performance %]]*Production[[#This Row],[Availability %]],"")</f>
        <v>0.38911564625850337</v>
      </c>
    </row>
    <row r="75" spans="1:28" x14ac:dyDescent="0.3">
      <c r="A75" s="67" t="str">
        <f t="shared" ca="1" si="1"/>
        <v/>
      </c>
      <c r="B75" s="68">
        <v>43744</v>
      </c>
      <c r="C75" s="69">
        <v>3</v>
      </c>
      <c r="D75" s="70" t="s">
        <v>49</v>
      </c>
      <c r="E75" s="70" t="s">
        <v>23</v>
      </c>
      <c r="F75" s="71">
        <v>5</v>
      </c>
      <c r="G75" s="74">
        <f>IFERROR(VLOOKUP(Production[[#This Row],[Shift]],'Setting and Lists'!G:H,2,0),"")</f>
        <v>8</v>
      </c>
      <c r="H75" s="71">
        <v>1</v>
      </c>
      <c r="I75" s="74">
        <f>IFERROR(Production[[#This Row],[Available time (Hrs)]]-Production[[#This Row],[Planned downtime (Hrs)]],"")</f>
        <v>7</v>
      </c>
      <c r="J75" s="74">
        <f>IF(Production[[#This Row],[Available time (Hrs)]]="","",Production[[#This Row],[Available time (Hrs)]]-Production[[#This Row],[Actual Run Time (Hrs)]]-Production[[#This Row],[Planned downtime (Hrs)]])</f>
        <v>2</v>
      </c>
      <c r="K75" s="70" t="s">
        <v>36</v>
      </c>
      <c r="L75" s="75">
        <f>IFERROR(Production[[#This Row],[UPH]]*(Production[[#This Row],[Available time (Hrs)]]-Production[[#This Row],[Planned downtime (Hrs)]]),"")</f>
        <v>663.1578947368422</v>
      </c>
      <c r="M75" s="72">
        <v>471</v>
      </c>
      <c r="N75" s="72">
        <v>62</v>
      </c>
      <c r="O75" s="73">
        <v>1</v>
      </c>
      <c r="P75" s="76">
        <f>IFERROR(Production[[#This Row],[Defect Quantity]]/(Production[[#This Row],[Defect Quantity]]+Production[[#This Row],[Ok Quantity]]),"")</f>
        <v>0.11632270168855535</v>
      </c>
      <c r="Q75" s="76">
        <f>IFERROR(IF(Production[[#This Row],[Ok Quantity]]="","",Production[[#This Row],[Ok Quantity]]/Production[[#This Row],[Target Quantity]]),"")</f>
        <v>0.71023809523809511</v>
      </c>
      <c r="R75" s="75">
        <f>IFERROR(VLOOKUP(Production[[#This Row],[Product]],'Setting and Lists'!B:E,4,0)*Production[[#This Row],[Defect Quantity]],"")</f>
        <v>2604</v>
      </c>
      <c r="S75" s="75">
        <f>IFERROR(VLOOKUP(Production[[#This Row],[Line]],'Setting and Lists'!L:M,2,0)*(Production[[#This Row],[Lose Time (Hrs)]]),"")</f>
        <v>3000</v>
      </c>
      <c r="T75" s="75">
        <f>IFERROR(Production[[#This Row],[Lose Time Cost]]+Production[[#This Row],[Defect Cost]],"")</f>
        <v>5604</v>
      </c>
      <c r="U75" s="77">
        <f>IFERROR(3600/VLOOKUP(Production[[#This Row],[Product]],'Setting and Lists'!B:E,2,0),"")</f>
        <v>94.736842105263165</v>
      </c>
      <c r="V75" s="77">
        <f>IFERROR(Production[[#This Row],[UPH]]/VLOOKUP(Production[[#This Row],[Product]],'Setting and Lists'!B:E,3,0),"")</f>
        <v>47.368421052631582</v>
      </c>
      <c r="W75" s="78">
        <f>IFERROR(Production[[#This Row],[Actual Run Time (Hrs)]]/Production[[#This Row],[Breakdowns]],"")</f>
        <v>5</v>
      </c>
      <c r="X75" s="78">
        <f>IFERROR(Production[[#This Row],[Lose Time (Hrs)]]/Production[[#This Row],[Breakdowns]],"")</f>
        <v>2</v>
      </c>
      <c r="Y75" s="76">
        <f>IFERROR(IF(Production[[#This Row],[Actual Run Time (Hrs)]]="","",Production[[#This Row],[Actual Run Time (Hrs)]]/(Production[[#This Row],[Available time (Hrs)]]-Production[[#This Row],[Planned downtime (Hrs)]])),"")</f>
        <v>0.7142857142857143</v>
      </c>
      <c r="Z75" s="79">
        <f>IFERROR((IF(Production[[#This Row],[Ok Quantity]]="","",Production[[#This Row],[Ok Quantity]]+Production[[#This Row],[Defect Quantity]])/Production[[#This Row],[Target Quantity]]),"")</f>
        <v>0.80373015873015863</v>
      </c>
      <c r="AA75" s="79">
        <f>IFERROR(Production[[#This Row],[Ok Quantity]]/(Production[[#This Row],[Ok Quantity]]+Production[[#This Row],[Defect Quantity]]),"")</f>
        <v>0.8836772983114447</v>
      </c>
      <c r="AB75" s="76">
        <f>IFERROR(Production[[#This Row],[Quality %]]*Production[[#This Row],[Performance %]]*Production[[#This Row],[Availability %]],"")</f>
        <v>0.50731292517006799</v>
      </c>
    </row>
    <row r="76" spans="1:28" x14ac:dyDescent="0.3">
      <c r="A76" s="67" t="str">
        <f t="shared" ca="1" si="1"/>
        <v/>
      </c>
      <c r="B76" s="68">
        <v>43045</v>
      </c>
      <c r="C76" s="69">
        <v>2</v>
      </c>
      <c r="D76" s="70" t="s">
        <v>28</v>
      </c>
      <c r="E76" s="70" t="s">
        <v>21</v>
      </c>
      <c r="F76" s="71">
        <v>7</v>
      </c>
      <c r="G76" s="74">
        <f>IFERROR(VLOOKUP(Production[[#This Row],[Shift]],'Setting and Lists'!G:H,2,0),"")</f>
        <v>8</v>
      </c>
      <c r="H76" s="71">
        <v>1</v>
      </c>
      <c r="I76" s="74">
        <f>IFERROR(Production[[#This Row],[Available time (Hrs)]]-Production[[#This Row],[Planned downtime (Hrs)]],"")</f>
        <v>7</v>
      </c>
      <c r="J76" s="74">
        <f>IF(Production[[#This Row],[Available time (Hrs)]]="","",Production[[#This Row],[Available time (Hrs)]]-Production[[#This Row],[Actual Run Time (Hrs)]]-Production[[#This Row],[Planned downtime (Hrs)]])</f>
        <v>0</v>
      </c>
      <c r="K76" s="70" t="s">
        <v>35</v>
      </c>
      <c r="L76" s="75">
        <f>IFERROR(Production[[#This Row],[UPH]]*(Production[[#This Row],[Available time (Hrs)]]-Production[[#This Row],[Planned downtime (Hrs)]]),"")</f>
        <v>681.08108108108104</v>
      </c>
      <c r="M76" s="72">
        <v>496</v>
      </c>
      <c r="N76" s="72">
        <v>35</v>
      </c>
      <c r="O76" s="73">
        <v>1</v>
      </c>
      <c r="P76" s="76">
        <f>IFERROR(Production[[#This Row],[Defect Quantity]]/(Production[[#This Row],[Defect Quantity]]+Production[[#This Row],[Ok Quantity]]),"")</f>
        <v>6.5913370998116755E-2</v>
      </c>
      <c r="Q76" s="76">
        <f>IFERROR(IF(Production[[#This Row],[Ok Quantity]]="","",Production[[#This Row],[Ok Quantity]]/Production[[#This Row],[Target Quantity]]),"")</f>
        <v>0.72825396825396826</v>
      </c>
      <c r="R76" s="75">
        <f>IFERROR(VLOOKUP(Production[[#This Row],[Product]],'Setting and Lists'!B:E,4,0)*Production[[#This Row],[Defect Quantity]],"")</f>
        <v>1925</v>
      </c>
      <c r="S76" s="75">
        <f>IFERROR(VLOOKUP(Production[[#This Row],[Line]],'Setting and Lists'!L:M,2,0)*(Production[[#This Row],[Lose Time (Hrs)]]),"")</f>
        <v>0</v>
      </c>
      <c r="T76" s="75">
        <f>IFERROR(Production[[#This Row],[Lose Time Cost]]+Production[[#This Row],[Defect Cost]],"")</f>
        <v>1925</v>
      </c>
      <c r="U76" s="77">
        <f>IFERROR(3600/VLOOKUP(Production[[#This Row],[Product]],'Setting and Lists'!B:E,2,0),"")</f>
        <v>97.297297297297291</v>
      </c>
      <c r="V76" s="77">
        <f>IFERROR(Production[[#This Row],[UPH]]/VLOOKUP(Production[[#This Row],[Product]],'Setting and Lists'!B:E,3,0),"")</f>
        <v>32.432432432432428</v>
      </c>
      <c r="W76" s="78">
        <f>IFERROR(Production[[#This Row],[Actual Run Time (Hrs)]]/Production[[#This Row],[Breakdowns]],"")</f>
        <v>7</v>
      </c>
      <c r="X76" s="78">
        <f>IFERROR(Production[[#This Row],[Lose Time (Hrs)]]/Production[[#This Row],[Breakdowns]],"")</f>
        <v>0</v>
      </c>
      <c r="Y76" s="76">
        <f>IFERROR(IF(Production[[#This Row],[Actual Run Time (Hrs)]]="","",Production[[#This Row],[Actual Run Time (Hrs)]]/(Production[[#This Row],[Available time (Hrs)]]-Production[[#This Row],[Planned downtime (Hrs)]])),"")</f>
        <v>1</v>
      </c>
      <c r="Z76" s="79">
        <f>IFERROR((IF(Production[[#This Row],[Ok Quantity]]="","",Production[[#This Row],[Ok Quantity]]+Production[[#This Row],[Defect Quantity]])/Production[[#This Row],[Target Quantity]]),"")</f>
        <v>0.77964285714285719</v>
      </c>
      <c r="AA76" s="79">
        <f>IFERROR(Production[[#This Row],[Ok Quantity]]/(Production[[#This Row],[Ok Quantity]]+Production[[#This Row],[Defect Quantity]]),"")</f>
        <v>0.93408662900188322</v>
      </c>
      <c r="AB76" s="76">
        <f>IFERROR(Production[[#This Row],[Quality %]]*Production[[#This Row],[Performance %]]*Production[[#This Row],[Availability %]],"")</f>
        <v>0.72825396825396826</v>
      </c>
    </row>
    <row r="77" spans="1:28" x14ac:dyDescent="0.3">
      <c r="A77" s="67" t="str">
        <f t="shared" ca="1" si="1"/>
        <v/>
      </c>
      <c r="B77" s="68">
        <v>42897</v>
      </c>
      <c r="C77" s="69">
        <v>1</v>
      </c>
      <c r="D77" s="70" t="s">
        <v>49</v>
      </c>
      <c r="E77" s="70" t="s">
        <v>18</v>
      </c>
      <c r="F77" s="71">
        <v>6</v>
      </c>
      <c r="G77" s="74">
        <f>IFERROR(VLOOKUP(Production[[#This Row],[Shift]],'Setting and Lists'!G:H,2,0),"")</f>
        <v>8</v>
      </c>
      <c r="H77" s="71">
        <v>1</v>
      </c>
      <c r="I77" s="74">
        <f>IFERROR(Production[[#This Row],[Available time (Hrs)]]-Production[[#This Row],[Planned downtime (Hrs)]],"")</f>
        <v>7</v>
      </c>
      <c r="J77" s="74">
        <f>IF(Production[[#This Row],[Available time (Hrs)]]="","",Production[[#This Row],[Available time (Hrs)]]-Production[[#This Row],[Actual Run Time (Hrs)]]-Production[[#This Row],[Planned downtime (Hrs)]])</f>
        <v>1</v>
      </c>
      <c r="K77" s="70" t="s">
        <v>36</v>
      </c>
      <c r="L77" s="75">
        <f>IFERROR(Production[[#This Row],[UPH]]*(Production[[#This Row],[Available time (Hrs)]]-Production[[#This Row],[Planned downtime (Hrs)]]),"")</f>
        <v>630</v>
      </c>
      <c r="M77" s="72">
        <v>434</v>
      </c>
      <c r="N77" s="72">
        <v>83</v>
      </c>
      <c r="O77" s="73">
        <v>2</v>
      </c>
      <c r="P77" s="76">
        <f>IFERROR(Production[[#This Row],[Defect Quantity]]/(Production[[#This Row],[Defect Quantity]]+Production[[#This Row],[Ok Quantity]]),"")</f>
        <v>0.16054158607350097</v>
      </c>
      <c r="Q77" s="76">
        <f>IFERROR(IF(Production[[#This Row],[Ok Quantity]]="","",Production[[#This Row],[Ok Quantity]]/Production[[#This Row],[Target Quantity]]),"")</f>
        <v>0.68888888888888888</v>
      </c>
      <c r="R77" s="75">
        <f>IFERROR(VLOOKUP(Production[[#This Row],[Product]],'Setting and Lists'!B:E,4,0)*Production[[#This Row],[Defect Quantity]],"")</f>
        <v>4980</v>
      </c>
      <c r="S77" s="75">
        <f>IFERROR(VLOOKUP(Production[[#This Row],[Line]],'Setting and Lists'!L:M,2,0)*(Production[[#This Row],[Lose Time (Hrs)]]),"")</f>
        <v>1500</v>
      </c>
      <c r="T77" s="75">
        <f>IFERROR(Production[[#This Row],[Lose Time Cost]]+Production[[#This Row],[Defect Cost]],"")</f>
        <v>6480</v>
      </c>
      <c r="U77" s="77">
        <f>IFERROR(3600/VLOOKUP(Production[[#This Row],[Product]],'Setting and Lists'!B:E,2,0),"")</f>
        <v>90</v>
      </c>
      <c r="V77" s="77">
        <f>IFERROR(Production[[#This Row],[UPH]]/VLOOKUP(Production[[#This Row],[Product]],'Setting and Lists'!B:E,3,0),"")</f>
        <v>22.5</v>
      </c>
      <c r="W77" s="78">
        <f>IFERROR(Production[[#This Row],[Actual Run Time (Hrs)]]/Production[[#This Row],[Breakdowns]],"")</f>
        <v>3</v>
      </c>
      <c r="X77" s="78">
        <f>IFERROR(Production[[#This Row],[Lose Time (Hrs)]]/Production[[#This Row],[Breakdowns]],"")</f>
        <v>0.5</v>
      </c>
      <c r="Y77" s="76">
        <f>IFERROR(IF(Production[[#This Row],[Actual Run Time (Hrs)]]="","",Production[[#This Row],[Actual Run Time (Hrs)]]/(Production[[#This Row],[Available time (Hrs)]]-Production[[#This Row],[Planned downtime (Hrs)]])),"")</f>
        <v>0.8571428571428571</v>
      </c>
      <c r="Z77" s="79">
        <f>IFERROR((IF(Production[[#This Row],[Ok Quantity]]="","",Production[[#This Row],[Ok Quantity]]+Production[[#This Row],[Defect Quantity]])/Production[[#This Row],[Target Quantity]]),"")</f>
        <v>0.82063492063492061</v>
      </c>
      <c r="AA77" s="79">
        <f>IFERROR(Production[[#This Row],[Ok Quantity]]/(Production[[#This Row],[Ok Quantity]]+Production[[#This Row],[Defect Quantity]]),"")</f>
        <v>0.839458413926499</v>
      </c>
      <c r="AB77" s="76">
        <f>IFERROR(Production[[#This Row],[Quality %]]*Production[[#This Row],[Performance %]]*Production[[#This Row],[Availability %]],"")</f>
        <v>0.59047619047619049</v>
      </c>
    </row>
    <row r="78" spans="1:28" x14ac:dyDescent="0.3">
      <c r="A78" s="67" t="str">
        <f t="shared" ca="1" si="1"/>
        <v/>
      </c>
      <c r="B78" s="68">
        <v>42322</v>
      </c>
      <c r="C78" s="69">
        <v>3</v>
      </c>
      <c r="D78" s="70" t="s">
        <v>49</v>
      </c>
      <c r="E78" s="70" t="s">
        <v>24</v>
      </c>
      <c r="F78" s="71">
        <v>7</v>
      </c>
      <c r="G78" s="74">
        <f>IFERROR(VLOOKUP(Production[[#This Row],[Shift]],'Setting and Lists'!G:H,2,0),"")</f>
        <v>8</v>
      </c>
      <c r="H78" s="71">
        <v>1</v>
      </c>
      <c r="I78" s="74">
        <f>IFERROR(Production[[#This Row],[Available time (Hrs)]]-Production[[#This Row],[Planned downtime (Hrs)]],"")</f>
        <v>7</v>
      </c>
      <c r="J78" s="74">
        <f>IF(Production[[#This Row],[Available time (Hrs)]]="","",Production[[#This Row],[Available time (Hrs)]]-Production[[#This Row],[Actual Run Time (Hrs)]]-Production[[#This Row],[Planned downtime (Hrs)]])</f>
        <v>0</v>
      </c>
      <c r="K78" s="70"/>
      <c r="L78" s="75">
        <f>IFERROR(Production[[#This Row],[UPH]]*(Production[[#This Row],[Available time (Hrs)]]-Production[[#This Row],[Planned downtime (Hrs)]]),"")</f>
        <v>600</v>
      </c>
      <c r="M78" s="72">
        <v>432</v>
      </c>
      <c r="N78" s="72">
        <v>54</v>
      </c>
      <c r="O78" s="73">
        <v>0</v>
      </c>
      <c r="P78" s="76">
        <f>IFERROR(Production[[#This Row],[Defect Quantity]]/(Production[[#This Row],[Defect Quantity]]+Production[[#This Row],[Ok Quantity]]),"")</f>
        <v>0.1111111111111111</v>
      </c>
      <c r="Q78" s="76">
        <f>IFERROR(IF(Production[[#This Row],[Ok Quantity]]="","",Production[[#This Row],[Ok Quantity]]/Production[[#This Row],[Target Quantity]]),"")</f>
        <v>0.72</v>
      </c>
      <c r="R78" s="75">
        <f>IFERROR(VLOOKUP(Production[[#This Row],[Product]],'Setting and Lists'!B:E,4,0)*Production[[#This Row],[Defect Quantity]],"")</f>
        <v>2754</v>
      </c>
      <c r="S78" s="75">
        <f>IFERROR(VLOOKUP(Production[[#This Row],[Line]],'Setting and Lists'!L:M,2,0)*(Production[[#This Row],[Lose Time (Hrs)]]),"")</f>
        <v>0</v>
      </c>
      <c r="T78" s="75">
        <f>IFERROR(Production[[#This Row],[Lose Time Cost]]+Production[[#This Row],[Defect Cost]],"")</f>
        <v>2754</v>
      </c>
      <c r="U78" s="77">
        <f>IFERROR(3600/VLOOKUP(Production[[#This Row],[Product]],'Setting and Lists'!B:E,2,0),"")</f>
        <v>85.714285714285708</v>
      </c>
      <c r="V78" s="77">
        <f>IFERROR(Production[[#This Row],[UPH]]/VLOOKUP(Production[[#This Row],[Product]],'Setting and Lists'!B:E,3,0),"")</f>
        <v>28.571428571428569</v>
      </c>
      <c r="W78" s="78" t="str">
        <f>IFERROR(Production[[#This Row],[Actual Run Time (Hrs)]]/Production[[#This Row],[Breakdowns]],"")</f>
        <v/>
      </c>
      <c r="X78" s="78" t="str">
        <f>IFERROR(Production[[#This Row],[Lose Time (Hrs)]]/Production[[#This Row],[Breakdowns]],"")</f>
        <v/>
      </c>
      <c r="Y78" s="76">
        <f>IFERROR(IF(Production[[#This Row],[Actual Run Time (Hrs)]]="","",Production[[#This Row],[Actual Run Time (Hrs)]]/(Production[[#This Row],[Available time (Hrs)]]-Production[[#This Row],[Planned downtime (Hrs)]])),"")</f>
        <v>1</v>
      </c>
      <c r="Z78" s="79">
        <f>IFERROR((IF(Production[[#This Row],[Ok Quantity]]="","",Production[[#This Row],[Ok Quantity]]+Production[[#This Row],[Defect Quantity]])/Production[[#This Row],[Target Quantity]]),"")</f>
        <v>0.81</v>
      </c>
      <c r="AA78" s="79">
        <f>IFERROR(Production[[#This Row],[Ok Quantity]]/(Production[[#This Row],[Ok Quantity]]+Production[[#This Row],[Defect Quantity]]),"")</f>
        <v>0.88888888888888884</v>
      </c>
      <c r="AB78" s="76">
        <f>IFERROR(Production[[#This Row],[Quality %]]*Production[[#This Row],[Performance %]]*Production[[#This Row],[Availability %]],"")</f>
        <v>0.72</v>
      </c>
    </row>
    <row r="79" spans="1:28" x14ac:dyDescent="0.3">
      <c r="A79" s="67" t="str">
        <f t="shared" ca="1" si="1"/>
        <v/>
      </c>
      <c r="B79" s="68">
        <v>42271</v>
      </c>
      <c r="C79" s="69">
        <v>1</v>
      </c>
      <c r="D79" s="70" t="s">
        <v>50</v>
      </c>
      <c r="E79" s="70" t="s">
        <v>23</v>
      </c>
      <c r="F79" s="71">
        <v>5</v>
      </c>
      <c r="G79" s="74">
        <f>IFERROR(VLOOKUP(Production[[#This Row],[Shift]],'Setting and Lists'!G:H,2,0),"")</f>
        <v>8</v>
      </c>
      <c r="H79" s="71">
        <v>1</v>
      </c>
      <c r="I79" s="74">
        <f>IFERROR(Production[[#This Row],[Available time (Hrs)]]-Production[[#This Row],[Planned downtime (Hrs)]],"")</f>
        <v>7</v>
      </c>
      <c r="J79" s="74">
        <f>IF(Production[[#This Row],[Available time (Hrs)]]="","",Production[[#This Row],[Available time (Hrs)]]-Production[[#This Row],[Actual Run Time (Hrs)]]-Production[[#This Row],[Planned downtime (Hrs)]])</f>
        <v>2</v>
      </c>
      <c r="K79" s="70" t="s">
        <v>67</v>
      </c>
      <c r="L79" s="75">
        <f>IFERROR(Production[[#This Row],[UPH]]*(Production[[#This Row],[Available time (Hrs)]]-Production[[#This Row],[Planned downtime (Hrs)]]),"")</f>
        <v>663.1578947368422</v>
      </c>
      <c r="M79" s="72">
        <v>479</v>
      </c>
      <c r="N79" s="72">
        <v>87</v>
      </c>
      <c r="O79" s="73">
        <v>1</v>
      </c>
      <c r="P79" s="76">
        <f>IFERROR(Production[[#This Row],[Defect Quantity]]/(Production[[#This Row],[Defect Quantity]]+Production[[#This Row],[Ok Quantity]]),"")</f>
        <v>0.15371024734982333</v>
      </c>
      <c r="Q79" s="76">
        <f>IFERROR(IF(Production[[#This Row],[Ok Quantity]]="","",Production[[#This Row],[Ok Quantity]]/Production[[#This Row],[Target Quantity]]),"")</f>
        <v>0.72230158730158722</v>
      </c>
      <c r="R79" s="75">
        <f>IFERROR(VLOOKUP(Production[[#This Row],[Product]],'Setting and Lists'!B:E,4,0)*Production[[#This Row],[Defect Quantity]],"")</f>
        <v>3654</v>
      </c>
      <c r="S79" s="75">
        <f>IFERROR(VLOOKUP(Production[[#This Row],[Line]],'Setting and Lists'!L:M,2,0)*(Production[[#This Row],[Lose Time (Hrs)]]),"")</f>
        <v>2600</v>
      </c>
      <c r="T79" s="75">
        <f>IFERROR(Production[[#This Row],[Lose Time Cost]]+Production[[#This Row],[Defect Cost]],"")</f>
        <v>6254</v>
      </c>
      <c r="U79" s="77">
        <f>IFERROR(3600/VLOOKUP(Production[[#This Row],[Product]],'Setting and Lists'!B:E,2,0),"")</f>
        <v>94.736842105263165</v>
      </c>
      <c r="V79" s="77">
        <f>IFERROR(Production[[#This Row],[UPH]]/VLOOKUP(Production[[#This Row],[Product]],'Setting and Lists'!B:E,3,0),"")</f>
        <v>47.368421052631582</v>
      </c>
      <c r="W79" s="78">
        <f>IFERROR(Production[[#This Row],[Actual Run Time (Hrs)]]/Production[[#This Row],[Breakdowns]],"")</f>
        <v>5</v>
      </c>
      <c r="X79" s="78">
        <f>IFERROR(Production[[#This Row],[Lose Time (Hrs)]]/Production[[#This Row],[Breakdowns]],"")</f>
        <v>2</v>
      </c>
      <c r="Y79" s="76">
        <f>IFERROR(IF(Production[[#This Row],[Actual Run Time (Hrs)]]="","",Production[[#This Row],[Actual Run Time (Hrs)]]/(Production[[#This Row],[Available time (Hrs)]]-Production[[#This Row],[Planned downtime (Hrs)]])),"")</f>
        <v>0.7142857142857143</v>
      </c>
      <c r="Z79" s="79">
        <f>IFERROR((IF(Production[[#This Row],[Ok Quantity]]="","",Production[[#This Row],[Ok Quantity]]+Production[[#This Row],[Defect Quantity]])/Production[[#This Row],[Target Quantity]]),"")</f>
        <v>0.85349206349206341</v>
      </c>
      <c r="AA79" s="79">
        <f>IFERROR(Production[[#This Row],[Ok Quantity]]/(Production[[#This Row],[Ok Quantity]]+Production[[#This Row],[Defect Quantity]]),"")</f>
        <v>0.8462897526501767</v>
      </c>
      <c r="AB79" s="76">
        <f>IFERROR(Production[[#This Row],[Quality %]]*Production[[#This Row],[Performance %]]*Production[[#This Row],[Availability %]],"")</f>
        <v>0.51592970521541948</v>
      </c>
    </row>
    <row r="80" spans="1:28" x14ac:dyDescent="0.3">
      <c r="A80" s="67" t="str">
        <f t="shared" ca="1" si="1"/>
        <v/>
      </c>
      <c r="B80" s="68">
        <v>42752</v>
      </c>
      <c r="C80" s="69">
        <v>3</v>
      </c>
      <c r="D80" s="70" t="s">
        <v>50</v>
      </c>
      <c r="E80" s="70" t="s">
        <v>20</v>
      </c>
      <c r="F80" s="71">
        <v>4</v>
      </c>
      <c r="G80" s="74">
        <f>IFERROR(VLOOKUP(Production[[#This Row],[Shift]],'Setting and Lists'!G:H,2,0),"")</f>
        <v>8</v>
      </c>
      <c r="H80" s="71">
        <v>1</v>
      </c>
      <c r="I80" s="74">
        <f>IFERROR(Production[[#This Row],[Available time (Hrs)]]-Production[[#This Row],[Planned downtime (Hrs)]],"")</f>
        <v>7</v>
      </c>
      <c r="J80" s="74">
        <f>IF(Production[[#This Row],[Available time (Hrs)]]="","",Production[[#This Row],[Available time (Hrs)]]-Production[[#This Row],[Actual Run Time (Hrs)]]-Production[[#This Row],[Planned downtime (Hrs)]])</f>
        <v>3</v>
      </c>
      <c r="K80" s="70" t="s">
        <v>35</v>
      </c>
      <c r="L80" s="75">
        <f>IFERROR(Production[[#This Row],[UPH]]*(Production[[#This Row],[Available time (Hrs)]]-Production[[#This Row],[Planned downtime (Hrs)]]),"")</f>
        <v>630</v>
      </c>
      <c r="M80" s="72">
        <v>476</v>
      </c>
      <c r="N80" s="72">
        <v>57</v>
      </c>
      <c r="O80" s="73">
        <v>1</v>
      </c>
      <c r="P80" s="76">
        <f>IFERROR(Production[[#This Row],[Defect Quantity]]/(Production[[#This Row],[Defect Quantity]]+Production[[#This Row],[Ok Quantity]]),"")</f>
        <v>0.10694183864915573</v>
      </c>
      <c r="Q80" s="76">
        <f>IFERROR(IF(Production[[#This Row],[Ok Quantity]]="","",Production[[#This Row],[Ok Quantity]]/Production[[#This Row],[Target Quantity]]),"")</f>
        <v>0.75555555555555554</v>
      </c>
      <c r="R80" s="75">
        <f>IFERROR(VLOOKUP(Production[[#This Row],[Product]],'Setting and Lists'!B:E,4,0)*Production[[#This Row],[Defect Quantity]],"")</f>
        <v>2280</v>
      </c>
      <c r="S80" s="75">
        <f>IFERROR(VLOOKUP(Production[[#This Row],[Line]],'Setting and Lists'!L:M,2,0)*(Production[[#This Row],[Lose Time (Hrs)]]),"")</f>
        <v>3900</v>
      </c>
      <c r="T80" s="75">
        <f>IFERROR(Production[[#This Row],[Lose Time Cost]]+Production[[#This Row],[Defect Cost]],"")</f>
        <v>6180</v>
      </c>
      <c r="U80" s="77">
        <f>IFERROR(3600/VLOOKUP(Production[[#This Row],[Product]],'Setting and Lists'!B:E,2,0),"")</f>
        <v>90</v>
      </c>
      <c r="V80" s="77">
        <f>IFERROR(Production[[#This Row],[UPH]]/VLOOKUP(Production[[#This Row],[Product]],'Setting and Lists'!B:E,3,0),"")</f>
        <v>30</v>
      </c>
      <c r="W80" s="78">
        <f>IFERROR(Production[[#This Row],[Actual Run Time (Hrs)]]/Production[[#This Row],[Breakdowns]],"")</f>
        <v>4</v>
      </c>
      <c r="X80" s="78">
        <f>IFERROR(Production[[#This Row],[Lose Time (Hrs)]]/Production[[#This Row],[Breakdowns]],"")</f>
        <v>3</v>
      </c>
      <c r="Y80" s="76">
        <f>IFERROR(IF(Production[[#This Row],[Actual Run Time (Hrs)]]="","",Production[[#This Row],[Actual Run Time (Hrs)]]/(Production[[#This Row],[Available time (Hrs)]]-Production[[#This Row],[Planned downtime (Hrs)]])),"")</f>
        <v>0.5714285714285714</v>
      </c>
      <c r="Z80" s="79">
        <f>IFERROR((IF(Production[[#This Row],[Ok Quantity]]="","",Production[[#This Row],[Ok Quantity]]+Production[[#This Row],[Defect Quantity]])/Production[[#This Row],[Target Quantity]]),"")</f>
        <v>0.84603174603174602</v>
      </c>
      <c r="AA80" s="79">
        <f>IFERROR(Production[[#This Row],[Ok Quantity]]/(Production[[#This Row],[Ok Quantity]]+Production[[#This Row],[Defect Quantity]]),"")</f>
        <v>0.89305816135084426</v>
      </c>
      <c r="AB80" s="76">
        <f>IFERROR(Production[[#This Row],[Quality %]]*Production[[#This Row],[Performance %]]*Production[[#This Row],[Availability %]],"")</f>
        <v>0.43174603174603171</v>
      </c>
    </row>
    <row r="81" spans="1:28" x14ac:dyDescent="0.3">
      <c r="A81" s="67" t="str">
        <f t="shared" ca="1" si="1"/>
        <v/>
      </c>
      <c r="B81" s="68">
        <v>42509</v>
      </c>
      <c r="C81" s="69">
        <v>1</v>
      </c>
      <c r="D81" s="70" t="s">
        <v>27</v>
      </c>
      <c r="E81" s="70" t="s">
        <v>24</v>
      </c>
      <c r="F81" s="71">
        <v>6</v>
      </c>
      <c r="G81" s="74">
        <f>IFERROR(VLOOKUP(Production[[#This Row],[Shift]],'Setting and Lists'!G:H,2,0),"")</f>
        <v>8</v>
      </c>
      <c r="H81" s="71">
        <v>1</v>
      </c>
      <c r="I81" s="74">
        <f>IFERROR(Production[[#This Row],[Available time (Hrs)]]-Production[[#This Row],[Planned downtime (Hrs)]],"")</f>
        <v>7</v>
      </c>
      <c r="J81" s="74">
        <f>IF(Production[[#This Row],[Available time (Hrs)]]="","",Production[[#This Row],[Available time (Hrs)]]-Production[[#This Row],[Actual Run Time (Hrs)]]-Production[[#This Row],[Planned downtime (Hrs)]])</f>
        <v>1</v>
      </c>
      <c r="K81" s="70" t="s">
        <v>35</v>
      </c>
      <c r="L81" s="75">
        <f>IFERROR(Production[[#This Row],[UPH]]*(Production[[#This Row],[Available time (Hrs)]]-Production[[#This Row],[Planned downtime (Hrs)]]),"")</f>
        <v>600</v>
      </c>
      <c r="M81" s="72">
        <v>474</v>
      </c>
      <c r="N81" s="72">
        <v>76</v>
      </c>
      <c r="O81" s="73">
        <v>2</v>
      </c>
      <c r="P81" s="76">
        <f>IFERROR(Production[[#This Row],[Defect Quantity]]/(Production[[#This Row],[Defect Quantity]]+Production[[#This Row],[Ok Quantity]]),"")</f>
        <v>0.13818181818181818</v>
      </c>
      <c r="Q81" s="76">
        <f>IFERROR(IF(Production[[#This Row],[Ok Quantity]]="","",Production[[#This Row],[Ok Quantity]]/Production[[#This Row],[Target Quantity]]),"")</f>
        <v>0.79</v>
      </c>
      <c r="R81" s="75">
        <f>IFERROR(VLOOKUP(Production[[#This Row],[Product]],'Setting and Lists'!B:E,4,0)*Production[[#This Row],[Defect Quantity]],"")</f>
        <v>3876</v>
      </c>
      <c r="S81" s="75">
        <f>IFERROR(VLOOKUP(Production[[#This Row],[Line]],'Setting and Lists'!L:M,2,0)*(Production[[#This Row],[Lose Time (Hrs)]]),"")</f>
        <v>1200</v>
      </c>
      <c r="T81" s="75">
        <f>IFERROR(Production[[#This Row],[Lose Time Cost]]+Production[[#This Row],[Defect Cost]],"")</f>
        <v>5076</v>
      </c>
      <c r="U81" s="77">
        <f>IFERROR(3600/VLOOKUP(Production[[#This Row],[Product]],'Setting and Lists'!B:E,2,0),"")</f>
        <v>85.714285714285708</v>
      </c>
      <c r="V81" s="77">
        <f>IFERROR(Production[[#This Row],[UPH]]/VLOOKUP(Production[[#This Row],[Product]],'Setting and Lists'!B:E,3,0),"")</f>
        <v>28.571428571428569</v>
      </c>
      <c r="W81" s="78">
        <f>IFERROR(Production[[#This Row],[Actual Run Time (Hrs)]]/Production[[#This Row],[Breakdowns]],"")</f>
        <v>3</v>
      </c>
      <c r="X81" s="78">
        <f>IFERROR(Production[[#This Row],[Lose Time (Hrs)]]/Production[[#This Row],[Breakdowns]],"")</f>
        <v>0.5</v>
      </c>
      <c r="Y81" s="76">
        <f>IFERROR(IF(Production[[#This Row],[Actual Run Time (Hrs)]]="","",Production[[#This Row],[Actual Run Time (Hrs)]]/(Production[[#This Row],[Available time (Hrs)]]-Production[[#This Row],[Planned downtime (Hrs)]])),"")</f>
        <v>0.8571428571428571</v>
      </c>
      <c r="Z81" s="79">
        <f>IFERROR((IF(Production[[#This Row],[Ok Quantity]]="","",Production[[#This Row],[Ok Quantity]]+Production[[#This Row],[Defect Quantity]])/Production[[#This Row],[Target Quantity]]),"")</f>
        <v>0.91666666666666663</v>
      </c>
      <c r="AA81" s="79">
        <f>IFERROR(Production[[#This Row],[Ok Quantity]]/(Production[[#This Row],[Ok Quantity]]+Production[[#This Row],[Defect Quantity]]),"")</f>
        <v>0.86181818181818182</v>
      </c>
      <c r="AB81" s="76">
        <f>IFERROR(Production[[#This Row],[Quality %]]*Production[[#This Row],[Performance %]]*Production[[#This Row],[Availability %]],"")</f>
        <v>0.67714285714285705</v>
      </c>
    </row>
    <row r="82" spans="1:28" x14ac:dyDescent="0.3">
      <c r="A82" s="67" t="str">
        <f t="shared" ca="1" si="1"/>
        <v/>
      </c>
      <c r="B82" s="68">
        <v>43604</v>
      </c>
      <c r="C82" s="69">
        <v>2</v>
      </c>
      <c r="D82" s="70" t="s">
        <v>49</v>
      </c>
      <c r="E82" s="70" t="s">
        <v>18</v>
      </c>
      <c r="F82" s="71">
        <v>4</v>
      </c>
      <c r="G82" s="74">
        <f>IFERROR(VLOOKUP(Production[[#This Row],[Shift]],'Setting and Lists'!G:H,2,0),"")</f>
        <v>8</v>
      </c>
      <c r="H82" s="71">
        <v>1</v>
      </c>
      <c r="I82" s="74">
        <f>IFERROR(Production[[#This Row],[Available time (Hrs)]]-Production[[#This Row],[Planned downtime (Hrs)]],"")</f>
        <v>7</v>
      </c>
      <c r="J82" s="74">
        <f>IF(Production[[#This Row],[Available time (Hrs)]]="","",Production[[#This Row],[Available time (Hrs)]]-Production[[#This Row],[Actual Run Time (Hrs)]]-Production[[#This Row],[Planned downtime (Hrs)]])</f>
        <v>3</v>
      </c>
      <c r="K82" s="70" t="s">
        <v>36</v>
      </c>
      <c r="L82" s="75">
        <f>IFERROR(Production[[#This Row],[UPH]]*(Production[[#This Row],[Available time (Hrs)]]-Production[[#This Row],[Planned downtime (Hrs)]]),"")</f>
        <v>630</v>
      </c>
      <c r="M82" s="72">
        <v>489</v>
      </c>
      <c r="N82" s="72">
        <v>69</v>
      </c>
      <c r="O82" s="73">
        <v>3</v>
      </c>
      <c r="P82" s="76">
        <f>IFERROR(Production[[#This Row],[Defect Quantity]]/(Production[[#This Row],[Defect Quantity]]+Production[[#This Row],[Ok Quantity]]),"")</f>
        <v>0.12365591397849462</v>
      </c>
      <c r="Q82" s="76">
        <f>IFERROR(IF(Production[[#This Row],[Ok Quantity]]="","",Production[[#This Row],[Ok Quantity]]/Production[[#This Row],[Target Quantity]]),"")</f>
        <v>0.77619047619047621</v>
      </c>
      <c r="R82" s="75">
        <f>IFERROR(VLOOKUP(Production[[#This Row],[Product]],'Setting and Lists'!B:E,4,0)*Production[[#This Row],[Defect Quantity]],"")</f>
        <v>4140</v>
      </c>
      <c r="S82" s="75">
        <f>IFERROR(VLOOKUP(Production[[#This Row],[Line]],'Setting and Lists'!L:M,2,0)*(Production[[#This Row],[Lose Time (Hrs)]]),"")</f>
        <v>4500</v>
      </c>
      <c r="T82" s="75">
        <f>IFERROR(Production[[#This Row],[Lose Time Cost]]+Production[[#This Row],[Defect Cost]],"")</f>
        <v>8640</v>
      </c>
      <c r="U82" s="77">
        <f>IFERROR(3600/VLOOKUP(Production[[#This Row],[Product]],'Setting and Lists'!B:E,2,0),"")</f>
        <v>90</v>
      </c>
      <c r="V82" s="77">
        <f>IFERROR(Production[[#This Row],[UPH]]/VLOOKUP(Production[[#This Row],[Product]],'Setting and Lists'!B:E,3,0),"")</f>
        <v>22.5</v>
      </c>
      <c r="W82" s="78">
        <f>IFERROR(Production[[#This Row],[Actual Run Time (Hrs)]]/Production[[#This Row],[Breakdowns]],"")</f>
        <v>1.3333333333333333</v>
      </c>
      <c r="X82" s="78">
        <f>IFERROR(Production[[#This Row],[Lose Time (Hrs)]]/Production[[#This Row],[Breakdowns]],"")</f>
        <v>1</v>
      </c>
      <c r="Y82" s="76">
        <f>IFERROR(IF(Production[[#This Row],[Actual Run Time (Hrs)]]="","",Production[[#This Row],[Actual Run Time (Hrs)]]/(Production[[#This Row],[Available time (Hrs)]]-Production[[#This Row],[Planned downtime (Hrs)]])),"")</f>
        <v>0.5714285714285714</v>
      </c>
      <c r="Z82" s="79">
        <f>IFERROR((IF(Production[[#This Row],[Ok Quantity]]="","",Production[[#This Row],[Ok Quantity]]+Production[[#This Row],[Defect Quantity]])/Production[[#This Row],[Target Quantity]]),"")</f>
        <v>0.88571428571428568</v>
      </c>
      <c r="AA82" s="79">
        <f>IFERROR(Production[[#This Row],[Ok Quantity]]/(Production[[#This Row],[Ok Quantity]]+Production[[#This Row],[Defect Quantity]]),"")</f>
        <v>0.87634408602150538</v>
      </c>
      <c r="AB82" s="76">
        <f>IFERROR(Production[[#This Row],[Quality %]]*Production[[#This Row],[Performance %]]*Production[[#This Row],[Availability %]],"")</f>
        <v>0.44353741496598637</v>
      </c>
    </row>
    <row r="83" spans="1:28" x14ac:dyDescent="0.3">
      <c r="A83" s="67" t="str">
        <f t="shared" ca="1" si="1"/>
        <v/>
      </c>
      <c r="B83" s="68">
        <v>43322</v>
      </c>
      <c r="C83" s="69">
        <v>1</v>
      </c>
      <c r="D83" s="70" t="s">
        <v>49</v>
      </c>
      <c r="E83" s="70" t="s">
        <v>18</v>
      </c>
      <c r="F83" s="71">
        <v>7</v>
      </c>
      <c r="G83" s="74">
        <f>IFERROR(VLOOKUP(Production[[#This Row],[Shift]],'Setting and Lists'!G:H,2,0),"")</f>
        <v>8</v>
      </c>
      <c r="H83" s="71">
        <v>1</v>
      </c>
      <c r="I83" s="74">
        <f>IFERROR(Production[[#This Row],[Available time (Hrs)]]-Production[[#This Row],[Planned downtime (Hrs)]],"")</f>
        <v>7</v>
      </c>
      <c r="J83" s="74">
        <f>IF(Production[[#This Row],[Available time (Hrs)]]="","",Production[[#This Row],[Available time (Hrs)]]-Production[[#This Row],[Actual Run Time (Hrs)]]-Production[[#This Row],[Planned downtime (Hrs)]])</f>
        <v>0</v>
      </c>
      <c r="K83" s="70"/>
      <c r="L83" s="75">
        <f>IFERROR(Production[[#This Row],[UPH]]*(Production[[#This Row],[Available time (Hrs)]]-Production[[#This Row],[Planned downtime (Hrs)]]),"")</f>
        <v>630</v>
      </c>
      <c r="M83" s="72">
        <v>457</v>
      </c>
      <c r="N83" s="72">
        <v>55</v>
      </c>
      <c r="O83" s="73">
        <v>0</v>
      </c>
      <c r="P83" s="76">
        <f>IFERROR(Production[[#This Row],[Defect Quantity]]/(Production[[#This Row],[Defect Quantity]]+Production[[#This Row],[Ok Quantity]]),"")</f>
        <v>0.107421875</v>
      </c>
      <c r="Q83" s="76">
        <f>IFERROR(IF(Production[[#This Row],[Ok Quantity]]="","",Production[[#This Row],[Ok Quantity]]/Production[[#This Row],[Target Quantity]]),"")</f>
        <v>0.72539682539682537</v>
      </c>
      <c r="R83" s="75">
        <f>IFERROR(VLOOKUP(Production[[#This Row],[Product]],'Setting and Lists'!B:E,4,0)*Production[[#This Row],[Defect Quantity]],"")</f>
        <v>3300</v>
      </c>
      <c r="S83" s="75">
        <f>IFERROR(VLOOKUP(Production[[#This Row],[Line]],'Setting and Lists'!L:M,2,0)*(Production[[#This Row],[Lose Time (Hrs)]]),"")</f>
        <v>0</v>
      </c>
      <c r="T83" s="75">
        <f>IFERROR(Production[[#This Row],[Lose Time Cost]]+Production[[#This Row],[Defect Cost]],"")</f>
        <v>3300</v>
      </c>
      <c r="U83" s="77">
        <f>IFERROR(3600/VLOOKUP(Production[[#This Row],[Product]],'Setting and Lists'!B:E,2,0),"")</f>
        <v>90</v>
      </c>
      <c r="V83" s="77">
        <f>IFERROR(Production[[#This Row],[UPH]]/VLOOKUP(Production[[#This Row],[Product]],'Setting and Lists'!B:E,3,0),"")</f>
        <v>22.5</v>
      </c>
      <c r="W83" s="78" t="str">
        <f>IFERROR(Production[[#This Row],[Actual Run Time (Hrs)]]/Production[[#This Row],[Breakdowns]],"")</f>
        <v/>
      </c>
      <c r="X83" s="78" t="str">
        <f>IFERROR(Production[[#This Row],[Lose Time (Hrs)]]/Production[[#This Row],[Breakdowns]],"")</f>
        <v/>
      </c>
      <c r="Y83" s="76">
        <f>IFERROR(IF(Production[[#This Row],[Actual Run Time (Hrs)]]="","",Production[[#This Row],[Actual Run Time (Hrs)]]/(Production[[#This Row],[Available time (Hrs)]]-Production[[#This Row],[Planned downtime (Hrs)]])),"")</f>
        <v>1</v>
      </c>
      <c r="Z83" s="79">
        <f>IFERROR((IF(Production[[#This Row],[Ok Quantity]]="","",Production[[#This Row],[Ok Quantity]]+Production[[#This Row],[Defect Quantity]])/Production[[#This Row],[Target Quantity]]),"")</f>
        <v>0.8126984126984127</v>
      </c>
      <c r="AA83" s="79">
        <f>IFERROR(Production[[#This Row],[Ok Quantity]]/(Production[[#This Row],[Ok Quantity]]+Production[[#This Row],[Defect Quantity]]),"")</f>
        <v>0.892578125</v>
      </c>
      <c r="AB83" s="76">
        <f>IFERROR(Production[[#This Row],[Quality %]]*Production[[#This Row],[Performance %]]*Production[[#This Row],[Availability %]],"")</f>
        <v>0.72539682539682537</v>
      </c>
    </row>
    <row r="84" spans="1:28" x14ac:dyDescent="0.3">
      <c r="A84" s="67" t="str">
        <f t="shared" ca="1" si="1"/>
        <v/>
      </c>
      <c r="B84" s="68">
        <v>42675</v>
      </c>
      <c r="C84" s="69">
        <v>3</v>
      </c>
      <c r="D84" s="70" t="s">
        <v>28</v>
      </c>
      <c r="E84" s="70" t="s">
        <v>24</v>
      </c>
      <c r="F84" s="71">
        <v>5</v>
      </c>
      <c r="G84" s="74">
        <f>IFERROR(VLOOKUP(Production[[#This Row],[Shift]],'Setting and Lists'!G:H,2,0),"")</f>
        <v>8</v>
      </c>
      <c r="H84" s="71">
        <v>1</v>
      </c>
      <c r="I84" s="74">
        <f>IFERROR(Production[[#This Row],[Available time (Hrs)]]-Production[[#This Row],[Planned downtime (Hrs)]],"")</f>
        <v>7</v>
      </c>
      <c r="J84" s="74">
        <f>IF(Production[[#This Row],[Available time (Hrs)]]="","",Production[[#This Row],[Available time (Hrs)]]-Production[[#This Row],[Actual Run Time (Hrs)]]-Production[[#This Row],[Planned downtime (Hrs)]])</f>
        <v>2</v>
      </c>
      <c r="K84" s="70" t="s">
        <v>34</v>
      </c>
      <c r="L84" s="75">
        <f>IFERROR(Production[[#This Row],[UPH]]*(Production[[#This Row],[Available time (Hrs)]]-Production[[#This Row],[Planned downtime (Hrs)]]),"")</f>
        <v>600</v>
      </c>
      <c r="M84" s="72">
        <v>459</v>
      </c>
      <c r="N84" s="72">
        <v>65</v>
      </c>
      <c r="O84" s="73">
        <v>2</v>
      </c>
      <c r="P84" s="76">
        <f>IFERROR(Production[[#This Row],[Defect Quantity]]/(Production[[#This Row],[Defect Quantity]]+Production[[#This Row],[Ok Quantity]]),"")</f>
        <v>0.12404580152671756</v>
      </c>
      <c r="Q84" s="76">
        <f>IFERROR(IF(Production[[#This Row],[Ok Quantity]]="","",Production[[#This Row],[Ok Quantity]]/Production[[#This Row],[Target Quantity]]),"")</f>
        <v>0.76500000000000001</v>
      </c>
      <c r="R84" s="75">
        <f>IFERROR(VLOOKUP(Production[[#This Row],[Product]],'Setting and Lists'!B:E,4,0)*Production[[#This Row],[Defect Quantity]],"")</f>
        <v>3315</v>
      </c>
      <c r="S84" s="75">
        <f>IFERROR(VLOOKUP(Production[[#This Row],[Line]],'Setting and Lists'!L:M,2,0)*(Production[[#This Row],[Lose Time (Hrs)]]),"")</f>
        <v>1800</v>
      </c>
      <c r="T84" s="75">
        <f>IFERROR(Production[[#This Row],[Lose Time Cost]]+Production[[#This Row],[Defect Cost]],"")</f>
        <v>5115</v>
      </c>
      <c r="U84" s="77">
        <f>IFERROR(3600/VLOOKUP(Production[[#This Row],[Product]],'Setting and Lists'!B:E,2,0),"")</f>
        <v>85.714285714285708</v>
      </c>
      <c r="V84" s="77">
        <f>IFERROR(Production[[#This Row],[UPH]]/VLOOKUP(Production[[#This Row],[Product]],'Setting and Lists'!B:E,3,0),"")</f>
        <v>28.571428571428569</v>
      </c>
      <c r="W84" s="78">
        <f>IFERROR(Production[[#This Row],[Actual Run Time (Hrs)]]/Production[[#This Row],[Breakdowns]],"")</f>
        <v>2.5</v>
      </c>
      <c r="X84" s="78">
        <f>IFERROR(Production[[#This Row],[Lose Time (Hrs)]]/Production[[#This Row],[Breakdowns]],"")</f>
        <v>1</v>
      </c>
      <c r="Y84" s="76">
        <f>IFERROR(IF(Production[[#This Row],[Actual Run Time (Hrs)]]="","",Production[[#This Row],[Actual Run Time (Hrs)]]/(Production[[#This Row],[Available time (Hrs)]]-Production[[#This Row],[Planned downtime (Hrs)]])),"")</f>
        <v>0.7142857142857143</v>
      </c>
      <c r="Z84" s="79">
        <f>IFERROR((IF(Production[[#This Row],[Ok Quantity]]="","",Production[[#This Row],[Ok Quantity]]+Production[[#This Row],[Defect Quantity]])/Production[[#This Row],[Target Quantity]]),"")</f>
        <v>0.87333333333333329</v>
      </c>
      <c r="AA84" s="79">
        <f>IFERROR(Production[[#This Row],[Ok Quantity]]/(Production[[#This Row],[Ok Quantity]]+Production[[#This Row],[Defect Quantity]]),"")</f>
        <v>0.87595419847328249</v>
      </c>
      <c r="AB84" s="76">
        <f>IFERROR(Production[[#This Row],[Quality %]]*Production[[#This Row],[Performance %]]*Production[[#This Row],[Availability %]],"")</f>
        <v>0.54642857142857149</v>
      </c>
    </row>
    <row r="85" spans="1:28" x14ac:dyDescent="0.3">
      <c r="A85" s="67" t="str">
        <f t="shared" ca="1" si="1"/>
        <v/>
      </c>
      <c r="B85" s="68">
        <v>43460</v>
      </c>
      <c r="C85" s="69">
        <v>2</v>
      </c>
      <c r="D85" s="70" t="s">
        <v>49</v>
      </c>
      <c r="E85" s="70" t="s">
        <v>22</v>
      </c>
      <c r="F85" s="71">
        <v>6</v>
      </c>
      <c r="G85" s="74">
        <f>IFERROR(VLOOKUP(Production[[#This Row],[Shift]],'Setting and Lists'!G:H,2,0),"")</f>
        <v>8</v>
      </c>
      <c r="H85" s="71">
        <v>1</v>
      </c>
      <c r="I85" s="74">
        <f>IFERROR(Production[[#This Row],[Available time (Hrs)]]-Production[[#This Row],[Planned downtime (Hrs)]],"")</f>
        <v>7</v>
      </c>
      <c r="J85" s="74">
        <f>IF(Production[[#This Row],[Available time (Hrs)]]="","",Production[[#This Row],[Available time (Hrs)]]-Production[[#This Row],[Actual Run Time (Hrs)]]-Production[[#This Row],[Planned downtime (Hrs)]])</f>
        <v>1</v>
      </c>
      <c r="K85" s="70" t="s">
        <v>36</v>
      </c>
      <c r="L85" s="75">
        <f>IFERROR(Production[[#This Row],[UPH]]*(Production[[#This Row],[Available time (Hrs)]]-Production[[#This Row],[Planned downtime (Hrs)]]),"")</f>
        <v>600</v>
      </c>
      <c r="M85" s="72">
        <v>408</v>
      </c>
      <c r="N85" s="72">
        <v>89</v>
      </c>
      <c r="O85" s="73">
        <v>1</v>
      </c>
      <c r="P85" s="76">
        <f>IFERROR(Production[[#This Row],[Defect Quantity]]/(Production[[#This Row],[Defect Quantity]]+Production[[#This Row],[Ok Quantity]]),"")</f>
        <v>0.17907444668008049</v>
      </c>
      <c r="Q85" s="76">
        <f>IFERROR(IF(Production[[#This Row],[Ok Quantity]]="","",Production[[#This Row],[Ok Quantity]]/Production[[#This Row],[Target Quantity]]),"")</f>
        <v>0.68</v>
      </c>
      <c r="R85" s="75">
        <f>IFERROR(VLOOKUP(Production[[#This Row],[Product]],'Setting and Lists'!B:E,4,0)*Production[[#This Row],[Defect Quantity]],"")</f>
        <v>3115</v>
      </c>
      <c r="S85" s="75">
        <f>IFERROR(VLOOKUP(Production[[#This Row],[Line]],'Setting and Lists'!L:M,2,0)*(Production[[#This Row],[Lose Time (Hrs)]]),"")</f>
        <v>1500</v>
      </c>
      <c r="T85" s="75">
        <f>IFERROR(Production[[#This Row],[Lose Time Cost]]+Production[[#This Row],[Defect Cost]],"")</f>
        <v>4615</v>
      </c>
      <c r="U85" s="77">
        <f>IFERROR(3600/VLOOKUP(Production[[#This Row],[Product]],'Setting and Lists'!B:E,2,0),"")</f>
        <v>85.714285714285708</v>
      </c>
      <c r="V85" s="77">
        <f>IFERROR(Production[[#This Row],[UPH]]/VLOOKUP(Production[[#This Row],[Product]],'Setting and Lists'!B:E,3,0),"")</f>
        <v>17.142857142857142</v>
      </c>
      <c r="W85" s="78">
        <f>IFERROR(Production[[#This Row],[Actual Run Time (Hrs)]]/Production[[#This Row],[Breakdowns]],"")</f>
        <v>6</v>
      </c>
      <c r="X85" s="78">
        <f>IFERROR(Production[[#This Row],[Lose Time (Hrs)]]/Production[[#This Row],[Breakdowns]],"")</f>
        <v>1</v>
      </c>
      <c r="Y85" s="76">
        <f>IFERROR(IF(Production[[#This Row],[Actual Run Time (Hrs)]]="","",Production[[#This Row],[Actual Run Time (Hrs)]]/(Production[[#This Row],[Available time (Hrs)]]-Production[[#This Row],[Planned downtime (Hrs)]])),"")</f>
        <v>0.8571428571428571</v>
      </c>
      <c r="Z85" s="79">
        <f>IFERROR((IF(Production[[#This Row],[Ok Quantity]]="","",Production[[#This Row],[Ok Quantity]]+Production[[#This Row],[Defect Quantity]])/Production[[#This Row],[Target Quantity]]),"")</f>
        <v>0.82833333333333337</v>
      </c>
      <c r="AA85" s="79">
        <f>IFERROR(Production[[#This Row],[Ok Quantity]]/(Production[[#This Row],[Ok Quantity]]+Production[[#This Row],[Defect Quantity]]),"")</f>
        <v>0.82092555331991957</v>
      </c>
      <c r="AB85" s="76">
        <f>IFERROR(Production[[#This Row],[Quality %]]*Production[[#This Row],[Performance %]]*Production[[#This Row],[Availability %]],"")</f>
        <v>0.58285714285714285</v>
      </c>
    </row>
    <row r="86" spans="1:28" x14ac:dyDescent="0.3">
      <c r="A86" s="67" t="str">
        <f t="shared" ca="1" si="1"/>
        <v/>
      </c>
      <c r="B86" s="68">
        <v>43776</v>
      </c>
      <c r="C86" s="69">
        <v>1</v>
      </c>
      <c r="D86" s="70" t="s">
        <v>26</v>
      </c>
      <c r="E86" s="70" t="s">
        <v>23</v>
      </c>
      <c r="F86" s="71">
        <v>6</v>
      </c>
      <c r="G86" s="74">
        <f>IFERROR(VLOOKUP(Production[[#This Row],[Shift]],'Setting and Lists'!G:H,2,0),"")</f>
        <v>8</v>
      </c>
      <c r="H86" s="71">
        <v>1</v>
      </c>
      <c r="I86" s="74">
        <f>IFERROR(Production[[#This Row],[Available time (Hrs)]]-Production[[#This Row],[Planned downtime (Hrs)]],"")</f>
        <v>7</v>
      </c>
      <c r="J86" s="74">
        <f>IF(Production[[#This Row],[Available time (Hrs)]]="","",Production[[#This Row],[Available time (Hrs)]]-Production[[#This Row],[Actual Run Time (Hrs)]]-Production[[#This Row],[Planned downtime (Hrs)]])</f>
        <v>1</v>
      </c>
      <c r="K86" s="70" t="s">
        <v>35</v>
      </c>
      <c r="L86" s="75">
        <f>IFERROR(Production[[#This Row],[UPH]]*(Production[[#This Row],[Available time (Hrs)]]-Production[[#This Row],[Planned downtime (Hrs)]]),"")</f>
        <v>663.1578947368422</v>
      </c>
      <c r="M86" s="72">
        <v>416</v>
      </c>
      <c r="N86" s="72">
        <v>80</v>
      </c>
      <c r="O86" s="73">
        <v>1</v>
      </c>
      <c r="P86" s="76">
        <f>IFERROR(Production[[#This Row],[Defect Quantity]]/(Production[[#This Row],[Defect Quantity]]+Production[[#This Row],[Ok Quantity]]),"")</f>
        <v>0.16129032258064516</v>
      </c>
      <c r="Q86" s="76">
        <f>IFERROR(IF(Production[[#This Row],[Ok Quantity]]="","",Production[[#This Row],[Ok Quantity]]/Production[[#This Row],[Target Quantity]]),"")</f>
        <v>0.62730158730158725</v>
      </c>
      <c r="R86" s="75">
        <f>IFERROR(VLOOKUP(Production[[#This Row],[Product]],'Setting and Lists'!B:E,4,0)*Production[[#This Row],[Defect Quantity]],"")</f>
        <v>3360</v>
      </c>
      <c r="S86" s="75">
        <f>IFERROR(VLOOKUP(Production[[#This Row],[Line]],'Setting and Lists'!L:M,2,0)*(Production[[#This Row],[Lose Time (Hrs)]]),"")</f>
        <v>1000</v>
      </c>
      <c r="T86" s="75">
        <f>IFERROR(Production[[#This Row],[Lose Time Cost]]+Production[[#This Row],[Defect Cost]],"")</f>
        <v>4360</v>
      </c>
      <c r="U86" s="77">
        <f>IFERROR(3600/VLOOKUP(Production[[#This Row],[Product]],'Setting and Lists'!B:E,2,0),"")</f>
        <v>94.736842105263165</v>
      </c>
      <c r="V86" s="77">
        <f>IFERROR(Production[[#This Row],[UPH]]/VLOOKUP(Production[[#This Row],[Product]],'Setting and Lists'!B:E,3,0),"")</f>
        <v>47.368421052631582</v>
      </c>
      <c r="W86" s="78">
        <f>IFERROR(Production[[#This Row],[Actual Run Time (Hrs)]]/Production[[#This Row],[Breakdowns]],"")</f>
        <v>6</v>
      </c>
      <c r="X86" s="78">
        <f>IFERROR(Production[[#This Row],[Lose Time (Hrs)]]/Production[[#This Row],[Breakdowns]],"")</f>
        <v>1</v>
      </c>
      <c r="Y86" s="76">
        <f>IFERROR(IF(Production[[#This Row],[Actual Run Time (Hrs)]]="","",Production[[#This Row],[Actual Run Time (Hrs)]]/(Production[[#This Row],[Available time (Hrs)]]-Production[[#This Row],[Planned downtime (Hrs)]])),"")</f>
        <v>0.8571428571428571</v>
      </c>
      <c r="Z86" s="79">
        <f>IFERROR((IF(Production[[#This Row],[Ok Quantity]]="","",Production[[#This Row],[Ok Quantity]]+Production[[#This Row],[Defect Quantity]])/Production[[#This Row],[Target Quantity]]),"")</f>
        <v>0.74793650793650779</v>
      </c>
      <c r="AA86" s="79">
        <f>IFERROR(Production[[#This Row],[Ok Quantity]]/(Production[[#This Row],[Ok Quantity]]+Production[[#This Row],[Defect Quantity]]),"")</f>
        <v>0.83870967741935487</v>
      </c>
      <c r="AB86" s="76">
        <f>IFERROR(Production[[#This Row],[Quality %]]*Production[[#This Row],[Performance %]]*Production[[#This Row],[Availability %]],"")</f>
        <v>0.53768707482993194</v>
      </c>
    </row>
    <row r="87" spans="1:28" x14ac:dyDescent="0.3">
      <c r="A87" s="67" t="str">
        <f t="shared" ca="1" si="1"/>
        <v/>
      </c>
      <c r="B87" s="68">
        <v>42268</v>
      </c>
      <c r="C87" s="69">
        <v>1</v>
      </c>
      <c r="D87" s="70" t="s">
        <v>27</v>
      </c>
      <c r="E87" s="70" t="s">
        <v>21</v>
      </c>
      <c r="F87" s="71">
        <v>7</v>
      </c>
      <c r="G87" s="74">
        <f>IFERROR(VLOOKUP(Production[[#This Row],[Shift]],'Setting and Lists'!G:H,2,0),"")</f>
        <v>8</v>
      </c>
      <c r="H87" s="71">
        <v>1</v>
      </c>
      <c r="I87" s="74">
        <f>IFERROR(Production[[#This Row],[Available time (Hrs)]]-Production[[#This Row],[Planned downtime (Hrs)]],"")</f>
        <v>7</v>
      </c>
      <c r="J87" s="74">
        <f>IF(Production[[#This Row],[Available time (Hrs)]]="","",Production[[#This Row],[Available time (Hrs)]]-Production[[#This Row],[Actual Run Time (Hrs)]]-Production[[#This Row],[Planned downtime (Hrs)]])</f>
        <v>0</v>
      </c>
      <c r="K87" s="70"/>
      <c r="L87" s="75">
        <f>IFERROR(Production[[#This Row],[UPH]]*(Production[[#This Row],[Available time (Hrs)]]-Production[[#This Row],[Planned downtime (Hrs)]]),"")</f>
        <v>681.08108108108104</v>
      </c>
      <c r="M87" s="72">
        <v>414</v>
      </c>
      <c r="N87" s="72">
        <v>70</v>
      </c>
      <c r="O87" s="73">
        <v>0</v>
      </c>
      <c r="P87" s="76">
        <f>IFERROR(Production[[#This Row],[Defect Quantity]]/(Production[[#This Row],[Defect Quantity]]+Production[[#This Row],[Ok Quantity]]),"")</f>
        <v>0.14462809917355371</v>
      </c>
      <c r="Q87" s="76">
        <f>IFERROR(IF(Production[[#This Row],[Ok Quantity]]="","",Production[[#This Row],[Ok Quantity]]/Production[[#This Row],[Target Quantity]]),"")</f>
        <v>0.60785714285714287</v>
      </c>
      <c r="R87" s="75">
        <f>IFERROR(VLOOKUP(Production[[#This Row],[Product]],'Setting and Lists'!B:E,4,0)*Production[[#This Row],[Defect Quantity]],"")</f>
        <v>3850</v>
      </c>
      <c r="S87" s="75">
        <f>IFERROR(VLOOKUP(Production[[#This Row],[Line]],'Setting and Lists'!L:M,2,0)*(Production[[#This Row],[Lose Time (Hrs)]]),"")</f>
        <v>0</v>
      </c>
      <c r="T87" s="75">
        <f>IFERROR(Production[[#This Row],[Lose Time Cost]]+Production[[#This Row],[Defect Cost]],"")</f>
        <v>3850</v>
      </c>
      <c r="U87" s="77">
        <f>IFERROR(3600/VLOOKUP(Production[[#This Row],[Product]],'Setting and Lists'!B:E,2,0),"")</f>
        <v>97.297297297297291</v>
      </c>
      <c r="V87" s="77">
        <f>IFERROR(Production[[#This Row],[UPH]]/VLOOKUP(Production[[#This Row],[Product]],'Setting and Lists'!B:E,3,0),"")</f>
        <v>32.432432432432428</v>
      </c>
      <c r="W87" s="78" t="str">
        <f>IFERROR(Production[[#This Row],[Actual Run Time (Hrs)]]/Production[[#This Row],[Breakdowns]],"")</f>
        <v/>
      </c>
      <c r="X87" s="78" t="str">
        <f>IFERROR(Production[[#This Row],[Lose Time (Hrs)]]/Production[[#This Row],[Breakdowns]],"")</f>
        <v/>
      </c>
      <c r="Y87" s="76">
        <f>IFERROR(IF(Production[[#This Row],[Actual Run Time (Hrs)]]="","",Production[[#This Row],[Actual Run Time (Hrs)]]/(Production[[#This Row],[Available time (Hrs)]]-Production[[#This Row],[Planned downtime (Hrs)]])),"")</f>
        <v>1</v>
      </c>
      <c r="Z87" s="79">
        <f>IFERROR((IF(Production[[#This Row],[Ok Quantity]]="","",Production[[#This Row],[Ok Quantity]]+Production[[#This Row],[Defect Quantity]])/Production[[#This Row],[Target Quantity]]),"")</f>
        <v>0.71063492063492073</v>
      </c>
      <c r="AA87" s="79">
        <f>IFERROR(Production[[#This Row],[Ok Quantity]]/(Production[[#This Row],[Ok Quantity]]+Production[[#This Row],[Defect Quantity]]),"")</f>
        <v>0.85537190082644632</v>
      </c>
      <c r="AB87" s="76">
        <f>IFERROR(Production[[#This Row],[Quality %]]*Production[[#This Row],[Performance %]]*Production[[#This Row],[Availability %]],"")</f>
        <v>0.60785714285714298</v>
      </c>
    </row>
    <row r="88" spans="1:28" x14ac:dyDescent="0.3">
      <c r="A88" s="67" t="str">
        <f t="shared" ca="1" si="1"/>
        <v/>
      </c>
      <c r="B88" s="68">
        <v>42501</v>
      </c>
      <c r="C88" s="69">
        <v>2</v>
      </c>
      <c r="D88" s="70" t="s">
        <v>50</v>
      </c>
      <c r="E88" s="70" t="s">
        <v>20</v>
      </c>
      <c r="F88" s="71">
        <v>4</v>
      </c>
      <c r="G88" s="74">
        <f>IFERROR(VLOOKUP(Production[[#This Row],[Shift]],'Setting and Lists'!G:H,2,0),"")</f>
        <v>8</v>
      </c>
      <c r="H88" s="71">
        <v>1</v>
      </c>
      <c r="I88" s="74">
        <f>IFERROR(Production[[#This Row],[Available time (Hrs)]]-Production[[#This Row],[Planned downtime (Hrs)]],"")</f>
        <v>7</v>
      </c>
      <c r="J88" s="74">
        <f>IF(Production[[#This Row],[Available time (Hrs)]]="","",Production[[#This Row],[Available time (Hrs)]]-Production[[#This Row],[Actual Run Time (Hrs)]]-Production[[#This Row],[Planned downtime (Hrs)]])</f>
        <v>3</v>
      </c>
      <c r="K88" s="70" t="s">
        <v>32</v>
      </c>
      <c r="L88" s="75">
        <f>IFERROR(Production[[#This Row],[UPH]]*(Production[[#This Row],[Available time (Hrs)]]-Production[[#This Row],[Planned downtime (Hrs)]]),"")</f>
        <v>630</v>
      </c>
      <c r="M88" s="72">
        <v>454</v>
      </c>
      <c r="N88" s="72">
        <v>64</v>
      </c>
      <c r="O88" s="73">
        <v>1</v>
      </c>
      <c r="P88" s="76">
        <f>IFERROR(Production[[#This Row],[Defect Quantity]]/(Production[[#This Row],[Defect Quantity]]+Production[[#This Row],[Ok Quantity]]),"")</f>
        <v>0.12355212355212356</v>
      </c>
      <c r="Q88" s="76">
        <f>IFERROR(IF(Production[[#This Row],[Ok Quantity]]="","",Production[[#This Row],[Ok Quantity]]/Production[[#This Row],[Target Quantity]]),"")</f>
        <v>0.72063492063492063</v>
      </c>
      <c r="R88" s="75">
        <f>IFERROR(VLOOKUP(Production[[#This Row],[Product]],'Setting and Lists'!B:E,4,0)*Production[[#This Row],[Defect Quantity]],"")</f>
        <v>2560</v>
      </c>
      <c r="S88" s="75">
        <f>IFERROR(VLOOKUP(Production[[#This Row],[Line]],'Setting and Lists'!L:M,2,0)*(Production[[#This Row],[Lose Time (Hrs)]]),"")</f>
        <v>3900</v>
      </c>
      <c r="T88" s="75">
        <f>IFERROR(Production[[#This Row],[Lose Time Cost]]+Production[[#This Row],[Defect Cost]],"")</f>
        <v>6460</v>
      </c>
      <c r="U88" s="77">
        <f>IFERROR(3600/VLOOKUP(Production[[#This Row],[Product]],'Setting and Lists'!B:E,2,0),"")</f>
        <v>90</v>
      </c>
      <c r="V88" s="77">
        <f>IFERROR(Production[[#This Row],[UPH]]/VLOOKUP(Production[[#This Row],[Product]],'Setting and Lists'!B:E,3,0),"")</f>
        <v>30</v>
      </c>
      <c r="W88" s="78">
        <f>IFERROR(Production[[#This Row],[Actual Run Time (Hrs)]]/Production[[#This Row],[Breakdowns]],"")</f>
        <v>4</v>
      </c>
      <c r="X88" s="78">
        <f>IFERROR(Production[[#This Row],[Lose Time (Hrs)]]/Production[[#This Row],[Breakdowns]],"")</f>
        <v>3</v>
      </c>
      <c r="Y88" s="76">
        <f>IFERROR(IF(Production[[#This Row],[Actual Run Time (Hrs)]]="","",Production[[#This Row],[Actual Run Time (Hrs)]]/(Production[[#This Row],[Available time (Hrs)]]-Production[[#This Row],[Planned downtime (Hrs)]])),"")</f>
        <v>0.5714285714285714</v>
      </c>
      <c r="Z88" s="79">
        <f>IFERROR((IF(Production[[#This Row],[Ok Quantity]]="","",Production[[#This Row],[Ok Quantity]]+Production[[#This Row],[Defect Quantity]])/Production[[#This Row],[Target Quantity]]),"")</f>
        <v>0.82222222222222219</v>
      </c>
      <c r="AA88" s="79">
        <f>IFERROR(Production[[#This Row],[Ok Quantity]]/(Production[[#This Row],[Ok Quantity]]+Production[[#This Row],[Defect Quantity]]),"")</f>
        <v>0.87644787644787647</v>
      </c>
      <c r="AB88" s="76">
        <f>IFERROR(Production[[#This Row],[Quality %]]*Production[[#This Row],[Performance %]]*Production[[#This Row],[Availability %]],"")</f>
        <v>0.41179138321995462</v>
      </c>
    </row>
    <row r="89" spans="1:28" x14ac:dyDescent="0.3">
      <c r="A89" s="67" t="str">
        <f t="shared" ca="1" si="1"/>
        <v/>
      </c>
      <c r="B89" s="68">
        <v>42642</v>
      </c>
      <c r="C89" s="69">
        <v>1</v>
      </c>
      <c r="D89" s="70" t="s">
        <v>28</v>
      </c>
      <c r="E89" s="70" t="s">
        <v>20</v>
      </c>
      <c r="F89" s="71">
        <v>7</v>
      </c>
      <c r="G89" s="74">
        <f>IFERROR(VLOOKUP(Production[[#This Row],[Shift]],'Setting and Lists'!G:H,2,0),"")</f>
        <v>8</v>
      </c>
      <c r="H89" s="71">
        <v>1</v>
      </c>
      <c r="I89" s="74">
        <f>IFERROR(Production[[#This Row],[Available time (Hrs)]]-Production[[#This Row],[Planned downtime (Hrs)]],"")</f>
        <v>7</v>
      </c>
      <c r="J89" s="74">
        <f>IF(Production[[#This Row],[Available time (Hrs)]]="","",Production[[#This Row],[Available time (Hrs)]]-Production[[#This Row],[Actual Run Time (Hrs)]]-Production[[#This Row],[Planned downtime (Hrs)]])</f>
        <v>0</v>
      </c>
      <c r="K89" s="70" t="s">
        <v>35</v>
      </c>
      <c r="L89" s="75">
        <f>IFERROR(Production[[#This Row],[UPH]]*(Production[[#This Row],[Available time (Hrs)]]-Production[[#This Row],[Planned downtime (Hrs)]]),"")</f>
        <v>630</v>
      </c>
      <c r="M89" s="72">
        <v>496</v>
      </c>
      <c r="N89" s="72">
        <v>57</v>
      </c>
      <c r="O89" s="73">
        <v>1</v>
      </c>
      <c r="P89" s="76">
        <f>IFERROR(Production[[#This Row],[Defect Quantity]]/(Production[[#This Row],[Defect Quantity]]+Production[[#This Row],[Ok Quantity]]),"")</f>
        <v>0.10307414104882459</v>
      </c>
      <c r="Q89" s="76">
        <f>IFERROR(IF(Production[[#This Row],[Ok Quantity]]="","",Production[[#This Row],[Ok Quantity]]/Production[[#This Row],[Target Quantity]]),"")</f>
        <v>0.78730158730158728</v>
      </c>
      <c r="R89" s="75">
        <f>IFERROR(VLOOKUP(Production[[#This Row],[Product]],'Setting and Lists'!B:E,4,0)*Production[[#This Row],[Defect Quantity]],"")</f>
        <v>2280</v>
      </c>
      <c r="S89" s="75">
        <f>IFERROR(VLOOKUP(Production[[#This Row],[Line]],'Setting and Lists'!L:M,2,0)*(Production[[#This Row],[Lose Time (Hrs)]]),"")</f>
        <v>0</v>
      </c>
      <c r="T89" s="75">
        <f>IFERROR(Production[[#This Row],[Lose Time Cost]]+Production[[#This Row],[Defect Cost]],"")</f>
        <v>2280</v>
      </c>
      <c r="U89" s="77">
        <f>IFERROR(3600/VLOOKUP(Production[[#This Row],[Product]],'Setting and Lists'!B:E,2,0),"")</f>
        <v>90</v>
      </c>
      <c r="V89" s="77">
        <f>IFERROR(Production[[#This Row],[UPH]]/VLOOKUP(Production[[#This Row],[Product]],'Setting and Lists'!B:E,3,0),"")</f>
        <v>30</v>
      </c>
      <c r="W89" s="78">
        <f>IFERROR(Production[[#This Row],[Actual Run Time (Hrs)]]/Production[[#This Row],[Breakdowns]],"")</f>
        <v>7</v>
      </c>
      <c r="X89" s="78">
        <f>IFERROR(Production[[#This Row],[Lose Time (Hrs)]]/Production[[#This Row],[Breakdowns]],"")</f>
        <v>0</v>
      </c>
      <c r="Y89" s="76">
        <f>IFERROR(IF(Production[[#This Row],[Actual Run Time (Hrs)]]="","",Production[[#This Row],[Actual Run Time (Hrs)]]/(Production[[#This Row],[Available time (Hrs)]]-Production[[#This Row],[Planned downtime (Hrs)]])),"")</f>
        <v>1</v>
      </c>
      <c r="Z89" s="79">
        <f>IFERROR((IF(Production[[#This Row],[Ok Quantity]]="","",Production[[#This Row],[Ok Quantity]]+Production[[#This Row],[Defect Quantity]])/Production[[#This Row],[Target Quantity]]),"")</f>
        <v>0.87777777777777777</v>
      </c>
      <c r="AA89" s="79">
        <f>IFERROR(Production[[#This Row],[Ok Quantity]]/(Production[[#This Row],[Ok Quantity]]+Production[[#This Row],[Defect Quantity]]),"")</f>
        <v>0.89692585895117538</v>
      </c>
      <c r="AB89" s="76">
        <f>IFERROR(Production[[#This Row],[Quality %]]*Production[[#This Row],[Performance %]]*Production[[#This Row],[Availability %]],"")</f>
        <v>0.78730158730158728</v>
      </c>
    </row>
    <row r="90" spans="1:28" x14ac:dyDescent="0.3">
      <c r="A90" s="67" t="str">
        <f t="shared" ca="1" si="1"/>
        <v/>
      </c>
      <c r="B90" s="68">
        <v>42229</v>
      </c>
      <c r="C90" s="69">
        <v>2</v>
      </c>
      <c r="D90" s="70" t="s">
        <v>49</v>
      </c>
      <c r="E90" s="70" t="s">
        <v>23</v>
      </c>
      <c r="F90" s="71">
        <v>7</v>
      </c>
      <c r="G90" s="74">
        <f>IFERROR(VLOOKUP(Production[[#This Row],[Shift]],'Setting and Lists'!G:H,2,0),"")</f>
        <v>8</v>
      </c>
      <c r="H90" s="71">
        <v>1</v>
      </c>
      <c r="I90" s="74">
        <f>IFERROR(Production[[#This Row],[Available time (Hrs)]]-Production[[#This Row],[Planned downtime (Hrs)]],"")</f>
        <v>7</v>
      </c>
      <c r="J90" s="74">
        <f>IF(Production[[#This Row],[Available time (Hrs)]]="","",Production[[#This Row],[Available time (Hrs)]]-Production[[#This Row],[Actual Run Time (Hrs)]]-Production[[#This Row],[Planned downtime (Hrs)]])</f>
        <v>0</v>
      </c>
      <c r="K90" s="70"/>
      <c r="L90" s="75">
        <f>IFERROR(Production[[#This Row],[UPH]]*(Production[[#This Row],[Available time (Hrs)]]-Production[[#This Row],[Planned downtime (Hrs)]]),"")</f>
        <v>663.1578947368422</v>
      </c>
      <c r="M90" s="72">
        <v>490</v>
      </c>
      <c r="N90" s="72">
        <v>52</v>
      </c>
      <c r="O90" s="73">
        <v>0</v>
      </c>
      <c r="P90" s="76">
        <f>IFERROR(Production[[#This Row],[Defect Quantity]]/(Production[[#This Row],[Defect Quantity]]+Production[[#This Row],[Ok Quantity]]),"")</f>
        <v>9.5940959409594101E-2</v>
      </c>
      <c r="Q90" s="76">
        <f>IFERROR(IF(Production[[#This Row],[Ok Quantity]]="","",Production[[#This Row],[Ok Quantity]]/Production[[#This Row],[Target Quantity]]),"")</f>
        <v>0.73888888888888882</v>
      </c>
      <c r="R90" s="75">
        <f>IFERROR(VLOOKUP(Production[[#This Row],[Product]],'Setting and Lists'!B:E,4,0)*Production[[#This Row],[Defect Quantity]],"")</f>
        <v>2184</v>
      </c>
      <c r="S90" s="75">
        <f>IFERROR(VLOOKUP(Production[[#This Row],[Line]],'Setting and Lists'!L:M,2,0)*(Production[[#This Row],[Lose Time (Hrs)]]),"")</f>
        <v>0</v>
      </c>
      <c r="T90" s="75">
        <f>IFERROR(Production[[#This Row],[Lose Time Cost]]+Production[[#This Row],[Defect Cost]],"")</f>
        <v>2184</v>
      </c>
      <c r="U90" s="77">
        <f>IFERROR(3600/VLOOKUP(Production[[#This Row],[Product]],'Setting and Lists'!B:E,2,0),"")</f>
        <v>94.736842105263165</v>
      </c>
      <c r="V90" s="77">
        <f>IFERROR(Production[[#This Row],[UPH]]/VLOOKUP(Production[[#This Row],[Product]],'Setting and Lists'!B:E,3,0),"")</f>
        <v>47.368421052631582</v>
      </c>
      <c r="W90" s="78" t="str">
        <f>IFERROR(Production[[#This Row],[Actual Run Time (Hrs)]]/Production[[#This Row],[Breakdowns]],"")</f>
        <v/>
      </c>
      <c r="X90" s="78" t="str">
        <f>IFERROR(Production[[#This Row],[Lose Time (Hrs)]]/Production[[#This Row],[Breakdowns]],"")</f>
        <v/>
      </c>
      <c r="Y90" s="76">
        <f>IFERROR(IF(Production[[#This Row],[Actual Run Time (Hrs)]]="","",Production[[#This Row],[Actual Run Time (Hrs)]]/(Production[[#This Row],[Available time (Hrs)]]-Production[[#This Row],[Planned downtime (Hrs)]])),"")</f>
        <v>1</v>
      </c>
      <c r="Z90" s="79">
        <f>IFERROR((IF(Production[[#This Row],[Ok Quantity]]="","",Production[[#This Row],[Ok Quantity]]+Production[[#This Row],[Defect Quantity]])/Production[[#This Row],[Target Quantity]]),"")</f>
        <v>0.8173015873015872</v>
      </c>
      <c r="AA90" s="79">
        <f>IFERROR(Production[[#This Row],[Ok Quantity]]/(Production[[#This Row],[Ok Quantity]]+Production[[#This Row],[Defect Quantity]]),"")</f>
        <v>0.90405904059040587</v>
      </c>
      <c r="AB90" s="76">
        <f>IFERROR(Production[[#This Row],[Quality %]]*Production[[#This Row],[Performance %]]*Production[[#This Row],[Availability %]],"")</f>
        <v>0.73888888888888882</v>
      </c>
    </row>
    <row r="91" spans="1:28" x14ac:dyDescent="0.3">
      <c r="A91" s="67" t="str">
        <f t="shared" ca="1" si="1"/>
        <v/>
      </c>
      <c r="B91" s="68">
        <v>42114</v>
      </c>
      <c r="C91" s="69">
        <v>2</v>
      </c>
      <c r="D91" s="70" t="s">
        <v>27</v>
      </c>
      <c r="E91" s="70" t="s">
        <v>23</v>
      </c>
      <c r="F91" s="71">
        <v>7</v>
      </c>
      <c r="G91" s="74">
        <f>IFERROR(VLOOKUP(Production[[#This Row],[Shift]],'Setting and Lists'!G:H,2,0),"")</f>
        <v>8</v>
      </c>
      <c r="H91" s="71">
        <v>1</v>
      </c>
      <c r="I91" s="74">
        <f>IFERROR(Production[[#This Row],[Available time (Hrs)]]-Production[[#This Row],[Planned downtime (Hrs)]],"")</f>
        <v>7</v>
      </c>
      <c r="J91" s="74">
        <f>IF(Production[[#This Row],[Available time (Hrs)]]="","",Production[[#This Row],[Available time (Hrs)]]-Production[[#This Row],[Actual Run Time (Hrs)]]-Production[[#This Row],[Planned downtime (Hrs)]])</f>
        <v>0</v>
      </c>
      <c r="K91" s="70"/>
      <c r="L91" s="75">
        <f>IFERROR(Production[[#This Row],[UPH]]*(Production[[#This Row],[Available time (Hrs)]]-Production[[#This Row],[Planned downtime (Hrs)]]),"")</f>
        <v>663.1578947368422</v>
      </c>
      <c r="M91" s="72">
        <v>479</v>
      </c>
      <c r="N91" s="72">
        <v>83</v>
      </c>
      <c r="O91" s="73">
        <v>0</v>
      </c>
      <c r="P91" s="76">
        <f>IFERROR(Production[[#This Row],[Defect Quantity]]/(Production[[#This Row],[Defect Quantity]]+Production[[#This Row],[Ok Quantity]]),"")</f>
        <v>0.14768683274021352</v>
      </c>
      <c r="Q91" s="76">
        <f>IFERROR(IF(Production[[#This Row],[Ok Quantity]]="","",Production[[#This Row],[Ok Quantity]]/Production[[#This Row],[Target Quantity]]),"")</f>
        <v>0.72230158730158722</v>
      </c>
      <c r="R91" s="75">
        <f>IFERROR(VLOOKUP(Production[[#This Row],[Product]],'Setting and Lists'!B:E,4,0)*Production[[#This Row],[Defect Quantity]],"")</f>
        <v>3486</v>
      </c>
      <c r="S91" s="75">
        <f>IFERROR(VLOOKUP(Production[[#This Row],[Line]],'Setting and Lists'!L:M,2,0)*(Production[[#This Row],[Lose Time (Hrs)]]),"")</f>
        <v>0</v>
      </c>
      <c r="T91" s="75">
        <f>IFERROR(Production[[#This Row],[Lose Time Cost]]+Production[[#This Row],[Defect Cost]],"")</f>
        <v>3486</v>
      </c>
      <c r="U91" s="77">
        <f>IFERROR(3600/VLOOKUP(Production[[#This Row],[Product]],'Setting and Lists'!B:E,2,0),"")</f>
        <v>94.736842105263165</v>
      </c>
      <c r="V91" s="77">
        <f>IFERROR(Production[[#This Row],[UPH]]/VLOOKUP(Production[[#This Row],[Product]],'Setting and Lists'!B:E,3,0),"")</f>
        <v>47.368421052631582</v>
      </c>
      <c r="W91" s="78" t="str">
        <f>IFERROR(Production[[#This Row],[Actual Run Time (Hrs)]]/Production[[#This Row],[Breakdowns]],"")</f>
        <v/>
      </c>
      <c r="X91" s="78" t="str">
        <f>IFERROR(Production[[#This Row],[Lose Time (Hrs)]]/Production[[#This Row],[Breakdowns]],"")</f>
        <v/>
      </c>
      <c r="Y91" s="76">
        <f>IFERROR(IF(Production[[#This Row],[Actual Run Time (Hrs)]]="","",Production[[#This Row],[Actual Run Time (Hrs)]]/(Production[[#This Row],[Available time (Hrs)]]-Production[[#This Row],[Planned downtime (Hrs)]])),"")</f>
        <v>1</v>
      </c>
      <c r="Z91" s="79">
        <f>IFERROR((IF(Production[[#This Row],[Ok Quantity]]="","",Production[[#This Row],[Ok Quantity]]+Production[[#This Row],[Defect Quantity]])/Production[[#This Row],[Target Quantity]]),"")</f>
        <v>0.84746031746031736</v>
      </c>
      <c r="AA91" s="79">
        <f>IFERROR(Production[[#This Row],[Ok Quantity]]/(Production[[#This Row],[Ok Quantity]]+Production[[#This Row],[Defect Quantity]]),"")</f>
        <v>0.85231316725978645</v>
      </c>
      <c r="AB91" s="76">
        <f>IFERROR(Production[[#This Row],[Quality %]]*Production[[#This Row],[Performance %]]*Production[[#This Row],[Availability %]],"")</f>
        <v>0.72230158730158722</v>
      </c>
    </row>
    <row r="92" spans="1:28" x14ac:dyDescent="0.3">
      <c r="A92" s="67" t="str">
        <f t="shared" ca="1" si="1"/>
        <v/>
      </c>
      <c r="B92" s="68">
        <v>43386</v>
      </c>
      <c r="C92" s="69">
        <v>3</v>
      </c>
      <c r="D92" s="70" t="s">
        <v>50</v>
      </c>
      <c r="E92" s="70" t="s">
        <v>22</v>
      </c>
      <c r="F92" s="71">
        <v>7</v>
      </c>
      <c r="G92" s="74">
        <f>IFERROR(VLOOKUP(Production[[#This Row],[Shift]],'Setting and Lists'!G:H,2,0),"")</f>
        <v>8</v>
      </c>
      <c r="H92" s="71">
        <v>1</v>
      </c>
      <c r="I92" s="74">
        <f>IFERROR(Production[[#This Row],[Available time (Hrs)]]-Production[[#This Row],[Planned downtime (Hrs)]],"")</f>
        <v>7</v>
      </c>
      <c r="J92" s="74">
        <f>IF(Production[[#This Row],[Available time (Hrs)]]="","",Production[[#This Row],[Available time (Hrs)]]-Production[[#This Row],[Actual Run Time (Hrs)]]-Production[[#This Row],[Planned downtime (Hrs)]])</f>
        <v>0</v>
      </c>
      <c r="K92" s="70"/>
      <c r="L92" s="75">
        <f>IFERROR(Production[[#This Row],[UPH]]*(Production[[#This Row],[Available time (Hrs)]]-Production[[#This Row],[Planned downtime (Hrs)]]),"")</f>
        <v>600</v>
      </c>
      <c r="M92" s="72">
        <v>453</v>
      </c>
      <c r="N92" s="72">
        <v>82</v>
      </c>
      <c r="O92" s="73">
        <v>0</v>
      </c>
      <c r="P92" s="76">
        <f>IFERROR(Production[[#This Row],[Defect Quantity]]/(Production[[#This Row],[Defect Quantity]]+Production[[#This Row],[Ok Quantity]]),"")</f>
        <v>0.15327102803738318</v>
      </c>
      <c r="Q92" s="76">
        <f>IFERROR(IF(Production[[#This Row],[Ok Quantity]]="","",Production[[#This Row],[Ok Quantity]]/Production[[#This Row],[Target Quantity]]),"")</f>
        <v>0.755</v>
      </c>
      <c r="R92" s="75">
        <f>IFERROR(VLOOKUP(Production[[#This Row],[Product]],'Setting and Lists'!B:E,4,0)*Production[[#This Row],[Defect Quantity]],"")</f>
        <v>2870</v>
      </c>
      <c r="S92" s="75">
        <f>IFERROR(VLOOKUP(Production[[#This Row],[Line]],'Setting and Lists'!L:M,2,0)*(Production[[#This Row],[Lose Time (Hrs)]]),"")</f>
        <v>0</v>
      </c>
      <c r="T92" s="75">
        <f>IFERROR(Production[[#This Row],[Lose Time Cost]]+Production[[#This Row],[Defect Cost]],"")</f>
        <v>2870</v>
      </c>
      <c r="U92" s="77">
        <f>IFERROR(3600/VLOOKUP(Production[[#This Row],[Product]],'Setting and Lists'!B:E,2,0),"")</f>
        <v>85.714285714285708</v>
      </c>
      <c r="V92" s="77">
        <f>IFERROR(Production[[#This Row],[UPH]]/VLOOKUP(Production[[#This Row],[Product]],'Setting and Lists'!B:E,3,0),"")</f>
        <v>17.142857142857142</v>
      </c>
      <c r="W92" s="78" t="str">
        <f>IFERROR(Production[[#This Row],[Actual Run Time (Hrs)]]/Production[[#This Row],[Breakdowns]],"")</f>
        <v/>
      </c>
      <c r="X92" s="78" t="str">
        <f>IFERROR(Production[[#This Row],[Lose Time (Hrs)]]/Production[[#This Row],[Breakdowns]],"")</f>
        <v/>
      </c>
      <c r="Y92" s="76">
        <f>IFERROR(IF(Production[[#This Row],[Actual Run Time (Hrs)]]="","",Production[[#This Row],[Actual Run Time (Hrs)]]/(Production[[#This Row],[Available time (Hrs)]]-Production[[#This Row],[Planned downtime (Hrs)]])),"")</f>
        <v>1</v>
      </c>
      <c r="Z92" s="79">
        <f>IFERROR((IF(Production[[#This Row],[Ok Quantity]]="","",Production[[#This Row],[Ok Quantity]]+Production[[#This Row],[Defect Quantity]])/Production[[#This Row],[Target Quantity]]),"")</f>
        <v>0.89166666666666672</v>
      </c>
      <c r="AA92" s="79">
        <f>IFERROR(Production[[#This Row],[Ok Quantity]]/(Production[[#This Row],[Ok Quantity]]+Production[[#This Row],[Defect Quantity]]),"")</f>
        <v>0.84672897196261687</v>
      </c>
      <c r="AB92" s="76">
        <f>IFERROR(Production[[#This Row],[Quality %]]*Production[[#This Row],[Performance %]]*Production[[#This Row],[Availability %]],"")</f>
        <v>0.75500000000000012</v>
      </c>
    </row>
    <row r="93" spans="1:28" x14ac:dyDescent="0.3">
      <c r="A93" s="67" t="str">
        <f t="shared" ca="1" si="1"/>
        <v/>
      </c>
      <c r="B93" s="68">
        <v>43140</v>
      </c>
      <c r="C93" s="69">
        <v>2</v>
      </c>
      <c r="D93" s="70" t="s">
        <v>28</v>
      </c>
      <c r="E93" s="70" t="s">
        <v>18</v>
      </c>
      <c r="F93" s="71">
        <v>7</v>
      </c>
      <c r="G93" s="74">
        <f>IFERROR(VLOOKUP(Production[[#This Row],[Shift]],'Setting and Lists'!G:H,2,0),"")</f>
        <v>8</v>
      </c>
      <c r="H93" s="71">
        <v>1</v>
      </c>
      <c r="I93" s="74">
        <f>IFERROR(Production[[#This Row],[Available time (Hrs)]]-Production[[#This Row],[Planned downtime (Hrs)]],"")</f>
        <v>7</v>
      </c>
      <c r="J93" s="74">
        <f>IF(Production[[#This Row],[Available time (Hrs)]]="","",Production[[#This Row],[Available time (Hrs)]]-Production[[#This Row],[Actual Run Time (Hrs)]]-Production[[#This Row],[Planned downtime (Hrs)]])</f>
        <v>0</v>
      </c>
      <c r="K93" s="70"/>
      <c r="L93" s="75">
        <f>IFERROR(Production[[#This Row],[UPH]]*(Production[[#This Row],[Available time (Hrs)]]-Production[[#This Row],[Planned downtime (Hrs)]]),"")</f>
        <v>630</v>
      </c>
      <c r="M93" s="72">
        <v>404</v>
      </c>
      <c r="N93" s="72">
        <v>25</v>
      </c>
      <c r="O93" s="73">
        <v>0</v>
      </c>
      <c r="P93" s="76">
        <f>IFERROR(Production[[#This Row],[Defect Quantity]]/(Production[[#This Row],[Defect Quantity]]+Production[[#This Row],[Ok Quantity]]),"")</f>
        <v>5.8275058275058272E-2</v>
      </c>
      <c r="Q93" s="76">
        <f>IFERROR(IF(Production[[#This Row],[Ok Quantity]]="","",Production[[#This Row],[Ok Quantity]]/Production[[#This Row],[Target Quantity]]),"")</f>
        <v>0.64126984126984132</v>
      </c>
      <c r="R93" s="75">
        <f>IFERROR(VLOOKUP(Production[[#This Row],[Product]],'Setting and Lists'!B:E,4,0)*Production[[#This Row],[Defect Quantity]],"")</f>
        <v>1500</v>
      </c>
      <c r="S93" s="75">
        <f>IFERROR(VLOOKUP(Production[[#This Row],[Line]],'Setting and Lists'!L:M,2,0)*(Production[[#This Row],[Lose Time (Hrs)]]),"")</f>
        <v>0</v>
      </c>
      <c r="T93" s="75">
        <f>IFERROR(Production[[#This Row],[Lose Time Cost]]+Production[[#This Row],[Defect Cost]],"")</f>
        <v>1500</v>
      </c>
      <c r="U93" s="77">
        <f>IFERROR(3600/VLOOKUP(Production[[#This Row],[Product]],'Setting and Lists'!B:E,2,0),"")</f>
        <v>90</v>
      </c>
      <c r="V93" s="77">
        <f>IFERROR(Production[[#This Row],[UPH]]/VLOOKUP(Production[[#This Row],[Product]],'Setting and Lists'!B:E,3,0),"")</f>
        <v>22.5</v>
      </c>
      <c r="W93" s="78" t="str">
        <f>IFERROR(Production[[#This Row],[Actual Run Time (Hrs)]]/Production[[#This Row],[Breakdowns]],"")</f>
        <v/>
      </c>
      <c r="X93" s="78" t="str">
        <f>IFERROR(Production[[#This Row],[Lose Time (Hrs)]]/Production[[#This Row],[Breakdowns]],"")</f>
        <v/>
      </c>
      <c r="Y93" s="76">
        <f>IFERROR(IF(Production[[#This Row],[Actual Run Time (Hrs)]]="","",Production[[#This Row],[Actual Run Time (Hrs)]]/(Production[[#This Row],[Available time (Hrs)]]-Production[[#This Row],[Planned downtime (Hrs)]])),"")</f>
        <v>1</v>
      </c>
      <c r="Z93" s="79">
        <f>IFERROR((IF(Production[[#This Row],[Ok Quantity]]="","",Production[[#This Row],[Ok Quantity]]+Production[[#This Row],[Defect Quantity]])/Production[[#This Row],[Target Quantity]]),"")</f>
        <v>0.68095238095238098</v>
      </c>
      <c r="AA93" s="79">
        <f>IFERROR(Production[[#This Row],[Ok Quantity]]/(Production[[#This Row],[Ok Quantity]]+Production[[#This Row],[Defect Quantity]]),"")</f>
        <v>0.9417249417249417</v>
      </c>
      <c r="AB93" s="76">
        <f>IFERROR(Production[[#This Row],[Quality %]]*Production[[#This Row],[Performance %]]*Production[[#This Row],[Availability %]],"")</f>
        <v>0.64126984126984132</v>
      </c>
    </row>
    <row r="94" spans="1:28" x14ac:dyDescent="0.3">
      <c r="A94" s="67" t="str">
        <f t="shared" ca="1" si="1"/>
        <v/>
      </c>
      <c r="B94" s="68">
        <v>42173</v>
      </c>
      <c r="C94" s="69">
        <v>3</v>
      </c>
      <c r="D94" s="70" t="s">
        <v>49</v>
      </c>
      <c r="E94" s="70" t="s">
        <v>18</v>
      </c>
      <c r="F94" s="71">
        <v>7</v>
      </c>
      <c r="G94" s="74">
        <f>IFERROR(VLOOKUP(Production[[#This Row],[Shift]],'Setting and Lists'!G:H,2,0),"")</f>
        <v>8</v>
      </c>
      <c r="H94" s="71">
        <v>1</v>
      </c>
      <c r="I94" s="74">
        <f>IFERROR(Production[[#This Row],[Available time (Hrs)]]-Production[[#This Row],[Planned downtime (Hrs)]],"")</f>
        <v>7</v>
      </c>
      <c r="J94" s="74">
        <f>IF(Production[[#This Row],[Available time (Hrs)]]="","",Production[[#This Row],[Available time (Hrs)]]-Production[[#This Row],[Actual Run Time (Hrs)]]-Production[[#This Row],[Planned downtime (Hrs)]])</f>
        <v>0</v>
      </c>
      <c r="K94" s="70"/>
      <c r="L94" s="75">
        <f>IFERROR(Production[[#This Row],[UPH]]*(Production[[#This Row],[Available time (Hrs)]]-Production[[#This Row],[Planned downtime (Hrs)]]),"")</f>
        <v>630</v>
      </c>
      <c r="M94" s="72">
        <v>457</v>
      </c>
      <c r="N94" s="72">
        <v>65</v>
      </c>
      <c r="O94" s="73">
        <v>0</v>
      </c>
      <c r="P94" s="76">
        <f>IFERROR(Production[[#This Row],[Defect Quantity]]/(Production[[#This Row],[Defect Quantity]]+Production[[#This Row],[Ok Quantity]]),"")</f>
        <v>0.12452107279693486</v>
      </c>
      <c r="Q94" s="76">
        <f>IFERROR(IF(Production[[#This Row],[Ok Quantity]]="","",Production[[#This Row],[Ok Quantity]]/Production[[#This Row],[Target Quantity]]),"")</f>
        <v>0.72539682539682537</v>
      </c>
      <c r="R94" s="75">
        <f>IFERROR(VLOOKUP(Production[[#This Row],[Product]],'Setting and Lists'!B:E,4,0)*Production[[#This Row],[Defect Quantity]],"")</f>
        <v>3900</v>
      </c>
      <c r="S94" s="75">
        <f>IFERROR(VLOOKUP(Production[[#This Row],[Line]],'Setting and Lists'!L:M,2,0)*(Production[[#This Row],[Lose Time (Hrs)]]),"")</f>
        <v>0</v>
      </c>
      <c r="T94" s="75">
        <f>IFERROR(Production[[#This Row],[Lose Time Cost]]+Production[[#This Row],[Defect Cost]],"")</f>
        <v>3900</v>
      </c>
      <c r="U94" s="77">
        <f>IFERROR(3600/VLOOKUP(Production[[#This Row],[Product]],'Setting and Lists'!B:E,2,0),"")</f>
        <v>90</v>
      </c>
      <c r="V94" s="77">
        <f>IFERROR(Production[[#This Row],[UPH]]/VLOOKUP(Production[[#This Row],[Product]],'Setting and Lists'!B:E,3,0),"")</f>
        <v>22.5</v>
      </c>
      <c r="W94" s="78" t="str">
        <f>IFERROR(Production[[#This Row],[Actual Run Time (Hrs)]]/Production[[#This Row],[Breakdowns]],"")</f>
        <v/>
      </c>
      <c r="X94" s="78" t="str">
        <f>IFERROR(Production[[#This Row],[Lose Time (Hrs)]]/Production[[#This Row],[Breakdowns]],"")</f>
        <v/>
      </c>
      <c r="Y94" s="76">
        <f>IFERROR(IF(Production[[#This Row],[Actual Run Time (Hrs)]]="","",Production[[#This Row],[Actual Run Time (Hrs)]]/(Production[[#This Row],[Available time (Hrs)]]-Production[[#This Row],[Planned downtime (Hrs)]])),"")</f>
        <v>1</v>
      </c>
      <c r="Z94" s="79">
        <f>IFERROR((IF(Production[[#This Row],[Ok Quantity]]="","",Production[[#This Row],[Ok Quantity]]+Production[[#This Row],[Defect Quantity]])/Production[[#This Row],[Target Quantity]]),"")</f>
        <v>0.82857142857142863</v>
      </c>
      <c r="AA94" s="79">
        <f>IFERROR(Production[[#This Row],[Ok Quantity]]/(Production[[#This Row],[Ok Quantity]]+Production[[#This Row],[Defect Quantity]]),"")</f>
        <v>0.87547892720306508</v>
      </c>
      <c r="AB94" s="76">
        <f>IFERROR(Production[[#This Row],[Quality %]]*Production[[#This Row],[Performance %]]*Production[[#This Row],[Availability %]],"")</f>
        <v>0.72539682539682537</v>
      </c>
    </row>
    <row r="95" spans="1:28" x14ac:dyDescent="0.3">
      <c r="A95" s="67" t="str">
        <f t="shared" ca="1" si="1"/>
        <v/>
      </c>
      <c r="B95" s="68">
        <v>42858</v>
      </c>
      <c r="C95" s="69">
        <v>2</v>
      </c>
      <c r="D95" s="70" t="s">
        <v>28</v>
      </c>
      <c r="E95" s="70" t="s">
        <v>21</v>
      </c>
      <c r="F95" s="71">
        <v>4</v>
      </c>
      <c r="G95" s="74">
        <f>IFERROR(VLOOKUP(Production[[#This Row],[Shift]],'Setting and Lists'!G:H,2,0),"")</f>
        <v>8</v>
      </c>
      <c r="H95" s="71">
        <v>1</v>
      </c>
      <c r="I95" s="74">
        <f>IFERROR(Production[[#This Row],[Available time (Hrs)]]-Production[[#This Row],[Planned downtime (Hrs)]],"")</f>
        <v>7</v>
      </c>
      <c r="J95" s="74">
        <f>IF(Production[[#This Row],[Available time (Hrs)]]="","",Production[[#This Row],[Available time (Hrs)]]-Production[[#This Row],[Actual Run Time (Hrs)]]-Production[[#This Row],[Planned downtime (Hrs)]])</f>
        <v>3</v>
      </c>
      <c r="K95" s="70" t="s">
        <v>36</v>
      </c>
      <c r="L95" s="75">
        <f>IFERROR(Production[[#This Row],[UPH]]*(Production[[#This Row],[Available time (Hrs)]]-Production[[#This Row],[Planned downtime (Hrs)]]),"")</f>
        <v>681.08108108108104</v>
      </c>
      <c r="M95" s="72">
        <v>500</v>
      </c>
      <c r="N95" s="72">
        <v>41</v>
      </c>
      <c r="O95" s="73">
        <v>2</v>
      </c>
      <c r="P95" s="76">
        <f>IFERROR(Production[[#This Row],[Defect Quantity]]/(Production[[#This Row],[Defect Quantity]]+Production[[#This Row],[Ok Quantity]]),"")</f>
        <v>7.5785582255083181E-2</v>
      </c>
      <c r="Q95" s="76">
        <f>IFERROR(IF(Production[[#This Row],[Ok Quantity]]="","",Production[[#This Row],[Ok Quantity]]/Production[[#This Row],[Target Quantity]]),"")</f>
        <v>0.73412698412698418</v>
      </c>
      <c r="R95" s="75">
        <f>IFERROR(VLOOKUP(Production[[#This Row],[Product]],'Setting and Lists'!B:E,4,0)*Production[[#This Row],[Defect Quantity]],"")</f>
        <v>2255</v>
      </c>
      <c r="S95" s="75">
        <f>IFERROR(VLOOKUP(Production[[#This Row],[Line]],'Setting and Lists'!L:M,2,0)*(Production[[#This Row],[Lose Time (Hrs)]]),"")</f>
        <v>2700</v>
      </c>
      <c r="T95" s="75">
        <f>IFERROR(Production[[#This Row],[Lose Time Cost]]+Production[[#This Row],[Defect Cost]],"")</f>
        <v>4955</v>
      </c>
      <c r="U95" s="77">
        <f>IFERROR(3600/VLOOKUP(Production[[#This Row],[Product]],'Setting and Lists'!B:E,2,0),"")</f>
        <v>97.297297297297291</v>
      </c>
      <c r="V95" s="77">
        <f>IFERROR(Production[[#This Row],[UPH]]/VLOOKUP(Production[[#This Row],[Product]],'Setting and Lists'!B:E,3,0),"")</f>
        <v>32.432432432432428</v>
      </c>
      <c r="W95" s="78">
        <f>IFERROR(Production[[#This Row],[Actual Run Time (Hrs)]]/Production[[#This Row],[Breakdowns]],"")</f>
        <v>2</v>
      </c>
      <c r="X95" s="78">
        <f>IFERROR(Production[[#This Row],[Lose Time (Hrs)]]/Production[[#This Row],[Breakdowns]],"")</f>
        <v>1.5</v>
      </c>
      <c r="Y95" s="76">
        <f>IFERROR(IF(Production[[#This Row],[Actual Run Time (Hrs)]]="","",Production[[#This Row],[Actual Run Time (Hrs)]]/(Production[[#This Row],[Available time (Hrs)]]-Production[[#This Row],[Planned downtime (Hrs)]])),"")</f>
        <v>0.5714285714285714</v>
      </c>
      <c r="Z95" s="79">
        <f>IFERROR((IF(Production[[#This Row],[Ok Quantity]]="","",Production[[#This Row],[Ok Quantity]]+Production[[#This Row],[Defect Quantity]])/Production[[#This Row],[Target Quantity]]),"")</f>
        <v>0.79432539682539682</v>
      </c>
      <c r="AA95" s="79">
        <f>IFERROR(Production[[#This Row],[Ok Quantity]]/(Production[[#This Row],[Ok Quantity]]+Production[[#This Row],[Defect Quantity]]),"")</f>
        <v>0.92421441774491686</v>
      </c>
      <c r="AB95" s="76">
        <f>IFERROR(Production[[#This Row],[Quality %]]*Production[[#This Row],[Performance %]]*Production[[#This Row],[Availability %]],"")</f>
        <v>0.41950113378684806</v>
      </c>
    </row>
    <row r="96" spans="1:28" x14ac:dyDescent="0.3">
      <c r="A96" s="67" t="str">
        <f t="shared" ca="1" si="1"/>
        <v/>
      </c>
      <c r="B96" s="68">
        <v>42781</v>
      </c>
      <c r="C96" s="69">
        <v>2</v>
      </c>
      <c r="D96" s="70" t="s">
        <v>26</v>
      </c>
      <c r="E96" s="70" t="s">
        <v>24</v>
      </c>
      <c r="F96" s="71">
        <v>6</v>
      </c>
      <c r="G96" s="74">
        <f>IFERROR(VLOOKUP(Production[[#This Row],[Shift]],'Setting and Lists'!G:H,2,0),"")</f>
        <v>8</v>
      </c>
      <c r="H96" s="71">
        <v>1</v>
      </c>
      <c r="I96" s="74">
        <f>IFERROR(Production[[#This Row],[Available time (Hrs)]]-Production[[#This Row],[Planned downtime (Hrs)]],"")</f>
        <v>7</v>
      </c>
      <c r="J96" s="74">
        <f>IF(Production[[#This Row],[Available time (Hrs)]]="","",Production[[#This Row],[Available time (Hrs)]]-Production[[#This Row],[Actual Run Time (Hrs)]]-Production[[#This Row],[Planned downtime (Hrs)]])</f>
        <v>1</v>
      </c>
      <c r="K96" s="70" t="s">
        <v>66</v>
      </c>
      <c r="L96" s="75">
        <f>IFERROR(Production[[#This Row],[UPH]]*(Production[[#This Row],[Available time (Hrs)]]-Production[[#This Row],[Planned downtime (Hrs)]]),"")</f>
        <v>600</v>
      </c>
      <c r="M96" s="72">
        <v>432</v>
      </c>
      <c r="N96" s="72">
        <v>145</v>
      </c>
      <c r="O96" s="73">
        <v>2</v>
      </c>
      <c r="P96" s="76">
        <f>IFERROR(Production[[#This Row],[Defect Quantity]]/(Production[[#This Row],[Defect Quantity]]+Production[[#This Row],[Ok Quantity]]),"")</f>
        <v>0.25129982668977469</v>
      </c>
      <c r="Q96" s="76">
        <f>IFERROR(IF(Production[[#This Row],[Ok Quantity]]="","",Production[[#This Row],[Ok Quantity]]/Production[[#This Row],[Target Quantity]]),"")</f>
        <v>0.72</v>
      </c>
      <c r="R96" s="75">
        <f>IFERROR(VLOOKUP(Production[[#This Row],[Product]],'Setting and Lists'!B:E,4,0)*Production[[#This Row],[Defect Quantity]],"")</f>
        <v>7395</v>
      </c>
      <c r="S96" s="75">
        <f>IFERROR(VLOOKUP(Production[[#This Row],[Line]],'Setting and Lists'!L:M,2,0)*(Production[[#This Row],[Lose Time (Hrs)]]),"")</f>
        <v>1000</v>
      </c>
      <c r="T96" s="75">
        <f>IFERROR(Production[[#This Row],[Lose Time Cost]]+Production[[#This Row],[Defect Cost]],"")</f>
        <v>8395</v>
      </c>
      <c r="U96" s="77">
        <f>IFERROR(3600/VLOOKUP(Production[[#This Row],[Product]],'Setting and Lists'!B:E,2,0),"")</f>
        <v>85.714285714285708</v>
      </c>
      <c r="V96" s="77">
        <f>IFERROR(Production[[#This Row],[UPH]]/VLOOKUP(Production[[#This Row],[Product]],'Setting and Lists'!B:E,3,0),"")</f>
        <v>28.571428571428569</v>
      </c>
      <c r="W96" s="78">
        <f>IFERROR(Production[[#This Row],[Actual Run Time (Hrs)]]/Production[[#This Row],[Breakdowns]],"")</f>
        <v>3</v>
      </c>
      <c r="X96" s="78">
        <f>IFERROR(Production[[#This Row],[Lose Time (Hrs)]]/Production[[#This Row],[Breakdowns]],"")</f>
        <v>0.5</v>
      </c>
      <c r="Y96" s="76">
        <f>IFERROR(IF(Production[[#This Row],[Actual Run Time (Hrs)]]="","",Production[[#This Row],[Actual Run Time (Hrs)]]/(Production[[#This Row],[Available time (Hrs)]]-Production[[#This Row],[Planned downtime (Hrs)]])),"")</f>
        <v>0.8571428571428571</v>
      </c>
      <c r="Z96" s="79">
        <f>IFERROR((IF(Production[[#This Row],[Ok Quantity]]="","",Production[[#This Row],[Ok Quantity]]+Production[[#This Row],[Defect Quantity]])/Production[[#This Row],[Target Quantity]]),"")</f>
        <v>0.96166666666666667</v>
      </c>
      <c r="AA96" s="79">
        <f>IFERROR(Production[[#This Row],[Ok Quantity]]/(Production[[#This Row],[Ok Quantity]]+Production[[#This Row],[Defect Quantity]]),"")</f>
        <v>0.74870017331022531</v>
      </c>
      <c r="AB96" s="76">
        <f>IFERROR(Production[[#This Row],[Quality %]]*Production[[#This Row],[Performance %]]*Production[[#This Row],[Availability %]],"")</f>
        <v>0.6171428571428571</v>
      </c>
    </row>
    <row r="97" spans="1:28" x14ac:dyDescent="0.3">
      <c r="A97" s="67" t="str">
        <f t="shared" ca="1" si="1"/>
        <v/>
      </c>
      <c r="B97" s="68">
        <v>43521</v>
      </c>
      <c r="C97" s="69">
        <v>2</v>
      </c>
      <c r="D97" s="70" t="s">
        <v>27</v>
      </c>
      <c r="E97" s="70" t="s">
        <v>21</v>
      </c>
      <c r="F97" s="71">
        <v>5</v>
      </c>
      <c r="G97" s="74">
        <f>IFERROR(VLOOKUP(Production[[#This Row],[Shift]],'Setting and Lists'!G:H,2,0),"")</f>
        <v>8</v>
      </c>
      <c r="H97" s="71">
        <v>1</v>
      </c>
      <c r="I97" s="74">
        <f>IFERROR(Production[[#This Row],[Available time (Hrs)]]-Production[[#This Row],[Planned downtime (Hrs)]],"")</f>
        <v>7</v>
      </c>
      <c r="J97" s="74">
        <f>IF(Production[[#This Row],[Available time (Hrs)]]="","",Production[[#This Row],[Available time (Hrs)]]-Production[[#This Row],[Actual Run Time (Hrs)]]-Production[[#This Row],[Planned downtime (Hrs)]])</f>
        <v>2</v>
      </c>
      <c r="K97" s="70" t="s">
        <v>33</v>
      </c>
      <c r="L97" s="75">
        <f>IFERROR(Production[[#This Row],[UPH]]*(Production[[#This Row],[Available time (Hrs)]]-Production[[#This Row],[Planned downtime (Hrs)]]),"")</f>
        <v>681.08108108108104</v>
      </c>
      <c r="M97" s="72">
        <v>403</v>
      </c>
      <c r="N97" s="72">
        <v>75</v>
      </c>
      <c r="O97" s="73">
        <v>2</v>
      </c>
      <c r="P97" s="76">
        <f>IFERROR(Production[[#This Row],[Defect Quantity]]/(Production[[#This Row],[Defect Quantity]]+Production[[#This Row],[Ok Quantity]]),"")</f>
        <v>0.15690376569037656</v>
      </c>
      <c r="Q97" s="76">
        <f>IFERROR(IF(Production[[#This Row],[Ok Quantity]]="","",Production[[#This Row],[Ok Quantity]]/Production[[#This Row],[Target Quantity]]),"")</f>
        <v>0.59170634920634924</v>
      </c>
      <c r="R97" s="75">
        <f>IFERROR(VLOOKUP(Production[[#This Row],[Product]],'Setting and Lists'!B:E,4,0)*Production[[#This Row],[Defect Quantity]],"")</f>
        <v>4125</v>
      </c>
      <c r="S97" s="75">
        <f>IFERROR(VLOOKUP(Production[[#This Row],[Line]],'Setting and Lists'!L:M,2,0)*(Production[[#This Row],[Lose Time (Hrs)]]),"")</f>
        <v>2400</v>
      </c>
      <c r="T97" s="75">
        <f>IFERROR(Production[[#This Row],[Lose Time Cost]]+Production[[#This Row],[Defect Cost]],"")</f>
        <v>6525</v>
      </c>
      <c r="U97" s="77">
        <f>IFERROR(3600/VLOOKUP(Production[[#This Row],[Product]],'Setting and Lists'!B:E,2,0),"")</f>
        <v>97.297297297297291</v>
      </c>
      <c r="V97" s="77">
        <f>IFERROR(Production[[#This Row],[UPH]]/VLOOKUP(Production[[#This Row],[Product]],'Setting and Lists'!B:E,3,0),"")</f>
        <v>32.432432432432428</v>
      </c>
      <c r="W97" s="78">
        <f>IFERROR(Production[[#This Row],[Actual Run Time (Hrs)]]/Production[[#This Row],[Breakdowns]],"")</f>
        <v>2.5</v>
      </c>
      <c r="X97" s="78">
        <f>IFERROR(Production[[#This Row],[Lose Time (Hrs)]]/Production[[#This Row],[Breakdowns]],"")</f>
        <v>1</v>
      </c>
      <c r="Y97" s="76">
        <f>IFERROR(IF(Production[[#This Row],[Actual Run Time (Hrs)]]="","",Production[[#This Row],[Actual Run Time (Hrs)]]/(Production[[#This Row],[Available time (Hrs)]]-Production[[#This Row],[Planned downtime (Hrs)]])),"")</f>
        <v>0.7142857142857143</v>
      </c>
      <c r="Z97" s="79">
        <f>IFERROR((IF(Production[[#This Row],[Ok Quantity]]="","",Production[[#This Row],[Ok Quantity]]+Production[[#This Row],[Defect Quantity]])/Production[[#This Row],[Target Quantity]]),"")</f>
        <v>0.70182539682539691</v>
      </c>
      <c r="AA97" s="79">
        <f>IFERROR(Production[[#This Row],[Ok Quantity]]/(Production[[#This Row],[Ok Quantity]]+Production[[#This Row],[Defect Quantity]]),"")</f>
        <v>0.84309623430962344</v>
      </c>
      <c r="AB97" s="76">
        <f>IFERROR(Production[[#This Row],[Quality %]]*Production[[#This Row],[Performance %]]*Production[[#This Row],[Availability %]],"")</f>
        <v>0.42264739229024945</v>
      </c>
    </row>
    <row r="98" spans="1:28" x14ac:dyDescent="0.3">
      <c r="A98" s="67" t="str">
        <f t="shared" ca="1" si="1"/>
        <v/>
      </c>
      <c r="B98" s="68">
        <v>42033</v>
      </c>
      <c r="C98" s="69">
        <v>3</v>
      </c>
      <c r="D98" s="70" t="s">
        <v>26</v>
      </c>
      <c r="E98" s="70" t="s">
        <v>21</v>
      </c>
      <c r="F98" s="71">
        <v>7</v>
      </c>
      <c r="G98" s="74">
        <f>IFERROR(VLOOKUP(Production[[#This Row],[Shift]],'Setting and Lists'!G:H,2,0),"")</f>
        <v>8</v>
      </c>
      <c r="H98" s="71">
        <v>1</v>
      </c>
      <c r="I98" s="74">
        <f>IFERROR(Production[[#This Row],[Available time (Hrs)]]-Production[[#This Row],[Planned downtime (Hrs)]],"")</f>
        <v>7</v>
      </c>
      <c r="J98" s="74">
        <f>IF(Production[[#This Row],[Available time (Hrs)]]="","",Production[[#This Row],[Available time (Hrs)]]-Production[[#This Row],[Actual Run Time (Hrs)]]-Production[[#This Row],[Planned downtime (Hrs)]])</f>
        <v>0</v>
      </c>
      <c r="K98" s="70"/>
      <c r="L98" s="75">
        <f>IFERROR(Production[[#This Row],[UPH]]*(Production[[#This Row],[Available time (Hrs)]]-Production[[#This Row],[Planned downtime (Hrs)]]),"")</f>
        <v>681.08108108108104</v>
      </c>
      <c r="M98" s="72">
        <v>464</v>
      </c>
      <c r="N98" s="72">
        <v>170</v>
      </c>
      <c r="O98" s="73">
        <v>0</v>
      </c>
      <c r="P98" s="76">
        <f>IFERROR(Production[[#This Row],[Defect Quantity]]/(Production[[#This Row],[Defect Quantity]]+Production[[#This Row],[Ok Quantity]]),"")</f>
        <v>0.26813880126182965</v>
      </c>
      <c r="Q98" s="76">
        <f>IFERROR(IF(Production[[#This Row],[Ok Quantity]]="","",Production[[#This Row],[Ok Quantity]]/Production[[#This Row],[Target Quantity]]),"")</f>
        <v>0.68126984126984136</v>
      </c>
      <c r="R98" s="75">
        <f>IFERROR(VLOOKUP(Production[[#This Row],[Product]],'Setting and Lists'!B:E,4,0)*Production[[#This Row],[Defect Quantity]],"")</f>
        <v>9350</v>
      </c>
      <c r="S98" s="75">
        <f>IFERROR(VLOOKUP(Production[[#This Row],[Line]],'Setting and Lists'!L:M,2,0)*(Production[[#This Row],[Lose Time (Hrs)]]),"")</f>
        <v>0</v>
      </c>
      <c r="T98" s="75">
        <f>IFERROR(Production[[#This Row],[Lose Time Cost]]+Production[[#This Row],[Defect Cost]],"")</f>
        <v>9350</v>
      </c>
      <c r="U98" s="77">
        <f>IFERROR(3600/VLOOKUP(Production[[#This Row],[Product]],'Setting and Lists'!B:E,2,0),"")</f>
        <v>97.297297297297291</v>
      </c>
      <c r="V98" s="77">
        <f>IFERROR(Production[[#This Row],[UPH]]/VLOOKUP(Production[[#This Row],[Product]],'Setting and Lists'!B:E,3,0),"")</f>
        <v>32.432432432432428</v>
      </c>
      <c r="W98" s="78" t="str">
        <f>IFERROR(Production[[#This Row],[Actual Run Time (Hrs)]]/Production[[#This Row],[Breakdowns]],"")</f>
        <v/>
      </c>
      <c r="X98" s="78" t="str">
        <f>IFERROR(Production[[#This Row],[Lose Time (Hrs)]]/Production[[#This Row],[Breakdowns]],"")</f>
        <v/>
      </c>
      <c r="Y98" s="76">
        <f>IFERROR(IF(Production[[#This Row],[Actual Run Time (Hrs)]]="","",Production[[#This Row],[Actual Run Time (Hrs)]]/(Production[[#This Row],[Available time (Hrs)]]-Production[[#This Row],[Planned downtime (Hrs)]])),"")</f>
        <v>1</v>
      </c>
      <c r="Z98" s="79">
        <f>IFERROR((IF(Production[[#This Row],[Ok Quantity]]="","",Production[[#This Row],[Ok Quantity]]+Production[[#This Row],[Defect Quantity]])/Production[[#This Row],[Target Quantity]]),"")</f>
        <v>0.93087301587301596</v>
      </c>
      <c r="AA98" s="79">
        <f>IFERROR(Production[[#This Row],[Ok Quantity]]/(Production[[#This Row],[Ok Quantity]]+Production[[#This Row],[Defect Quantity]]),"")</f>
        <v>0.73186119873817035</v>
      </c>
      <c r="AB98" s="76">
        <f>IFERROR(Production[[#This Row],[Quality %]]*Production[[#This Row],[Performance %]]*Production[[#This Row],[Availability %]],"")</f>
        <v>0.68126984126984136</v>
      </c>
    </row>
    <row r="99" spans="1:28" x14ac:dyDescent="0.3">
      <c r="A99" s="67" t="str">
        <f t="shared" ca="1" si="1"/>
        <v/>
      </c>
      <c r="B99" s="68">
        <v>42261</v>
      </c>
      <c r="C99" s="69">
        <v>1</v>
      </c>
      <c r="D99" s="70" t="s">
        <v>49</v>
      </c>
      <c r="E99" s="70" t="s">
        <v>18</v>
      </c>
      <c r="F99" s="71">
        <v>6</v>
      </c>
      <c r="G99" s="74">
        <f>IFERROR(VLOOKUP(Production[[#This Row],[Shift]],'Setting and Lists'!G:H,2,0),"")</f>
        <v>8</v>
      </c>
      <c r="H99" s="71">
        <v>1</v>
      </c>
      <c r="I99" s="74">
        <f>IFERROR(Production[[#This Row],[Available time (Hrs)]]-Production[[#This Row],[Planned downtime (Hrs)]],"")</f>
        <v>7</v>
      </c>
      <c r="J99" s="74">
        <f>IF(Production[[#This Row],[Available time (Hrs)]]="","",Production[[#This Row],[Available time (Hrs)]]-Production[[#This Row],[Actual Run Time (Hrs)]]-Production[[#This Row],[Planned downtime (Hrs)]])</f>
        <v>1</v>
      </c>
      <c r="K99" s="70" t="s">
        <v>67</v>
      </c>
      <c r="L99" s="75">
        <f>IFERROR(Production[[#This Row],[UPH]]*(Production[[#This Row],[Available time (Hrs)]]-Production[[#This Row],[Planned downtime (Hrs)]]),"")</f>
        <v>630</v>
      </c>
      <c r="M99" s="72">
        <v>416</v>
      </c>
      <c r="N99" s="72">
        <v>85</v>
      </c>
      <c r="O99" s="73">
        <v>1</v>
      </c>
      <c r="P99" s="76">
        <f>IFERROR(Production[[#This Row],[Defect Quantity]]/(Production[[#This Row],[Defect Quantity]]+Production[[#This Row],[Ok Quantity]]),"")</f>
        <v>0.16966067864271456</v>
      </c>
      <c r="Q99" s="76">
        <f>IFERROR(IF(Production[[#This Row],[Ok Quantity]]="","",Production[[#This Row],[Ok Quantity]]/Production[[#This Row],[Target Quantity]]),"")</f>
        <v>0.6603174603174603</v>
      </c>
      <c r="R99" s="75">
        <f>IFERROR(VLOOKUP(Production[[#This Row],[Product]],'Setting and Lists'!B:E,4,0)*Production[[#This Row],[Defect Quantity]],"")</f>
        <v>5100</v>
      </c>
      <c r="S99" s="75">
        <f>IFERROR(VLOOKUP(Production[[#This Row],[Line]],'Setting and Lists'!L:M,2,0)*(Production[[#This Row],[Lose Time (Hrs)]]),"")</f>
        <v>1500</v>
      </c>
      <c r="T99" s="75">
        <f>IFERROR(Production[[#This Row],[Lose Time Cost]]+Production[[#This Row],[Defect Cost]],"")</f>
        <v>6600</v>
      </c>
      <c r="U99" s="77">
        <f>IFERROR(3600/VLOOKUP(Production[[#This Row],[Product]],'Setting and Lists'!B:E,2,0),"")</f>
        <v>90</v>
      </c>
      <c r="V99" s="77">
        <f>IFERROR(Production[[#This Row],[UPH]]/VLOOKUP(Production[[#This Row],[Product]],'Setting and Lists'!B:E,3,0),"")</f>
        <v>22.5</v>
      </c>
      <c r="W99" s="78">
        <f>IFERROR(Production[[#This Row],[Actual Run Time (Hrs)]]/Production[[#This Row],[Breakdowns]],"")</f>
        <v>6</v>
      </c>
      <c r="X99" s="78">
        <f>IFERROR(Production[[#This Row],[Lose Time (Hrs)]]/Production[[#This Row],[Breakdowns]],"")</f>
        <v>1</v>
      </c>
      <c r="Y99" s="76">
        <f>IFERROR(IF(Production[[#This Row],[Actual Run Time (Hrs)]]="","",Production[[#This Row],[Actual Run Time (Hrs)]]/(Production[[#This Row],[Available time (Hrs)]]-Production[[#This Row],[Planned downtime (Hrs)]])),"")</f>
        <v>0.8571428571428571</v>
      </c>
      <c r="Z99" s="79">
        <f>IFERROR((IF(Production[[#This Row],[Ok Quantity]]="","",Production[[#This Row],[Ok Quantity]]+Production[[#This Row],[Defect Quantity]])/Production[[#This Row],[Target Quantity]]),"")</f>
        <v>0.79523809523809519</v>
      </c>
      <c r="AA99" s="79">
        <f>IFERROR(Production[[#This Row],[Ok Quantity]]/(Production[[#This Row],[Ok Quantity]]+Production[[#This Row],[Defect Quantity]]),"")</f>
        <v>0.83033932135728539</v>
      </c>
      <c r="AB99" s="76">
        <f>IFERROR(Production[[#This Row],[Quality %]]*Production[[#This Row],[Performance %]]*Production[[#This Row],[Availability %]],"")</f>
        <v>0.56598639455782296</v>
      </c>
    </row>
    <row r="100" spans="1:28" x14ac:dyDescent="0.3">
      <c r="A100" s="67" t="str">
        <f t="shared" ca="1" si="1"/>
        <v/>
      </c>
      <c r="B100" s="68">
        <v>43527</v>
      </c>
      <c r="C100" s="69">
        <v>2</v>
      </c>
      <c r="D100" s="70" t="s">
        <v>26</v>
      </c>
      <c r="E100" s="70" t="s">
        <v>23</v>
      </c>
      <c r="F100" s="71">
        <v>6</v>
      </c>
      <c r="G100" s="74">
        <f>IFERROR(VLOOKUP(Production[[#This Row],[Shift]],'Setting and Lists'!G:H,2,0),"")</f>
        <v>8</v>
      </c>
      <c r="H100" s="71">
        <v>1</v>
      </c>
      <c r="I100" s="74">
        <f>IFERROR(Production[[#This Row],[Available time (Hrs)]]-Production[[#This Row],[Planned downtime (Hrs)]],"")</f>
        <v>7</v>
      </c>
      <c r="J100" s="74">
        <f>IF(Production[[#This Row],[Available time (Hrs)]]="","",Production[[#This Row],[Available time (Hrs)]]-Production[[#This Row],[Actual Run Time (Hrs)]]-Production[[#This Row],[Planned downtime (Hrs)]])</f>
        <v>1</v>
      </c>
      <c r="K100" s="70" t="s">
        <v>36</v>
      </c>
      <c r="L100" s="75">
        <f>IFERROR(Production[[#This Row],[UPH]]*(Production[[#This Row],[Available time (Hrs)]]-Production[[#This Row],[Planned downtime (Hrs)]]),"")</f>
        <v>663.1578947368422</v>
      </c>
      <c r="M100" s="72">
        <v>479</v>
      </c>
      <c r="N100" s="72">
        <v>52</v>
      </c>
      <c r="O100" s="73">
        <v>1</v>
      </c>
      <c r="P100" s="76">
        <f>IFERROR(Production[[#This Row],[Defect Quantity]]/(Production[[#This Row],[Defect Quantity]]+Production[[#This Row],[Ok Quantity]]),"")</f>
        <v>9.7928436911487754E-2</v>
      </c>
      <c r="Q100" s="76">
        <f>IFERROR(IF(Production[[#This Row],[Ok Quantity]]="","",Production[[#This Row],[Ok Quantity]]/Production[[#This Row],[Target Quantity]]),"")</f>
        <v>0.72230158730158722</v>
      </c>
      <c r="R100" s="75">
        <f>IFERROR(VLOOKUP(Production[[#This Row],[Product]],'Setting and Lists'!B:E,4,0)*Production[[#This Row],[Defect Quantity]],"")</f>
        <v>2184</v>
      </c>
      <c r="S100" s="75">
        <f>IFERROR(VLOOKUP(Production[[#This Row],[Line]],'Setting and Lists'!L:M,2,0)*(Production[[#This Row],[Lose Time (Hrs)]]),"")</f>
        <v>1000</v>
      </c>
      <c r="T100" s="75">
        <f>IFERROR(Production[[#This Row],[Lose Time Cost]]+Production[[#This Row],[Defect Cost]],"")</f>
        <v>3184</v>
      </c>
      <c r="U100" s="77">
        <f>IFERROR(3600/VLOOKUP(Production[[#This Row],[Product]],'Setting and Lists'!B:E,2,0),"")</f>
        <v>94.736842105263165</v>
      </c>
      <c r="V100" s="77">
        <f>IFERROR(Production[[#This Row],[UPH]]/VLOOKUP(Production[[#This Row],[Product]],'Setting and Lists'!B:E,3,0),"")</f>
        <v>47.368421052631582</v>
      </c>
      <c r="W100" s="78">
        <f>IFERROR(Production[[#This Row],[Actual Run Time (Hrs)]]/Production[[#This Row],[Breakdowns]],"")</f>
        <v>6</v>
      </c>
      <c r="X100" s="78">
        <f>IFERROR(Production[[#This Row],[Lose Time (Hrs)]]/Production[[#This Row],[Breakdowns]],"")</f>
        <v>1</v>
      </c>
      <c r="Y100" s="76">
        <f>IFERROR(IF(Production[[#This Row],[Actual Run Time (Hrs)]]="","",Production[[#This Row],[Actual Run Time (Hrs)]]/(Production[[#This Row],[Available time (Hrs)]]-Production[[#This Row],[Planned downtime (Hrs)]])),"")</f>
        <v>0.8571428571428571</v>
      </c>
      <c r="Z100" s="79">
        <f>IFERROR((IF(Production[[#This Row],[Ok Quantity]]="","",Production[[#This Row],[Ok Quantity]]+Production[[#This Row],[Defect Quantity]])/Production[[#This Row],[Target Quantity]]),"")</f>
        <v>0.8007142857142856</v>
      </c>
      <c r="AA100" s="79">
        <f>IFERROR(Production[[#This Row],[Ok Quantity]]/(Production[[#This Row],[Ok Quantity]]+Production[[#This Row],[Defect Quantity]]),"")</f>
        <v>0.90207156308851222</v>
      </c>
      <c r="AB100" s="76">
        <f>IFERROR(Production[[#This Row],[Quality %]]*Production[[#This Row],[Performance %]]*Production[[#This Row],[Availability %]],"")</f>
        <v>0.61911564625850335</v>
      </c>
    </row>
    <row r="101" spans="1:28" x14ac:dyDescent="0.3">
      <c r="A101" s="67" t="str">
        <f t="shared" ca="1" si="1"/>
        <v/>
      </c>
      <c r="B101" s="68">
        <v>42642</v>
      </c>
      <c r="C101" s="69">
        <v>1</v>
      </c>
      <c r="D101" s="70" t="s">
        <v>28</v>
      </c>
      <c r="E101" s="70" t="s">
        <v>21</v>
      </c>
      <c r="F101" s="71">
        <v>7</v>
      </c>
      <c r="G101" s="74">
        <f>IFERROR(VLOOKUP(Production[[#This Row],[Shift]],'Setting and Lists'!G:H,2,0),"")</f>
        <v>8</v>
      </c>
      <c r="H101" s="71">
        <v>1</v>
      </c>
      <c r="I101" s="74">
        <f>IFERROR(Production[[#This Row],[Available time (Hrs)]]-Production[[#This Row],[Planned downtime (Hrs)]],"")</f>
        <v>7</v>
      </c>
      <c r="J101" s="74">
        <f>IF(Production[[#This Row],[Available time (Hrs)]]="","",Production[[#This Row],[Available time (Hrs)]]-Production[[#This Row],[Actual Run Time (Hrs)]]-Production[[#This Row],[Planned downtime (Hrs)]])</f>
        <v>0</v>
      </c>
      <c r="K101" s="70"/>
      <c r="L101" s="75">
        <f>IFERROR(Production[[#This Row],[UPH]]*(Production[[#This Row],[Available time (Hrs)]]-Production[[#This Row],[Planned downtime (Hrs)]]),"")</f>
        <v>681.08108108108104</v>
      </c>
      <c r="M101" s="72">
        <v>456</v>
      </c>
      <c r="N101" s="72">
        <v>40</v>
      </c>
      <c r="O101" s="73">
        <v>0</v>
      </c>
      <c r="P101" s="76">
        <f>IFERROR(Production[[#This Row],[Defect Quantity]]/(Production[[#This Row],[Defect Quantity]]+Production[[#This Row],[Ok Quantity]]),"")</f>
        <v>8.0645161290322578E-2</v>
      </c>
      <c r="Q101" s="76">
        <f>IFERROR(IF(Production[[#This Row],[Ok Quantity]]="","",Production[[#This Row],[Ok Quantity]]/Production[[#This Row],[Target Quantity]]),"")</f>
        <v>0.66952380952380952</v>
      </c>
      <c r="R101" s="75">
        <f>IFERROR(VLOOKUP(Production[[#This Row],[Product]],'Setting and Lists'!B:E,4,0)*Production[[#This Row],[Defect Quantity]],"")</f>
        <v>2200</v>
      </c>
      <c r="S101" s="75">
        <f>IFERROR(VLOOKUP(Production[[#This Row],[Line]],'Setting and Lists'!L:M,2,0)*(Production[[#This Row],[Lose Time (Hrs)]]),"")</f>
        <v>0</v>
      </c>
      <c r="T101" s="75">
        <f>IFERROR(Production[[#This Row],[Lose Time Cost]]+Production[[#This Row],[Defect Cost]],"")</f>
        <v>2200</v>
      </c>
      <c r="U101" s="77">
        <f>IFERROR(3600/VLOOKUP(Production[[#This Row],[Product]],'Setting and Lists'!B:E,2,0),"")</f>
        <v>97.297297297297291</v>
      </c>
      <c r="V101" s="77">
        <f>IFERROR(Production[[#This Row],[UPH]]/VLOOKUP(Production[[#This Row],[Product]],'Setting and Lists'!B:E,3,0),"")</f>
        <v>32.432432432432428</v>
      </c>
      <c r="W101" s="78" t="str">
        <f>IFERROR(Production[[#This Row],[Actual Run Time (Hrs)]]/Production[[#This Row],[Breakdowns]],"")</f>
        <v/>
      </c>
      <c r="X101" s="78" t="str">
        <f>IFERROR(Production[[#This Row],[Lose Time (Hrs)]]/Production[[#This Row],[Breakdowns]],"")</f>
        <v/>
      </c>
      <c r="Y101" s="76">
        <f>IFERROR(IF(Production[[#This Row],[Actual Run Time (Hrs)]]="","",Production[[#This Row],[Actual Run Time (Hrs)]]/(Production[[#This Row],[Available time (Hrs)]]-Production[[#This Row],[Planned downtime (Hrs)]])),"")</f>
        <v>1</v>
      </c>
      <c r="Z101" s="79">
        <f>IFERROR((IF(Production[[#This Row],[Ok Quantity]]="","",Production[[#This Row],[Ok Quantity]]+Production[[#This Row],[Defect Quantity]])/Production[[#This Row],[Target Quantity]]),"")</f>
        <v>0.72825396825396826</v>
      </c>
      <c r="AA101" s="79">
        <f>IFERROR(Production[[#This Row],[Ok Quantity]]/(Production[[#This Row],[Ok Quantity]]+Production[[#This Row],[Defect Quantity]]),"")</f>
        <v>0.91935483870967738</v>
      </c>
      <c r="AB101" s="76">
        <f>IFERROR(Production[[#This Row],[Quality %]]*Production[[#This Row],[Performance %]]*Production[[#This Row],[Availability %]],"")</f>
        <v>0.66952380952380952</v>
      </c>
    </row>
    <row r="102" spans="1:28" x14ac:dyDescent="0.3">
      <c r="A102" s="67" t="str">
        <f t="shared" ca="1" si="1"/>
        <v>Add new entry---&gt;</v>
      </c>
    </row>
    <row r="103" spans="1:28" x14ac:dyDescent="0.3">
      <c r="A103" s="67" t="str">
        <f t="shared" ca="1" si="1"/>
        <v/>
      </c>
    </row>
    <row r="104" spans="1:28" x14ac:dyDescent="0.3">
      <c r="A104" s="67" t="str">
        <f t="shared" ca="1" si="1"/>
        <v/>
      </c>
    </row>
    <row r="105" spans="1:28" x14ac:dyDescent="0.3">
      <c r="A105" s="67" t="str">
        <f t="shared" ca="1" si="1"/>
        <v/>
      </c>
    </row>
    <row r="106" spans="1:28" x14ac:dyDescent="0.3">
      <c r="A106" s="67" t="str">
        <f t="shared" ca="1" si="1"/>
        <v/>
      </c>
    </row>
    <row r="107" spans="1:28" x14ac:dyDescent="0.3">
      <c r="A107" s="67" t="str">
        <f t="shared" ca="1" si="1"/>
        <v/>
      </c>
    </row>
    <row r="108" spans="1:28" x14ac:dyDescent="0.3">
      <c r="A108" s="67" t="str">
        <f t="shared" ca="1" si="1"/>
        <v/>
      </c>
    </row>
    <row r="109" spans="1:28" x14ac:dyDescent="0.3">
      <c r="A109" s="67" t="str">
        <f t="shared" ca="1" si="1"/>
        <v/>
      </c>
    </row>
    <row r="110" spans="1:28" x14ac:dyDescent="0.3">
      <c r="A110" s="67" t="str">
        <f t="shared" ca="1" si="1"/>
        <v/>
      </c>
    </row>
    <row r="111" spans="1:28" x14ac:dyDescent="0.3">
      <c r="A111" s="67" t="str">
        <f t="shared" ca="1" si="1"/>
        <v/>
      </c>
    </row>
    <row r="112" spans="1:28" x14ac:dyDescent="0.3">
      <c r="A112" s="67" t="str">
        <f t="shared" ca="1" si="1"/>
        <v/>
      </c>
    </row>
    <row r="113" spans="1:1" x14ac:dyDescent="0.3">
      <c r="A113" s="67" t="str">
        <f t="shared" ca="1" si="1"/>
        <v/>
      </c>
    </row>
    <row r="114" spans="1:1" x14ac:dyDescent="0.3">
      <c r="A114" s="67" t="str">
        <f t="shared" ca="1" si="1"/>
        <v/>
      </c>
    </row>
    <row r="115" spans="1:1" x14ac:dyDescent="0.3">
      <c r="A115" s="67" t="str">
        <f t="shared" ca="1" si="1"/>
        <v/>
      </c>
    </row>
    <row r="116" spans="1:1" x14ac:dyDescent="0.3">
      <c r="A116" s="67" t="str">
        <f t="shared" ca="1" si="1"/>
        <v/>
      </c>
    </row>
    <row r="117" spans="1:1" x14ac:dyDescent="0.3">
      <c r="A117" s="67" t="str">
        <f t="shared" ca="1" si="1"/>
        <v/>
      </c>
    </row>
    <row r="118" spans="1:1" x14ac:dyDescent="0.3">
      <c r="A118" s="67" t="str">
        <f t="shared" ca="1" si="1"/>
        <v/>
      </c>
    </row>
    <row r="119" spans="1:1" x14ac:dyDescent="0.3">
      <c r="A119" s="67" t="str">
        <f t="shared" ca="1" si="1"/>
        <v/>
      </c>
    </row>
    <row r="120" spans="1:1" x14ac:dyDescent="0.3">
      <c r="A120" s="67" t="str">
        <f t="shared" ca="1" si="1"/>
        <v/>
      </c>
    </row>
    <row r="121" spans="1:1" x14ac:dyDescent="0.3">
      <c r="A121" s="67" t="str">
        <f t="shared" ca="1" si="1"/>
        <v/>
      </c>
    </row>
    <row r="122" spans="1:1" x14ac:dyDescent="0.3">
      <c r="A122" s="67" t="str">
        <f t="shared" ca="1" si="1"/>
        <v/>
      </c>
    </row>
    <row r="123" spans="1:1" x14ac:dyDescent="0.3">
      <c r="A123" s="67" t="str">
        <f t="shared" ca="1" si="1"/>
        <v/>
      </c>
    </row>
    <row r="124" spans="1:1" x14ac:dyDescent="0.3">
      <c r="A124" s="67" t="str">
        <f t="shared" ca="1" si="1"/>
        <v/>
      </c>
    </row>
    <row r="125" spans="1:1" x14ac:dyDescent="0.3">
      <c r="A125" s="67" t="str">
        <f t="shared" ca="1" si="1"/>
        <v/>
      </c>
    </row>
    <row r="126" spans="1:1" x14ac:dyDescent="0.3">
      <c r="A126" s="67" t="str">
        <f t="shared" ca="1" si="1"/>
        <v/>
      </c>
    </row>
    <row r="127" spans="1:1" x14ac:dyDescent="0.3">
      <c r="A127" s="67" t="str">
        <f t="shared" ca="1" si="1"/>
        <v/>
      </c>
    </row>
    <row r="128" spans="1:1" x14ac:dyDescent="0.3">
      <c r="A128" s="67" t="str">
        <f t="shared" ca="1" si="1"/>
        <v/>
      </c>
    </row>
    <row r="129" spans="1:1" x14ac:dyDescent="0.3">
      <c r="A129" s="67" t="str">
        <f t="shared" ca="1" si="1"/>
        <v/>
      </c>
    </row>
    <row r="130" spans="1:1" x14ac:dyDescent="0.3">
      <c r="A130" s="67" t="str">
        <f t="shared" ca="1" si="1"/>
        <v/>
      </c>
    </row>
    <row r="131" spans="1:1" x14ac:dyDescent="0.3">
      <c r="A131" s="67" t="str">
        <f t="shared" ca="1" si="1"/>
        <v/>
      </c>
    </row>
    <row r="132" spans="1:1" x14ac:dyDescent="0.3">
      <c r="A132" s="67" t="str">
        <f t="shared" ca="1" si="1"/>
        <v/>
      </c>
    </row>
    <row r="133" spans="1:1" x14ac:dyDescent="0.3">
      <c r="A133" s="67" t="str">
        <f t="shared" ref="A133:A196" ca="1" si="2">IFERROR(IF(AND(OFFSET(A133,0,1,1,1)="",OFFSET(A133,-1,1,1,1)&lt;&gt;""),"Add new entry---&gt;",""),"")</f>
        <v/>
      </c>
    </row>
    <row r="134" spans="1:1" x14ac:dyDescent="0.3">
      <c r="A134" s="67" t="str">
        <f t="shared" ca="1" si="2"/>
        <v/>
      </c>
    </row>
    <row r="135" spans="1:1" x14ac:dyDescent="0.3">
      <c r="A135" s="67" t="str">
        <f t="shared" ca="1" si="2"/>
        <v/>
      </c>
    </row>
    <row r="136" spans="1:1" x14ac:dyDescent="0.3">
      <c r="A136" s="67" t="str">
        <f t="shared" ca="1" si="2"/>
        <v/>
      </c>
    </row>
    <row r="137" spans="1:1" x14ac:dyDescent="0.3">
      <c r="A137" s="67" t="str">
        <f t="shared" ca="1" si="2"/>
        <v/>
      </c>
    </row>
    <row r="138" spans="1:1" x14ac:dyDescent="0.3">
      <c r="A138" s="67" t="str">
        <f t="shared" ca="1" si="2"/>
        <v/>
      </c>
    </row>
    <row r="139" spans="1:1" x14ac:dyDescent="0.3">
      <c r="A139" s="67" t="str">
        <f t="shared" ca="1" si="2"/>
        <v/>
      </c>
    </row>
    <row r="140" spans="1:1" x14ac:dyDescent="0.3">
      <c r="A140" s="67" t="str">
        <f t="shared" ca="1" si="2"/>
        <v/>
      </c>
    </row>
    <row r="141" spans="1:1" x14ac:dyDescent="0.3">
      <c r="A141" s="67" t="str">
        <f t="shared" ca="1" si="2"/>
        <v/>
      </c>
    </row>
    <row r="142" spans="1:1" x14ac:dyDescent="0.3">
      <c r="A142" s="67" t="str">
        <f t="shared" ca="1" si="2"/>
        <v/>
      </c>
    </row>
    <row r="143" spans="1:1" x14ac:dyDescent="0.3">
      <c r="A143" s="67" t="str">
        <f t="shared" ca="1" si="2"/>
        <v/>
      </c>
    </row>
    <row r="144" spans="1:1" x14ac:dyDescent="0.3">
      <c r="A144" s="67" t="str">
        <f t="shared" ca="1" si="2"/>
        <v/>
      </c>
    </row>
    <row r="145" spans="1:1" x14ac:dyDescent="0.3">
      <c r="A145" s="67" t="str">
        <f t="shared" ca="1" si="2"/>
        <v/>
      </c>
    </row>
    <row r="146" spans="1:1" x14ac:dyDescent="0.3">
      <c r="A146" s="67" t="str">
        <f t="shared" ca="1" si="2"/>
        <v/>
      </c>
    </row>
    <row r="147" spans="1:1" x14ac:dyDescent="0.3">
      <c r="A147" s="67" t="str">
        <f t="shared" ca="1" si="2"/>
        <v/>
      </c>
    </row>
    <row r="148" spans="1:1" x14ac:dyDescent="0.3">
      <c r="A148" s="67" t="str">
        <f t="shared" ca="1" si="2"/>
        <v/>
      </c>
    </row>
    <row r="149" spans="1:1" x14ac:dyDescent="0.3">
      <c r="A149" s="67" t="str">
        <f t="shared" ca="1" si="2"/>
        <v/>
      </c>
    </row>
    <row r="150" spans="1:1" x14ac:dyDescent="0.3">
      <c r="A150" s="67" t="str">
        <f t="shared" ca="1" si="2"/>
        <v/>
      </c>
    </row>
    <row r="151" spans="1:1" x14ac:dyDescent="0.3">
      <c r="A151" s="67" t="str">
        <f t="shared" ca="1" si="2"/>
        <v/>
      </c>
    </row>
    <row r="152" spans="1:1" x14ac:dyDescent="0.3">
      <c r="A152" s="67" t="str">
        <f t="shared" ca="1" si="2"/>
        <v/>
      </c>
    </row>
    <row r="153" spans="1:1" x14ac:dyDescent="0.3">
      <c r="A153" s="67" t="str">
        <f t="shared" ca="1" si="2"/>
        <v/>
      </c>
    </row>
    <row r="154" spans="1:1" x14ac:dyDescent="0.3">
      <c r="A154" s="67" t="str">
        <f t="shared" ca="1" si="2"/>
        <v/>
      </c>
    </row>
    <row r="155" spans="1:1" x14ac:dyDescent="0.3">
      <c r="A155" s="67" t="str">
        <f t="shared" ca="1" si="2"/>
        <v/>
      </c>
    </row>
    <row r="156" spans="1:1" x14ac:dyDescent="0.3">
      <c r="A156" s="67" t="str">
        <f t="shared" ca="1" si="2"/>
        <v/>
      </c>
    </row>
    <row r="157" spans="1:1" x14ac:dyDescent="0.3">
      <c r="A157" s="67" t="str">
        <f t="shared" ca="1" si="2"/>
        <v/>
      </c>
    </row>
    <row r="158" spans="1:1" x14ac:dyDescent="0.3">
      <c r="A158" s="67" t="str">
        <f t="shared" ca="1" si="2"/>
        <v/>
      </c>
    </row>
    <row r="159" spans="1:1" x14ac:dyDescent="0.3">
      <c r="A159" s="67" t="str">
        <f t="shared" ca="1" si="2"/>
        <v/>
      </c>
    </row>
    <row r="160" spans="1:1" x14ac:dyDescent="0.3">
      <c r="A160" s="67" t="str">
        <f t="shared" ca="1" si="2"/>
        <v/>
      </c>
    </row>
    <row r="161" spans="1:1" x14ac:dyDescent="0.3">
      <c r="A161" s="67" t="str">
        <f t="shared" ca="1" si="2"/>
        <v/>
      </c>
    </row>
    <row r="162" spans="1:1" x14ac:dyDescent="0.3">
      <c r="A162" s="67" t="str">
        <f t="shared" ca="1" si="2"/>
        <v/>
      </c>
    </row>
    <row r="163" spans="1:1" x14ac:dyDescent="0.3">
      <c r="A163" s="67" t="str">
        <f t="shared" ca="1" si="2"/>
        <v/>
      </c>
    </row>
    <row r="164" spans="1:1" x14ac:dyDescent="0.3">
      <c r="A164" s="67" t="str">
        <f t="shared" ca="1" si="2"/>
        <v/>
      </c>
    </row>
    <row r="165" spans="1:1" x14ac:dyDescent="0.3">
      <c r="A165" s="67" t="str">
        <f t="shared" ca="1" si="2"/>
        <v/>
      </c>
    </row>
    <row r="166" spans="1:1" x14ac:dyDescent="0.3">
      <c r="A166" s="67" t="str">
        <f t="shared" ca="1" si="2"/>
        <v/>
      </c>
    </row>
    <row r="167" spans="1:1" x14ac:dyDescent="0.3">
      <c r="A167" s="67" t="str">
        <f t="shared" ca="1" si="2"/>
        <v/>
      </c>
    </row>
    <row r="168" spans="1:1" x14ac:dyDescent="0.3">
      <c r="A168" s="67" t="str">
        <f t="shared" ca="1" si="2"/>
        <v/>
      </c>
    </row>
    <row r="169" spans="1:1" x14ac:dyDescent="0.3">
      <c r="A169" s="67" t="str">
        <f t="shared" ca="1" si="2"/>
        <v/>
      </c>
    </row>
    <row r="170" spans="1:1" x14ac:dyDescent="0.3">
      <c r="A170" s="67" t="str">
        <f t="shared" ca="1" si="2"/>
        <v/>
      </c>
    </row>
    <row r="171" spans="1:1" x14ac:dyDescent="0.3">
      <c r="A171" s="67" t="str">
        <f t="shared" ca="1" si="2"/>
        <v/>
      </c>
    </row>
    <row r="172" spans="1:1" x14ac:dyDescent="0.3">
      <c r="A172" s="67" t="str">
        <f t="shared" ca="1" si="2"/>
        <v/>
      </c>
    </row>
    <row r="173" spans="1:1" x14ac:dyDescent="0.3">
      <c r="A173" s="67" t="str">
        <f t="shared" ca="1" si="2"/>
        <v/>
      </c>
    </row>
    <row r="174" spans="1:1" x14ac:dyDescent="0.3">
      <c r="A174" s="67" t="str">
        <f t="shared" ca="1" si="2"/>
        <v/>
      </c>
    </row>
    <row r="175" spans="1:1" x14ac:dyDescent="0.3">
      <c r="A175" s="67" t="str">
        <f t="shared" ca="1" si="2"/>
        <v/>
      </c>
    </row>
    <row r="176" spans="1:1" x14ac:dyDescent="0.3">
      <c r="A176" s="67" t="str">
        <f t="shared" ca="1" si="2"/>
        <v/>
      </c>
    </row>
    <row r="177" spans="1:1" x14ac:dyDescent="0.3">
      <c r="A177" s="67" t="str">
        <f t="shared" ca="1" si="2"/>
        <v/>
      </c>
    </row>
    <row r="178" spans="1:1" x14ac:dyDescent="0.3">
      <c r="A178" s="67" t="str">
        <f t="shared" ca="1" si="2"/>
        <v/>
      </c>
    </row>
    <row r="179" spans="1:1" x14ac:dyDescent="0.3">
      <c r="A179" s="67" t="str">
        <f t="shared" ca="1" si="2"/>
        <v/>
      </c>
    </row>
    <row r="180" spans="1:1" x14ac:dyDescent="0.3">
      <c r="A180" s="67" t="str">
        <f t="shared" ca="1" si="2"/>
        <v/>
      </c>
    </row>
    <row r="181" spans="1:1" x14ac:dyDescent="0.3">
      <c r="A181" s="67" t="str">
        <f t="shared" ca="1" si="2"/>
        <v/>
      </c>
    </row>
    <row r="182" spans="1:1" x14ac:dyDescent="0.3">
      <c r="A182" s="67" t="str">
        <f t="shared" ca="1" si="2"/>
        <v/>
      </c>
    </row>
    <row r="183" spans="1:1" x14ac:dyDescent="0.3">
      <c r="A183" s="67" t="str">
        <f t="shared" ca="1" si="2"/>
        <v/>
      </c>
    </row>
    <row r="184" spans="1:1" x14ac:dyDescent="0.3">
      <c r="A184" s="67" t="str">
        <f t="shared" ca="1" si="2"/>
        <v/>
      </c>
    </row>
    <row r="185" spans="1:1" x14ac:dyDescent="0.3">
      <c r="A185" s="67" t="str">
        <f t="shared" ca="1" si="2"/>
        <v/>
      </c>
    </row>
    <row r="186" spans="1:1" x14ac:dyDescent="0.3">
      <c r="A186" s="67" t="str">
        <f t="shared" ca="1" si="2"/>
        <v/>
      </c>
    </row>
    <row r="187" spans="1:1" x14ac:dyDescent="0.3">
      <c r="A187" s="67" t="str">
        <f t="shared" ca="1" si="2"/>
        <v/>
      </c>
    </row>
    <row r="188" spans="1:1" x14ac:dyDescent="0.3">
      <c r="A188" s="67" t="str">
        <f t="shared" ca="1" si="2"/>
        <v/>
      </c>
    </row>
    <row r="189" spans="1:1" x14ac:dyDescent="0.3">
      <c r="A189" s="67" t="str">
        <f t="shared" ca="1" si="2"/>
        <v/>
      </c>
    </row>
    <row r="190" spans="1:1" x14ac:dyDescent="0.3">
      <c r="A190" s="67" t="str">
        <f t="shared" ca="1" si="2"/>
        <v/>
      </c>
    </row>
    <row r="191" spans="1:1" x14ac:dyDescent="0.3">
      <c r="A191" s="67" t="str">
        <f t="shared" ca="1" si="2"/>
        <v/>
      </c>
    </row>
    <row r="192" spans="1:1" x14ac:dyDescent="0.3">
      <c r="A192" s="67" t="str">
        <f t="shared" ca="1" si="2"/>
        <v/>
      </c>
    </row>
    <row r="193" spans="1:1" x14ac:dyDescent="0.3">
      <c r="A193" s="67" t="str">
        <f t="shared" ca="1" si="2"/>
        <v/>
      </c>
    </row>
    <row r="194" spans="1:1" x14ac:dyDescent="0.3">
      <c r="A194" s="67" t="str">
        <f t="shared" ca="1" si="2"/>
        <v/>
      </c>
    </row>
    <row r="195" spans="1:1" x14ac:dyDescent="0.3">
      <c r="A195" s="67" t="str">
        <f t="shared" ca="1" si="2"/>
        <v/>
      </c>
    </row>
    <row r="196" spans="1:1" x14ac:dyDescent="0.3">
      <c r="A196" s="67" t="str">
        <f t="shared" ca="1" si="2"/>
        <v/>
      </c>
    </row>
    <row r="197" spans="1:1" x14ac:dyDescent="0.3">
      <c r="A197" s="67" t="str">
        <f t="shared" ref="A197:A260" ca="1" si="3">IFERROR(IF(AND(OFFSET(A197,0,1,1,1)="",OFFSET(A197,-1,1,1,1)&lt;&gt;""),"Add new entry---&gt;",""),"")</f>
        <v/>
      </c>
    </row>
    <row r="198" spans="1:1" x14ac:dyDescent="0.3">
      <c r="A198" s="67" t="str">
        <f t="shared" ca="1" si="3"/>
        <v/>
      </c>
    </row>
    <row r="199" spans="1:1" x14ac:dyDescent="0.3">
      <c r="A199" s="67" t="str">
        <f t="shared" ca="1" si="3"/>
        <v/>
      </c>
    </row>
    <row r="200" spans="1:1" x14ac:dyDescent="0.3">
      <c r="A200" s="67" t="str">
        <f t="shared" ca="1" si="3"/>
        <v/>
      </c>
    </row>
    <row r="201" spans="1:1" x14ac:dyDescent="0.3">
      <c r="A201" s="67" t="str">
        <f t="shared" ca="1" si="3"/>
        <v/>
      </c>
    </row>
    <row r="202" spans="1:1" x14ac:dyDescent="0.3">
      <c r="A202" s="67" t="str">
        <f t="shared" ca="1" si="3"/>
        <v/>
      </c>
    </row>
    <row r="203" spans="1:1" x14ac:dyDescent="0.3">
      <c r="A203" s="67" t="str">
        <f t="shared" ca="1" si="3"/>
        <v/>
      </c>
    </row>
    <row r="204" spans="1:1" x14ac:dyDescent="0.3">
      <c r="A204" s="67" t="str">
        <f t="shared" ca="1" si="3"/>
        <v/>
      </c>
    </row>
    <row r="205" spans="1:1" x14ac:dyDescent="0.3">
      <c r="A205" s="67" t="str">
        <f t="shared" ca="1" si="3"/>
        <v/>
      </c>
    </row>
    <row r="206" spans="1:1" x14ac:dyDescent="0.3">
      <c r="A206" s="67" t="str">
        <f t="shared" ca="1" si="3"/>
        <v/>
      </c>
    </row>
    <row r="207" spans="1:1" x14ac:dyDescent="0.3">
      <c r="A207" s="67" t="str">
        <f t="shared" ca="1" si="3"/>
        <v/>
      </c>
    </row>
    <row r="208" spans="1:1" x14ac:dyDescent="0.3">
      <c r="A208" s="67" t="str">
        <f t="shared" ca="1" si="3"/>
        <v/>
      </c>
    </row>
    <row r="209" spans="1:1" x14ac:dyDescent="0.3">
      <c r="A209" s="67" t="str">
        <f t="shared" ca="1" si="3"/>
        <v/>
      </c>
    </row>
    <row r="210" spans="1:1" x14ac:dyDescent="0.3">
      <c r="A210" s="67" t="str">
        <f t="shared" ca="1" si="3"/>
        <v/>
      </c>
    </row>
    <row r="211" spans="1:1" x14ac:dyDescent="0.3">
      <c r="A211" s="67" t="str">
        <f t="shared" ca="1" si="3"/>
        <v/>
      </c>
    </row>
    <row r="212" spans="1:1" x14ac:dyDescent="0.3">
      <c r="A212" s="67" t="str">
        <f t="shared" ca="1" si="3"/>
        <v/>
      </c>
    </row>
    <row r="213" spans="1:1" x14ac:dyDescent="0.3">
      <c r="A213" s="67" t="str">
        <f t="shared" ca="1" si="3"/>
        <v/>
      </c>
    </row>
    <row r="214" spans="1:1" x14ac:dyDescent="0.3">
      <c r="A214" s="67" t="str">
        <f t="shared" ca="1" si="3"/>
        <v/>
      </c>
    </row>
    <row r="215" spans="1:1" x14ac:dyDescent="0.3">
      <c r="A215" s="67" t="str">
        <f t="shared" ca="1" si="3"/>
        <v/>
      </c>
    </row>
    <row r="216" spans="1:1" x14ac:dyDescent="0.3">
      <c r="A216" s="67" t="str">
        <f t="shared" ca="1" si="3"/>
        <v/>
      </c>
    </row>
    <row r="217" spans="1:1" x14ac:dyDescent="0.3">
      <c r="A217" s="67" t="str">
        <f t="shared" ca="1" si="3"/>
        <v/>
      </c>
    </row>
    <row r="218" spans="1:1" x14ac:dyDescent="0.3">
      <c r="A218" s="67" t="str">
        <f t="shared" ca="1" si="3"/>
        <v/>
      </c>
    </row>
    <row r="219" spans="1:1" x14ac:dyDescent="0.3">
      <c r="A219" s="67" t="str">
        <f t="shared" ca="1" si="3"/>
        <v/>
      </c>
    </row>
    <row r="220" spans="1:1" x14ac:dyDescent="0.3">
      <c r="A220" s="67" t="str">
        <f t="shared" ca="1" si="3"/>
        <v/>
      </c>
    </row>
    <row r="221" spans="1:1" x14ac:dyDescent="0.3">
      <c r="A221" s="67" t="str">
        <f t="shared" ca="1" si="3"/>
        <v/>
      </c>
    </row>
    <row r="222" spans="1:1" x14ac:dyDescent="0.3">
      <c r="A222" s="67" t="str">
        <f t="shared" ca="1" si="3"/>
        <v/>
      </c>
    </row>
    <row r="223" spans="1:1" x14ac:dyDescent="0.3">
      <c r="A223" s="67" t="str">
        <f t="shared" ca="1" si="3"/>
        <v/>
      </c>
    </row>
    <row r="224" spans="1:1" x14ac:dyDescent="0.3">
      <c r="A224" s="67" t="str">
        <f t="shared" ca="1" si="3"/>
        <v/>
      </c>
    </row>
    <row r="225" spans="1:1" x14ac:dyDescent="0.3">
      <c r="A225" s="67" t="str">
        <f t="shared" ca="1" si="3"/>
        <v/>
      </c>
    </row>
    <row r="226" spans="1:1" x14ac:dyDescent="0.3">
      <c r="A226" s="67" t="str">
        <f t="shared" ca="1" si="3"/>
        <v/>
      </c>
    </row>
    <row r="227" spans="1:1" x14ac:dyDescent="0.3">
      <c r="A227" s="67" t="str">
        <f t="shared" ca="1" si="3"/>
        <v/>
      </c>
    </row>
    <row r="228" spans="1:1" x14ac:dyDescent="0.3">
      <c r="A228" s="67" t="str">
        <f t="shared" ca="1" si="3"/>
        <v/>
      </c>
    </row>
    <row r="229" spans="1:1" x14ac:dyDescent="0.3">
      <c r="A229" s="67" t="str">
        <f t="shared" ca="1" si="3"/>
        <v/>
      </c>
    </row>
    <row r="230" spans="1:1" x14ac:dyDescent="0.3">
      <c r="A230" s="67" t="str">
        <f t="shared" ca="1" si="3"/>
        <v/>
      </c>
    </row>
    <row r="231" spans="1:1" x14ac:dyDescent="0.3">
      <c r="A231" s="67" t="str">
        <f t="shared" ca="1" si="3"/>
        <v/>
      </c>
    </row>
    <row r="232" spans="1:1" x14ac:dyDescent="0.3">
      <c r="A232" s="67" t="str">
        <f t="shared" ca="1" si="3"/>
        <v/>
      </c>
    </row>
    <row r="233" spans="1:1" x14ac:dyDescent="0.3">
      <c r="A233" s="67" t="str">
        <f t="shared" ca="1" si="3"/>
        <v/>
      </c>
    </row>
    <row r="234" spans="1:1" x14ac:dyDescent="0.3">
      <c r="A234" s="67" t="str">
        <f t="shared" ca="1" si="3"/>
        <v/>
      </c>
    </row>
    <row r="235" spans="1:1" x14ac:dyDescent="0.3">
      <c r="A235" s="67" t="str">
        <f t="shared" ca="1" si="3"/>
        <v/>
      </c>
    </row>
    <row r="236" spans="1:1" x14ac:dyDescent="0.3">
      <c r="A236" s="67" t="str">
        <f t="shared" ca="1" si="3"/>
        <v/>
      </c>
    </row>
    <row r="237" spans="1:1" x14ac:dyDescent="0.3">
      <c r="A237" s="67" t="str">
        <f t="shared" ca="1" si="3"/>
        <v/>
      </c>
    </row>
    <row r="238" spans="1:1" x14ac:dyDescent="0.3">
      <c r="A238" s="67" t="str">
        <f t="shared" ca="1" si="3"/>
        <v/>
      </c>
    </row>
    <row r="239" spans="1:1" x14ac:dyDescent="0.3">
      <c r="A239" s="67" t="str">
        <f t="shared" ca="1" si="3"/>
        <v/>
      </c>
    </row>
    <row r="240" spans="1:1" x14ac:dyDescent="0.3">
      <c r="A240" s="67" t="str">
        <f t="shared" ca="1" si="3"/>
        <v/>
      </c>
    </row>
    <row r="241" spans="1:1" x14ac:dyDescent="0.3">
      <c r="A241" s="67" t="str">
        <f t="shared" ca="1" si="3"/>
        <v/>
      </c>
    </row>
    <row r="242" spans="1:1" x14ac:dyDescent="0.3">
      <c r="A242" s="67" t="str">
        <f t="shared" ca="1" si="3"/>
        <v/>
      </c>
    </row>
    <row r="243" spans="1:1" x14ac:dyDescent="0.3">
      <c r="A243" s="67" t="str">
        <f t="shared" ca="1" si="3"/>
        <v/>
      </c>
    </row>
    <row r="244" spans="1:1" x14ac:dyDescent="0.3">
      <c r="A244" s="67" t="str">
        <f t="shared" ca="1" si="3"/>
        <v/>
      </c>
    </row>
    <row r="245" spans="1:1" x14ac:dyDescent="0.3">
      <c r="A245" s="67" t="str">
        <f t="shared" ca="1" si="3"/>
        <v/>
      </c>
    </row>
    <row r="246" spans="1:1" x14ac:dyDescent="0.3">
      <c r="A246" s="67" t="str">
        <f t="shared" ca="1" si="3"/>
        <v/>
      </c>
    </row>
    <row r="247" spans="1:1" x14ac:dyDescent="0.3">
      <c r="A247" s="67" t="str">
        <f t="shared" ca="1" si="3"/>
        <v/>
      </c>
    </row>
    <row r="248" spans="1:1" x14ac:dyDescent="0.3">
      <c r="A248" s="67" t="str">
        <f t="shared" ca="1" si="3"/>
        <v/>
      </c>
    </row>
    <row r="249" spans="1:1" x14ac:dyDescent="0.3">
      <c r="A249" s="67" t="str">
        <f t="shared" ca="1" si="3"/>
        <v/>
      </c>
    </row>
    <row r="250" spans="1:1" x14ac:dyDescent="0.3">
      <c r="A250" s="67" t="str">
        <f t="shared" ca="1" si="3"/>
        <v/>
      </c>
    </row>
    <row r="251" spans="1:1" x14ac:dyDescent="0.3">
      <c r="A251" s="67" t="str">
        <f t="shared" ca="1" si="3"/>
        <v/>
      </c>
    </row>
    <row r="252" spans="1:1" x14ac:dyDescent="0.3">
      <c r="A252" s="67" t="str">
        <f t="shared" ca="1" si="3"/>
        <v/>
      </c>
    </row>
    <row r="253" spans="1:1" x14ac:dyDescent="0.3">
      <c r="A253" s="67" t="str">
        <f t="shared" ca="1" si="3"/>
        <v/>
      </c>
    </row>
    <row r="254" spans="1:1" x14ac:dyDescent="0.3">
      <c r="A254" s="67" t="str">
        <f t="shared" ca="1" si="3"/>
        <v/>
      </c>
    </row>
    <row r="255" spans="1:1" x14ac:dyDescent="0.3">
      <c r="A255" s="67" t="str">
        <f t="shared" ca="1" si="3"/>
        <v/>
      </c>
    </row>
    <row r="256" spans="1:1" x14ac:dyDescent="0.3">
      <c r="A256" s="67" t="str">
        <f t="shared" ca="1" si="3"/>
        <v/>
      </c>
    </row>
    <row r="257" spans="1:1" x14ac:dyDescent="0.3">
      <c r="A257" s="67" t="str">
        <f t="shared" ca="1" si="3"/>
        <v/>
      </c>
    </row>
    <row r="258" spans="1:1" x14ac:dyDescent="0.3">
      <c r="A258" s="67" t="str">
        <f t="shared" ca="1" si="3"/>
        <v/>
      </c>
    </row>
    <row r="259" spans="1:1" x14ac:dyDescent="0.3">
      <c r="A259" s="67" t="str">
        <f t="shared" ca="1" si="3"/>
        <v/>
      </c>
    </row>
    <row r="260" spans="1:1" x14ac:dyDescent="0.3">
      <c r="A260" s="67" t="str">
        <f t="shared" ca="1" si="3"/>
        <v/>
      </c>
    </row>
    <row r="261" spans="1:1" x14ac:dyDescent="0.3">
      <c r="A261" s="67" t="str">
        <f t="shared" ref="A261:A324" ca="1" si="4">IFERROR(IF(AND(OFFSET(A261,0,1,1,1)="",OFFSET(A261,-1,1,1,1)&lt;&gt;""),"Add new entry---&gt;",""),"")</f>
        <v/>
      </c>
    </row>
    <row r="262" spans="1:1" x14ac:dyDescent="0.3">
      <c r="A262" s="67" t="str">
        <f t="shared" ca="1" si="4"/>
        <v/>
      </c>
    </row>
    <row r="263" spans="1:1" x14ac:dyDescent="0.3">
      <c r="A263" s="67" t="str">
        <f t="shared" ca="1" si="4"/>
        <v/>
      </c>
    </row>
    <row r="264" spans="1:1" x14ac:dyDescent="0.3">
      <c r="A264" s="67" t="str">
        <f t="shared" ca="1" si="4"/>
        <v/>
      </c>
    </row>
    <row r="265" spans="1:1" x14ac:dyDescent="0.3">
      <c r="A265" s="67" t="str">
        <f t="shared" ca="1" si="4"/>
        <v/>
      </c>
    </row>
    <row r="266" spans="1:1" x14ac:dyDescent="0.3">
      <c r="A266" s="67" t="str">
        <f t="shared" ca="1" si="4"/>
        <v/>
      </c>
    </row>
    <row r="267" spans="1:1" x14ac:dyDescent="0.3">
      <c r="A267" s="67" t="str">
        <f t="shared" ca="1" si="4"/>
        <v/>
      </c>
    </row>
    <row r="268" spans="1:1" x14ac:dyDescent="0.3">
      <c r="A268" s="67" t="str">
        <f t="shared" ca="1" si="4"/>
        <v/>
      </c>
    </row>
    <row r="269" spans="1:1" x14ac:dyDescent="0.3">
      <c r="A269" s="67" t="str">
        <f t="shared" ca="1" si="4"/>
        <v/>
      </c>
    </row>
    <row r="270" spans="1:1" x14ac:dyDescent="0.3">
      <c r="A270" s="67" t="str">
        <f t="shared" ca="1" si="4"/>
        <v/>
      </c>
    </row>
    <row r="271" spans="1:1" x14ac:dyDescent="0.3">
      <c r="A271" s="67" t="str">
        <f t="shared" ca="1" si="4"/>
        <v/>
      </c>
    </row>
    <row r="272" spans="1:1" x14ac:dyDescent="0.3">
      <c r="A272" s="67" t="str">
        <f t="shared" ca="1" si="4"/>
        <v/>
      </c>
    </row>
    <row r="273" spans="1:1" x14ac:dyDescent="0.3">
      <c r="A273" s="67" t="str">
        <f t="shared" ca="1" si="4"/>
        <v/>
      </c>
    </row>
    <row r="274" spans="1:1" x14ac:dyDescent="0.3">
      <c r="A274" s="67" t="str">
        <f t="shared" ca="1" si="4"/>
        <v/>
      </c>
    </row>
    <row r="275" spans="1:1" x14ac:dyDescent="0.3">
      <c r="A275" s="67" t="str">
        <f t="shared" ca="1" si="4"/>
        <v/>
      </c>
    </row>
    <row r="276" spans="1:1" x14ac:dyDescent="0.3">
      <c r="A276" s="67" t="str">
        <f t="shared" ca="1" si="4"/>
        <v/>
      </c>
    </row>
    <row r="277" spans="1:1" x14ac:dyDescent="0.3">
      <c r="A277" s="67" t="str">
        <f t="shared" ca="1" si="4"/>
        <v/>
      </c>
    </row>
    <row r="278" spans="1:1" x14ac:dyDescent="0.3">
      <c r="A278" s="67" t="str">
        <f t="shared" ca="1" si="4"/>
        <v/>
      </c>
    </row>
    <row r="279" spans="1:1" x14ac:dyDescent="0.3">
      <c r="A279" s="67" t="str">
        <f t="shared" ca="1" si="4"/>
        <v/>
      </c>
    </row>
    <row r="280" spans="1:1" x14ac:dyDescent="0.3">
      <c r="A280" s="67" t="str">
        <f t="shared" ca="1" si="4"/>
        <v/>
      </c>
    </row>
    <row r="281" spans="1:1" x14ac:dyDescent="0.3">
      <c r="A281" s="67" t="str">
        <f t="shared" ca="1" si="4"/>
        <v/>
      </c>
    </row>
    <row r="282" spans="1:1" x14ac:dyDescent="0.3">
      <c r="A282" s="67" t="str">
        <f t="shared" ca="1" si="4"/>
        <v/>
      </c>
    </row>
    <row r="283" spans="1:1" x14ac:dyDescent="0.3">
      <c r="A283" s="67" t="str">
        <f t="shared" ca="1" si="4"/>
        <v/>
      </c>
    </row>
    <row r="284" spans="1:1" x14ac:dyDescent="0.3">
      <c r="A284" s="67" t="str">
        <f t="shared" ca="1" si="4"/>
        <v/>
      </c>
    </row>
    <row r="285" spans="1:1" x14ac:dyDescent="0.3">
      <c r="A285" s="67" t="str">
        <f t="shared" ca="1" si="4"/>
        <v/>
      </c>
    </row>
    <row r="286" spans="1:1" x14ac:dyDescent="0.3">
      <c r="A286" s="67" t="str">
        <f t="shared" ca="1" si="4"/>
        <v/>
      </c>
    </row>
    <row r="287" spans="1:1" x14ac:dyDescent="0.3">
      <c r="A287" s="67" t="str">
        <f t="shared" ca="1" si="4"/>
        <v/>
      </c>
    </row>
    <row r="288" spans="1:1" x14ac:dyDescent="0.3">
      <c r="A288" s="67" t="str">
        <f t="shared" ca="1" si="4"/>
        <v/>
      </c>
    </row>
    <row r="289" spans="1:1" x14ac:dyDescent="0.3">
      <c r="A289" s="67" t="str">
        <f t="shared" ca="1" si="4"/>
        <v/>
      </c>
    </row>
    <row r="290" spans="1:1" x14ac:dyDescent="0.3">
      <c r="A290" s="67" t="str">
        <f t="shared" ca="1" si="4"/>
        <v/>
      </c>
    </row>
    <row r="291" spans="1:1" x14ac:dyDescent="0.3">
      <c r="A291" s="67" t="str">
        <f t="shared" ca="1" si="4"/>
        <v/>
      </c>
    </row>
    <row r="292" spans="1:1" x14ac:dyDescent="0.3">
      <c r="A292" s="67" t="str">
        <f t="shared" ca="1" si="4"/>
        <v/>
      </c>
    </row>
    <row r="293" spans="1:1" x14ac:dyDescent="0.3">
      <c r="A293" s="67" t="str">
        <f t="shared" ca="1" si="4"/>
        <v/>
      </c>
    </row>
    <row r="294" spans="1:1" x14ac:dyDescent="0.3">
      <c r="A294" s="67" t="str">
        <f t="shared" ca="1" si="4"/>
        <v/>
      </c>
    </row>
    <row r="295" spans="1:1" x14ac:dyDescent="0.3">
      <c r="A295" s="67" t="str">
        <f t="shared" ca="1" si="4"/>
        <v/>
      </c>
    </row>
    <row r="296" spans="1:1" x14ac:dyDescent="0.3">
      <c r="A296" s="67" t="str">
        <f t="shared" ca="1" si="4"/>
        <v/>
      </c>
    </row>
    <row r="297" spans="1:1" x14ac:dyDescent="0.3">
      <c r="A297" s="67" t="str">
        <f t="shared" ca="1" si="4"/>
        <v/>
      </c>
    </row>
    <row r="298" spans="1:1" x14ac:dyDescent="0.3">
      <c r="A298" s="67" t="str">
        <f t="shared" ca="1" si="4"/>
        <v/>
      </c>
    </row>
    <row r="299" spans="1:1" x14ac:dyDescent="0.3">
      <c r="A299" s="67" t="str">
        <f t="shared" ca="1" si="4"/>
        <v/>
      </c>
    </row>
    <row r="300" spans="1:1" x14ac:dyDescent="0.3">
      <c r="A300" s="67" t="str">
        <f t="shared" ca="1" si="4"/>
        <v/>
      </c>
    </row>
    <row r="301" spans="1:1" x14ac:dyDescent="0.3">
      <c r="A301" s="67" t="str">
        <f t="shared" ca="1" si="4"/>
        <v/>
      </c>
    </row>
    <row r="302" spans="1:1" x14ac:dyDescent="0.3">
      <c r="A302" s="67" t="str">
        <f t="shared" ca="1" si="4"/>
        <v/>
      </c>
    </row>
    <row r="303" spans="1:1" x14ac:dyDescent="0.3">
      <c r="A303" s="67" t="str">
        <f t="shared" ca="1" si="4"/>
        <v/>
      </c>
    </row>
    <row r="304" spans="1:1" x14ac:dyDescent="0.3">
      <c r="A304" s="67" t="str">
        <f t="shared" ca="1" si="4"/>
        <v/>
      </c>
    </row>
    <row r="305" spans="1:1" x14ac:dyDescent="0.3">
      <c r="A305" s="67" t="str">
        <f t="shared" ca="1" si="4"/>
        <v/>
      </c>
    </row>
    <row r="306" spans="1:1" x14ac:dyDescent="0.3">
      <c r="A306" s="67" t="str">
        <f t="shared" ca="1" si="4"/>
        <v/>
      </c>
    </row>
    <row r="307" spans="1:1" x14ac:dyDescent="0.3">
      <c r="A307" s="67" t="str">
        <f t="shared" ca="1" si="4"/>
        <v/>
      </c>
    </row>
    <row r="308" spans="1:1" x14ac:dyDescent="0.3">
      <c r="A308" s="67" t="str">
        <f t="shared" ca="1" si="4"/>
        <v/>
      </c>
    </row>
    <row r="309" spans="1:1" x14ac:dyDescent="0.3">
      <c r="A309" s="67" t="str">
        <f t="shared" ca="1" si="4"/>
        <v/>
      </c>
    </row>
    <row r="310" spans="1:1" x14ac:dyDescent="0.3">
      <c r="A310" s="67" t="str">
        <f t="shared" ca="1" si="4"/>
        <v/>
      </c>
    </row>
    <row r="311" spans="1:1" x14ac:dyDescent="0.3">
      <c r="A311" s="67" t="str">
        <f t="shared" ca="1" si="4"/>
        <v/>
      </c>
    </row>
    <row r="312" spans="1:1" x14ac:dyDescent="0.3">
      <c r="A312" s="67" t="str">
        <f t="shared" ca="1" si="4"/>
        <v/>
      </c>
    </row>
    <row r="313" spans="1:1" x14ac:dyDescent="0.3">
      <c r="A313" s="67" t="str">
        <f t="shared" ca="1" si="4"/>
        <v/>
      </c>
    </row>
    <row r="314" spans="1:1" x14ac:dyDescent="0.3">
      <c r="A314" s="67" t="str">
        <f t="shared" ca="1" si="4"/>
        <v/>
      </c>
    </row>
    <row r="315" spans="1:1" x14ac:dyDescent="0.3">
      <c r="A315" s="67" t="str">
        <f t="shared" ca="1" si="4"/>
        <v/>
      </c>
    </row>
    <row r="316" spans="1:1" x14ac:dyDescent="0.3">
      <c r="A316" s="67" t="str">
        <f t="shared" ca="1" si="4"/>
        <v/>
      </c>
    </row>
    <row r="317" spans="1:1" x14ac:dyDescent="0.3">
      <c r="A317" s="67" t="str">
        <f t="shared" ca="1" si="4"/>
        <v/>
      </c>
    </row>
    <row r="318" spans="1:1" x14ac:dyDescent="0.3">
      <c r="A318" s="67" t="str">
        <f t="shared" ca="1" si="4"/>
        <v/>
      </c>
    </row>
    <row r="319" spans="1:1" x14ac:dyDescent="0.3">
      <c r="A319" s="67" t="str">
        <f t="shared" ca="1" si="4"/>
        <v/>
      </c>
    </row>
    <row r="320" spans="1:1" x14ac:dyDescent="0.3">
      <c r="A320" s="67" t="str">
        <f t="shared" ca="1" si="4"/>
        <v/>
      </c>
    </row>
    <row r="321" spans="1:1" x14ac:dyDescent="0.3">
      <c r="A321" s="67" t="str">
        <f t="shared" ca="1" si="4"/>
        <v/>
      </c>
    </row>
    <row r="322" spans="1:1" x14ac:dyDescent="0.3">
      <c r="A322" s="67" t="str">
        <f t="shared" ca="1" si="4"/>
        <v/>
      </c>
    </row>
    <row r="323" spans="1:1" x14ac:dyDescent="0.3">
      <c r="A323" s="67" t="str">
        <f t="shared" ca="1" si="4"/>
        <v/>
      </c>
    </row>
    <row r="324" spans="1:1" x14ac:dyDescent="0.3">
      <c r="A324" s="67" t="str">
        <f t="shared" ca="1" si="4"/>
        <v/>
      </c>
    </row>
    <row r="325" spans="1:1" x14ac:dyDescent="0.3">
      <c r="A325" s="67" t="str">
        <f t="shared" ref="A325:A388" ca="1" si="5">IFERROR(IF(AND(OFFSET(A325,0,1,1,1)="",OFFSET(A325,-1,1,1,1)&lt;&gt;""),"Add new entry---&gt;",""),"")</f>
        <v/>
      </c>
    </row>
    <row r="326" spans="1:1" x14ac:dyDescent="0.3">
      <c r="A326" s="67" t="str">
        <f t="shared" ca="1" si="5"/>
        <v/>
      </c>
    </row>
    <row r="327" spans="1:1" x14ac:dyDescent="0.3">
      <c r="A327" s="67" t="str">
        <f t="shared" ca="1" si="5"/>
        <v/>
      </c>
    </row>
    <row r="328" spans="1:1" x14ac:dyDescent="0.3">
      <c r="A328" s="67" t="str">
        <f t="shared" ca="1" si="5"/>
        <v/>
      </c>
    </row>
    <row r="329" spans="1:1" x14ac:dyDescent="0.3">
      <c r="A329" s="67" t="str">
        <f t="shared" ca="1" si="5"/>
        <v/>
      </c>
    </row>
    <row r="330" spans="1:1" x14ac:dyDescent="0.3">
      <c r="A330" s="67" t="str">
        <f t="shared" ca="1" si="5"/>
        <v/>
      </c>
    </row>
    <row r="331" spans="1:1" x14ac:dyDescent="0.3">
      <c r="A331" s="67" t="str">
        <f t="shared" ca="1" si="5"/>
        <v/>
      </c>
    </row>
    <row r="332" spans="1:1" x14ac:dyDescent="0.3">
      <c r="A332" s="67" t="str">
        <f t="shared" ca="1" si="5"/>
        <v/>
      </c>
    </row>
    <row r="333" spans="1:1" x14ac:dyDescent="0.3">
      <c r="A333" s="67" t="str">
        <f t="shared" ca="1" si="5"/>
        <v/>
      </c>
    </row>
    <row r="334" spans="1:1" x14ac:dyDescent="0.3">
      <c r="A334" s="67" t="str">
        <f t="shared" ca="1" si="5"/>
        <v/>
      </c>
    </row>
    <row r="335" spans="1:1" x14ac:dyDescent="0.3">
      <c r="A335" s="67" t="str">
        <f t="shared" ca="1" si="5"/>
        <v/>
      </c>
    </row>
    <row r="336" spans="1:1" x14ac:dyDescent="0.3">
      <c r="A336" s="67" t="str">
        <f t="shared" ca="1" si="5"/>
        <v/>
      </c>
    </row>
    <row r="337" spans="1:1" x14ac:dyDescent="0.3">
      <c r="A337" s="67" t="str">
        <f t="shared" ca="1" si="5"/>
        <v/>
      </c>
    </row>
    <row r="338" spans="1:1" x14ac:dyDescent="0.3">
      <c r="A338" s="67" t="str">
        <f t="shared" ca="1" si="5"/>
        <v/>
      </c>
    </row>
    <row r="339" spans="1:1" x14ac:dyDescent="0.3">
      <c r="A339" s="67" t="str">
        <f t="shared" ca="1" si="5"/>
        <v/>
      </c>
    </row>
    <row r="340" spans="1:1" x14ac:dyDescent="0.3">
      <c r="A340" s="67" t="str">
        <f t="shared" ca="1" si="5"/>
        <v/>
      </c>
    </row>
    <row r="341" spans="1:1" x14ac:dyDescent="0.3">
      <c r="A341" s="67" t="str">
        <f t="shared" ca="1" si="5"/>
        <v/>
      </c>
    </row>
    <row r="342" spans="1:1" x14ac:dyDescent="0.3">
      <c r="A342" s="67" t="str">
        <f t="shared" ca="1" si="5"/>
        <v/>
      </c>
    </row>
    <row r="343" spans="1:1" x14ac:dyDescent="0.3">
      <c r="A343" s="67" t="str">
        <f t="shared" ca="1" si="5"/>
        <v/>
      </c>
    </row>
    <row r="344" spans="1:1" x14ac:dyDescent="0.3">
      <c r="A344" s="67" t="str">
        <f t="shared" ca="1" si="5"/>
        <v/>
      </c>
    </row>
    <row r="345" spans="1:1" x14ac:dyDescent="0.3">
      <c r="A345" s="67" t="str">
        <f t="shared" ca="1" si="5"/>
        <v/>
      </c>
    </row>
    <row r="346" spans="1:1" x14ac:dyDescent="0.3">
      <c r="A346" s="67" t="str">
        <f t="shared" ca="1" si="5"/>
        <v/>
      </c>
    </row>
    <row r="347" spans="1:1" x14ac:dyDescent="0.3">
      <c r="A347" s="67" t="str">
        <f t="shared" ca="1" si="5"/>
        <v/>
      </c>
    </row>
    <row r="348" spans="1:1" x14ac:dyDescent="0.3">
      <c r="A348" s="67" t="str">
        <f t="shared" ca="1" si="5"/>
        <v/>
      </c>
    </row>
    <row r="349" spans="1:1" x14ac:dyDescent="0.3">
      <c r="A349" s="67" t="str">
        <f t="shared" ca="1" si="5"/>
        <v/>
      </c>
    </row>
    <row r="350" spans="1:1" x14ac:dyDescent="0.3">
      <c r="A350" s="67" t="str">
        <f t="shared" ca="1" si="5"/>
        <v/>
      </c>
    </row>
    <row r="351" spans="1:1" x14ac:dyDescent="0.3">
      <c r="A351" s="67" t="str">
        <f t="shared" ca="1" si="5"/>
        <v/>
      </c>
    </row>
    <row r="352" spans="1:1" x14ac:dyDescent="0.3">
      <c r="A352" s="67" t="str">
        <f t="shared" ca="1" si="5"/>
        <v/>
      </c>
    </row>
    <row r="353" spans="1:1" x14ac:dyDescent="0.3">
      <c r="A353" s="67" t="str">
        <f t="shared" ca="1" si="5"/>
        <v/>
      </c>
    </row>
    <row r="354" spans="1:1" x14ac:dyDescent="0.3">
      <c r="A354" s="67" t="str">
        <f t="shared" ca="1" si="5"/>
        <v/>
      </c>
    </row>
    <row r="355" spans="1:1" x14ac:dyDescent="0.3">
      <c r="A355" s="67" t="str">
        <f t="shared" ca="1" si="5"/>
        <v/>
      </c>
    </row>
    <row r="356" spans="1:1" x14ac:dyDescent="0.3">
      <c r="A356" s="67" t="str">
        <f t="shared" ca="1" si="5"/>
        <v/>
      </c>
    </row>
    <row r="357" spans="1:1" x14ac:dyDescent="0.3">
      <c r="A357" s="67" t="str">
        <f t="shared" ca="1" si="5"/>
        <v/>
      </c>
    </row>
    <row r="358" spans="1:1" x14ac:dyDescent="0.3">
      <c r="A358" s="67" t="str">
        <f t="shared" ca="1" si="5"/>
        <v/>
      </c>
    </row>
    <row r="359" spans="1:1" x14ac:dyDescent="0.3">
      <c r="A359" s="67" t="str">
        <f t="shared" ca="1" si="5"/>
        <v/>
      </c>
    </row>
    <row r="360" spans="1:1" x14ac:dyDescent="0.3">
      <c r="A360" s="67" t="str">
        <f t="shared" ca="1" si="5"/>
        <v/>
      </c>
    </row>
    <row r="361" spans="1:1" x14ac:dyDescent="0.3">
      <c r="A361" s="67" t="str">
        <f t="shared" ca="1" si="5"/>
        <v/>
      </c>
    </row>
    <row r="362" spans="1:1" x14ac:dyDescent="0.3">
      <c r="A362" s="67" t="str">
        <f t="shared" ca="1" si="5"/>
        <v/>
      </c>
    </row>
    <row r="363" spans="1:1" x14ac:dyDescent="0.3">
      <c r="A363" s="67" t="str">
        <f t="shared" ca="1" si="5"/>
        <v/>
      </c>
    </row>
    <row r="364" spans="1:1" x14ac:dyDescent="0.3">
      <c r="A364" s="67" t="str">
        <f t="shared" ca="1" si="5"/>
        <v/>
      </c>
    </row>
    <row r="365" spans="1:1" x14ac:dyDescent="0.3">
      <c r="A365" s="67" t="str">
        <f t="shared" ca="1" si="5"/>
        <v/>
      </c>
    </row>
    <row r="366" spans="1:1" x14ac:dyDescent="0.3">
      <c r="A366" s="67" t="str">
        <f t="shared" ca="1" si="5"/>
        <v/>
      </c>
    </row>
    <row r="367" spans="1:1" x14ac:dyDescent="0.3">
      <c r="A367" s="67" t="str">
        <f t="shared" ca="1" si="5"/>
        <v/>
      </c>
    </row>
    <row r="368" spans="1:1" x14ac:dyDescent="0.3">
      <c r="A368" s="67" t="str">
        <f t="shared" ca="1" si="5"/>
        <v/>
      </c>
    </row>
    <row r="369" spans="1:1" x14ac:dyDescent="0.3">
      <c r="A369" s="67" t="str">
        <f t="shared" ca="1" si="5"/>
        <v/>
      </c>
    </row>
    <row r="370" spans="1:1" x14ac:dyDescent="0.3">
      <c r="A370" s="67" t="str">
        <f t="shared" ca="1" si="5"/>
        <v/>
      </c>
    </row>
    <row r="371" spans="1:1" x14ac:dyDescent="0.3">
      <c r="A371" s="67" t="str">
        <f t="shared" ca="1" si="5"/>
        <v/>
      </c>
    </row>
    <row r="372" spans="1:1" x14ac:dyDescent="0.3">
      <c r="A372" s="67" t="str">
        <f t="shared" ca="1" si="5"/>
        <v/>
      </c>
    </row>
    <row r="373" spans="1:1" x14ac:dyDescent="0.3">
      <c r="A373" s="67" t="str">
        <f t="shared" ca="1" si="5"/>
        <v/>
      </c>
    </row>
    <row r="374" spans="1:1" x14ac:dyDescent="0.3">
      <c r="A374" s="67" t="str">
        <f t="shared" ca="1" si="5"/>
        <v/>
      </c>
    </row>
    <row r="375" spans="1:1" x14ac:dyDescent="0.3">
      <c r="A375" s="67" t="str">
        <f t="shared" ca="1" si="5"/>
        <v/>
      </c>
    </row>
    <row r="376" spans="1:1" x14ac:dyDescent="0.3">
      <c r="A376" s="67" t="str">
        <f t="shared" ca="1" si="5"/>
        <v/>
      </c>
    </row>
    <row r="377" spans="1:1" x14ac:dyDescent="0.3">
      <c r="A377" s="67" t="str">
        <f t="shared" ca="1" si="5"/>
        <v/>
      </c>
    </row>
    <row r="378" spans="1:1" x14ac:dyDescent="0.3">
      <c r="A378" s="67" t="str">
        <f t="shared" ca="1" si="5"/>
        <v/>
      </c>
    </row>
    <row r="379" spans="1:1" x14ac:dyDescent="0.3">
      <c r="A379" s="67" t="str">
        <f t="shared" ca="1" si="5"/>
        <v/>
      </c>
    </row>
    <row r="380" spans="1:1" x14ac:dyDescent="0.3">
      <c r="A380" s="67" t="str">
        <f t="shared" ca="1" si="5"/>
        <v/>
      </c>
    </row>
    <row r="381" spans="1:1" x14ac:dyDescent="0.3">
      <c r="A381" s="67" t="str">
        <f t="shared" ca="1" si="5"/>
        <v/>
      </c>
    </row>
    <row r="382" spans="1:1" x14ac:dyDescent="0.3">
      <c r="A382" s="67" t="str">
        <f t="shared" ca="1" si="5"/>
        <v/>
      </c>
    </row>
    <row r="383" spans="1:1" x14ac:dyDescent="0.3">
      <c r="A383" s="67" t="str">
        <f t="shared" ca="1" si="5"/>
        <v/>
      </c>
    </row>
    <row r="384" spans="1:1" x14ac:dyDescent="0.3">
      <c r="A384" s="67" t="str">
        <f t="shared" ca="1" si="5"/>
        <v/>
      </c>
    </row>
    <row r="385" spans="1:1" x14ac:dyDescent="0.3">
      <c r="A385" s="67" t="str">
        <f t="shared" ca="1" si="5"/>
        <v/>
      </c>
    </row>
    <row r="386" spans="1:1" x14ac:dyDescent="0.3">
      <c r="A386" s="67" t="str">
        <f t="shared" ca="1" si="5"/>
        <v/>
      </c>
    </row>
    <row r="387" spans="1:1" x14ac:dyDescent="0.3">
      <c r="A387" s="67" t="str">
        <f t="shared" ca="1" si="5"/>
        <v/>
      </c>
    </row>
    <row r="388" spans="1:1" x14ac:dyDescent="0.3">
      <c r="A388" s="67" t="str">
        <f t="shared" ca="1" si="5"/>
        <v/>
      </c>
    </row>
    <row r="389" spans="1:1" x14ac:dyDescent="0.3">
      <c r="A389" s="67" t="str">
        <f t="shared" ref="A389:A452" ca="1" si="6">IFERROR(IF(AND(OFFSET(A389,0,1,1,1)="",OFFSET(A389,-1,1,1,1)&lt;&gt;""),"Add new entry---&gt;",""),"")</f>
        <v/>
      </c>
    </row>
    <row r="390" spans="1:1" x14ac:dyDescent="0.3">
      <c r="A390" s="67" t="str">
        <f t="shared" ca="1" si="6"/>
        <v/>
      </c>
    </row>
    <row r="391" spans="1:1" x14ac:dyDescent="0.3">
      <c r="A391" s="67" t="str">
        <f t="shared" ca="1" si="6"/>
        <v/>
      </c>
    </row>
    <row r="392" spans="1:1" x14ac:dyDescent="0.3">
      <c r="A392" s="67" t="str">
        <f t="shared" ca="1" si="6"/>
        <v/>
      </c>
    </row>
    <row r="393" spans="1:1" x14ac:dyDescent="0.3">
      <c r="A393" s="67" t="str">
        <f t="shared" ca="1" si="6"/>
        <v/>
      </c>
    </row>
    <row r="394" spans="1:1" x14ac:dyDescent="0.3">
      <c r="A394" s="67" t="str">
        <f t="shared" ca="1" si="6"/>
        <v/>
      </c>
    </row>
    <row r="395" spans="1:1" x14ac:dyDescent="0.3">
      <c r="A395" s="67" t="str">
        <f t="shared" ca="1" si="6"/>
        <v/>
      </c>
    </row>
    <row r="396" spans="1:1" x14ac:dyDescent="0.3">
      <c r="A396" s="67" t="str">
        <f t="shared" ca="1" si="6"/>
        <v/>
      </c>
    </row>
    <row r="397" spans="1:1" x14ac:dyDescent="0.3">
      <c r="A397" s="67" t="str">
        <f t="shared" ca="1" si="6"/>
        <v/>
      </c>
    </row>
    <row r="398" spans="1:1" x14ac:dyDescent="0.3">
      <c r="A398" s="67" t="str">
        <f t="shared" ca="1" si="6"/>
        <v/>
      </c>
    </row>
    <row r="399" spans="1:1" x14ac:dyDescent="0.3">
      <c r="A399" s="67" t="str">
        <f t="shared" ca="1" si="6"/>
        <v/>
      </c>
    </row>
    <row r="400" spans="1:1" x14ac:dyDescent="0.3">
      <c r="A400" s="67" t="str">
        <f t="shared" ca="1" si="6"/>
        <v/>
      </c>
    </row>
    <row r="401" spans="1:1" x14ac:dyDescent="0.3">
      <c r="A401" s="67" t="str">
        <f t="shared" ca="1" si="6"/>
        <v/>
      </c>
    </row>
    <row r="402" spans="1:1" x14ac:dyDescent="0.3">
      <c r="A402" s="67" t="str">
        <f t="shared" ca="1" si="6"/>
        <v/>
      </c>
    </row>
    <row r="403" spans="1:1" x14ac:dyDescent="0.3">
      <c r="A403" s="67" t="str">
        <f t="shared" ca="1" si="6"/>
        <v/>
      </c>
    </row>
    <row r="404" spans="1:1" x14ac:dyDescent="0.3">
      <c r="A404" s="67" t="str">
        <f t="shared" ca="1" si="6"/>
        <v/>
      </c>
    </row>
    <row r="405" spans="1:1" x14ac:dyDescent="0.3">
      <c r="A405" s="67" t="str">
        <f t="shared" ca="1" si="6"/>
        <v/>
      </c>
    </row>
    <row r="406" spans="1:1" x14ac:dyDescent="0.3">
      <c r="A406" s="67" t="str">
        <f t="shared" ca="1" si="6"/>
        <v/>
      </c>
    </row>
    <row r="407" spans="1:1" x14ac:dyDescent="0.3">
      <c r="A407" s="67" t="str">
        <f t="shared" ca="1" si="6"/>
        <v/>
      </c>
    </row>
    <row r="408" spans="1:1" x14ac:dyDescent="0.3">
      <c r="A408" s="67" t="str">
        <f t="shared" ca="1" si="6"/>
        <v/>
      </c>
    </row>
    <row r="409" spans="1:1" x14ac:dyDescent="0.3">
      <c r="A409" s="67" t="str">
        <f t="shared" ca="1" si="6"/>
        <v/>
      </c>
    </row>
    <row r="410" spans="1:1" x14ac:dyDescent="0.3">
      <c r="A410" s="67" t="str">
        <f t="shared" ca="1" si="6"/>
        <v/>
      </c>
    </row>
    <row r="411" spans="1:1" x14ac:dyDescent="0.3">
      <c r="A411" s="67" t="str">
        <f t="shared" ca="1" si="6"/>
        <v/>
      </c>
    </row>
    <row r="412" spans="1:1" x14ac:dyDescent="0.3">
      <c r="A412" s="67" t="str">
        <f t="shared" ca="1" si="6"/>
        <v/>
      </c>
    </row>
    <row r="413" spans="1:1" x14ac:dyDescent="0.3">
      <c r="A413" s="67" t="str">
        <f t="shared" ca="1" si="6"/>
        <v/>
      </c>
    </row>
    <row r="414" spans="1:1" x14ac:dyDescent="0.3">
      <c r="A414" s="67" t="str">
        <f t="shared" ca="1" si="6"/>
        <v/>
      </c>
    </row>
    <row r="415" spans="1:1" x14ac:dyDescent="0.3">
      <c r="A415" s="67" t="str">
        <f t="shared" ca="1" si="6"/>
        <v/>
      </c>
    </row>
    <row r="416" spans="1:1" x14ac:dyDescent="0.3">
      <c r="A416" s="67" t="str">
        <f t="shared" ca="1" si="6"/>
        <v/>
      </c>
    </row>
    <row r="417" spans="1:1" x14ac:dyDescent="0.3">
      <c r="A417" s="67" t="str">
        <f t="shared" ca="1" si="6"/>
        <v/>
      </c>
    </row>
    <row r="418" spans="1:1" x14ac:dyDescent="0.3">
      <c r="A418" s="67" t="str">
        <f t="shared" ca="1" si="6"/>
        <v/>
      </c>
    </row>
    <row r="419" spans="1:1" x14ac:dyDescent="0.3">
      <c r="A419" s="67" t="str">
        <f t="shared" ca="1" si="6"/>
        <v/>
      </c>
    </row>
    <row r="420" spans="1:1" x14ac:dyDescent="0.3">
      <c r="A420" s="67" t="str">
        <f t="shared" ca="1" si="6"/>
        <v/>
      </c>
    </row>
    <row r="421" spans="1:1" x14ac:dyDescent="0.3">
      <c r="A421" s="67" t="str">
        <f t="shared" ca="1" si="6"/>
        <v/>
      </c>
    </row>
    <row r="422" spans="1:1" x14ac:dyDescent="0.3">
      <c r="A422" s="67" t="str">
        <f t="shared" ca="1" si="6"/>
        <v/>
      </c>
    </row>
    <row r="423" spans="1:1" x14ac:dyDescent="0.3">
      <c r="A423" s="67" t="str">
        <f t="shared" ca="1" si="6"/>
        <v/>
      </c>
    </row>
    <row r="424" spans="1:1" x14ac:dyDescent="0.3">
      <c r="A424" s="67" t="str">
        <f t="shared" ca="1" si="6"/>
        <v/>
      </c>
    </row>
    <row r="425" spans="1:1" x14ac:dyDescent="0.3">
      <c r="A425" s="67" t="str">
        <f t="shared" ca="1" si="6"/>
        <v/>
      </c>
    </row>
    <row r="426" spans="1:1" x14ac:dyDescent="0.3">
      <c r="A426" s="67" t="str">
        <f t="shared" ca="1" si="6"/>
        <v/>
      </c>
    </row>
    <row r="427" spans="1:1" x14ac:dyDescent="0.3">
      <c r="A427" s="67" t="str">
        <f t="shared" ca="1" si="6"/>
        <v/>
      </c>
    </row>
    <row r="428" spans="1:1" x14ac:dyDescent="0.3">
      <c r="A428" s="67" t="str">
        <f t="shared" ca="1" si="6"/>
        <v/>
      </c>
    </row>
    <row r="429" spans="1:1" x14ac:dyDescent="0.3">
      <c r="A429" s="67" t="str">
        <f t="shared" ca="1" si="6"/>
        <v/>
      </c>
    </row>
    <row r="430" spans="1:1" x14ac:dyDescent="0.3">
      <c r="A430" s="67" t="str">
        <f t="shared" ca="1" si="6"/>
        <v/>
      </c>
    </row>
    <row r="431" spans="1:1" x14ac:dyDescent="0.3">
      <c r="A431" s="67" t="str">
        <f t="shared" ca="1" si="6"/>
        <v/>
      </c>
    </row>
    <row r="432" spans="1:1" x14ac:dyDescent="0.3">
      <c r="A432" s="67" t="str">
        <f t="shared" ca="1" si="6"/>
        <v/>
      </c>
    </row>
    <row r="433" spans="1:1" x14ac:dyDescent="0.3">
      <c r="A433" s="67" t="str">
        <f t="shared" ca="1" si="6"/>
        <v/>
      </c>
    </row>
    <row r="434" spans="1:1" x14ac:dyDescent="0.3">
      <c r="A434" s="67" t="str">
        <f t="shared" ca="1" si="6"/>
        <v/>
      </c>
    </row>
    <row r="435" spans="1:1" x14ac:dyDescent="0.3">
      <c r="A435" s="67" t="str">
        <f t="shared" ca="1" si="6"/>
        <v/>
      </c>
    </row>
    <row r="436" spans="1:1" x14ac:dyDescent="0.3">
      <c r="A436" s="67" t="str">
        <f t="shared" ca="1" si="6"/>
        <v/>
      </c>
    </row>
    <row r="437" spans="1:1" x14ac:dyDescent="0.3">
      <c r="A437" s="67" t="str">
        <f t="shared" ca="1" si="6"/>
        <v/>
      </c>
    </row>
    <row r="438" spans="1:1" x14ac:dyDescent="0.3">
      <c r="A438" s="67" t="str">
        <f t="shared" ca="1" si="6"/>
        <v/>
      </c>
    </row>
    <row r="439" spans="1:1" x14ac:dyDescent="0.3">
      <c r="A439" s="67" t="str">
        <f t="shared" ca="1" si="6"/>
        <v/>
      </c>
    </row>
    <row r="440" spans="1:1" x14ac:dyDescent="0.3">
      <c r="A440" s="67" t="str">
        <f t="shared" ca="1" si="6"/>
        <v/>
      </c>
    </row>
    <row r="441" spans="1:1" x14ac:dyDescent="0.3">
      <c r="A441" s="67" t="str">
        <f t="shared" ca="1" si="6"/>
        <v/>
      </c>
    </row>
    <row r="442" spans="1:1" x14ac:dyDescent="0.3">
      <c r="A442" s="67" t="str">
        <f t="shared" ca="1" si="6"/>
        <v/>
      </c>
    </row>
    <row r="443" spans="1:1" x14ac:dyDescent="0.3">
      <c r="A443" s="67" t="str">
        <f t="shared" ca="1" si="6"/>
        <v/>
      </c>
    </row>
    <row r="444" spans="1:1" x14ac:dyDescent="0.3">
      <c r="A444" s="67" t="str">
        <f t="shared" ca="1" si="6"/>
        <v/>
      </c>
    </row>
    <row r="445" spans="1:1" x14ac:dyDescent="0.3">
      <c r="A445" s="67" t="str">
        <f t="shared" ca="1" si="6"/>
        <v/>
      </c>
    </row>
    <row r="446" spans="1:1" x14ac:dyDescent="0.3">
      <c r="A446" s="67" t="str">
        <f t="shared" ca="1" si="6"/>
        <v/>
      </c>
    </row>
    <row r="447" spans="1:1" x14ac:dyDescent="0.3">
      <c r="A447" s="67" t="str">
        <f t="shared" ca="1" si="6"/>
        <v/>
      </c>
    </row>
    <row r="448" spans="1:1" x14ac:dyDescent="0.3">
      <c r="A448" s="67" t="str">
        <f t="shared" ca="1" si="6"/>
        <v/>
      </c>
    </row>
    <row r="449" spans="1:1" x14ac:dyDescent="0.3">
      <c r="A449" s="67" t="str">
        <f t="shared" ca="1" si="6"/>
        <v/>
      </c>
    </row>
    <row r="450" spans="1:1" x14ac:dyDescent="0.3">
      <c r="A450" s="67" t="str">
        <f t="shared" ca="1" si="6"/>
        <v/>
      </c>
    </row>
    <row r="451" spans="1:1" x14ac:dyDescent="0.3">
      <c r="A451" s="67" t="str">
        <f t="shared" ca="1" si="6"/>
        <v/>
      </c>
    </row>
    <row r="452" spans="1:1" x14ac:dyDescent="0.3">
      <c r="A452" s="67" t="str">
        <f t="shared" ca="1" si="6"/>
        <v/>
      </c>
    </row>
    <row r="453" spans="1:1" x14ac:dyDescent="0.3">
      <c r="A453" s="67" t="str">
        <f t="shared" ref="A453:A516" ca="1" si="7">IFERROR(IF(AND(OFFSET(A453,0,1,1,1)="",OFFSET(A453,-1,1,1,1)&lt;&gt;""),"Add new entry---&gt;",""),"")</f>
        <v/>
      </c>
    </row>
    <row r="454" spans="1:1" x14ac:dyDescent="0.3">
      <c r="A454" s="67" t="str">
        <f t="shared" ca="1" si="7"/>
        <v/>
      </c>
    </row>
    <row r="455" spans="1:1" x14ac:dyDescent="0.3">
      <c r="A455" s="67" t="str">
        <f t="shared" ca="1" si="7"/>
        <v/>
      </c>
    </row>
    <row r="456" spans="1:1" x14ac:dyDescent="0.3">
      <c r="A456" s="67" t="str">
        <f t="shared" ca="1" si="7"/>
        <v/>
      </c>
    </row>
    <row r="457" spans="1:1" x14ac:dyDescent="0.3">
      <c r="A457" s="67" t="str">
        <f t="shared" ca="1" si="7"/>
        <v/>
      </c>
    </row>
    <row r="458" spans="1:1" x14ac:dyDescent="0.3">
      <c r="A458" s="67" t="str">
        <f t="shared" ca="1" si="7"/>
        <v/>
      </c>
    </row>
    <row r="459" spans="1:1" x14ac:dyDescent="0.3">
      <c r="A459" s="67" t="str">
        <f t="shared" ca="1" si="7"/>
        <v/>
      </c>
    </row>
    <row r="460" spans="1:1" x14ac:dyDescent="0.3">
      <c r="A460" s="67" t="str">
        <f t="shared" ca="1" si="7"/>
        <v/>
      </c>
    </row>
    <row r="461" spans="1:1" x14ac:dyDescent="0.3">
      <c r="A461" s="67" t="str">
        <f t="shared" ca="1" si="7"/>
        <v/>
      </c>
    </row>
    <row r="462" spans="1:1" x14ac:dyDescent="0.3">
      <c r="A462" s="67" t="str">
        <f t="shared" ca="1" si="7"/>
        <v/>
      </c>
    </row>
    <row r="463" spans="1:1" x14ac:dyDescent="0.3">
      <c r="A463" s="67" t="str">
        <f t="shared" ca="1" si="7"/>
        <v/>
      </c>
    </row>
    <row r="464" spans="1:1" x14ac:dyDescent="0.3">
      <c r="A464" s="67" t="str">
        <f t="shared" ca="1" si="7"/>
        <v/>
      </c>
    </row>
    <row r="465" spans="1:1" x14ac:dyDescent="0.3">
      <c r="A465" s="67" t="str">
        <f t="shared" ca="1" si="7"/>
        <v/>
      </c>
    </row>
    <row r="466" spans="1:1" x14ac:dyDescent="0.3">
      <c r="A466" s="67" t="str">
        <f t="shared" ca="1" si="7"/>
        <v/>
      </c>
    </row>
    <row r="467" spans="1:1" x14ac:dyDescent="0.3">
      <c r="A467" s="67" t="str">
        <f t="shared" ca="1" si="7"/>
        <v/>
      </c>
    </row>
    <row r="468" spans="1:1" x14ac:dyDescent="0.3">
      <c r="A468" s="67" t="str">
        <f t="shared" ca="1" si="7"/>
        <v/>
      </c>
    </row>
    <row r="469" spans="1:1" x14ac:dyDescent="0.3">
      <c r="A469" s="67" t="str">
        <f t="shared" ca="1" si="7"/>
        <v/>
      </c>
    </row>
    <row r="470" spans="1:1" x14ac:dyDescent="0.3">
      <c r="A470" s="67" t="str">
        <f t="shared" ca="1" si="7"/>
        <v/>
      </c>
    </row>
    <row r="471" spans="1:1" x14ac:dyDescent="0.3">
      <c r="A471" s="67" t="str">
        <f t="shared" ca="1" si="7"/>
        <v/>
      </c>
    </row>
    <row r="472" spans="1:1" x14ac:dyDescent="0.3">
      <c r="A472" s="67" t="str">
        <f t="shared" ca="1" si="7"/>
        <v/>
      </c>
    </row>
    <row r="473" spans="1:1" x14ac:dyDescent="0.3">
      <c r="A473" s="67" t="str">
        <f t="shared" ca="1" si="7"/>
        <v/>
      </c>
    </row>
    <row r="474" spans="1:1" x14ac:dyDescent="0.3">
      <c r="A474" s="67" t="str">
        <f t="shared" ca="1" si="7"/>
        <v/>
      </c>
    </row>
    <row r="475" spans="1:1" x14ac:dyDescent="0.3">
      <c r="A475" s="67" t="str">
        <f t="shared" ca="1" si="7"/>
        <v/>
      </c>
    </row>
    <row r="476" spans="1:1" x14ac:dyDescent="0.3">
      <c r="A476" s="67" t="str">
        <f t="shared" ca="1" si="7"/>
        <v/>
      </c>
    </row>
    <row r="477" spans="1:1" x14ac:dyDescent="0.3">
      <c r="A477" s="67" t="str">
        <f t="shared" ca="1" si="7"/>
        <v/>
      </c>
    </row>
    <row r="478" spans="1:1" x14ac:dyDescent="0.3">
      <c r="A478" s="67" t="str">
        <f t="shared" ca="1" si="7"/>
        <v/>
      </c>
    </row>
    <row r="479" spans="1:1" x14ac:dyDescent="0.3">
      <c r="A479" s="67" t="str">
        <f t="shared" ca="1" si="7"/>
        <v/>
      </c>
    </row>
    <row r="480" spans="1:1" x14ac:dyDescent="0.3">
      <c r="A480" s="67" t="str">
        <f t="shared" ca="1" si="7"/>
        <v/>
      </c>
    </row>
    <row r="481" spans="1:1" x14ac:dyDescent="0.3">
      <c r="A481" s="67" t="str">
        <f t="shared" ca="1" si="7"/>
        <v/>
      </c>
    </row>
    <row r="482" spans="1:1" x14ac:dyDescent="0.3">
      <c r="A482" s="67" t="str">
        <f t="shared" ca="1" si="7"/>
        <v/>
      </c>
    </row>
    <row r="483" spans="1:1" x14ac:dyDescent="0.3">
      <c r="A483" s="67" t="str">
        <f t="shared" ca="1" si="7"/>
        <v/>
      </c>
    </row>
    <row r="484" spans="1:1" x14ac:dyDescent="0.3">
      <c r="A484" s="67" t="str">
        <f t="shared" ca="1" si="7"/>
        <v/>
      </c>
    </row>
    <row r="485" spans="1:1" x14ac:dyDescent="0.3">
      <c r="A485" s="67" t="str">
        <f t="shared" ca="1" si="7"/>
        <v/>
      </c>
    </row>
    <row r="486" spans="1:1" x14ac:dyDescent="0.3">
      <c r="A486" s="67" t="str">
        <f t="shared" ca="1" si="7"/>
        <v/>
      </c>
    </row>
    <row r="487" spans="1:1" x14ac:dyDescent="0.3">
      <c r="A487" s="67" t="str">
        <f t="shared" ca="1" si="7"/>
        <v/>
      </c>
    </row>
    <row r="488" spans="1:1" x14ac:dyDescent="0.3">
      <c r="A488" s="67" t="str">
        <f t="shared" ca="1" si="7"/>
        <v/>
      </c>
    </row>
    <row r="489" spans="1:1" x14ac:dyDescent="0.3">
      <c r="A489" s="67" t="str">
        <f t="shared" ca="1" si="7"/>
        <v/>
      </c>
    </row>
    <row r="490" spans="1:1" x14ac:dyDescent="0.3">
      <c r="A490" s="67" t="str">
        <f t="shared" ca="1" si="7"/>
        <v/>
      </c>
    </row>
    <row r="491" spans="1:1" x14ac:dyDescent="0.3">
      <c r="A491" s="67" t="str">
        <f t="shared" ca="1" si="7"/>
        <v/>
      </c>
    </row>
    <row r="492" spans="1:1" x14ac:dyDescent="0.3">
      <c r="A492" s="67" t="str">
        <f t="shared" ca="1" si="7"/>
        <v/>
      </c>
    </row>
    <row r="493" spans="1:1" x14ac:dyDescent="0.3">
      <c r="A493" s="67" t="str">
        <f t="shared" ca="1" si="7"/>
        <v/>
      </c>
    </row>
    <row r="494" spans="1:1" x14ac:dyDescent="0.3">
      <c r="A494" s="67" t="str">
        <f t="shared" ca="1" si="7"/>
        <v/>
      </c>
    </row>
    <row r="495" spans="1:1" x14ac:dyDescent="0.3">
      <c r="A495" s="67" t="str">
        <f t="shared" ca="1" si="7"/>
        <v/>
      </c>
    </row>
    <row r="496" spans="1:1" x14ac:dyDescent="0.3">
      <c r="A496" s="67" t="str">
        <f t="shared" ca="1" si="7"/>
        <v/>
      </c>
    </row>
    <row r="497" spans="1:1" x14ac:dyDescent="0.3">
      <c r="A497" s="67" t="str">
        <f t="shared" ca="1" si="7"/>
        <v/>
      </c>
    </row>
    <row r="498" spans="1:1" x14ac:dyDescent="0.3">
      <c r="A498" s="67" t="str">
        <f t="shared" ca="1" si="7"/>
        <v/>
      </c>
    </row>
    <row r="499" spans="1:1" x14ac:dyDescent="0.3">
      <c r="A499" s="67" t="str">
        <f t="shared" ca="1" si="7"/>
        <v/>
      </c>
    </row>
    <row r="500" spans="1:1" x14ac:dyDescent="0.3">
      <c r="A500" s="67" t="str">
        <f t="shared" ca="1" si="7"/>
        <v/>
      </c>
    </row>
    <row r="501" spans="1:1" x14ac:dyDescent="0.3">
      <c r="A501" s="67" t="str">
        <f t="shared" ca="1" si="7"/>
        <v/>
      </c>
    </row>
    <row r="502" spans="1:1" x14ac:dyDescent="0.3">
      <c r="A502" s="67" t="str">
        <f t="shared" ca="1" si="7"/>
        <v/>
      </c>
    </row>
    <row r="503" spans="1:1" x14ac:dyDescent="0.3">
      <c r="A503" s="67" t="str">
        <f t="shared" ca="1" si="7"/>
        <v/>
      </c>
    </row>
    <row r="504" spans="1:1" x14ac:dyDescent="0.3">
      <c r="A504" s="67" t="str">
        <f t="shared" ca="1" si="7"/>
        <v/>
      </c>
    </row>
    <row r="505" spans="1:1" x14ac:dyDescent="0.3">
      <c r="A505" s="67" t="str">
        <f t="shared" ca="1" si="7"/>
        <v/>
      </c>
    </row>
    <row r="506" spans="1:1" x14ac:dyDescent="0.3">
      <c r="A506" s="67" t="str">
        <f t="shared" ca="1" si="7"/>
        <v/>
      </c>
    </row>
    <row r="507" spans="1:1" x14ac:dyDescent="0.3">
      <c r="A507" s="67" t="str">
        <f t="shared" ca="1" si="7"/>
        <v/>
      </c>
    </row>
    <row r="508" spans="1:1" x14ac:dyDescent="0.3">
      <c r="A508" s="67" t="str">
        <f t="shared" ca="1" si="7"/>
        <v/>
      </c>
    </row>
    <row r="509" spans="1:1" x14ac:dyDescent="0.3">
      <c r="A509" s="67" t="str">
        <f t="shared" ca="1" si="7"/>
        <v/>
      </c>
    </row>
    <row r="510" spans="1:1" x14ac:dyDescent="0.3">
      <c r="A510" s="67" t="str">
        <f t="shared" ca="1" si="7"/>
        <v/>
      </c>
    </row>
    <row r="511" spans="1:1" x14ac:dyDescent="0.3">
      <c r="A511" s="67" t="str">
        <f t="shared" ca="1" si="7"/>
        <v/>
      </c>
    </row>
    <row r="512" spans="1:1" x14ac:dyDescent="0.3">
      <c r="A512" s="67" t="str">
        <f t="shared" ca="1" si="7"/>
        <v/>
      </c>
    </row>
    <row r="513" spans="1:1" x14ac:dyDescent="0.3">
      <c r="A513" s="67" t="str">
        <f t="shared" ca="1" si="7"/>
        <v/>
      </c>
    </row>
    <row r="514" spans="1:1" x14ac:dyDescent="0.3">
      <c r="A514" s="67" t="str">
        <f t="shared" ca="1" si="7"/>
        <v/>
      </c>
    </row>
    <row r="515" spans="1:1" x14ac:dyDescent="0.3">
      <c r="A515" s="67" t="str">
        <f t="shared" ca="1" si="7"/>
        <v/>
      </c>
    </row>
    <row r="516" spans="1:1" x14ac:dyDescent="0.3">
      <c r="A516" s="67" t="str">
        <f t="shared" ca="1" si="7"/>
        <v/>
      </c>
    </row>
    <row r="517" spans="1:1" x14ac:dyDescent="0.3">
      <c r="A517" s="67" t="str">
        <f t="shared" ref="A517:A580" ca="1" si="8">IFERROR(IF(AND(OFFSET(A517,0,1,1,1)="",OFFSET(A517,-1,1,1,1)&lt;&gt;""),"Add new entry---&gt;",""),"")</f>
        <v/>
      </c>
    </row>
    <row r="518" spans="1:1" x14ac:dyDescent="0.3">
      <c r="A518" s="67" t="str">
        <f t="shared" ca="1" si="8"/>
        <v/>
      </c>
    </row>
    <row r="519" spans="1:1" x14ac:dyDescent="0.3">
      <c r="A519" s="67" t="str">
        <f t="shared" ca="1" si="8"/>
        <v/>
      </c>
    </row>
    <row r="520" spans="1:1" x14ac:dyDescent="0.3">
      <c r="A520" s="67" t="str">
        <f t="shared" ca="1" si="8"/>
        <v/>
      </c>
    </row>
    <row r="521" spans="1:1" x14ac:dyDescent="0.3">
      <c r="A521" s="67" t="str">
        <f t="shared" ca="1" si="8"/>
        <v/>
      </c>
    </row>
    <row r="522" spans="1:1" x14ac:dyDescent="0.3">
      <c r="A522" s="67" t="str">
        <f t="shared" ca="1" si="8"/>
        <v/>
      </c>
    </row>
    <row r="523" spans="1:1" x14ac:dyDescent="0.3">
      <c r="A523" s="67" t="str">
        <f t="shared" ca="1" si="8"/>
        <v/>
      </c>
    </row>
    <row r="524" spans="1:1" x14ac:dyDescent="0.3">
      <c r="A524" s="67" t="str">
        <f t="shared" ca="1" si="8"/>
        <v/>
      </c>
    </row>
    <row r="525" spans="1:1" x14ac:dyDescent="0.3">
      <c r="A525" s="67" t="str">
        <f t="shared" ca="1" si="8"/>
        <v/>
      </c>
    </row>
    <row r="526" spans="1:1" x14ac:dyDescent="0.3">
      <c r="A526" s="67" t="str">
        <f t="shared" ca="1" si="8"/>
        <v/>
      </c>
    </row>
    <row r="527" spans="1:1" x14ac:dyDescent="0.3">
      <c r="A527" s="67" t="str">
        <f t="shared" ca="1" si="8"/>
        <v/>
      </c>
    </row>
    <row r="528" spans="1:1" x14ac:dyDescent="0.3">
      <c r="A528" s="67" t="str">
        <f t="shared" ca="1" si="8"/>
        <v/>
      </c>
    </row>
    <row r="529" spans="1:1" x14ac:dyDescent="0.3">
      <c r="A529" s="67" t="str">
        <f t="shared" ca="1" si="8"/>
        <v/>
      </c>
    </row>
    <row r="530" spans="1:1" x14ac:dyDescent="0.3">
      <c r="A530" s="67" t="str">
        <f t="shared" ca="1" si="8"/>
        <v/>
      </c>
    </row>
    <row r="531" spans="1:1" x14ac:dyDescent="0.3">
      <c r="A531" s="67" t="str">
        <f t="shared" ca="1" si="8"/>
        <v/>
      </c>
    </row>
    <row r="532" spans="1:1" x14ac:dyDescent="0.3">
      <c r="A532" s="67" t="str">
        <f t="shared" ca="1" si="8"/>
        <v/>
      </c>
    </row>
    <row r="533" spans="1:1" x14ac:dyDescent="0.3">
      <c r="A533" s="67" t="str">
        <f t="shared" ca="1" si="8"/>
        <v/>
      </c>
    </row>
    <row r="534" spans="1:1" x14ac:dyDescent="0.3">
      <c r="A534" s="67" t="str">
        <f t="shared" ca="1" si="8"/>
        <v/>
      </c>
    </row>
    <row r="535" spans="1:1" x14ac:dyDescent="0.3">
      <c r="A535" s="67" t="str">
        <f t="shared" ca="1" si="8"/>
        <v/>
      </c>
    </row>
    <row r="536" spans="1:1" x14ac:dyDescent="0.3">
      <c r="A536" s="67" t="str">
        <f t="shared" ca="1" si="8"/>
        <v/>
      </c>
    </row>
    <row r="537" spans="1:1" x14ac:dyDescent="0.3">
      <c r="A537" s="67" t="str">
        <f t="shared" ca="1" si="8"/>
        <v/>
      </c>
    </row>
    <row r="538" spans="1:1" x14ac:dyDescent="0.3">
      <c r="A538" s="67" t="str">
        <f t="shared" ca="1" si="8"/>
        <v/>
      </c>
    </row>
    <row r="539" spans="1:1" x14ac:dyDescent="0.3">
      <c r="A539" s="67" t="str">
        <f t="shared" ca="1" si="8"/>
        <v/>
      </c>
    </row>
    <row r="540" spans="1:1" x14ac:dyDescent="0.3">
      <c r="A540" s="67" t="str">
        <f t="shared" ca="1" si="8"/>
        <v/>
      </c>
    </row>
    <row r="541" spans="1:1" x14ac:dyDescent="0.3">
      <c r="A541" s="67" t="str">
        <f t="shared" ca="1" si="8"/>
        <v/>
      </c>
    </row>
    <row r="542" spans="1:1" x14ac:dyDescent="0.3">
      <c r="A542" s="67" t="str">
        <f t="shared" ca="1" si="8"/>
        <v/>
      </c>
    </row>
    <row r="543" spans="1:1" x14ac:dyDescent="0.3">
      <c r="A543" s="67" t="str">
        <f t="shared" ca="1" si="8"/>
        <v/>
      </c>
    </row>
    <row r="544" spans="1:1" x14ac:dyDescent="0.3">
      <c r="A544" s="67" t="str">
        <f t="shared" ca="1" si="8"/>
        <v/>
      </c>
    </row>
    <row r="545" spans="1:1" x14ac:dyDescent="0.3">
      <c r="A545" s="67" t="str">
        <f t="shared" ca="1" si="8"/>
        <v/>
      </c>
    </row>
    <row r="546" spans="1:1" x14ac:dyDescent="0.3">
      <c r="A546" s="67" t="str">
        <f t="shared" ca="1" si="8"/>
        <v/>
      </c>
    </row>
    <row r="547" spans="1:1" x14ac:dyDescent="0.3">
      <c r="A547" s="67" t="str">
        <f t="shared" ca="1" si="8"/>
        <v/>
      </c>
    </row>
    <row r="548" spans="1:1" x14ac:dyDescent="0.3">
      <c r="A548" s="67" t="str">
        <f t="shared" ca="1" si="8"/>
        <v/>
      </c>
    </row>
    <row r="549" spans="1:1" x14ac:dyDescent="0.3">
      <c r="A549" s="67" t="str">
        <f t="shared" ca="1" si="8"/>
        <v/>
      </c>
    </row>
    <row r="550" spans="1:1" x14ac:dyDescent="0.3">
      <c r="A550" s="67" t="str">
        <f t="shared" ca="1" si="8"/>
        <v/>
      </c>
    </row>
    <row r="551" spans="1:1" x14ac:dyDescent="0.3">
      <c r="A551" s="67" t="str">
        <f t="shared" ca="1" si="8"/>
        <v/>
      </c>
    </row>
    <row r="552" spans="1:1" x14ac:dyDescent="0.3">
      <c r="A552" s="67" t="str">
        <f t="shared" ca="1" si="8"/>
        <v/>
      </c>
    </row>
    <row r="553" spans="1:1" x14ac:dyDescent="0.3">
      <c r="A553" s="67" t="str">
        <f t="shared" ca="1" si="8"/>
        <v/>
      </c>
    </row>
    <row r="554" spans="1:1" x14ac:dyDescent="0.3">
      <c r="A554" s="67" t="str">
        <f t="shared" ca="1" si="8"/>
        <v/>
      </c>
    </row>
    <row r="555" spans="1:1" x14ac:dyDescent="0.3">
      <c r="A555" s="67" t="str">
        <f t="shared" ca="1" si="8"/>
        <v/>
      </c>
    </row>
    <row r="556" spans="1:1" x14ac:dyDescent="0.3">
      <c r="A556" s="67" t="str">
        <f t="shared" ca="1" si="8"/>
        <v/>
      </c>
    </row>
    <row r="557" spans="1:1" x14ac:dyDescent="0.3">
      <c r="A557" s="67" t="str">
        <f t="shared" ca="1" si="8"/>
        <v/>
      </c>
    </row>
    <row r="558" spans="1:1" x14ac:dyDescent="0.3">
      <c r="A558" s="67" t="str">
        <f t="shared" ca="1" si="8"/>
        <v/>
      </c>
    </row>
    <row r="559" spans="1:1" x14ac:dyDescent="0.3">
      <c r="A559" s="67" t="str">
        <f t="shared" ca="1" si="8"/>
        <v/>
      </c>
    </row>
    <row r="560" spans="1:1" x14ac:dyDescent="0.3">
      <c r="A560" s="67" t="str">
        <f t="shared" ca="1" si="8"/>
        <v/>
      </c>
    </row>
    <row r="561" spans="1:1" x14ac:dyDescent="0.3">
      <c r="A561" s="67" t="str">
        <f t="shared" ca="1" si="8"/>
        <v/>
      </c>
    </row>
    <row r="562" spans="1:1" x14ac:dyDescent="0.3">
      <c r="A562" s="67" t="str">
        <f t="shared" ca="1" si="8"/>
        <v/>
      </c>
    </row>
    <row r="563" spans="1:1" x14ac:dyDescent="0.3">
      <c r="A563" s="67" t="str">
        <f t="shared" ca="1" si="8"/>
        <v/>
      </c>
    </row>
    <row r="564" spans="1:1" x14ac:dyDescent="0.3">
      <c r="A564" s="67" t="str">
        <f t="shared" ca="1" si="8"/>
        <v/>
      </c>
    </row>
    <row r="565" spans="1:1" x14ac:dyDescent="0.3">
      <c r="A565" s="67" t="str">
        <f t="shared" ca="1" si="8"/>
        <v/>
      </c>
    </row>
    <row r="566" spans="1:1" x14ac:dyDescent="0.3">
      <c r="A566" s="67" t="str">
        <f t="shared" ca="1" si="8"/>
        <v/>
      </c>
    </row>
    <row r="567" spans="1:1" x14ac:dyDescent="0.3">
      <c r="A567" s="67" t="str">
        <f t="shared" ca="1" si="8"/>
        <v/>
      </c>
    </row>
    <row r="568" spans="1:1" x14ac:dyDescent="0.3">
      <c r="A568" s="67" t="str">
        <f t="shared" ca="1" si="8"/>
        <v/>
      </c>
    </row>
    <row r="569" spans="1:1" x14ac:dyDescent="0.3">
      <c r="A569" s="67" t="str">
        <f t="shared" ca="1" si="8"/>
        <v/>
      </c>
    </row>
    <row r="570" spans="1:1" x14ac:dyDescent="0.3">
      <c r="A570" s="67" t="str">
        <f t="shared" ca="1" si="8"/>
        <v/>
      </c>
    </row>
    <row r="571" spans="1:1" x14ac:dyDescent="0.3">
      <c r="A571" s="67" t="str">
        <f t="shared" ca="1" si="8"/>
        <v/>
      </c>
    </row>
    <row r="572" spans="1:1" x14ac:dyDescent="0.3">
      <c r="A572" s="67" t="str">
        <f t="shared" ca="1" si="8"/>
        <v/>
      </c>
    </row>
    <row r="573" spans="1:1" x14ac:dyDescent="0.3">
      <c r="A573" s="67" t="str">
        <f t="shared" ca="1" si="8"/>
        <v/>
      </c>
    </row>
    <row r="574" spans="1:1" x14ac:dyDescent="0.3">
      <c r="A574" s="67" t="str">
        <f t="shared" ca="1" si="8"/>
        <v/>
      </c>
    </row>
    <row r="575" spans="1:1" x14ac:dyDescent="0.3">
      <c r="A575" s="67" t="str">
        <f t="shared" ca="1" si="8"/>
        <v/>
      </c>
    </row>
    <row r="576" spans="1:1" x14ac:dyDescent="0.3">
      <c r="A576" s="67" t="str">
        <f t="shared" ca="1" si="8"/>
        <v/>
      </c>
    </row>
    <row r="577" spans="1:1" x14ac:dyDescent="0.3">
      <c r="A577" s="67" t="str">
        <f t="shared" ca="1" si="8"/>
        <v/>
      </c>
    </row>
    <row r="578" spans="1:1" x14ac:dyDescent="0.3">
      <c r="A578" s="67" t="str">
        <f t="shared" ca="1" si="8"/>
        <v/>
      </c>
    </row>
    <row r="579" spans="1:1" x14ac:dyDescent="0.3">
      <c r="A579" s="67" t="str">
        <f t="shared" ca="1" si="8"/>
        <v/>
      </c>
    </row>
    <row r="580" spans="1:1" x14ac:dyDescent="0.3">
      <c r="A580" s="67" t="str">
        <f t="shared" ca="1" si="8"/>
        <v/>
      </c>
    </row>
    <row r="581" spans="1:1" x14ac:dyDescent="0.3">
      <c r="A581" s="67" t="str">
        <f t="shared" ref="A581:A644" ca="1" si="9">IFERROR(IF(AND(OFFSET(A581,0,1,1,1)="",OFFSET(A581,-1,1,1,1)&lt;&gt;""),"Add new entry---&gt;",""),"")</f>
        <v/>
      </c>
    </row>
    <row r="582" spans="1:1" x14ac:dyDescent="0.3">
      <c r="A582" s="67" t="str">
        <f t="shared" ca="1" si="9"/>
        <v/>
      </c>
    </row>
    <row r="583" spans="1:1" x14ac:dyDescent="0.3">
      <c r="A583" s="67" t="str">
        <f t="shared" ca="1" si="9"/>
        <v/>
      </c>
    </row>
    <row r="584" spans="1:1" x14ac:dyDescent="0.3">
      <c r="A584" s="67" t="str">
        <f t="shared" ca="1" si="9"/>
        <v/>
      </c>
    </row>
    <row r="585" spans="1:1" x14ac:dyDescent="0.3">
      <c r="A585" s="67" t="str">
        <f t="shared" ca="1" si="9"/>
        <v/>
      </c>
    </row>
    <row r="586" spans="1:1" x14ac:dyDescent="0.3">
      <c r="A586" s="67" t="str">
        <f t="shared" ca="1" si="9"/>
        <v/>
      </c>
    </row>
    <row r="587" spans="1:1" x14ac:dyDescent="0.3">
      <c r="A587" s="67" t="str">
        <f t="shared" ca="1" si="9"/>
        <v/>
      </c>
    </row>
    <row r="588" spans="1:1" x14ac:dyDescent="0.3">
      <c r="A588" s="67" t="str">
        <f t="shared" ca="1" si="9"/>
        <v/>
      </c>
    </row>
    <row r="589" spans="1:1" x14ac:dyDescent="0.3">
      <c r="A589" s="67" t="str">
        <f t="shared" ca="1" si="9"/>
        <v/>
      </c>
    </row>
    <row r="590" spans="1:1" x14ac:dyDescent="0.3">
      <c r="A590" s="67" t="str">
        <f t="shared" ca="1" si="9"/>
        <v/>
      </c>
    </row>
    <row r="591" spans="1:1" x14ac:dyDescent="0.3">
      <c r="A591" s="67" t="str">
        <f t="shared" ca="1" si="9"/>
        <v/>
      </c>
    </row>
    <row r="592" spans="1:1" x14ac:dyDescent="0.3">
      <c r="A592" s="67" t="str">
        <f t="shared" ca="1" si="9"/>
        <v/>
      </c>
    </row>
    <row r="593" spans="1:1" x14ac:dyDescent="0.3">
      <c r="A593" s="67" t="str">
        <f t="shared" ca="1" si="9"/>
        <v/>
      </c>
    </row>
    <row r="594" spans="1:1" x14ac:dyDescent="0.3">
      <c r="A594" s="67" t="str">
        <f t="shared" ca="1" si="9"/>
        <v/>
      </c>
    </row>
    <row r="595" spans="1:1" x14ac:dyDescent="0.3">
      <c r="A595" s="67" t="str">
        <f t="shared" ca="1" si="9"/>
        <v/>
      </c>
    </row>
    <row r="596" spans="1:1" x14ac:dyDescent="0.3">
      <c r="A596" s="67" t="str">
        <f t="shared" ca="1" si="9"/>
        <v/>
      </c>
    </row>
    <row r="597" spans="1:1" x14ac:dyDescent="0.3">
      <c r="A597" s="67" t="str">
        <f t="shared" ca="1" si="9"/>
        <v/>
      </c>
    </row>
    <row r="598" spans="1:1" x14ac:dyDescent="0.3">
      <c r="A598" s="67" t="str">
        <f t="shared" ca="1" si="9"/>
        <v/>
      </c>
    </row>
    <row r="599" spans="1:1" x14ac:dyDescent="0.3">
      <c r="A599" s="67" t="str">
        <f t="shared" ca="1" si="9"/>
        <v/>
      </c>
    </row>
    <row r="600" spans="1:1" x14ac:dyDescent="0.3">
      <c r="A600" s="67" t="str">
        <f t="shared" ca="1" si="9"/>
        <v/>
      </c>
    </row>
    <row r="601" spans="1:1" x14ac:dyDescent="0.3">
      <c r="A601" s="67" t="str">
        <f t="shared" ca="1" si="9"/>
        <v/>
      </c>
    </row>
    <row r="602" spans="1:1" x14ac:dyDescent="0.3">
      <c r="A602" s="67" t="str">
        <f t="shared" ca="1" si="9"/>
        <v/>
      </c>
    </row>
    <row r="603" spans="1:1" x14ac:dyDescent="0.3">
      <c r="A603" s="67" t="str">
        <f t="shared" ca="1" si="9"/>
        <v/>
      </c>
    </row>
    <row r="604" spans="1:1" x14ac:dyDescent="0.3">
      <c r="A604" s="67" t="str">
        <f t="shared" ca="1" si="9"/>
        <v/>
      </c>
    </row>
    <row r="605" spans="1:1" x14ac:dyDescent="0.3">
      <c r="A605" s="67" t="str">
        <f t="shared" ca="1" si="9"/>
        <v/>
      </c>
    </row>
    <row r="606" spans="1:1" x14ac:dyDescent="0.3">
      <c r="A606" s="67" t="str">
        <f t="shared" ca="1" si="9"/>
        <v/>
      </c>
    </row>
    <row r="607" spans="1:1" x14ac:dyDescent="0.3">
      <c r="A607" s="67" t="str">
        <f t="shared" ca="1" si="9"/>
        <v/>
      </c>
    </row>
    <row r="608" spans="1:1" x14ac:dyDescent="0.3">
      <c r="A608" s="67" t="str">
        <f t="shared" ca="1" si="9"/>
        <v/>
      </c>
    </row>
    <row r="609" spans="1:1" x14ac:dyDescent="0.3">
      <c r="A609" s="67" t="str">
        <f t="shared" ca="1" si="9"/>
        <v/>
      </c>
    </row>
    <row r="610" spans="1:1" x14ac:dyDescent="0.3">
      <c r="A610" s="67" t="str">
        <f t="shared" ca="1" si="9"/>
        <v/>
      </c>
    </row>
    <row r="611" spans="1:1" x14ac:dyDescent="0.3">
      <c r="A611" s="67" t="str">
        <f t="shared" ca="1" si="9"/>
        <v/>
      </c>
    </row>
    <row r="612" spans="1:1" x14ac:dyDescent="0.3">
      <c r="A612" s="67" t="str">
        <f t="shared" ca="1" si="9"/>
        <v/>
      </c>
    </row>
    <row r="613" spans="1:1" x14ac:dyDescent="0.3">
      <c r="A613" s="67" t="str">
        <f t="shared" ca="1" si="9"/>
        <v/>
      </c>
    </row>
    <row r="614" spans="1:1" x14ac:dyDescent="0.3">
      <c r="A614" s="67" t="str">
        <f t="shared" ca="1" si="9"/>
        <v/>
      </c>
    </row>
    <row r="615" spans="1:1" x14ac:dyDescent="0.3">
      <c r="A615" s="67" t="str">
        <f t="shared" ca="1" si="9"/>
        <v/>
      </c>
    </row>
    <row r="616" spans="1:1" x14ac:dyDescent="0.3">
      <c r="A616" s="67" t="str">
        <f t="shared" ca="1" si="9"/>
        <v/>
      </c>
    </row>
    <row r="617" spans="1:1" x14ac:dyDescent="0.3">
      <c r="A617" s="67" t="str">
        <f t="shared" ca="1" si="9"/>
        <v/>
      </c>
    </row>
    <row r="618" spans="1:1" x14ac:dyDescent="0.3">
      <c r="A618" s="67" t="str">
        <f t="shared" ca="1" si="9"/>
        <v/>
      </c>
    </row>
    <row r="619" spans="1:1" x14ac:dyDescent="0.3">
      <c r="A619" s="67" t="str">
        <f t="shared" ca="1" si="9"/>
        <v/>
      </c>
    </row>
    <row r="620" spans="1:1" x14ac:dyDescent="0.3">
      <c r="A620" s="67" t="str">
        <f t="shared" ca="1" si="9"/>
        <v/>
      </c>
    </row>
    <row r="621" spans="1:1" x14ac:dyDescent="0.3">
      <c r="A621" s="67" t="str">
        <f t="shared" ca="1" si="9"/>
        <v/>
      </c>
    </row>
    <row r="622" spans="1:1" x14ac:dyDescent="0.3">
      <c r="A622" s="67" t="str">
        <f t="shared" ca="1" si="9"/>
        <v/>
      </c>
    </row>
    <row r="623" spans="1:1" x14ac:dyDescent="0.3">
      <c r="A623" s="67" t="str">
        <f t="shared" ca="1" si="9"/>
        <v/>
      </c>
    </row>
    <row r="624" spans="1:1" x14ac:dyDescent="0.3">
      <c r="A624" s="67" t="str">
        <f t="shared" ca="1" si="9"/>
        <v/>
      </c>
    </row>
    <row r="625" spans="1:1" x14ac:dyDescent="0.3">
      <c r="A625" s="67" t="str">
        <f t="shared" ca="1" si="9"/>
        <v/>
      </c>
    </row>
    <row r="626" spans="1:1" x14ac:dyDescent="0.3">
      <c r="A626" s="67" t="str">
        <f t="shared" ca="1" si="9"/>
        <v/>
      </c>
    </row>
    <row r="627" spans="1:1" x14ac:dyDescent="0.3">
      <c r="A627" s="67" t="str">
        <f t="shared" ca="1" si="9"/>
        <v/>
      </c>
    </row>
    <row r="628" spans="1:1" x14ac:dyDescent="0.3">
      <c r="A628" s="67" t="str">
        <f t="shared" ca="1" si="9"/>
        <v/>
      </c>
    </row>
    <row r="629" spans="1:1" x14ac:dyDescent="0.3">
      <c r="A629" s="67" t="str">
        <f t="shared" ca="1" si="9"/>
        <v/>
      </c>
    </row>
    <row r="630" spans="1:1" x14ac:dyDescent="0.3">
      <c r="A630" s="67" t="str">
        <f t="shared" ca="1" si="9"/>
        <v/>
      </c>
    </row>
    <row r="631" spans="1:1" x14ac:dyDescent="0.3">
      <c r="A631" s="67" t="str">
        <f t="shared" ca="1" si="9"/>
        <v/>
      </c>
    </row>
    <row r="632" spans="1:1" x14ac:dyDescent="0.3">
      <c r="A632" s="67" t="str">
        <f t="shared" ca="1" si="9"/>
        <v/>
      </c>
    </row>
    <row r="633" spans="1:1" x14ac:dyDescent="0.3">
      <c r="A633" s="67" t="str">
        <f t="shared" ca="1" si="9"/>
        <v/>
      </c>
    </row>
    <row r="634" spans="1:1" x14ac:dyDescent="0.3">
      <c r="A634" s="67" t="str">
        <f t="shared" ca="1" si="9"/>
        <v/>
      </c>
    </row>
    <row r="635" spans="1:1" x14ac:dyDescent="0.3">
      <c r="A635" s="67" t="str">
        <f t="shared" ca="1" si="9"/>
        <v/>
      </c>
    </row>
    <row r="636" spans="1:1" x14ac:dyDescent="0.3">
      <c r="A636" s="67" t="str">
        <f t="shared" ca="1" si="9"/>
        <v/>
      </c>
    </row>
    <row r="637" spans="1:1" x14ac:dyDescent="0.3">
      <c r="A637" s="67" t="str">
        <f t="shared" ca="1" si="9"/>
        <v/>
      </c>
    </row>
    <row r="638" spans="1:1" x14ac:dyDescent="0.3">
      <c r="A638" s="67" t="str">
        <f t="shared" ca="1" si="9"/>
        <v/>
      </c>
    </row>
    <row r="639" spans="1:1" x14ac:dyDescent="0.3">
      <c r="A639" s="67" t="str">
        <f t="shared" ca="1" si="9"/>
        <v/>
      </c>
    </row>
    <row r="640" spans="1:1" x14ac:dyDescent="0.3">
      <c r="A640" s="67" t="str">
        <f t="shared" ca="1" si="9"/>
        <v/>
      </c>
    </row>
    <row r="641" spans="1:1" x14ac:dyDescent="0.3">
      <c r="A641" s="67" t="str">
        <f t="shared" ca="1" si="9"/>
        <v/>
      </c>
    </row>
    <row r="642" spans="1:1" x14ac:dyDescent="0.3">
      <c r="A642" s="67" t="str">
        <f t="shared" ca="1" si="9"/>
        <v/>
      </c>
    </row>
    <row r="643" spans="1:1" x14ac:dyDescent="0.3">
      <c r="A643" s="67" t="str">
        <f t="shared" ca="1" si="9"/>
        <v/>
      </c>
    </row>
    <row r="644" spans="1:1" x14ac:dyDescent="0.3">
      <c r="A644" s="67" t="str">
        <f t="shared" ca="1" si="9"/>
        <v/>
      </c>
    </row>
    <row r="645" spans="1:1" x14ac:dyDescent="0.3">
      <c r="A645" s="67" t="str">
        <f t="shared" ref="A645:A708" ca="1" si="10">IFERROR(IF(AND(OFFSET(A645,0,1,1,1)="",OFFSET(A645,-1,1,1,1)&lt;&gt;""),"Add new entry---&gt;",""),"")</f>
        <v/>
      </c>
    </row>
    <row r="646" spans="1:1" x14ac:dyDescent="0.3">
      <c r="A646" s="67" t="str">
        <f t="shared" ca="1" si="10"/>
        <v/>
      </c>
    </row>
    <row r="647" spans="1:1" x14ac:dyDescent="0.3">
      <c r="A647" s="67" t="str">
        <f t="shared" ca="1" si="10"/>
        <v/>
      </c>
    </row>
    <row r="648" spans="1:1" x14ac:dyDescent="0.3">
      <c r="A648" s="67" t="str">
        <f t="shared" ca="1" si="10"/>
        <v/>
      </c>
    </row>
    <row r="649" spans="1:1" x14ac:dyDescent="0.3">
      <c r="A649" s="67" t="str">
        <f t="shared" ca="1" si="10"/>
        <v/>
      </c>
    </row>
    <row r="650" spans="1:1" x14ac:dyDescent="0.3">
      <c r="A650" s="67" t="str">
        <f t="shared" ca="1" si="10"/>
        <v/>
      </c>
    </row>
    <row r="651" spans="1:1" x14ac:dyDescent="0.3">
      <c r="A651" s="67" t="str">
        <f t="shared" ca="1" si="10"/>
        <v/>
      </c>
    </row>
    <row r="652" spans="1:1" x14ac:dyDescent="0.3">
      <c r="A652" s="67" t="str">
        <f t="shared" ca="1" si="10"/>
        <v/>
      </c>
    </row>
    <row r="653" spans="1:1" x14ac:dyDescent="0.3">
      <c r="A653" s="67" t="str">
        <f t="shared" ca="1" si="10"/>
        <v/>
      </c>
    </row>
    <row r="654" spans="1:1" x14ac:dyDescent="0.3">
      <c r="A654" s="67" t="str">
        <f t="shared" ca="1" si="10"/>
        <v/>
      </c>
    </row>
    <row r="655" spans="1:1" x14ac:dyDescent="0.3">
      <c r="A655" s="67" t="str">
        <f t="shared" ca="1" si="10"/>
        <v/>
      </c>
    </row>
    <row r="656" spans="1:1" x14ac:dyDescent="0.3">
      <c r="A656" s="67" t="str">
        <f t="shared" ca="1" si="10"/>
        <v/>
      </c>
    </row>
    <row r="657" spans="1:1" x14ac:dyDescent="0.3">
      <c r="A657" s="67" t="str">
        <f t="shared" ca="1" si="10"/>
        <v/>
      </c>
    </row>
    <row r="658" spans="1:1" x14ac:dyDescent="0.3">
      <c r="A658" s="67" t="str">
        <f t="shared" ca="1" si="10"/>
        <v/>
      </c>
    </row>
    <row r="659" spans="1:1" x14ac:dyDescent="0.3">
      <c r="A659" s="67" t="str">
        <f t="shared" ca="1" si="10"/>
        <v/>
      </c>
    </row>
    <row r="660" spans="1:1" x14ac:dyDescent="0.3">
      <c r="A660" s="67" t="str">
        <f t="shared" ca="1" si="10"/>
        <v/>
      </c>
    </row>
    <row r="661" spans="1:1" x14ac:dyDescent="0.3">
      <c r="A661" s="67" t="str">
        <f t="shared" ca="1" si="10"/>
        <v/>
      </c>
    </row>
    <row r="662" spans="1:1" x14ac:dyDescent="0.3">
      <c r="A662" s="67" t="str">
        <f t="shared" ca="1" si="10"/>
        <v/>
      </c>
    </row>
    <row r="663" spans="1:1" x14ac:dyDescent="0.3">
      <c r="A663" s="67" t="str">
        <f t="shared" ca="1" si="10"/>
        <v/>
      </c>
    </row>
    <row r="664" spans="1:1" x14ac:dyDescent="0.3">
      <c r="A664" s="67" t="str">
        <f t="shared" ca="1" si="10"/>
        <v/>
      </c>
    </row>
    <row r="665" spans="1:1" x14ac:dyDescent="0.3">
      <c r="A665" s="67" t="str">
        <f t="shared" ca="1" si="10"/>
        <v/>
      </c>
    </row>
    <row r="666" spans="1:1" x14ac:dyDescent="0.3">
      <c r="A666" s="67" t="str">
        <f t="shared" ca="1" si="10"/>
        <v/>
      </c>
    </row>
    <row r="667" spans="1:1" x14ac:dyDescent="0.3">
      <c r="A667" s="67" t="str">
        <f t="shared" ca="1" si="10"/>
        <v/>
      </c>
    </row>
    <row r="668" spans="1:1" x14ac:dyDescent="0.3">
      <c r="A668" s="67" t="str">
        <f t="shared" ca="1" si="10"/>
        <v/>
      </c>
    </row>
    <row r="669" spans="1:1" x14ac:dyDescent="0.3">
      <c r="A669" s="67" t="str">
        <f t="shared" ca="1" si="10"/>
        <v/>
      </c>
    </row>
    <row r="670" spans="1:1" x14ac:dyDescent="0.3">
      <c r="A670" s="67" t="str">
        <f t="shared" ca="1" si="10"/>
        <v/>
      </c>
    </row>
    <row r="671" spans="1:1" x14ac:dyDescent="0.3">
      <c r="A671" s="67" t="str">
        <f t="shared" ca="1" si="10"/>
        <v/>
      </c>
    </row>
    <row r="672" spans="1:1" x14ac:dyDescent="0.3">
      <c r="A672" s="67" t="str">
        <f t="shared" ca="1" si="10"/>
        <v/>
      </c>
    </row>
    <row r="673" spans="1:1" x14ac:dyDescent="0.3">
      <c r="A673" s="67" t="str">
        <f t="shared" ca="1" si="10"/>
        <v/>
      </c>
    </row>
    <row r="674" spans="1:1" x14ac:dyDescent="0.3">
      <c r="A674" s="67" t="str">
        <f t="shared" ca="1" si="10"/>
        <v/>
      </c>
    </row>
    <row r="675" spans="1:1" x14ac:dyDescent="0.3">
      <c r="A675" s="67" t="str">
        <f t="shared" ca="1" si="10"/>
        <v/>
      </c>
    </row>
    <row r="676" spans="1:1" x14ac:dyDescent="0.3">
      <c r="A676" s="67" t="str">
        <f t="shared" ca="1" si="10"/>
        <v/>
      </c>
    </row>
    <row r="677" spans="1:1" x14ac:dyDescent="0.3">
      <c r="A677" s="67" t="str">
        <f t="shared" ca="1" si="10"/>
        <v/>
      </c>
    </row>
    <row r="678" spans="1:1" x14ac:dyDescent="0.3">
      <c r="A678" s="67" t="str">
        <f t="shared" ca="1" si="10"/>
        <v/>
      </c>
    </row>
    <row r="679" spans="1:1" x14ac:dyDescent="0.3">
      <c r="A679" s="67" t="str">
        <f t="shared" ca="1" si="10"/>
        <v/>
      </c>
    </row>
    <row r="680" spans="1:1" x14ac:dyDescent="0.3">
      <c r="A680" s="67" t="str">
        <f t="shared" ca="1" si="10"/>
        <v/>
      </c>
    </row>
    <row r="681" spans="1:1" x14ac:dyDescent="0.3">
      <c r="A681" s="67" t="str">
        <f t="shared" ca="1" si="10"/>
        <v/>
      </c>
    </row>
    <row r="682" spans="1:1" x14ac:dyDescent="0.3">
      <c r="A682" s="67" t="str">
        <f t="shared" ca="1" si="10"/>
        <v/>
      </c>
    </row>
    <row r="683" spans="1:1" x14ac:dyDescent="0.3">
      <c r="A683" s="67" t="str">
        <f t="shared" ca="1" si="10"/>
        <v/>
      </c>
    </row>
    <row r="684" spans="1:1" x14ac:dyDescent="0.3">
      <c r="A684" s="67" t="str">
        <f t="shared" ca="1" si="10"/>
        <v/>
      </c>
    </row>
    <row r="685" spans="1:1" x14ac:dyDescent="0.3">
      <c r="A685" s="67" t="str">
        <f t="shared" ca="1" si="10"/>
        <v/>
      </c>
    </row>
    <row r="686" spans="1:1" x14ac:dyDescent="0.3">
      <c r="A686" s="67" t="str">
        <f t="shared" ca="1" si="10"/>
        <v/>
      </c>
    </row>
    <row r="687" spans="1:1" x14ac:dyDescent="0.3">
      <c r="A687" s="67" t="str">
        <f t="shared" ca="1" si="10"/>
        <v/>
      </c>
    </row>
    <row r="688" spans="1:1" x14ac:dyDescent="0.3">
      <c r="A688" s="67" t="str">
        <f t="shared" ca="1" si="10"/>
        <v/>
      </c>
    </row>
    <row r="689" spans="1:1" x14ac:dyDescent="0.3">
      <c r="A689" s="67" t="str">
        <f t="shared" ca="1" si="10"/>
        <v/>
      </c>
    </row>
    <row r="690" spans="1:1" x14ac:dyDescent="0.3">
      <c r="A690" s="67" t="str">
        <f t="shared" ca="1" si="10"/>
        <v/>
      </c>
    </row>
    <row r="691" spans="1:1" x14ac:dyDescent="0.3">
      <c r="A691" s="67" t="str">
        <f t="shared" ca="1" si="10"/>
        <v/>
      </c>
    </row>
    <row r="692" spans="1:1" x14ac:dyDescent="0.3">
      <c r="A692" s="67" t="str">
        <f t="shared" ca="1" si="10"/>
        <v/>
      </c>
    </row>
    <row r="693" spans="1:1" x14ac:dyDescent="0.3">
      <c r="A693" s="67" t="str">
        <f t="shared" ca="1" si="10"/>
        <v/>
      </c>
    </row>
    <row r="694" spans="1:1" x14ac:dyDescent="0.3">
      <c r="A694" s="67" t="str">
        <f t="shared" ca="1" si="10"/>
        <v/>
      </c>
    </row>
    <row r="695" spans="1:1" x14ac:dyDescent="0.3">
      <c r="A695" s="67" t="str">
        <f t="shared" ca="1" si="10"/>
        <v/>
      </c>
    </row>
    <row r="696" spans="1:1" x14ac:dyDescent="0.3">
      <c r="A696" s="67" t="str">
        <f t="shared" ca="1" si="10"/>
        <v/>
      </c>
    </row>
    <row r="697" spans="1:1" x14ac:dyDescent="0.3">
      <c r="A697" s="67" t="str">
        <f t="shared" ca="1" si="10"/>
        <v/>
      </c>
    </row>
    <row r="698" spans="1:1" x14ac:dyDescent="0.3">
      <c r="A698" s="67" t="str">
        <f t="shared" ca="1" si="10"/>
        <v/>
      </c>
    </row>
    <row r="699" spans="1:1" x14ac:dyDescent="0.3">
      <c r="A699" s="67" t="str">
        <f t="shared" ca="1" si="10"/>
        <v/>
      </c>
    </row>
    <row r="700" spans="1:1" x14ac:dyDescent="0.3">
      <c r="A700" s="67" t="str">
        <f t="shared" ca="1" si="10"/>
        <v/>
      </c>
    </row>
    <row r="701" spans="1:1" x14ac:dyDescent="0.3">
      <c r="A701" s="67" t="str">
        <f t="shared" ca="1" si="10"/>
        <v/>
      </c>
    </row>
    <row r="702" spans="1:1" x14ac:dyDescent="0.3">
      <c r="A702" s="67" t="str">
        <f t="shared" ca="1" si="10"/>
        <v/>
      </c>
    </row>
    <row r="703" spans="1:1" x14ac:dyDescent="0.3">
      <c r="A703" s="67" t="str">
        <f t="shared" ca="1" si="10"/>
        <v/>
      </c>
    </row>
    <row r="704" spans="1:1" x14ac:dyDescent="0.3">
      <c r="A704" s="67" t="str">
        <f t="shared" ca="1" si="10"/>
        <v/>
      </c>
    </row>
    <row r="705" spans="1:1" x14ac:dyDescent="0.3">
      <c r="A705" s="67" t="str">
        <f t="shared" ca="1" si="10"/>
        <v/>
      </c>
    </row>
    <row r="706" spans="1:1" x14ac:dyDescent="0.3">
      <c r="A706" s="67" t="str">
        <f t="shared" ca="1" si="10"/>
        <v/>
      </c>
    </row>
    <row r="707" spans="1:1" x14ac:dyDescent="0.3">
      <c r="A707" s="67" t="str">
        <f t="shared" ca="1" si="10"/>
        <v/>
      </c>
    </row>
    <row r="708" spans="1:1" x14ac:dyDescent="0.3">
      <c r="A708" s="67" t="str">
        <f t="shared" ca="1" si="10"/>
        <v/>
      </c>
    </row>
    <row r="709" spans="1:1" x14ac:dyDescent="0.3">
      <c r="A709" s="67" t="str">
        <f t="shared" ref="A709:A772" ca="1" si="11">IFERROR(IF(AND(OFFSET(A709,0,1,1,1)="",OFFSET(A709,-1,1,1,1)&lt;&gt;""),"Add new entry---&gt;",""),"")</f>
        <v/>
      </c>
    </row>
    <row r="710" spans="1:1" x14ac:dyDescent="0.3">
      <c r="A710" s="67" t="str">
        <f t="shared" ca="1" si="11"/>
        <v/>
      </c>
    </row>
    <row r="711" spans="1:1" x14ac:dyDescent="0.3">
      <c r="A711" s="67" t="str">
        <f t="shared" ca="1" si="11"/>
        <v/>
      </c>
    </row>
    <row r="712" spans="1:1" x14ac:dyDescent="0.3">
      <c r="A712" s="67" t="str">
        <f t="shared" ca="1" si="11"/>
        <v/>
      </c>
    </row>
    <row r="713" spans="1:1" x14ac:dyDescent="0.3">
      <c r="A713" s="67" t="str">
        <f t="shared" ca="1" si="11"/>
        <v/>
      </c>
    </row>
    <row r="714" spans="1:1" x14ac:dyDescent="0.3">
      <c r="A714" s="67" t="str">
        <f t="shared" ca="1" si="11"/>
        <v/>
      </c>
    </row>
    <row r="715" spans="1:1" x14ac:dyDescent="0.3">
      <c r="A715" s="67" t="str">
        <f t="shared" ca="1" si="11"/>
        <v/>
      </c>
    </row>
    <row r="716" spans="1:1" x14ac:dyDescent="0.3">
      <c r="A716" s="67" t="str">
        <f t="shared" ca="1" si="11"/>
        <v/>
      </c>
    </row>
    <row r="717" spans="1:1" x14ac:dyDescent="0.3">
      <c r="A717" s="67" t="str">
        <f t="shared" ca="1" si="11"/>
        <v/>
      </c>
    </row>
    <row r="718" spans="1:1" x14ac:dyDescent="0.3">
      <c r="A718" s="67" t="str">
        <f t="shared" ca="1" si="11"/>
        <v/>
      </c>
    </row>
    <row r="719" spans="1:1" x14ac:dyDescent="0.3">
      <c r="A719" s="67" t="str">
        <f t="shared" ca="1" si="11"/>
        <v/>
      </c>
    </row>
    <row r="720" spans="1:1" x14ac:dyDescent="0.3">
      <c r="A720" s="67" t="str">
        <f t="shared" ca="1" si="11"/>
        <v/>
      </c>
    </row>
    <row r="721" spans="1:1" x14ac:dyDescent="0.3">
      <c r="A721" s="67" t="str">
        <f t="shared" ca="1" si="11"/>
        <v/>
      </c>
    </row>
    <row r="722" spans="1:1" x14ac:dyDescent="0.3">
      <c r="A722" s="67" t="str">
        <f t="shared" ca="1" si="11"/>
        <v/>
      </c>
    </row>
    <row r="723" spans="1:1" x14ac:dyDescent="0.3">
      <c r="A723" s="67" t="str">
        <f t="shared" ca="1" si="11"/>
        <v/>
      </c>
    </row>
    <row r="724" spans="1:1" x14ac:dyDescent="0.3">
      <c r="A724" s="67" t="str">
        <f t="shared" ca="1" si="11"/>
        <v/>
      </c>
    </row>
    <row r="725" spans="1:1" x14ac:dyDescent="0.3">
      <c r="A725" s="67" t="str">
        <f t="shared" ca="1" si="11"/>
        <v/>
      </c>
    </row>
    <row r="726" spans="1:1" x14ac:dyDescent="0.3">
      <c r="A726" s="67" t="str">
        <f t="shared" ca="1" si="11"/>
        <v/>
      </c>
    </row>
    <row r="727" spans="1:1" x14ac:dyDescent="0.3">
      <c r="A727" s="67" t="str">
        <f t="shared" ca="1" si="11"/>
        <v/>
      </c>
    </row>
    <row r="728" spans="1:1" x14ac:dyDescent="0.3">
      <c r="A728" s="67" t="str">
        <f t="shared" ca="1" si="11"/>
        <v/>
      </c>
    </row>
    <row r="729" spans="1:1" x14ac:dyDescent="0.3">
      <c r="A729" s="67" t="str">
        <f t="shared" ca="1" si="11"/>
        <v/>
      </c>
    </row>
    <row r="730" spans="1:1" x14ac:dyDescent="0.3">
      <c r="A730" s="67" t="str">
        <f t="shared" ca="1" si="11"/>
        <v/>
      </c>
    </row>
    <row r="731" spans="1:1" x14ac:dyDescent="0.3">
      <c r="A731" s="67" t="str">
        <f t="shared" ca="1" si="11"/>
        <v/>
      </c>
    </row>
    <row r="732" spans="1:1" x14ac:dyDescent="0.3">
      <c r="A732" s="67" t="str">
        <f t="shared" ca="1" si="11"/>
        <v/>
      </c>
    </row>
    <row r="733" spans="1:1" x14ac:dyDescent="0.3">
      <c r="A733" s="67" t="str">
        <f t="shared" ca="1" si="11"/>
        <v/>
      </c>
    </row>
    <row r="734" spans="1:1" x14ac:dyDescent="0.3">
      <c r="A734" s="67" t="str">
        <f t="shared" ca="1" si="11"/>
        <v/>
      </c>
    </row>
    <row r="735" spans="1:1" x14ac:dyDescent="0.3">
      <c r="A735" s="67" t="str">
        <f t="shared" ca="1" si="11"/>
        <v/>
      </c>
    </row>
    <row r="736" spans="1:1" x14ac:dyDescent="0.3">
      <c r="A736" s="67" t="str">
        <f t="shared" ca="1" si="11"/>
        <v/>
      </c>
    </row>
    <row r="737" spans="1:1" x14ac:dyDescent="0.3">
      <c r="A737" s="67" t="str">
        <f t="shared" ca="1" si="11"/>
        <v/>
      </c>
    </row>
    <row r="738" spans="1:1" x14ac:dyDescent="0.3">
      <c r="A738" s="67" t="str">
        <f t="shared" ca="1" si="11"/>
        <v/>
      </c>
    </row>
    <row r="739" spans="1:1" x14ac:dyDescent="0.3">
      <c r="A739" s="67" t="str">
        <f t="shared" ca="1" si="11"/>
        <v/>
      </c>
    </row>
    <row r="740" spans="1:1" x14ac:dyDescent="0.3">
      <c r="A740" s="67" t="str">
        <f t="shared" ca="1" si="11"/>
        <v/>
      </c>
    </row>
    <row r="741" spans="1:1" x14ac:dyDescent="0.3">
      <c r="A741" s="67" t="str">
        <f t="shared" ca="1" si="11"/>
        <v/>
      </c>
    </row>
    <row r="742" spans="1:1" x14ac:dyDescent="0.3">
      <c r="A742" s="67" t="str">
        <f t="shared" ca="1" si="11"/>
        <v/>
      </c>
    </row>
    <row r="743" spans="1:1" x14ac:dyDescent="0.3">
      <c r="A743" s="67" t="str">
        <f t="shared" ca="1" si="11"/>
        <v/>
      </c>
    </row>
    <row r="744" spans="1:1" x14ac:dyDescent="0.3">
      <c r="A744" s="67" t="str">
        <f t="shared" ca="1" si="11"/>
        <v/>
      </c>
    </row>
    <row r="745" spans="1:1" x14ac:dyDescent="0.3">
      <c r="A745" s="67" t="str">
        <f t="shared" ca="1" si="11"/>
        <v/>
      </c>
    </row>
    <row r="746" spans="1:1" x14ac:dyDescent="0.3">
      <c r="A746" s="67" t="str">
        <f t="shared" ca="1" si="11"/>
        <v/>
      </c>
    </row>
    <row r="747" spans="1:1" x14ac:dyDescent="0.3">
      <c r="A747" s="67" t="str">
        <f t="shared" ca="1" si="11"/>
        <v/>
      </c>
    </row>
    <row r="748" spans="1:1" x14ac:dyDescent="0.3">
      <c r="A748" s="67" t="str">
        <f t="shared" ca="1" si="11"/>
        <v/>
      </c>
    </row>
    <row r="749" spans="1:1" x14ac:dyDescent="0.3">
      <c r="A749" s="67" t="str">
        <f t="shared" ca="1" si="11"/>
        <v/>
      </c>
    </row>
    <row r="750" spans="1:1" x14ac:dyDescent="0.3">
      <c r="A750" s="67" t="str">
        <f t="shared" ca="1" si="11"/>
        <v/>
      </c>
    </row>
    <row r="751" spans="1:1" x14ac:dyDescent="0.3">
      <c r="A751" s="67" t="str">
        <f t="shared" ca="1" si="11"/>
        <v/>
      </c>
    </row>
    <row r="752" spans="1:1" x14ac:dyDescent="0.3">
      <c r="A752" s="67" t="str">
        <f t="shared" ca="1" si="11"/>
        <v/>
      </c>
    </row>
    <row r="753" spans="1:1" x14ac:dyDescent="0.3">
      <c r="A753" s="67" t="str">
        <f t="shared" ca="1" si="11"/>
        <v/>
      </c>
    </row>
    <row r="754" spans="1:1" x14ac:dyDescent="0.3">
      <c r="A754" s="67" t="str">
        <f t="shared" ca="1" si="11"/>
        <v/>
      </c>
    </row>
    <row r="755" spans="1:1" x14ac:dyDescent="0.3">
      <c r="A755" s="67" t="str">
        <f t="shared" ca="1" si="11"/>
        <v/>
      </c>
    </row>
    <row r="756" spans="1:1" x14ac:dyDescent="0.3">
      <c r="A756" s="67" t="str">
        <f t="shared" ca="1" si="11"/>
        <v/>
      </c>
    </row>
    <row r="757" spans="1:1" x14ac:dyDescent="0.3">
      <c r="A757" s="67" t="str">
        <f t="shared" ca="1" si="11"/>
        <v/>
      </c>
    </row>
    <row r="758" spans="1:1" x14ac:dyDescent="0.3">
      <c r="A758" s="67" t="str">
        <f t="shared" ca="1" si="11"/>
        <v/>
      </c>
    </row>
    <row r="759" spans="1:1" x14ac:dyDescent="0.3">
      <c r="A759" s="67" t="str">
        <f t="shared" ca="1" si="11"/>
        <v/>
      </c>
    </row>
    <row r="760" spans="1:1" x14ac:dyDescent="0.3">
      <c r="A760" s="67" t="str">
        <f t="shared" ca="1" si="11"/>
        <v/>
      </c>
    </row>
    <row r="761" spans="1:1" x14ac:dyDescent="0.3">
      <c r="A761" s="67" t="str">
        <f t="shared" ca="1" si="11"/>
        <v/>
      </c>
    </row>
    <row r="762" spans="1:1" x14ac:dyDescent="0.3">
      <c r="A762" s="67" t="str">
        <f t="shared" ca="1" si="11"/>
        <v/>
      </c>
    </row>
    <row r="763" spans="1:1" x14ac:dyDescent="0.3">
      <c r="A763" s="67" t="str">
        <f t="shared" ca="1" si="11"/>
        <v/>
      </c>
    </row>
    <row r="764" spans="1:1" x14ac:dyDescent="0.3">
      <c r="A764" s="67" t="str">
        <f t="shared" ca="1" si="11"/>
        <v/>
      </c>
    </row>
    <row r="765" spans="1:1" x14ac:dyDescent="0.3">
      <c r="A765" s="67" t="str">
        <f t="shared" ca="1" si="11"/>
        <v/>
      </c>
    </row>
    <row r="766" spans="1:1" x14ac:dyDescent="0.3">
      <c r="A766" s="67" t="str">
        <f t="shared" ca="1" si="11"/>
        <v/>
      </c>
    </row>
    <row r="767" spans="1:1" x14ac:dyDescent="0.3">
      <c r="A767" s="67" t="str">
        <f t="shared" ca="1" si="11"/>
        <v/>
      </c>
    </row>
    <row r="768" spans="1:1" x14ac:dyDescent="0.3">
      <c r="A768" s="67" t="str">
        <f t="shared" ca="1" si="11"/>
        <v/>
      </c>
    </row>
    <row r="769" spans="1:1" x14ac:dyDescent="0.3">
      <c r="A769" s="67" t="str">
        <f t="shared" ca="1" si="11"/>
        <v/>
      </c>
    </row>
    <row r="770" spans="1:1" x14ac:dyDescent="0.3">
      <c r="A770" s="67" t="str">
        <f t="shared" ca="1" si="11"/>
        <v/>
      </c>
    </row>
    <row r="771" spans="1:1" x14ac:dyDescent="0.3">
      <c r="A771" s="67" t="str">
        <f t="shared" ca="1" si="11"/>
        <v/>
      </c>
    </row>
    <row r="772" spans="1:1" x14ac:dyDescent="0.3">
      <c r="A772" s="67" t="str">
        <f t="shared" ca="1" si="11"/>
        <v/>
      </c>
    </row>
    <row r="773" spans="1:1" x14ac:dyDescent="0.3">
      <c r="A773" s="67" t="str">
        <f t="shared" ref="A773:A836" ca="1" si="12">IFERROR(IF(AND(OFFSET(A773,0,1,1,1)="",OFFSET(A773,-1,1,1,1)&lt;&gt;""),"Add new entry---&gt;",""),"")</f>
        <v/>
      </c>
    </row>
    <row r="774" spans="1:1" x14ac:dyDescent="0.3">
      <c r="A774" s="67" t="str">
        <f t="shared" ca="1" si="12"/>
        <v/>
      </c>
    </row>
    <row r="775" spans="1:1" x14ac:dyDescent="0.3">
      <c r="A775" s="67" t="str">
        <f t="shared" ca="1" si="12"/>
        <v/>
      </c>
    </row>
    <row r="776" spans="1:1" x14ac:dyDescent="0.3">
      <c r="A776" s="67" t="str">
        <f t="shared" ca="1" si="12"/>
        <v/>
      </c>
    </row>
    <row r="777" spans="1:1" x14ac:dyDescent="0.3">
      <c r="A777" s="67" t="str">
        <f t="shared" ca="1" si="12"/>
        <v/>
      </c>
    </row>
    <row r="778" spans="1:1" x14ac:dyDescent="0.3">
      <c r="A778" s="67" t="str">
        <f t="shared" ca="1" si="12"/>
        <v/>
      </c>
    </row>
    <row r="779" spans="1:1" x14ac:dyDescent="0.3">
      <c r="A779" s="67" t="str">
        <f t="shared" ca="1" si="12"/>
        <v/>
      </c>
    </row>
    <row r="780" spans="1:1" x14ac:dyDescent="0.3">
      <c r="A780" s="67" t="str">
        <f t="shared" ca="1" si="12"/>
        <v/>
      </c>
    </row>
    <row r="781" spans="1:1" x14ac:dyDescent="0.3">
      <c r="A781" s="67" t="str">
        <f t="shared" ca="1" si="12"/>
        <v/>
      </c>
    </row>
    <row r="782" spans="1:1" x14ac:dyDescent="0.3">
      <c r="A782" s="67" t="str">
        <f t="shared" ca="1" si="12"/>
        <v/>
      </c>
    </row>
    <row r="783" spans="1:1" x14ac:dyDescent="0.3">
      <c r="A783" s="67" t="str">
        <f t="shared" ca="1" si="12"/>
        <v/>
      </c>
    </row>
    <row r="784" spans="1:1" x14ac:dyDescent="0.3">
      <c r="A784" s="67" t="str">
        <f t="shared" ca="1" si="12"/>
        <v/>
      </c>
    </row>
    <row r="785" spans="1:1" x14ac:dyDescent="0.3">
      <c r="A785" s="67" t="str">
        <f t="shared" ca="1" si="12"/>
        <v/>
      </c>
    </row>
    <row r="786" spans="1:1" x14ac:dyDescent="0.3">
      <c r="A786" s="67" t="str">
        <f t="shared" ca="1" si="12"/>
        <v/>
      </c>
    </row>
    <row r="787" spans="1:1" x14ac:dyDescent="0.3">
      <c r="A787" s="67" t="str">
        <f t="shared" ca="1" si="12"/>
        <v/>
      </c>
    </row>
    <row r="788" spans="1:1" x14ac:dyDescent="0.3">
      <c r="A788" s="67" t="str">
        <f t="shared" ca="1" si="12"/>
        <v/>
      </c>
    </row>
    <row r="789" spans="1:1" x14ac:dyDescent="0.3">
      <c r="A789" s="67" t="str">
        <f t="shared" ca="1" si="12"/>
        <v/>
      </c>
    </row>
    <row r="790" spans="1:1" x14ac:dyDescent="0.3">
      <c r="A790" s="67" t="str">
        <f t="shared" ca="1" si="12"/>
        <v/>
      </c>
    </row>
    <row r="791" spans="1:1" x14ac:dyDescent="0.3">
      <c r="A791" s="67" t="str">
        <f t="shared" ca="1" si="12"/>
        <v/>
      </c>
    </row>
    <row r="792" spans="1:1" x14ac:dyDescent="0.3">
      <c r="A792" s="67" t="str">
        <f t="shared" ca="1" si="12"/>
        <v/>
      </c>
    </row>
    <row r="793" spans="1:1" x14ac:dyDescent="0.3">
      <c r="A793" s="67" t="str">
        <f t="shared" ca="1" si="12"/>
        <v/>
      </c>
    </row>
    <row r="794" spans="1:1" x14ac:dyDescent="0.3">
      <c r="A794" s="67" t="str">
        <f t="shared" ca="1" si="12"/>
        <v/>
      </c>
    </row>
    <row r="795" spans="1:1" x14ac:dyDescent="0.3">
      <c r="A795" s="67" t="str">
        <f t="shared" ca="1" si="12"/>
        <v/>
      </c>
    </row>
    <row r="796" spans="1:1" x14ac:dyDescent="0.3">
      <c r="A796" s="67" t="str">
        <f t="shared" ca="1" si="12"/>
        <v/>
      </c>
    </row>
    <row r="797" spans="1:1" x14ac:dyDescent="0.3">
      <c r="A797" s="67" t="str">
        <f t="shared" ca="1" si="12"/>
        <v/>
      </c>
    </row>
    <row r="798" spans="1:1" x14ac:dyDescent="0.3">
      <c r="A798" s="67" t="str">
        <f t="shared" ca="1" si="12"/>
        <v/>
      </c>
    </row>
    <row r="799" spans="1:1" x14ac:dyDescent="0.3">
      <c r="A799" s="67" t="str">
        <f t="shared" ca="1" si="12"/>
        <v/>
      </c>
    </row>
    <row r="800" spans="1:1" x14ac:dyDescent="0.3">
      <c r="A800" s="67" t="str">
        <f t="shared" ca="1" si="12"/>
        <v/>
      </c>
    </row>
    <row r="801" spans="1:1" x14ac:dyDescent="0.3">
      <c r="A801" s="67" t="str">
        <f t="shared" ca="1" si="12"/>
        <v/>
      </c>
    </row>
    <row r="802" spans="1:1" x14ac:dyDescent="0.3">
      <c r="A802" s="67" t="str">
        <f t="shared" ca="1" si="12"/>
        <v/>
      </c>
    </row>
    <row r="803" spans="1:1" x14ac:dyDescent="0.3">
      <c r="A803" s="67" t="str">
        <f t="shared" ca="1" si="12"/>
        <v/>
      </c>
    </row>
    <row r="804" spans="1:1" x14ac:dyDescent="0.3">
      <c r="A804" s="67" t="str">
        <f t="shared" ca="1" si="12"/>
        <v/>
      </c>
    </row>
    <row r="805" spans="1:1" x14ac:dyDescent="0.3">
      <c r="A805" s="67" t="str">
        <f t="shared" ca="1" si="12"/>
        <v/>
      </c>
    </row>
    <row r="806" spans="1:1" x14ac:dyDescent="0.3">
      <c r="A806" s="67" t="str">
        <f t="shared" ca="1" si="12"/>
        <v/>
      </c>
    </row>
    <row r="807" spans="1:1" x14ac:dyDescent="0.3">
      <c r="A807" s="67" t="str">
        <f t="shared" ca="1" si="12"/>
        <v/>
      </c>
    </row>
    <row r="808" spans="1:1" x14ac:dyDescent="0.3">
      <c r="A808" s="67" t="str">
        <f t="shared" ca="1" si="12"/>
        <v/>
      </c>
    </row>
    <row r="809" spans="1:1" x14ac:dyDescent="0.3">
      <c r="A809" s="67" t="str">
        <f t="shared" ca="1" si="12"/>
        <v/>
      </c>
    </row>
    <row r="810" spans="1:1" x14ac:dyDescent="0.3">
      <c r="A810" s="67" t="str">
        <f t="shared" ca="1" si="12"/>
        <v/>
      </c>
    </row>
    <row r="811" spans="1:1" x14ac:dyDescent="0.3">
      <c r="A811" s="67" t="str">
        <f t="shared" ca="1" si="12"/>
        <v/>
      </c>
    </row>
    <row r="812" spans="1:1" x14ac:dyDescent="0.3">
      <c r="A812" s="67" t="str">
        <f t="shared" ca="1" si="12"/>
        <v/>
      </c>
    </row>
    <row r="813" spans="1:1" x14ac:dyDescent="0.3">
      <c r="A813" s="67" t="str">
        <f t="shared" ca="1" si="12"/>
        <v/>
      </c>
    </row>
    <row r="814" spans="1:1" x14ac:dyDescent="0.3">
      <c r="A814" s="67" t="str">
        <f t="shared" ca="1" si="12"/>
        <v/>
      </c>
    </row>
    <row r="815" spans="1:1" x14ac:dyDescent="0.3">
      <c r="A815" s="67" t="str">
        <f t="shared" ca="1" si="12"/>
        <v/>
      </c>
    </row>
    <row r="816" spans="1:1" x14ac:dyDescent="0.3">
      <c r="A816" s="67" t="str">
        <f t="shared" ca="1" si="12"/>
        <v/>
      </c>
    </row>
    <row r="817" spans="1:1" x14ac:dyDescent="0.3">
      <c r="A817" s="67" t="str">
        <f t="shared" ca="1" si="12"/>
        <v/>
      </c>
    </row>
    <row r="818" spans="1:1" x14ac:dyDescent="0.3">
      <c r="A818" s="67" t="str">
        <f t="shared" ca="1" si="12"/>
        <v/>
      </c>
    </row>
    <row r="819" spans="1:1" x14ac:dyDescent="0.3">
      <c r="A819" s="67" t="str">
        <f t="shared" ca="1" si="12"/>
        <v/>
      </c>
    </row>
    <row r="820" spans="1:1" x14ac:dyDescent="0.3">
      <c r="A820" s="67" t="str">
        <f t="shared" ca="1" si="12"/>
        <v/>
      </c>
    </row>
    <row r="821" spans="1:1" x14ac:dyDescent="0.3">
      <c r="A821" s="67" t="str">
        <f t="shared" ca="1" si="12"/>
        <v/>
      </c>
    </row>
    <row r="822" spans="1:1" x14ac:dyDescent="0.3">
      <c r="A822" s="67" t="str">
        <f t="shared" ca="1" si="12"/>
        <v/>
      </c>
    </row>
    <row r="823" spans="1:1" x14ac:dyDescent="0.3">
      <c r="A823" s="67" t="str">
        <f t="shared" ca="1" si="12"/>
        <v/>
      </c>
    </row>
    <row r="824" spans="1:1" x14ac:dyDescent="0.3">
      <c r="A824" s="67" t="str">
        <f t="shared" ca="1" si="12"/>
        <v/>
      </c>
    </row>
    <row r="825" spans="1:1" x14ac:dyDescent="0.3">
      <c r="A825" s="67" t="str">
        <f t="shared" ca="1" si="12"/>
        <v/>
      </c>
    </row>
    <row r="826" spans="1:1" x14ac:dyDescent="0.3">
      <c r="A826" s="67" t="str">
        <f t="shared" ca="1" si="12"/>
        <v/>
      </c>
    </row>
    <row r="827" spans="1:1" x14ac:dyDescent="0.3">
      <c r="A827" s="67" t="str">
        <f t="shared" ca="1" si="12"/>
        <v/>
      </c>
    </row>
    <row r="828" spans="1:1" x14ac:dyDescent="0.3">
      <c r="A828" s="67" t="str">
        <f t="shared" ca="1" si="12"/>
        <v/>
      </c>
    </row>
    <row r="829" spans="1:1" x14ac:dyDescent="0.3">
      <c r="A829" s="67" t="str">
        <f t="shared" ca="1" si="12"/>
        <v/>
      </c>
    </row>
    <row r="830" spans="1:1" x14ac:dyDescent="0.3">
      <c r="A830" s="67" t="str">
        <f t="shared" ca="1" si="12"/>
        <v/>
      </c>
    </row>
    <row r="831" spans="1:1" x14ac:dyDescent="0.3">
      <c r="A831" s="67" t="str">
        <f t="shared" ca="1" si="12"/>
        <v/>
      </c>
    </row>
    <row r="832" spans="1:1" x14ac:dyDescent="0.3">
      <c r="A832" s="67" t="str">
        <f t="shared" ca="1" si="12"/>
        <v/>
      </c>
    </row>
    <row r="833" spans="1:1" x14ac:dyDescent="0.3">
      <c r="A833" s="67" t="str">
        <f t="shared" ca="1" si="12"/>
        <v/>
      </c>
    </row>
    <row r="834" spans="1:1" x14ac:dyDescent="0.3">
      <c r="A834" s="67" t="str">
        <f t="shared" ca="1" si="12"/>
        <v/>
      </c>
    </row>
    <row r="835" spans="1:1" x14ac:dyDescent="0.3">
      <c r="A835" s="67" t="str">
        <f t="shared" ca="1" si="12"/>
        <v/>
      </c>
    </row>
    <row r="836" spans="1:1" x14ac:dyDescent="0.3">
      <c r="A836" s="67" t="str">
        <f t="shared" ca="1" si="12"/>
        <v/>
      </c>
    </row>
    <row r="837" spans="1:1" x14ac:dyDescent="0.3">
      <c r="A837" s="67" t="str">
        <f t="shared" ref="A837:A900" ca="1" si="13">IFERROR(IF(AND(OFFSET(A837,0,1,1,1)="",OFFSET(A837,-1,1,1,1)&lt;&gt;""),"Add new entry---&gt;",""),"")</f>
        <v/>
      </c>
    </row>
    <row r="838" spans="1:1" x14ac:dyDescent="0.3">
      <c r="A838" s="67" t="str">
        <f t="shared" ca="1" si="13"/>
        <v/>
      </c>
    </row>
    <row r="839" spans="1:1" x14ac:dyDescent="0.3">
      <c r="A839" s="67" t="str">
        <f t="shared" ca="1" si="13"/>
        <v/>
      </c>
    </row>
    <row r="840" spans="1:1" x14ac:dyDescent="0.3">
      <c r="A840" s="67" t="str">
        <f t="shared" ca="1" si="13"/>
        <v/>
      </c>
    </row>
    <row r="841" spans="1:1" x14ac:dyDescent="0.3">
      <c r="A841" s="67" t="str">
        <f t="shared" ca="1" si="13"/>
        <v/>
      </c>
    </row>
    <row r="842" spans="1:1" x14ac:dyDescent="0.3">
      <c r="A842" s="67" t="str">
        <f t="shared" ca="1" si="13"/>
        <v/>
      </c>
    </row>
    <row r="843" spans="1:1" x14ac:dyDescent="0.3">
      <c r="A843" s="67" t="str">
        <f t="shared" ca="1" si="13"/>
        <v/>
      </c>
    </row>
    <row r="844" spans="1:1" x14ac:dyDescent="0.3">
      <c r="A844" s="67" t="str">
        <f t="shared" ca="1" si="13"/>
        <v/>
      </c>
    </row>
    <row r="845" spans="1:1" x14ac:dyDescent="0.3">
      <c r="A845" s="67" t="str">
        <f t="shared" ca="1" si="13"/>
        <v/>
      </c>
    </row>
    <row r="846" spans="1:1" x14ac:dyDescent="0.3">
      <c r="A846" s="67" t="str">
        <f t="shared" ca="1" si="13"/>
        <v/>
      </c>
    </row>
    <row r="847" spans="1:1" x14ac:dyDescent="0.3">
      <c r="A847" s="67" t="str">
        <f t="shared" ca="1" si="13"/>
        <v/>
      </c>
    </row>
    <row r="848" spans="1:1" x14ac:dyDescent="0.3">
      <c r="A848" s="67" t="str">
        <f t="shared" ca="1" si="13"/>
        <v/>
      </c>
    </row>
    <row r="849" spans="1:1" x14ac:dyDescent="0.3">
      <c r="A849" s="67" t="str">
        <f t="shared" ca="1" si="13"/>
        <v/>
      </c>
    </row>
    <row r="850" spans="1:1" x14ac:dyDescent="0.3">
      <c r="A850" s="67" t="str">
        <f t="shared" ca="1" si="13"/>
        <v/>
      </c>
    </row>
    <row r="851" spans="1:1" x14ac:dyDescent="0.3">
      <c r="A851" s="67" t="str">
        <f t="shared" ca="1" si="13"/>
        <v/>
      </c>
    </row>
    <row r="852" spans="1:1" x14ac:dyDescent="0.3">
      <c r="A852" s="67" t="str">
        <f t="shared" ca="1" si="13"/>
        <v/>
      </c>
    </row>
    <row r="853" spans="1:1" x14ac:dyDescent="0.3">
      <c r="A853" s="67" t="str">
        <f t="shared" ca="1" si="13"/>
        <v/>
      </c>
    </row>
    <row r="854" spans="1:1" x14ac:dyDescent="0.3">
      <c r="A854" s="67" t="str">
        <f t="shared" ca="1" si="13"/>
        <v/>
      </c>
    </row>
    <row r="855" spans="1:1" x14ac:dyDescent="0.3">
      <c r="A855" s="67" t="str">
        <f t="shared" ca="1" si="13"/>
        <v/>
      </c>
    </row>
    <row r="856" spans="1:1" x14ac:dyDescent="0.3">
      <c r="A856" s="67" t="str">
        <f t="shared" ca="1" si="13"/>
        <v/>
      </c>
    </row>
    <row r="857" spans="1:1" x14ac:dyDescent="0.3">
      <c r="A857" s="67" t="str">
        <f t="shared" ca="1" si="13"/>
        <v/>
      </c>
    </row>
    <row r="858" spans="1:1" x14ac:dyDescent="0.3">
      <c r="A858" s="67" t="str">
        <f t="shared" ca="1" si="13"/>
        <v/>
      </c>
    </row>
    <row r="859" spans="1:1" x14ac:dyDescent="0.3">
      <c r="A859" s="67" t="str">
        <f t="shared" ca="1" si="13"/>
        <v/>
      </c>
    </row>
    <row r="860" spans="1:1" x14ac:dyDescent="0.3">
      <c r="A860" s="67" t="str">
        <f t="shared" ca="1" si="13"/>
        <v/>
      </c>
    </row>
    <row r="861" spans="1:1" x14ac:dyDescent="0.3">
      <c r="A861" s="67" t="str">
        <f t="shared" ca="1" si="13"/>
        <v/>
      </c>
    </row>
    <row r="862" spans="1:1" x14ac:dyDescent="0.3">
      <c r="A862" s="67" t="str">
        <f t="shared" ca="1" si="13"/>
        <v/>
      </c>
    </row>
    <row r="863" spans="1:1" x14ac:dyDescent="0.3">
      <c r="A863" s="67" t="str">
        <f t="shared" ca="1" si="13"/>
        <v/>
      </c>
    </row>
    <row r="864" spans="1:1" x14ac:dyDescent="0.3">
      <c r="A864" s="67" t="str">
        <f t="shared" ca="1" si="13"/>
        <v/>
      </c>
    </row>
    <row r="865" spans="1:1" x14ac:dyDescent="0.3">
      <c r="A865" s="67" t="str">
        <f t="shared" ca="1" si="13"/>
        <v/>
      </c>
    </row>
    <row r="866" spans="1:1" x14ac:dyDescent="0.3">
      <c r="A866" s="67" t="str">
        <f t="shared" ca="1" si="13"/>
        <v/>
      </c>
    </row>
    <row r="867" spans="1:1" x14ac:dyDescent="0.3">
      <c r="A867" s="67" t="str">
        <f t="shared" ca="1" si="13"/>
        <v/>
      </c>
    </row>
    <row r="868" spans="1:1" x14ac:dyDescent="0.3">
      <c r="A868" s="67" t="str">
        <f t="shared" ca="1" si="13"/>
        <v/>
      </c>
    </row>
    <row r="869" spans="1:1" x14ac:dyDescent="0.3">
      <c r="A869" s="67" t="str">
        <f t="shared" ca="1" si="13"/>
        <v/>
      </c>
    </row>
    <row r="870" spans="1:1" x14ac:dyDescent="0.3">
      <c r="A870" s="67" t="str">
        <f t="shared" ca="1" si="13"/>
        <v/>
      </c>
    </row>
    <row r="871" spans="1:1" x14ac:dyDescent="0.3">
      <c r="A871" s="67" t="str">
        <f t="shared" ca="1" si="13"/>
        <v/>
      </c>
    </row>
    <row r="872" spans="1:1" x14ac:dyDescent="0.3">
      <c r="A872" s="67" t="str">
        <f t="shared" ca="1" si="13"/>
        <v/>
      </c>
    </row>
    <row r="873" spans="1:1" x14ac:dyDescent="0.3">
      <c r="A873" s="67" t="str">
        <f t="shared" ca="1" si="13"/>
        <v/>
      </c>
    </row>
    <row r="874" spans="1:1" x14ac:dyDescent="0.3">
      <c r="A874" s="67" t="str">
        <f t="shared" ca="1" si="13"/>
        <v/>
      </c>
    </row>
    <row r="875" spans="1:1" x14ac:dyDescent="0.3">
      <c r="A875" s="67" t="str">
        <f t="shared" ca="1" si="13"/>
        <v/>
      </c>
    </row>
    <row r="876" spans="1:1" x14ac:dyDescent="0.3">
      <c r="A876" s="67" t="str">
        <f t="shared" ca="1" si="13"/>
        <v/>
      </c>
    </row>
    <row r="877" spans="1:1" x14ac:dyDescent="0.3">
      <c r="A877" s="67" t="str">
        <f t="shared" ca="1" si="13"/>
        <v/>
      </c>
    </row>
    <row r="878" spans="1:1" x14ac:dyDescent="0.3">
      <c r="A878" s="67" t="str">
        <f t="shared" ca="1" si="13"/>
        <v/>
      </c>
    </row>
    <row r="879" spans="1:1" x14ac:dyDescent="0.3">
      <c r="A879" s="67" t="str">
        <f t="shared" ca="1" si="13"/>
        <v/>
      </c>
    </row>
    <row r="880" spans="1:1" x14ac:dyDescent="0.3">
      <c r="A880" s="67" t="str">
        <f t="shared" ca="1" si="13"/>
        <v/>
      </c>
    </row>
    <row r="881" spans="1:1" x14ac:dyDescent="0.3">
      <c r="A881" s="67" t="str">
        <f t="shared" ca="1" si="13"/>
        <v/>
      </c>
    </row>
    <row r="882" spans="1:1" x14ac:dyDescent="0.3">
      <c r="A882" s="67" t="str">
        <f t="shared" ca="1" si="13"/>
        <v/>
      </c>
    </row>
    <row r="883" spans="1:1" x14ac:dyDescent="0.3">
      <c r="A883" s="67" t="str">
        <f t="shared" ca="1" si="13"/>
        <v/>
      </c>
    </row>
    <row r="884" spans="1:1" x14ac:dyDescent="0.3">
      <c r="A884" s="67" t="str">
        <f t="shared" ca="1" si="13"/>
        <v/>
      </c>
    </row>
    <row r="885" spans="1:1" x14ac:dyDescent="0.3">
      <c r="A885" s="67" t="str">
        <f t="shared" ca="1" si="13"/>
        <v/>
      </c>
    </row>
    <row r="886" spans="1:1" x14ac:dyDescent="0.3">
      <c r="A886" s="67" t="str">
        <f t="shared" ca="1" si="13"/>
        <v/>
      </c>
    </row>
    <row r="887" spans="1:1" x14ac:dyDescent="0.3">
      <c r="A887" s="67" t="str">
        <f t="shared" ca="1" si="13"/>
        <v/>
      </c>
    </row>
    <row r="888" spans="1:1" x14ac:dyDescent="0.3">
      <c r="A888" s="67" t="str">
        <f t="shared" ca="1" si="13"/>
        <v/>
      </c>
    </row>
    <row r="889" spans="1:1" x14ac:dyDescent="0.3">
      <c r="A889" s="67" t="str">
        <f t="shared" ca="1" si="13"/>
        <v/>
      </c>
    </row>
    <row r="890" spans="1:1" x14ac:dyDescent="0.3">
      <c r="A890" s="67" t="str">
        <f t="shared" ca="1" si="13"/>
        <v/>
      </c>
    </row>
    <row r="891" spans="1:1" x14ac:dyDescent="0.3">
      <c r="A891" s="67" t="str">
        <f t="shared" ca="1" si="13"/>
        <v/>
      </c>
    </row>
    <row r="892" spans="1:1" x14ac:dyDescent="0.3">
      <c r="A892" s="67" t="str">
        <f t="shared" ca="1" si="13"/>
        <v/>
      </c>
    </row>
    <row r="893" spans="1:1" x14ac:dyDescent="0.3">
      <c r="A893" s="67" t="str">
        <f t="shared" ca="1" si="13"/>
        <v/>
      </c>
    </row>
    <row r="894" spans="1:1" x14ac:dyDescent="0.3">
      <c r="A894" s="67" t="str">
        <f t="shared" ca="1" si="13"/>
        <v/>
      </c>
    </row>
    <row r="895" spans="1:1" x14ac:dyDescent="0.3">
      <c r="A895" s="67" t="str">
        <f t="shared" ca="1" si="13"/>
        <v/>
      </c>
    </row>
    <row r="896" spans="1:1" x14ac:dyDescent="0.3">
      <c r="A896" s="67" t="str">
        <f t="shared" ca="1" si="13"/>
        <v/>
      </c>
    </row>
    <row r="897" spans="1:1" x14ac:dyDescent="0.3">
      <c r="A897" s="67" t="str">
        <f t="shared" ca="1" si="13"/>
        <v/>
      </c>
    </row>
    <row r="898" spans="1:1" x14ac:dyDescent="0.3">
      <c r="A898" s="67" t="str">
        <f t="shared" ca="1" si="13"/>
        <v/>
      </c>
    </row>
    <row r="899" spans="1:1" x14ac:dyDescent="0.3">
      <c r="A899" s="67" t="str">
        <f t="shared" ca="1" si="13"/>
        <v/>
      </c>
    </row>
    <row r="900" spans="1:1" x14ac:dyDescent="0.3">
      <c r="A900" s="67" t="str">
        <f t="shared" ca="1" si="13"/>
        <v/>
      </c>
    </row>
    <row r="901" spans="1:1" x14ac:dyDescent="0.3">
      <c r="A901" s="67" t="str">
        <f t="shared" ref="A901:A964" ca="1" si="14">IFERROR(IF(AND(OFFSET(A901,0,1,1,1)="",OFFSET(A901,-1,1,1,1)&lt;&gt;""),"Add new entry---&gt;",""),"")</f>
        <v/>
      </c>
    </row>
    <row r="902" spans="1:1" x14ac:dyDescent="0.3">
      <c r="A902" s="67" t="str">
        <f t="shared" ca="1" si="14"/>
        <v/>
      </c>
    </row>
    <row r="903" spans="1:1" x14ac:dyDescent="0.3">
      <c r="A903" s="67" t="str">
        <f t="shared" ca="1" si="14"/>
        <v/>
      </c>
    </row>
    <row r="904" spans="1:1" x14ac:dyDescent="0.3">
      <c r="A904" s="67" t="str">
        <f t="shared" ca="1" si="14"/>
        <v/>
      </c>
    </row>
    <row r="905" spans="1:1" x14ac:dyDescent="0.3">
      <c r="A905" s="67" t="str">
        <f t="shared" ca="1" si="14"/>
        <v/>
      </c>
    </row>
    <row r="906" spans="1:1" x14ac:dyDescent="0.3">
      <c r="A906" s="67" t="str">
        <f t="shared" ca="1" si="14"/>
        <v/>
      </c>
    </row>
    <row r="907" spans="1:1" x14ac:dyDescent="0.3">
      <c r="A907" s="67" t="str">
        <f t="shared" ca="1" si="14"/>
        <v/>
      </c>
    </row>
    <row r="908" spans="1:1" x14ac:dyDescent="0.3">
      <c r="A908" s="67" t="str">
        <f t="shared" ca="1" si="14"/>
        <v/>
      </c>
    </row>
    <row r="909" spans="1:1" x14ac:dyDescent="0.3">
      <c r="A909" s="67" t="str">
        <f t="shared" ca="1" si="14"/>
        <v/>
      </c>
    </row>
    <row r="910" spans="1:1" x14ac:dyDescent="0.3">
      <c r="A910" s="67" t="str">
        <f t="shared" ca="1" si="14"/>
        <v/>
      </c>
    </row>
    <row r="911" spans="1:1" x14ac:dyDescent="0.3">
      <c r="A911" s="67" t="str">
        <f t="shared" ca="1" si="14"/>
        <v/>
      </c>
    </row>
    <row r="912" spans="1:1" x14ac:dyDescent="0.3">
      <c r="A912" s="67" t="str">
        <f t="shared" ca="1" si="14"/>
        <v/>
      </c>
    </row>
    <row r="913" spans="1:1" x14ac:dyDescent="0.3">
      <c r="A913" s="67" t="str">
        <f t="shared" ca="1" si="14"/>
        <v/>
      </c>
    </row>
    <row r="914" spans="1:1" x14ac:dyDescent="0.3">
      <c r="A914" s="67" t="str">
        <f t="shared" ca="1" si="14"/>
        <v/>
      </c>
    </row>
    <row r="915" spans="1:1" x14ac:dyDescent="0.3">
      <c r="A915" s="67" t="str">
        <f t="shared" ca="1" si="14"/>
        <v/>
      </c>
    </row>
    <row r="916" spans="1:1" x14ac:dyDescent="0.3">
      <c r="A916" s="67" t="str">
        <f t="shared" ca="1" si="14"/>
        <v/>
      </c>
    </row>
    <row r="917" spans="1:1" x14ac:dyDescent="0.3">
      <c r="A917" s="67" t="str">
        <f t="shared" ca="1" si="14"/>
        <v/>
      </c>
    </row>
    <row r="918" spans="1:1" x14ac:dyDescent="0.3">
      <c r="A918" s="67" t="str">
        <f t="shared" ca="1" si="14"/>
        <v/>
      </c>
    </row>
    <row r="919" spans="1:1" x14ac:dyDescent="0.3">
      <c r="A919" s="67" t="str">
        <f t="shared" ca="1" si="14"/>
        <v/>
      </c>
    </row>
    <row r="920" spans="1:1" x14ac:dyDescent="0.3">
      <c r="A920" s="67" t="str">
        <f t="shared" ca="1" si="14"/>
        <v/>
      </c>
    </row>
    <row r="921" spans="1:1" x14ac:dyDescent="0.3">
      <c r="A921" s="67" t="str">
        <f t="shared" ca="1" si="14"/>
        <v/>
      </c>
    </row>
    <row r="922" spans="1:1" x14ac:dyDescent="0.3">
      <c r="A922" s="67" t="str">
        <f t="shared" ca="1" si="14"/>
        <v/>
      </c>
    </row>
    <row r="923" spans="1:1" x14ac:dyDescent="0.3">
      <c r="A923" s="67" t="str">
        <f t="shared" ca="1" si="14"/>
        <v/>
      </c>
    </row>
    <row r="924" spans="1:1" x14ac:dyDescent="0.3">
      <c r="A924" s="67" t="str">
        <f t="shared" ca="1" si="14"/>
        <v/>
      </c>
    </row>
    <row r="925" spans="1:1" x14ac:dyDescent="0.3">
      <c r="A925" s="67" t="str">
        <f t="shared" ca="1" si="14"/>
        <v/>
      </c>
    </row>
    <row r="926" spans="1:1" x14ac:dyDescent="0.3">
      <c r="A926" s="67" t="str">
        <f t="shared" ca="1" si="14"/>
        <v/>
      </c>
    </row>
    <row r="927" spans="1:1" x14ac:dyDescent="0.3">
      <c r="A927" s="67" t="str">
        <f t="shared" ca="1" si="14"/>
        <v/>
      </c>
    </row>
    <row r="928" spans="1:1" x14ac:dyDescent="0.3">
      <c r="A928" s="67" t="str">
        <f t="shared" ca="1" si="14"/>
        <v/>
      </c>
    </row>
    <row r="929" spans="1:1" x14ac:dyDescent="0.3">
      <c r="A929" s="67" t="str">
        <f t="shared" ca="1" si="14"/>
        <v/>
      </c>
    </row>
    <row r="930" spans="1:1" x14ac:dyDescent="0.3">
      <c r="A930" s="67" t="str">
        <f t="shared" ca="1" si="14"/>
        <v/>
      </c>
    </row>
    <row r="931" spans="1:1" x14ac:dyDescent="0.3">
      <c r="A931" s="67" t="str">
        <f t="shared" ca="1" si="14"/>
        <v/>
      </c>
    </row>
    <row r="932" spans="1:1" x14ac:dyDescent="0.3">
      <c r="A932" s="67" t="str">
        <f t="shared" ca="1" si="14"/>
        <v/>
      </c>
    </row>
    <row r="933" spans="1:1" x14ac:dyDescent="0.3">
      <c r="A933" s="67" t="str">
        <f t="shared" ca="1" si="14"/>
        <v/>
      </c>
    </row>
    <row r="934" spans="1:1" x14ac:dyDescent="0.3">
      <c r="A934" s="67" t="str">
        <f t="shared" ca="1" si="14"/>
        <v/>
      </c>
    </row>
    <row r="935" spans="1:1" x14ac:dyDescent="0.3">
      <c r="A935" s="67" t="str">
        <f t="shared" ca="1" si="14"/>
        <v/>
      </c>
    </row>
    <row r="936" spans="1:1" x14ac:dyDescent="0.3">
      <c r="A936" s="67" t="str">
        <f t="shared" ca="1" si="14"/>
        <v/>
      </c>
    </row>
    <row r="937" spans="1:1" x14ac:dyDescent="0.3">
      <c r="A937" s="67" t="str">
        <f t="shared" ca="1" si="14"/>
        <v/>
      </c>
    </row>
    <row r="938" spans="1:1" x14ac:dyDescent="0.3">
      <c r="A938" s="67" t="str">
        <f t="shared" ca="1" si="14"/>
        <v/>
      </c>
    </row>
    <row r="939" spans="1:1" x14ac:dyDescent="0.3">
      <c r="A939" s="67" t="str">
        <f t="shared" ca="1" si="14"/>
        <v/>
      </c>
    </row>
    <row r="940" spans="1:1" x14ac:dyDescent="0.3">
      <c r="A940" s="67" t="str">
        <f t="shared" ca="1" si="14"/>
        <v/>
      </c>
    </row>
    <row r="941" spans="1:1" x14ac:dyDescent="0.3">
      <c r="A941" s="67" t="str">
        <f t="shared" ca="1" si="14"/>
        <v/>
      </c>
    </row>
    <row r="942" spans="1:1" x14ac:dyDescent="0.3">
      <c r="A942" s="67" t="str">
        <f t="shared" ca="1" si="14"/>
        <v/>
      </c>
    </row>
    <row r="943" spans="1:1" x14ac:dyDescent="0.3">
      <c r="A943" s="67" t="str">
        <f t="shared" ca="1" si="14"/>
        <v/>
      </c>
    </row>
    <row r="944" spans="1:1" x14ac:dyDescent="0.3">
      <c r="A944" s="67" t="str">
        <f t="shared" ca="1" si="14"/>
        <v/>
      </c>
    </row>
    <row r="945" spans="1:1" x14ac:dyDescent="0.3">
      <c r="A945" s="67" t="str">
        <f t="shared" ca="1" si="14"/>
        <v/>
      </c>
    </row>
    <row r="946" spans="1:1" x14ac:dyDescent="0.3">
      <c r="A946" s="67" t="str">
        <f t="shared" ca="1" si="14"/>
        <v/>
      </c>
    </row>
    <row r="947" spans="1:1" x14ac:dyDescent="0.3">
      <c r="A947" s="67" t="str">
        <f t="shared" ca="1" si="14"/>
        <v/>
      </c>
    </row>
    <row r="948" spans="1:1" x14ac:dyDescent="0.3">
      <c r="A948" s="67" t="str">
        <f t="shared" ca="1" si="14"/>
        <v/>
      </c>
    </row>
    <row r="949" spans="1:1" x14ac:dyDescent="0.3">
      <c r="A949" s="67" t="str">
        <f t="shared" ca="1" si="14"/>
        <v/>
      </c>
    </row>
    <row r="950" spans="1:1" x14ac:dyDescent="0.3">
      <c r="A950" s="67" t="str">
        <f t="shared" ca="1" si="14"/>
        <v/>
      </c>
    </row>
    <row r="951" spans="1:1" x14ac:dyDescent="0.3">
      <c r="A951" s="67" t="str">
        <f t="shared" ca="1" si="14"/>
        <v/>
      </c>
    </row>
    <row r="952" spans="1:1" x14ac:dyDescent="0.3">
      <c r="A952" s="67" t="str">
        <f t="shared" ca="1" si="14"/>
        <v/>
      </c>
    </row>
    <row r="953" spans="1:1" x14ac:dyDescent="0.3">
      <c r="A953" s="67" t="str">
        <f t="shared" ca="1" si="14"/>
        <v/>
      </c>
    </row>
    <row r="954" spans="1:1" x14ac:dyDescent="0.3">
      <c r="A954" s="67" t="str">
        <f t="shared" ca="1" si="14"/>
        <v/>
      </c>
    </row>
    <row r="955" spans="1:1" x14ac:dyDescent="0.3">
      <c r="A955" s="67" t="str">
        <f t="shared" ca="1" si="14"/>
        <v/>
      </c>
    </row>
    <row r="956" spans="1:1" x14ac:dyDescent="0.3">
      <c r="A956" s="67" t="str">
        <f t="shared" ca="1" si="14"/>
        <v/>
      </c>
    </row>
    <row r="957" spans="1:1" x14ac:dyDescent="0.3">
      <c r="A957" s="67" t="str">
        <f t="shared" ca="1" si="14"/>
        <v/>
      </c>
    </row>
    <row r="958" spans="1:1" x14ac:dyDescent="0.3">
      <c r="A958" s="67" t="str">
        <f t="shared" ca="1" si="14"/>
        <v/>
      </c>
    </row>
    <row r="959" spans="1:1" x14ac:dyDescent="0.3">
      <c r="A959" s="67" t="str">
        <f t="shared" ca="1" si="14"/>
        <v/>
      </c>
    </row>
    <row r="960" spans="1:1" x14ac:dyDescent="0.3">
      <c r="A960" s="67" t="str">
        <f t="shared" ca="1" si="14"/>
        <v/>
      </c>
    </row>
    <row r="961" spans="1:1" x14ac:dyDescent="0.3">
      <c r="A961" s="67" t="str">
        <f t="shared" ca="1" si="14"/>
        <v/>
      </c>
    </row>
    <row r="962" spans="1:1" x14ac:dyDescent="0.3">
      <c r="A962" s="67" t="str">
        <f t="shared" ca="1" si="14"/>
        <v/>
      </c>
    </row>
    <row r="963" spans="1:1" x14ac:dyDescent="0.3">
      <c r="A963" s="67" t="str">
        <f t="shared" ca="1" si="14"/>
        <v/>
      </c>
    </row>
    <row r="964" spans="1:1" x14ac:dyDescent="0.3">
      <c r="A964" s="67" t="str">
        <f t="shared" ca="1" si="14"/>
        <v/>
      </c>
    </row>
    <row r="965" spans="1:1" x14ac:dyDescent="0.3">
      <c r="A965" s="67" t="str">
        <f t="shared" ref="A965:A1028" ca="1" si="15">IFERROR(IF(AND(OFFSET(A965,0,1,1,1)="",OFFSET(A965,-1,1,1,1)&lt;&gt;""),"Add new entry---&gt;",""),"")</f>
        <v/>
      </c>
    </row>
    <row r="966" spans="1:1" x14ac:dyDescent="0.3">
      <c r="A966" s="67" t="str">
        <f t="shared" ca="1" si="15"/>
        <v/>
      </c>
    </row>
    <row r="967" spans="1:1" x14ac:dyDescent="0.3">
      <c r="A967" s="67" t="str">
        <f t="shared" ca="1" si="15"/>
        <v/>
      </c>
    </row>
    <row r="968" spans="1:1" x14ac:dyDescent="0.3">
      <c r="A968" s="67" t="str">
        <f t="shared" ca="1" si="15"/>
        <v/>
      </c>
    </row>
    <row r="969" spans="1:1" x14ac:dyDescent="0.3">
      <c r="A969" s="67" t="str">
        <f t="shared" ca="1" si="15"/>
        <v/>
      </c>
    </row>
    <row r="970" spans="1:1" x14ac:dyDescent="0.3">
      <c r="A970" s="67" t="str">
        <f t="shared" ca="1" si="15"/>
        <v/>
      </c>
    </row>
    <row r="971" spans="1:1" x14ac:dyDescent="0.3">
      <c r="A971" s="67" t="str">
        <f t="shared" ca="1" si="15"/>
        <v/>
      </c>
    </row>
    <row r="972" spans="1:1" x14ac:dyDescent="0.3">
      <c r="A972" s="67" t="str">
        <f t="shared" ca="1" si="15"/>
        <v/>
      </c>
    </row>
    <row r="973" spans="1:1" x14ac:dyDescent="0.3">
      <c r="A973" s="67" t="str">
        <f t="shared" ca="1" si="15"/>
        <v/>
      </c>
    </row>
    <row r="974" spans="1:1" x14ac:dyDescent="0.3">
      <c r="A974" s="67" t="str">
        <f t="shared" ca="1" si="15"/>
        <v/>
      </c>
    </row>
    <row r="975" spans="1:1" x14ac:dyDescent="0.3">
      <c r="A975" s="67" t="str">
        <f t="shared" ca="1" si="15"/>
        <v/>
      </c>
    </row>
    <row r="976" spans="1:1" x14ac:dyDescent="0.3">
      <c r="A976" s="67" t="str">
        <f t="shared" ca="1" si="15"/>
        <v/>
      </c>
    </row>
    <row r="977" spans="1:1" x14ac:dyDescent="0.3">
      <c r="A977" s="67" t="str">
        <f t="shared" ca="1" si="15"/>
        <v/>
      </c>
    </row>
    <row r="978" spans="1:1" x14ac:dyDescent="0.3">
      <c r="A978" s="67" t="str">
        <f t="shared" ca="1" si="15"/>
        <v/>
      </c>
    </row>
    <row r="979" spans="1:1" x14ac:dyDescent="0.3">
      <c r="A979" s="67" t="str">
        <f t="shared" ca="1" si="15"/>
        <v/>
      </c>
    </row>
    <row r="980" spans="1:1" x14ac:dyDescent="0.3">
      <c r="A980" s="67" t="str">
        <f t="shared" ca="1" si="15"/>
        <v/>
      </c>
    </row>
    <row r="981" spans="1:1" x14ac:dyDescent="0.3">
      <c r="A981" s="67" t="str">
        <f t="shared" ca="1" si="15"/>
        <v/>
      </c>
    </row>
    <row r="982" spans="1:1" x14ac:dyDescent="0.3">
      <c r="A982" s="67" t="str">
        <f t="shared" ca="1" si="15"/>
        <v/>
      </c>
    </row>
    <row r="983" spans="1:1" x14ac:dyDescent="0.3">
      <c r="A983" s="67" t="str">
        <f t="shared" ca="1" si="15"/>
        <v/>
      </c>
    </row>
    <row r="984" spans="1:1" x14ac:dyDescent="0.3">
      <c r="A984" s="67" t="str">
        <f t="shared" ca="1" si="15"/>
        <v/>
      </c>
    </row>
    <row r="985" spans="1:1" x14ac:dyDescent="0.3">
      <c r="A985" s="67" t="str">
        <f t="shared" ca="1" si="15"/>
        <v/>
      </c>
    </row>
    <row r="986" spans="1:1" x14ac:dyDescent="0.3">
      <c r="A986" s="67" t="str">
        <f t="shared" ca="1" si="15"/>
        <v/>
      </c>
    </row>
    <row r="987" spans="1:1" x14ac:dyDescent="0.3">
      <c r="A987" s="67" t="str">
        <f t="shared" ca="1" si="15"/>
        <v/>
      </c>
    </row>
    <row r="988" spans="1:1" x14ac:dyDescent="0.3">
      <c r="A988" s="67" t="str">
        <f t="shared" ca="1" si="15"/>
        <v/>
      </c>
    </row>
    <row r="989" spans="1:1" x14ac:dyDescent="0.3">
      <c r="A989" s="67" t="str">
        <f t="shared" ca="1" si="15"/>
        <v/>
      </c>
    </row>
    <row r="990" spans="1:1" x14ac:dyDescent="0.3">
      <c r="A990" s="67" t="str">
        <f t="shared" ca="1" si="15"/>
        <v/>
      </c>
    </row>
    <row r="991" spans="1:1" x14ac:dyDescent="0.3">
      <c r="A991" s="67" t="str">
        <f t="shared" ca="1" si="15"/>
        <v/>
      </c>
    </row>
    <row r="992" spans="1:1" x14ac:dyDescent="0.3">
      <c r="A992" s="67" t="str">
        <f t="shared" ca="1" si="15"/>
        <v/>
      </c>
    </row>
    <row r="993" spans="1:1" x14ac:dyDescent="0.3">
      <c r="A993" s="67" t="str">
        <f t="shared" ca="1" si="15"/>
        <v/>
      </c>
    </row>
    <row r="994" spans="1:1" x14ac:dyDescent="0.3">
      <c r="A994" s="67" t="str">
        <f t="shared" ca="1" si="15"/>
        <v/>
      </c>
    </row>
    <row r="995" spans="1:1" x14ac:dyDescent="0.3">
      <c r="A995" s="67" t="str">
        <f t="shared" ca="1" si="15"/>
        <v/>
      </c>
    </row>
    <row r="996" spans="1:1" x14ac:dyDescent="0.3">
      <c r="A996" s="67" t="str">
        <f t="shared" ca="1" si="15"/>
        <v/>
      </c>
    </row>
    <row r="997" spans="1:1" x14ac:dyDescent="0.3">
      <c r="A997" s="67" t="str">
        <f t="shared" ca="1" si="15"/>
        <v/>
      </c>
    </row>
    <row r="998" spans="1:1" x14ac:dyDescent="0.3">
      <c r="A998" s="67" t="str">
        <f t="shared" ca="1" si="15"/>
        <v/>
      </c>
    </row>
    <row r="999" spans="1:1" x14ac:dyDescent="0.3">
      <c r="A999" s="67" t="str">
        <f t="shared" ca="1" si="15"/>
        <v/>
      </c>
    </row>
    <row r="1000" spans="1:1" x14ac:dyDescent="0.3">
      <c r="A1000" s="67" t="str">
        <f t="shared" ca="1" si="15"/>
        <v/>
      </c>
    </row>
    <row r="1001" spans="1:1" x14ac:dyDescent="0.3">
      <c r="A1001" s="67" t="str">
        <f t="shared" ca="1" si="15"/>
        <v/>
      </c>
    </row>
    <row r="1002" spans="1:1" x14ac:dyDescent="0.3">
      <c r="A1002" s="67" t="str">
        <f t="shared" ca="1" si="15"/>
        <v/>
      </c>
    </row>
    <row r="1003" spans="1:1" x14ac:dyDescent="0.3">
      <c r="A1003" s="67" t="str">
        <f t="shared" ca="1" si="15"/>
        <v/>
      </c>
    </row>
    <row r="1004" spans="1:1" x14ac:dyDescent="0.3">
      <c r="A1004" s="67" t="str">
        <f t="shared" ca="1" si="15"/>
        <v/>
      </c>
    </row>
    <row r="1005" spans="1:1" x14ac:dyDescent="0.3">
      <c r="A1005" s="67" t="str">
        <f t="shared" ca="1" si="15"/>
        <v/>
      </c>
    </row>
    <row r="1006" spans="1:1" x14ac:dyDescent="0.3">
      <c r="A1006" s="67" t="str">
        <f t="shared" ca="1" si="15"/>
        <v/>
      </c>
    </row>
    <row r="1007" spans="1:1" x14ac:dyDescent="0.3">
      <c r="A1007" s="67" t="str">
        <f t="shared" ca="1" si="15"/>
        <v/>
      </c>
    </row>
    <row r="1008" spans="1:1" x14ac:dyDescent="0.3">
      <c r="A1008" s="67" t="str">
        <f t="shared" ca="1" si="15"/>
        <v/>
      </c>
    </row>
    <row r="1009" spans="1:1" x14ac:dyDescent="0.3">
      <c r="A1009" s="67" t="str">
        <f t="shared" ca="1" si="15"/>
        <v/>
      </c>
    </row>
    <row r="1010" spans="1:1" x14ac:dyDescent="0.3">
      <c r="A1010" s="67" t="str">
        <f t="shared" ca="1" si="15"/>
        <v/>
      </c>
    </row>
    <row r="1011" spans="1:1" x14ac:dyDescent="0.3">
      <c r="A1011" s="67" t="str">
        <f t="shared" ca="1" si="15"/>
        <v/>
      </c>
    </row>
    <row r="1012" spans="1:1" x14ac:dyDescent="0.3">
      <c r="A1012" s="67" t="str">
        <f t="shared" ca="1" si="15"/>
        <v/>
      </c>
    </row>
    <row r="1013" spans="1:1" x14ac:dyDescent="0.3">
      <c r="A1013" s="67" t="str">
        <f t="shared" ca="1" si="15"/>
        <v/>
      </c>
    </row>
    <row r="1014" spans="1:1" x14ac:dyDescent="0.3">
      <c r="A1014" s="67" t="str">
        <f t="shared" ca="1" si="15"/>
        <v/>
      </c>
    </row>
    <row r="1015" spans="1:1" x14ac:dyDescent="0.3">
      <c r="A1015" s="67" t="str">
        <f t="shared" ca="1" si="15"/>
        <v/>
      </c>
    </row>
    <row r="1016" spans="1:1" x14ac:dyDescent="0.3">
      <c r="A1016" s="67" t="str">
        <f t="shared" ca="1" si="15"/>
        <v/>
      </c>
    </row>
    <row r="1017" spans="1:1" x14ac:dyDescent="0.3">
      <c r="A1017" s="67" t="str">
        <f t="shared" ca="1" si="15"/>
        <v/>
      </c>
    </row>
    <row r="1018" spans="1:1" x14ac:dyDescent="0.3">
      <c r="A1018" s="67" t="str">
        <f t="shared" ca="1" si="15"/>
        <v/>
      </c>
    </row>
    <row r="1019" spans="1:1" x14ac:dyDescent="0.3">
      <c r="A1019" s="67" t="str">
        <f t="shared" ca="1" si="15"/>
        <v/>
      </c>
    </row>
    <row r="1020" spans="1:1" x14ac:dyDescent="0.3">
      <c r="A1020" s="67" t="str">
        <f t="shared" ca="1" si="15"/>
        <v/>
      </c>
    </row>
    <row r="1021" spans="1:1" x14ac:dyDescent="0.3">
      <c r="A1021" s="67" t="str">
        <f t="shared" ca="1" si="15"/>
        <v/>
      </c>
    </row>
    <row r="1022" spans="1:1" x14ac:dyDescent="0.3">
      <c r="A1022" s="67" t="str">
        <f t="shared" ca="1" si="15"/>
        <v/>
      </c>
    </row>
    <row r="1023" spans="1:1" x14ac:dyDescent="0.3">
      <c r="A1023" s="67" t="str">
        <f t="shared" ca="1" si="15"/>
        <v/>
      </c>
    </row>
    <row r="1024" spans="1:1" x14ac:dyDescent="0.3">
      <c r="A1024" s="67" t="str">
        <f t="shared" ca="1" si="15"/>
        <v/>
      </c>
    </row>
    <row r="1025" spans="1:1" x14ac:dyDescent="0.3">
      <c r="A1025" s="67" t="str">
        <f t="shared" ca="1" si="15"/>
        <v/>
      </c>
    </row>
    <row r="1026" spans="1:1" x14ac:dyDescent="0.3">
      <c r="A1026" s="67" t="str">
        <f t="shared" ca="1" si="15"/>
        <v/>
      </c>
    </row>
    <row r="1027" spans="1:1" x14ac:dyDescent="0.3">
      <c r="A1027" s="67" t="str">
        <f t="shared" ca="1" si="15"/>
        <v/>
      </c>
    </row>
    <row r="1028" spans="1:1" x14ac:dyDescent="0.3">
      <c r="A1028" s="67" t="str">
        <f t="shared" ca="1" si="15"/>
        <v/>
      </c>
    </row>
    <row r="1029" spans="1:1" x14ac:dyDescent="0.3">
      <c r="A1029" s="67" t="str">
        <f t="shared" ref="A1029:A1092" ca="1" si="16">IFERROR(IF(AND(OFFSET(A1029,0,1,1,1)="",OFFSET(A1029,-1,1,1,1)&lt;&gt;""),"Add new entry---&gt;",""),"")</f>
        <v/>
      </c>
    </row>
    <row r="1030" spans="1:1" x14ac:dyDescent="0.3">
      <c r="A1030" s="67" t="str">
        <f t="shared" ca="1" si="16"/>
        <v/>
      </c>
    </row>
    <row r="1031" spans="1:1" x14ac:dyDescent="0.3">
      <c r="A1031" s="67" t="str">
        <f t="shared" ca="1" si="16"/>
        <v/>
      </c>
    </row>
    <row r="1032" spans="1:1" x14ac:dyDescent="0.3">
      <c r="A1032" s="67" t="str">
        <f t="shared" ca="1" si="16"/>
        <v/>
      </c>
    </row>
    <row r="1033" spans="1:1" x14ac:dyDescent="0.3">
      <c r="A1033" s="67" t="str">
        <f t="shared" ca="1" si="16"/>
        <v/>
      </c>
    </row>
    <row r="1034" spans="1:1" x14ac:dyDescent="0.3">
      <c r="A1034" s="67" t="str">
        <f t="shared" ca="1" si="16"/>
        <v/>
      </c>
    </row>
    <row r="1035" spans="1:1" x14ac:dyDescent="0.3">
      <c r="A1035" s="67" t="str">
        <f t="shared" ca="1" si="16"/>
        <v/>
      </c>
    </row>
    <row r="1036" spans="1:1" x14ac:dyDescent="0.3">
      <c r="A1036" s="67" t="str">
        <f t="shared" ca="1" si="16"/>
        <v/>
      </c>
    </row>
    <row r="1037" spans="1:1" x14ac:dyDescent="0.3">
      <c r="A1037" s="67" t="str">
        <f t="shared" ca="1" si="16"/>
        <v/>
      </c>
    </row>
    <row r="1038" spans="1:1" x14ac:dyDescent="0.3">
      <c r="A1038" s="67" t="str">
        <f t="shared" ca="1" si="16"/>
        <v/>
      </c>
    </row>
    <row r="1039" spans="1:1" x14ac:dyDescent="0.3">
      <c r="A1039" s="67" t="str">
        <f t="shared" ca="1" si="16"/>
        <v/>
      </c>
    </row>
    <row r="1040" spans="1:1" x14ac:dyDescent="0.3">
      <c r="A1040" s="67" t="str">
        <f t="shared" ca="1" si="16"/>
        <v/>
      </c>
    </row>
    <row r="1041" spans="1:1" x14ac:dyDescent="0.3">
      <c r="A1041" s="67" t="str">
        <f t="shared" ca="1" si="16"/>
        <v/>
      </c>
    </row>
    <row r="1042" spans="1:1" x14ac:dyDescent="0.3">
      <c r="A1042" s="67" t="str">
        <f t="shared" ca="1" si="16"/>
        <v/>
      </c>
    </row>
    <row r="1043" spans="1:1" x14ac:dyDescent="0.3">
      <c r="A1043" s="67" t="str">
        <f t="shared" ca="1" si="16"/>
        <v/>
      </c>
    </row>
    <row r="1044" spans="1:1" x14ac:dyDescent="0.3">
      <c r="A1044" s="67" t="str">
        <f t="shared" ca="1" si="16"/>
        <v/>
      </c>
    </row>
    <row r="1045" spans="1:1" x14ac:dyDescent="0.3">
      <c r="A1045" s="67" t="str">
        <f t="shared" ca="1" si="16"/>
        <v/>
      </c>
    </row>
    <row r="1046" spans="1:1" x14ac:dyDescent="0.3">
      <c r="A1046" s="67" t="str">
        <f t="shared" ca="1" si="16"/>
        <v/>
      </c>
    </row>
    <row r="1047" spans="1:1" x14ac:dyDescent="0.3">
      <c r="A1047" s="67" t="str">
        <f t="shared" ca="1" si="16"/>
        <v/>
      </c>
    </row>
    <row r="1048" spans="1:1" x14ac:dyDescent="0.3">
      <c r="A1048" s="67" t="str">
        <f t="shared" ca="1" si="16"/>
        <v/>
      </c>
    </row>
    <row r="1049" spans="1:1" x14ac:dyDescent="0.3">
      <c r="A1049" s="67" t="str">
        <f t="shared" ca="1" si="16"/>
        <v/>
      </c>
    </row>
    <row r="1050" spans="1:1" x14ac:dyDescent="0.3">
      <c r="A1050" s="67" t="str">
        <f t="shared" ca="1" si="16"/>
        <v/>
      </c>
    </row>
    <row r="1051" spans="1:1" x14ac:dyDescent="0.3">
      <c r="A1051" s="67" t="str">
        <f t="shared" ca="1" si="16"/>
        <v/>
      </c>
    </row>
    <row r="1052" spans="1:1" x14ac:dyDescent="0.3">
      <c r="A1052" s="67" t="str">
        <f t="shared" ca="1" si="16"/>
        <v/>
      </c>
    </row>
    <row r="1053" spans="1:1" x14ac:dyDescent="0.3">
      <c r="A1053" s="67" t="str">
        <f t="shared" ca="1" si="16"/>
        <v/>
      </c>
    </row>
    <row r="1054" spans="1:1" x14ac:dyDescent="0.3">
      <c r="A1054" s="67" t="str">
        <f t="shared" ca="1" si="16"/>
        <v/>
      </c>
    </row>
    <row r="1055" spans="1:1" x14ac:dyDescent="0.3">
      <c r="A1055" s="67" t="str">
        <f t="shared" ca="1" si="16"/>
        <v/>
      </c>
    </row>
    <row r="1056" spans="1:1" x14ac:dyDescent="0.3">
      <c r="A1056" s="67" t="str">
        <f t="shared" ca="1" si="16"/>
        <v/>
      </c>
    </row>
    <row r="1057" spans="1:1" x14ac:dyDescent="0.3">
      <c r="A1057" s="67" t="str">
        <f t="shared" ca="1" si="16"/>
        <v/>
      </c>
    </row>
    <row r="1058" spans="1:1" x14ac:dyDescent="0.3">
      <c r="A1058" s="67" t="str">
        <f t="shared" ca="1" si="16"/>
        <v/>
      </c>
    </row>
    <row r="1059" spans="1:1" x14ac:dyDescent="0.3">
      <c r="A1059" s="67" t="str">
        <f t="shared" ca="1" si="16"/>
        <v/>
      </c>
    </row>
    <row r="1060" spans="1:1" x14ac:dyDescent="0.3">
      <c r="A1060" s="67" t="str">
        <f t="shared" ca="1" si="16"/>
        <v/>
      </c>
    </row>
    <row r="1061" spans="1:1" x14ac:dyDescent="0.3">
      <c r="A1061" s="67" t="str">
        <f t="shared" ca="1" si="16"/>
        <v/>
      </c>
    </row>
    <row r="1062" spans="1:1" x14ac:dyDescent="0.3">
      <c r="A1062" s="67" t="str">
        <f t="shared" ca="1" si="16"/>
        <v/>
      </c>
    </row>
    <row r="1063" spans="1:1" x14ac:dyDescent="0.3">
      <c r="A1063" s="67" t="str">
        <f t="shared" ca="1" si="16"/>
        <v/>
      </c>
    </row>
    <row r="1064" spans="1:1" x14ac:dyDescent="0.3">
      <c r="A1064" s="67" t="str">
        <f t="shared" ca="1" si="16"/>
        <v/>
      </c>
    </row>
    <row r="1065" spans="1:1" x14ac:dyDescent="0.3">
      <c r="A1065" s="67" t="str">
        <f t="shared" ca="1" si="16"/>
        <v/>
      </c>
    </row>
    <row r="1066" spans="1:1" x14ac:dyDescent="0.3">
      <c r="A1066" s="67" t="str">
        <f t="shared" ca="1" si="16"/>
        <v/>
      </c>
    </row>
    <row r="1067" spans="1:1" x14ac:dyDescent="0.3">
      <c r="A1067" s="67" t="str">
        <f t="shared" ca="1" si="16"/>
        <v/>
      </c>
    </row>
    <row r="1068" spans="1:1" x14ac:dyDescent="0.3">
      <c r="A1068" s="67" t="str">
        <f t="shared" ca="1" si="16"/>
        <v/>
      </c>
    </row>
    <row r="1069" spans="1:1" x14ac:dyDescent="0.3">
      <c r="A1069" s="67" t="str">
        <f t="shared" ca="1" si="16"/>
        <v/>
      </c>
    </row>
    <row r="1070" spans="1:1" x14ac:dyDescent="0.3">
      <c r="A1070" s="67" t="str">
        <f t="shared" ca="1" si="16"/>
        <v/>
      </c>
    </row>
    <row r="1071" spans="1:1" x14ac:dyDescent="0.3">
      <c r="A1071" s="67" t="str">
        <f t="shared" ca="1" si="16"/>
        <v/>
      </c>
    </row>
    <row r="1072" spans="1:1" x14ac:dyDescent="0.3">
      <c r="A1072" s="67" t="str">
        <f t="shared" ca="1" si="16"/>
        <v/>
      </c>
    </row>
    <row r="1073" spans="1:1" x14ac:dyDescent="0.3">
      <c r="A1073" s="67" t="str">
        <f t="shared" ca="1" si="16"/>
        <v/>
      </c>
    </row>
    <row r="1074" spans="1:1" x14ac:dyDescent="0.3">
      <c r="A1074" s="67" t="str">
        <f t="shared" ca="1" si="16"/>
        <v/>
      </c>
    </row>
    <row r="1075" spans="1:1" x14ac:dyDescent="0.3">
      <c r="A1075" s="67" t="str">
        <f t="shared" ca="1" si="16"/>
        <v/>
      </c>
    </row>
    <row r="1076" spans="1:1" x14ac:dyDescent="0.3">
      <c r="A1076" s="67" t="str">
        <f t="shared" ca="1" si="16"/>
        <v/>
      </c>
    </row>
    <row r="1077" spans="1:1" x14ac:dyDescent="0.3">
      <c r="A1077" s="67" t="str">
        <f t="shared" ca="1" si="16"/>
        <v/>
      </c>
    </row>
    <row r="1078" spans="1:1" x14ac:dyDescent="0.3">
      <c r="A1078" s="67" t="str">
        <f t="shared" ca="1" si="16"/>
        <v/>
      </c>
    </row>
    <row r="1079" spans="1:1" x14ac:dyDescent="0.3">
      <c r="A1079" s="67" t="str">
        <f t="shared" ca="1" si="16"/>
        <v/>
      </c>
    </row>
    <row r="1080" spans="1:1" x14ac:dyDescent="0.3">
      <c r="A1080" s="67" t="str">
        <f t="shared" ca="1" si="16"/>
        <v/>
      </c>
    </row>
    <row r="1081" spans="1:1" x14ac:dyDescent="0.3">
      <c r="A1081" s="67" t="str">
        <f t="shared" ca="1" si="16"/>
        <v/>
      </c>
    </row>
    <row r="1082" spans="1:1" x14ac:dyDescent="0.3">
      <c r="A1082" s="67" t="str">
        <f t="shared" ca="1" si="16"/>
        <v/>
      </c>
    </row>
    <row r="1083" spans="1:1" x14ac:dyDescent="0.3">
      <c r="A1083" s="67" t="str">
        <f t="shared" ca="1" si="16"/>
        <v/>
      </c>
    </row>
    <row r="1084" spans="1:1" x14ac:dyDescent="0.3">
      <c r="A1084" s="67" t="str">
        <f t="shared" ca="1" si="16"/>
        <v/>
      </c>
    </row>
    <row r="1085" spans="1:1" x14ac:dyDescent="0.3">
      <c r="A1085" s="67" t="str">
        <f t="shared" ca="1" si="16"/>
        <v/>
      </c>
    </row>
    <row r="1086" spans="1:1" x14ac:dyDescent="0.3">
      <c r="A1086" s="67" t="str">
        <f t="shared" ca="1" si="16"/>
        <v/>
      </c>
    </row>
    <row r="1087" spans="1:1" x14ac:dyDescent="0.3">
      <c r="A1087" s="67" t="str">
        <f t="shared" ca="1" si="16"/>
        <v/>
      </c>
    </row>
    <row r="1088" spans="1:1" x14ac:dyDescent="0.3">
      <c r="A1088" s="67" t="str">
        <f t="shared" ca="1" si="16"/>
        <v/>
      </c>
    </row>
    <row r="1089" spans="1:1" x14ac:dyDescent="0.3">
      <c r="A1089" s="67" t="str">
        <f t="shared" ca="1" si="16"/>
        <v/>
      </c>
    </row>
    <row r="1090" spans="1:1" x14ac:dyDescent="0.3">
      <c r="A1090" s="67" t="str">
        <f t="shared" ca="1" si="16"/>
        <v/>
      </c>
    </row>
    <row r="1091" spans="1:1" x14ac:dyDescent="0.3">
      <c r="A1091" s="67" t="str">
        <f t="shared" ca="1" si="16"/>
        <v/>
      </c>
    </row>
    <row r="1092" spans="1:1" x14ac:dyDescent="0.3">
      <c r="A1092" s="67" t="str">
        <f t="shared" ca="1" si="16"/>
        <v/>
      </c>
    </row>
    <row r="1093" spans="1:1" x14ac:dyDescent="0.3">
      <c r="A1093" s="67" t="str">
        <f t="shared" ref="A1093:A1156" ca="1" si="17">IFERROR(IF(AND(OFFSET(A1093,0,1,1,1)="",OFFSET(A1093,-1,1,1,1)&lt;&gt;""),"Add new entry---&gt;",""),"")</f>
        <v/>
      </c>
    </row>
    <row r="1094" spans="1:1" x14ac:dyDescent="0.3">
      <c r="A1094" s="67" t="str">
        <f t="shared" ca="1" si="17"/>
        <v/>
      </c>
    </row>
    <row r="1095" spans="1:1" x14ac:dyDescent="0.3">
      <c r="A1095" s="67" t="str">
        <f t="shared" ca="1" si="17"/>
        <v/>
      </c>
    </row>
    <row r="1096" spans="1:1" x14ac:dyDescent="0.3">
      <c r="A1096" s="67" t="str">
        <f t="shared" ca="1" si="17"/>
        <v/>
      </c>
    </row>
    <row r="1097" spans="1:1" x14ac:dyDescent="0.3">
      <c r="A1097" s="67" t="str">
        <f t="shared" ca="1" si="17"/>
        <v/>
      </c>
    </row>
    <row r="1098" spans="1:1" x14ac:dyDescent="0.3">
      <c r="A1098" s="67" t="str">
        <f t="shared" ca="1" si="17"/>
        <v/>
      </c>
    </row>
    <row r="1099" spans="1:1" x14ac:dyDescent="0.3">
      <c r="A1099" s="67" t="str">
        <f t="shared" ca="1" si="17"/>
        <v/>
      </c>
    </row>
    <row r="1100" spans="1:1" x14ac:dyDescent="0.3">
      <c r="A1100" s="67" t="str">
        <f t="shared" ca="1" si="17"/>
        <v/>
      </c>
    </row>
    <row r="1101" spans="1:1" x14ac:dyDescent="0.3">
      <c r="A1101" s="67" t="str">
        <f t="shared" ca="1" si="17"/>
        <v/>
      </c>
    </row>
    <row r="1102" spans="1:1" x14ac:dyDescent="0.3">
      <c r="A1102" s="67" t="str">
        <f t="shared" ca="1" si="17"/>
        <v/>
      </c>
    </row>
    <row r="1103" spans="1:1" x14ac:dyDescent="0.3">
      <c r="A1103" s="67" t="str">
        <f t="shared" ca="1" si="17"/>
        <v/>
      </c>
    </row>
    <row r="1104" spans="1:1" x14ac:dyDescent="0.3">
      <c r="A1104" s="67" t="str">
        <f t="shared" ca="1" si="17"/>
        <v/>
      </c>
    </row>
    <row r="1105" spans="1:1" x14ac:dyDescent="0.3">
      <c r="A1105" s="67" t="str">
        <f t="shared" ca="1" si="17"/>
        <v/>
      </c>
    </row>
    <row r="1106" spans="1:1" x14ac:dyDescent="0.3">
      <c r="A1106" s="67" t="str">
        <f t="shared" ca="1" si="17"/>
        <v/>
      </c>
    </row>
    <row r="1107" spans="1:1" x14ac:dyDescent="0.3">
      <c r="A1107" s="67" t="str">
        <f t="shared" ca="1" si="17"/>
        <v/>
      </c>
    </row>
    <row r="1108" spans="1:1" x14ac:dyDescent="0.3">
      <c r="A1108" s="67" t="str">
        <f t="shared" ca="1" si="17"/>
        <v/>
      </c>
    </row>
    <row r="1109" spans="1:1" x14ac:dyDescent="0.3">
      <c r="A1109" s="67" t="str">
        <f t="shared" ca="1" si="17"/>
        <v/>
      </c>
    </row>
    <row r="1110" spans="1:1" x14ac:dyDescent="0.3">
      <c r="A1110" s="67" t="str">
        <f t="shared" ca="1" si="17"/>
        <v/>
      </c>
    </row>
    <row r="1111" spans="1:1" x14ac:dyDescent="0.3">
      <c r="A1111" s="67" t="str">
        <f t="shared" ca="1" si="17"/>
        <v/>
      </c>
    </row>
    <row r="1112" spans="1:1" x14ac:dyDescent="0.3">
      <c r="A1112" s="67" t="str">
        <f t="shared" ca="1" si="17"/>
        <v/>
      </c>
    </row>
    <row r="1113" spans="1:1" x14ac:dyDescent="0.3">
      <c r="A1113" s="67" t="str">
        <f t="shared" ca="1" si="17"/>
        <v/>
      </c>
    </row>
    <row r="1114" spans="1:1" x14ac:dyDescent="0.3">
      <c r="A1114" s="67" t="str">
        <f t="shared" ca="1" si="17"/>
        <v/>
      </c>
    </row>
    <row r="1115" spans="1:1" x14ac:dyDescent="0.3">
      <c r="A1115" s="67" t="str">
        <f t="shared" ca="1" si="17"/>
        <v/>
      </c>
    </row>
    <row r="1116" spans="1:1" x14ac:dyDescent="0.3">
      <c r="A1116" s="67" t="str">
        <f t="shared" ca="1" si="17"/>
        <v/>
      </c>
    </row>
    <row r="1117" spans="1:1" x14ac:dyDescent="0.3">
      <c r="A1117" s="67" t="str">
        <f t="shared" ca="1" si="17"/>
        <v/>
      </c>
    </row>
    <row r="1118" spans="1:1" x14ac:dyDescent="0.3">
      <c r="A1118" s="67" t="str">
        <f t="shared" ca="1" si="17"/>
        <v/>
      </c>
    </row>
    <row r="1119" spans="1:1" x14ac:dyDescent="0.3">
      <c r="A1119" s="67" t="str">
        <f t="shared" ca="1" si="17"/>
        <v/>
      </c>
    </row>
    <row r="1120" spans="1:1" x14ac:dyDescent="0.3">
      <c r="A1120" s="67" t="str">
        <f t="shared" ca="1" si="17"/>
        <v/>
      </c>
    </row>
    <row r="1121" spans="1:1" x14ac:dyDescent="0.3">
      <c r="A1121" s="67" t="str">
        <f t="shared" ca="1" si="17"/>
        <v/>
      </c>
    </row>
    <row r="1122" spans="1:1" x14ac:dyDescent="0.3">
      <c r="A1122" s="67" t="str">
        <f t="shared" ca="1" si="17"/>
        <v/>
      </c>
    </row>
    <row r="1123" spans="1:1" x14ac:dyDescent="0.3">
      <c r="A1123" s="67" t="str">
        <f t="shared" ca="1" si="17"/>
        <v/>
      </c>
    </row>
    <row r="1124" spans="1:1" x14ac:dyDescent="0.3">
      <c r="A1124" s="67" t="str">
        <f t="shared" ca="1" si="17"/>
        <v/>
      </c>
    </row>
    <row r="1125" spans="1:1" x14ac:dyDescent="0.3">
      <c r="A1125" s="67" t="str">
        <f t="shared" ca="1" si="17"/>
        <v/>
      </c>
    </row>
    <row r="1126" spans="1:1" x14ac:dyDescent="0.3">
      <c r="A1126" s="67" t="str">
        <f t="shared" ca="1" si="17"/>
        <v/>
      </c>
    </row>
    <row r="1127" spans="1:1" x14ac:dyDescent="0.3">
      <c r="A1127" s="67" t="str">
        <f t="shared" ca="1" si="17"/>
        <v/>
      </c>
    </row>
    <row r="1128" spans="1:1" x14ac:dyDescent="0.3">
      <c r="A1128" s="67" t="str">
        <f t="shared" ca="1" si="17"/>
        <v/>
      </c>
    </row>
    <row r="1129" spans="1:1" x14ac:dyDescent="0.3">
      <c r="A1129" s="67" t="str">
        <f t="shared" ca="1" si="17"/>
        <v/>
      </c>
    </row>
    <row r="1130" spans="1:1" x14ac:dyDescent="0.3">
      <c r="A1130" s="67" t="str">
        <f t="shared" ca="1" si="17"/>
        <v/>
      </c>
    </row>
    <row r="1131" spans="1:1" x14ac:dyDescent="0.3">
      <c r="A1131" s="67" t="str">
        <f t="shared" ca="1" si="17"/>
        <v/>
      </c>
    </row>
    <row r="1132" spans="1:1" x14ac:dyDescent="0.3">
      <c r="A1132" s="67" t="str">
        <f t="shared" ca="1" si="17"/>
        <v/>
      </c>
    </row>
    <row r="1133" spans="1:1" x14ac:dyDescent="0.3">
      <c r="A1133" s="67" t="str">
        <f t="shared" ca="1" si="17"/>
        <v/>
      </c>
    </row>
    <row r="1134" spans="1:1" x14ac:dyDescent="0.3">
      <c r="A1134" s="67" t="str">
        <f t="shared" ca="1" si="17"/>
        <v/>
      </c>
    </row>
    <row r="1135" spans="1:1" x14ac:dyDescent="0.3">
      <c r="A1135" s="67" t="str">
        <f t="shared" ca="1" si="17"/>
        <v/>
      </c>
    </row>
    <row r="1136" spans="1:1" x14ac:dyDescent="0.3">
      <c r="A1136" s="67" t="str">
        <f t="shared" ca="1" si="17"/>
        <v/>
      </c>
    </row>
    <row r="1137" spans="1:1" x14ac:dyDescent="0.3">
      <c r="A1137" s="67" t="str">
        <f t="shared" ca="1" si="17"/>
        <v/>
      </c>
    </row>
    <row r="1138" spans="1:1" x14ac:dyDescent="0.3">
      <c r="A1138" s="67" t="str">
        <f t="shared" ca="1" si="17"/>
        <v/>
      </c>
    </row>
    <row r="1139" spans="1:1" x14ac:dyDescent="0.3">
      <c r="A1139" s="67" t="str">
        <f t="shared" ca="1" si="17"/>
        <v/>
      </c>
    </row>
    <row r="1140" spans="1:1" x14ac:dyDescent="0.3">
      <c r="A1140" s="67" t="str">
        <f t="shared" ca="1" si="17"/>
        <v/>
      </c>
    </row>
    <row r="1141" spans="1:1" x14ac:dyDescent="0.3">
      <c r="A1141" s="67" t="str">
        <f t="shared" ca="1" si="17"/>
        <v/>
      </c>
    </row>
    <row r="1142" spans="1:1" x14ac:dyDescent="0.3">
      <c r="A1142" s="67" t="str">
        <f t="shared" ca="1" si="17"/>
        <v/>
      </c>
    </row>
    <row r="1143" spans="1:1" x14ac:dyDescent="0.3">
      <c r="A1143" s="67" t="str">
        <f t="shared" ca="1" si="17"/>
        <v/>
      </c>
    </row>
    <row r="1144" spans="1:1" x14ac:dyDescent="0.3">
      <c r="A1144" s="67" t="str">
        <f t="shared" ca="1" si="17"/>
        <v/>
      </c>
    </row>
    <row r="1145" spans="1:1" x14ac:dyDescent="0.3">
      <c r="A1145" s="67" t="str">
        <f t="shared" ca="1" si="17"/>
        <v/>
      </c>
    </row>
    <row r="1146" spans="1:1" x14ac:dyDescent="0.3">
      <c r="A1146" s="67" t="str">
        <f t="shared" ca="1" si="17"/>
        <v/>
      </c>
    </row>
    <row r="1147" spans="1:1" x14ac:dyDescent="0.3">
      <c r="A1147" s="67" t="str">
        <f t="shared" ca="1" si="17"/>
        <v/>
      </c>
    </row>
    <row r="1148" spans="1:1" x14ac:dyDescent="0.3">
      <c r="A1148" s="67" t="str">
        <f t="shared" ca="1" si="17"/>
        <v/>
      </c>
    </row>
    <row r="1149" spans="1:1" x14ac:dyDescent="0.3">
      <c r="A1149" s="67" t="str">
        <f t="shared" ca="1" si="17"/>
        <v/>
      </c>
    </row>
    <row r="1150" spans="1:1" x14ac:dyDescent="0.3">
      <c r="A1150" s="67" t="str">
        <f t="shared" ca="1" si="17"/>
        <v/>
      </c>
    </row>
    <row r="1151" spans="1:1" x14ac:dyDescent="0.3">
      <c r="A1151" s="67" t="str">
        <f t="shared" ca="1" si="17"/>
        <v/>
      </c>
    </row>
    <row r="1152" spans="1:1" x14ac:dyDescent="0.3">
      <c r="A1152" s="67" t="str">
        <f t="shared" ca="1" si="17"/>
        <v/>
      </c>
    </row>
    <row r="1153" spans="1:1" x14ac:dyDescent="0.3">
      <c r="A1153" s="67" t="str">
        <f t="shared" ca="1" si="17"/>
        <v/>
      </c>
    </row>
    <row r="1154" spans="1:1" x14ac:dyDescent="0.3">
      <c r="A1154" s="67" t="str">
        <f t="shared" ca="1" si="17"/>
        <v/>
      </c>
    </row>
    <row r="1155" spans="1:1" x14ac:dyDescent="0.3">
      <c r="A1155" s="67" t="str">
        <f t="shared" ca="1" si="17"/>
        <v/>
      </c>
    </row>
    <row r="1156" spans="1:1" x14ac:dyDescent="0.3">
      <c r="A1156" s="67" t="str">
        <f t="shared" ca="1" si="17"/>
        <v/>
      </c>
    </row>
    <row r="1157" spans="1:1" x14ac:dyDescent="0.3">
      <c r="A1157" s="67" t="str">
        <f t="shared" ref="A1157:A1220" ca="1" si="18">IFERROR(IF(AND(OFFSET(A1157,0,1,1,1)="",OFFSET(A1157,-1,1,1,1)&lt;&gt;""),"Add new entry---&gt;",""),"")</f>
        <v/>
      </c>
    </row>
    <row r="1158" spans="1:1" x14ac:dyDescent="0.3">
      <c r="A1158" s="67" t="str">
        <f t="shared" ca="1" si="18"/>
        <v/>
      </c>
    </row>
    <row r="1159" spans="1:1" x14ac:dyDescent="0.3">
      <c r="A1159" s="67" t="str">
        <f t="shared" ca="1" si="18"/>
        <v/>
      </c>
    </row>
    <row r="1160" spans="1:1" x14ac:dyDescent="0.3">
      <c r="A1160" s="67" t="str">
        <f t="shared" ca="1" si="18"/>
        <v/>
      </c>
    </row>
    <row r="1161" spans="1:1" x14ac:dyDescent="0.3">
      <c r="A1161" s="67" t="str">
        <f t="shared" ca="1" si="18"/>
        <v/>
      </c>
    </row>
    <row r="1162" spans="1:1" x14ac:dyDescent="0.3">
      <c r="A1162" s="67" t="str">
        <f t="shared" ca="1" si="18"/>
        <v/>
      </c>
    </row>
    <row r="1163" spans="1:1" x14ac:dyDescent="0.3">
      <c r="A1163" s="67" t="str">
        <f t="shared" ca="1" si="18"/>
        <v/>
      </c>
    </row>
    <row r="1164" spans="1:1" x14ac:dyDescent="0.3">
      <c r="A1164" s="67" t="str">
        <f t="shared" ca="1" si="18"/>
        <v/>
      </c>
    </row>
    <row r="1165" spans="1:1" x14ac:dyDescent="0.3">
      <c r="A1165" s="67" t="str">
        <f t="shared" ca="1" si="18"/>
        <v/>
      </c>
    </row>
    <row r="1166" spans="1:1" x14ac:dyDescent="0.3">
      <c r="A1166" s="67" t="str">
        <f t="shared" ca="1" si="18"/>
        <v/>
      </c>
    </row>
    <row r="1167" spans="1:1" x14ac:dyDescent="0.3">
      <c r="A1167" s="67" t="str">
        <f t="shared" ca="1" si="18"/>
        <v/>
      </c>
    </row>
    <row r="1168" spans="1:1" x14ac:dyDescent="0.3">
      <c r="A1168" s="67" t="str">
        <f t="shared" ca="1" si="18"/>
        <v/>
      </c>
    </row>
    <row r="1169" spans="1:1" x14ac:dyDescent="0.3">
      <c r="A1169" s="67" t="str">
        <f t="shared" ca="1" si="18"/>
        <v/>
      </c>
    </row>
    <row r="1170" spans="1:1" x14ac:dyDescent="0.3">
      <c r="A1170" s="67" t="str">
        <f t="shared" ca="1" si="18"/>
        <v/>
      </c>
    </row>
    <row r="1171" spans="1:1" x14ac:dyDescent="0.3">
      <c r="A1171" s="67" t="str">
        <f t="shared" ca="1" si="18"/>
        <v/>
      </c>
    </row>
    <row r="1172" spans="1:1" x14ac:dyDescent="0.3">
      <c r="A1172" s="67" t="str">
        <f t="shared" ca="1" si="18"/>
        <v/>
      </c>
    </row>
    <row r="1173" spans="1:1" x14ac:dyDescent="0.3">
      <c r="A1173" s="67" t="str">
        <f t="shared" ca="1" si="18"/>
        <v/>
      </c>
    </row>
    <row r="1174" spans="1:1" x14ac:dyDescent="0.3">
      <c r="A1174" s="67" t="str">
        <f t="shared" ca="1" si="18"/>
        <v/>
      </c>
    </row>
    <row r="1175" spans="1:1" x14ac:dyDescent="0.3">
      <c r="A1175" s="67" t="str">
        <f t="shared" ca="1" si="18"/>
        <v/>
      </c>
    </row>
    <row r="1176" spans="1:1" x14ac:dyDescent="0.3">
      <c r="A1176" s="67" t="str">
        <f t="shared" ca="1" si="18"/>
        <v/>
      </c>
    </row>
    <row r="1177" spans="1:1" x14ac:dyDescent="0.3">
      <c r="A1177" s="67" t="str">
        <f t="shared" ca="1" si="18"/>
        <v/>
      </c>
    </row>
    <row r="1178" spans="1:1" x14ac:dyDescent="0.3">
      <c r="A1178" s="67" t="str">
        <f t="shared" ca="1" si="18"/>
        <v/>
      </c>
    </row>
    <row r="1179" spans="1:1" x14ac:dyDescent="0.3">
      <c r="A1179" s="67" t="str">
        <f t="shared" ca="1" si="18"/>
        <v/>
      </c>
    </row>
    <row r="1180" spans="1:1" x14ac:dyDescent="0.3">
      <c r="A1180" s="67" t="str">
        <f t="shared" ca="1" si="18"/>
        <v/>
      </c>
    </row>
    <row r="1181" spans="1:1" x14ac:dyDescent="0.3">
      <c r="A1181" s="67" t="str">
        <f t="shared" ca="1" si="18"/>
        <v/>
      </c>
    </row>
    <row r="1182" spans="1:1" x14ac:dyDescent="0.3">
      <c r="A1182" s="67" t="str">
        <f t="shared" ca="1" si="18"/>
        <v/>
      </c>
    </row>
    <row r="1183" spans="1:1" x14ac:dyDescent="0.3">
      <c r="A1183" s="67" t="str">
        <f t="shared" ca="1" si="18"/>
        <v/>
      </c>
    </row>
    <row r="1184" spans="1:1" x14ac:dyDescent="0.3">
      <c r="A1184" s="67" t="str">
        <f t="shared" ca="1" si="18"/>
        <v/>
      </c>
    </row>
    <row r="1185" spans="1:1" x14ac:dyDescent="0.3">
      <c r="A1185" s="67" t="str">
        <f t="shared" ca="1" si="18"/>
        <v/>
      </c>
    </row>
    <row r="1186" spans="1:1" x14ac:dyDescent="0.3">
      <c r="A1186" s="67" t="str">
        <f t="shared" ca="1" si="18"/>
        <v/>
      </c>
    </row>
    <row r="1187" spans="1:1" x14ac:dyDescent="0.3">
      <c r="A1187" s="67" t="str">
        <f t="shared" ca="1" si="18"/>
        <v/>
      </c>
    </row>
    <row r="1188" spans="1:1" x14ac:dyDescent="0.3">
      <c r="A1188" s="67" t="str">
        <f t="shared" ca="1" si="18"/>
        <v/>
      </c>
    </row>
    <row r="1189" spans="1:1" x14ac:dyDescent="0.3">
      <c r="A1189" s="67" t="str">
        <f t="shared" ca="1" si="18"/>
        <v/>
      </c>
    </row>
    <row r="1190" spans="1:1" x14ac:dyDescent="0.3">
      <c r="A1190" s="67" t="str">
        <f t="shared" ca="1" si="18"/>
        <v/>
      </c>
    </row>
    <row r="1191" spans="1:1" x14ac:dyDescent="0.3">
      <c r="A1191" s="67" t="str">
        <f t="shared" ca="1" si="18"/>
        <v/>
      </c>
    </row>
    <row r="1192" spans="1:1" x14ac:dyDescent="0.3">
      <c r="A1192" s="67" t="str">
        <f t="shared" ca="1" si="18"/>
        <v/>
      </c>
    </row>
    <row r="1193" spans="1:1" x14ac:dyDescent="0.3">
      <c r="A1193" s="67" t="str">
        <f t="shared" ca="1" si="18"/>
        <v/>
      </c>
    </row>
    <row r="1194" spans="1:1" x14ac:dyDescent="0.3">
      <c r="A1194" s="67" t="str">
        <f t="shared" ca="1" si="18"/>
        <v/>
      </c>
    </row>
    <row r="1195" spans="1:1" x14ac:dyDescent="0.3">
      <c r="A1195" s="67" t="str">
        <f t="shared" ca="1" si="18"/>
        <v/>
      </c>
    </row>
    <row r="1196" spans="1:1" x14ac:dyDescent="0.3">
      <c r="A1196" s="67" t="str">
        <f t="shared" ca="1" si="18"/>
        <v/>
      </c>
    </row>
    <row r="1197" spans="1:1" x14ac:dyDescent="0.3">
      <c r="A1197" s="67" t="str">
        <f t="shared" ca="1" si="18"/>
        <v/>
      </c>
    </row>
    <row r="1198" spans="1:1" x14ac:dyDescent="0.3">
      <c r="A1198" s="67" t="str">
        <f t="shared" ca="1" si="18"/>
        <v/>
      </c>
    </row>
    <row r="1199" spans="1:1" x14ac:dyDescent="0.3">
      <c r="A1199" s="67" t="str">
        <f t="shared" ca="1" si="18"/>
        <v/>
      </c>
    </row>
    <row r="1200" spans="1:1" x14ac:dyDescent="0.3">
      <c r="A1200" s="67" t="str">
        <f t="shared" ca="1" si="18"/>
        <v/>
      </c>
    </row>
    <row r="1201" spans="1:1" x14ac:dyDescent="0.3">
      <c r="A1201" s="67" t="str">
        <f t="shared" ca="1" si="18"/>
        <v/>
      </c>
    </row>
    <row r="1202" spans="1:1" x14ac:dyDescent="0.3">
      <c r="A1202" s="67" t="str">
        <f t="shared" ca="1" si="18"/>
        <v/>
      </c>
    </row>
    <row r="1203" spans="1:1" x14ac:dyDescent="0.3">
      <c r="A1203" s="67" t="str">
        <f t="shared" ca="1" si="18"/>
        <v/>
      </c>
    </row>
    <row r="1204" spans="1:1" x14ac:dyDescent="0.3">
      <c r="A1204" s="67" t="str">
        <f t="shared" ca="1" si="18"/>
        <v/>
      </c>
    </row>
    <row r="1205" spans="1:1" x14ac:dyDescent="0.3">
      <c r="A1205" s="67" t="str">
        <f t="shared" ca="1" si="18"/>
        <v/>
      </c>
    </row>
    <row r="1206" spans="1:1" x14ac:dyDescent="0.3">
      <c r="A1206" s="67" t="str">
        <f t="shared" ca="1" si="18"/>
        <v/>
      </c>
    </row>
    <row r="1207" spans="1:1" x14ac:dyDescent="0.3">
      <c r="A1207" s="67" t="str">
        <f t="shared" ca="1" si="18"/>
        <v/>
      </c>
    </row>
    <row r="1208" spans="1:1" x14ac:dyDescent="0.3">
      <c r="A1208" s="67" t="str">
        <f t="shared" ca="1" si="18"/>
        <v/>
      </c>
    </row>
    <row r="1209" spans="1:1" x14ac:dyDescent="0.3">
      <c r="A1209" s="67" t="str">
        <f t="shared" ca="1" si="18"/>
        <v/>
      </c>
    </row>
    <row r="1210" spans="1:1" x14ac:dyDescent="0.3">
      <c r="A1210" s="67" t="str">
        <f t="shared" ca="1" si="18"/>
        <v/>
      </c>
    </row>
    <row r="1211" spans="1:1" x14ac:dyDescent="0.3">
      <c r="A1211" s="67" t="str">
        <f t="shared" ca="1" si="18"/>
        <v/>
      </c>
    </row>
    <row r="1212" spans="1:1" x14ac:dyDescent="0.3">
      <c r="A1212" s="67" t="str">
        <f t="shared" ca="1" si="18"/>
        <v/>
      </c>
    </row>
    <row r="1213" spans="1:1" x14ac:dyDescent="0.3">
      <c r="A1213" s="67" t="str">
        <f t="shared" ca="1" si="18"/>
        <v/>
      </c>
    </row>
    <row r="1214" spans="1:1" x14ac:dyDescent="0.3">
      <c r="A1214" s="67" t="str">
        <f t="shared" ca="1" si="18"/>
        <v/>
      </c>
    </row>
    <row r="1215" spans="1:1" x14ac:dyDescent="0.3">
      <c r="A1215" s="67" t="str">
        <f t="shared" ca="1" si="18"/>
        <v/>
      </c>
    </row>
    <row r="1216" spans="1:1" x14ac:dyDescent="0.3">
      <c r="A1216" s="67" t="str">
        <f t="shared" ca="1" si="18"/>
        <v/>
      </c>
    </row>
    <row r="1217" spans="1:1" x14ac:dyDescent="0.3">
      <c r="A1217" s="67" t="str">
        <f t="shared" ca="1" si="18"/>
        <v/>
      </c>
    </row>
    <row r="1218" spans="1:1" x14ac:dyDescent="0.3">
      <c r="A1218" s="67" t="str">
        <f t="shared" ca="1" si="18"/>
        <v/>
      </c>
    </row>
    <row r="1219" spans="1:1" x14ac:dyDescent="0.3">
      <c r="A1219" s="67" t="str">
        <f t="shared" ca="1" si="18"/>
        <v/>
      </c>
    </row>
    <row r="1220" spans="1:1" x14ac:dyDescent="0.3">
      <c r="A1220" s="67" t="str">
        <f t="shared" ca="1" si="18"/>
        <v/>
      </c>
    </row>
    <row r="1221" spans="1:1" x14ac:dyDescent="0.3">
      <c r="A1221" s="67" t="str">
        <f t="shared" ref="A1221:A1284" ca="1" si="19">IFERROR(IF(AND(OFFSET(A1221,0,1,1,1)="",OFFSET(A1221,-1,1,1,1)&lt;&gt;""),"Add new entry---&gt;",""),"")</f>
        <v/>
      </c>
    </row>
    <row r="1222" spans="1:1" x14ac:dyDescent="0.3">
      <c r="A1222" s="67" t="str">
        <f t="shared" ca="1" si="19"/>
        <v/>
      </c>
    </row>
    <row r="1223" spans="1:1" x14ac:dyDescent="0.3">
      <c r="A1223" s="67" t="str">
        <f t="shared" ca="1" si="19"/>
        <v/>
      </c>
    </row>
    <row r="1224" spans="1:1" x14ac:dyDescent="0.3">
      <c r="A1224" s="67" t="str">
        <f t="shared" ca="1" si="19"/>
        <v/>
      </c>
    </row>
    <row r="1225" spans="1:1" x14ac:dyDescent="0.3">
      <c r="A1225" s="67" t="str">
        <f t="shared" ca="1" si="19"/>
        <v/>
      </c>
    </row>
    <row r="1226" spans="1:1" x14ac:dyDescent="0.3">
      <c r="A1226" s="67" t="str">
        <f t="shared" ca="1" si="19"/>
        <v/>
      </c>
    </row>
    <row r="1227" spans="1:1" x14ac:dyDescent="0.3">
      <c r="A1227" s="67" t="str">
        <f t="shared" ca="1" si="19"/>
        <v/>
      </c>
    </row>
    <row r="1228" spans="1:1" x14ac:dyDescent="0.3">
      <c r="A1228" s="67" t="str">
        <f t="shared" ca="1" si="19"/>
        <v/>
      </c>
    </row>
    <row r="1229" spans="1:1" x14ac:dyDescent="0.3">
      <c r="A1229" s="67" t="str">
        <f t="shared" ca="1" si="19"/>
        <v/>
      </c>
    </row>
    <row r="1230" spans="1:1" x14ac:dyDescent="0.3">
      <c r="A1230" s="67" t="str">
        <f t="shared" ca="1" si="19"/>
        <v/>
      </c>
    </row>
    <row r="1231" spans="1:1" x14ac:dyDescent="0.3">
      <c r="A1231" s="67" t="str">
        <f t="shared" ca="1" si="19"/>
        <v/>
      </c>
    </row>
    <row r="1232" spans="1:1" x14ac:dyDescent="0.3">
      <c r="A1232" s="67" t="str">
        <f t="shared" ca="1" si="19"/>
        <v/>
      </c>
    </row>
    <row r="1233" spans="1:1" x14ac:dyDescent="0.3">
      <c r="A1233" s="67" t="str">
        <f t="shared" ca="1" si="19"/>
        <v/>
      </c>
    </row>
    <row r="1234" spans="1:1" x14ac:dyDescent="0.3">
      <c r="A1234" s="67" t="str">
        <f t="shared" ca="1" si="19"/>
        <v/>
      </c>
    </row>
    <row r="1235" spans="1:1" x14ac:dyDescent="0.3">
      <c r="A1235" s="67" t="str">
        <f t="shared" ca="1" si="19"/>
        <v/>
      </c>
    </row>
    <row r="1236" spans="1:1" x14ac:dyDescent="0.3">
      <c r="A1236" s="67" t="str">
        <f t="shared" ca="1" si="19"/>
        <v/>
      </c>
    </row>
    <row r="1237" spans="1:1" x14ac:dyDescent="0.3">
      <c r="A1237" s="67" t="str">
        <f t="shared" ca="1" si="19"/>
        <v/>
      </c>
    </row>
    <row r="1238" spans="1:1" x14ac:dyDescent="0.3">
      <c r="A1238" s="67" t="str">
        <f t="shared" ca="1" si="19"/>
        <v/>
      </c>
    </row>
    <row r="1239" spans="1:1" x14ac:dyDescent="0.3">
      <c r="A1239" s="67" t="str">
        <f t="shared" ca="1" si="19"/>
        <v/>
      </c>
    </row>
    <row r="1240" spans="1:1" x14ac:dyDescent="0.3">
      <c r="A1240" s="67" t="str">
        <f t="shared" ca="1" si="19"/>
        <v/>
      </c>
    </row>
    <row r="1241" spans="1:1" x14ac:dyDescent="0.3">
      <c r="A1241" s="67" t="str">
        <f t="shared" ca="1" si="19"/>
        <v/>
      </c>
    </row>
    <row r="1242" spans="1:1" x14ac:dyDescent="0.3">
      <c r="A1242" s="67" t="str">
        <f t="shared" ca="1" si="19"/>
        <v/>
      </c>
    </row>
    <row r="1243" spans="1:1" x14ac:dyDescent="0.3">
      <c r="A1243" s="67" t="str">
        <f t="shared" ca="1" si="19"/>
        <v/>
      </c>
    </row>
    <row r="1244" spans="1:1" x14ac:dyDescent="0.3">
      <c r="A1244" s="67" t="str">
        <f t="shared" ca="1" si="19"/>
        <v/>
      </c>
    </row>
    <row r="1245" spans="1:1" x14ac:dyDescent="0.3">
      <c r="A1245" s="67" t="str">
        <f t="shared" ca="1" si="19"/>
        <v/>
      </c>
    </row>
    <row r="1246" spans="1:1" x14ac:dyDescent="0.3">
      <c r="A1246" s="67" t="str">
        <f t="shared" ca="1" si="19"/>
        <v/>
      </c>
    </row>
    <row r="1247" spans="1:1" x14ac:dyDescent="0.3">
      <c r="A1247" s="67" t="str">
        <f t="shared" ca="1" si="19"/>
        <v/>
      </c>
    </row>
    <row r="1248" spans="1:1" x14ac:dyDescent="0.3">
      <c r="A1248" s="67" t="str">
        <f t="shared" ca="1" si="19"/>
        <v/>
      </c>
    </row>
    <row r="1249" spans="1:1" x14ac:dyDescent="0.3">
      <c r="A1249" s="67" t="str">
        <f t="shared" ca="1" si="19"/>
        <v/>
      </c>
    </row>
    <row r="1250" spans="1:1" x14ac:dyDescent="0.3">
      <c r="A1250" s="67" t="str">
        <f t="shared" ca="1" si="19"/>
        <v/>
      </c>
    </row>
    <row r="1251" spans="1:1" x14ac:dyDescent="0.3">
      <c r="A1251" s="67" t="str">
        <f t="shared" ca="1" si="19"/>
        <v/>
      </c>
    </row>
    <row r="1252" spans="1:1" x14ac:dyDescent="0.3">
      <c r="A1252" s="67" t="str">
        <f t="shared" ca="1" si="19"/>
        <v/>
      </c>
    </row>
    <row r="1253" spans="1:1" x14ac:dyDescent="0.3">
      <c r="A1253" s="67" t="str">
        <f t="shared" ca="1" si="19"/>
        <v/>
      </c>
    </row>
    <row r="1254" spans="1:1" x14ac:dyDescent="0.3">
      <c r="A1254" s="67" t="str">
        <f t="shared" ca="1" si="19"/>
        <v/>
      </c>
    </row>
    <row r="1255" spans="1:1" x14ac:dyDescent="0.3">
      <c r="A1255" s="67" t="str">
        <f t="shared" ca="1" si="19"/>
        <v/>
      </c>
    </row>
    <row r="1256" spans="1:1" x14ac:dyDescent="0.3">
      <c r="A1256" s="67" t="str">
        <f t="shared" ca="1" si="19"/>
        <v/>
      </c>
    </row>
    <row r="1257" spans="1:1" x14ac:dyDescent="0.3">
      <c r="A1257" s="67" t="str">
        <f t="shared" ca="1" si="19"/>
        <v/>
      </c>
    </row>
    <row r="1258" spans="1:1" x14ac:dyDescent="0.3">
      <c r="A1258" s="67" t="str">
        <f t="shared" ca="1" si="19"/>
        <v/>
      </c>
    </row>
    <row r="1259" spans="1:1" x14ac:dyDescent="0.3">
      <c r="A1259" s="67" t="str">
        <f t="shared" ca="1" si="19"/>
        <v/>
      </c>
    </row>
    <row r="1260" spans="1:1" x14ac:dyDescent="0.3">
      <c r="A1260" s="67" t="str">
        <f t="shared" ca="1" si="19"/>
        <v/>
      </c>
    </row>
    <row r="1261" spans="1:1" x14ac:dyDescent="0.3">
      <c r="A1261" s="67" t="str">
        <f t="shared" ca="1" si="19"/>
        <v/>
      </c>
    </row>
    <row r="1262" spans="1:1" x14ac:dyDescent="0.3">
      <c r="A1262" s="67" t="str">
        <f t="shared" ca="1" si="19"/>
        <v/>
      </c>
    </row>
    <row r="1263" spans="1:1" x14ac:dyDescent="0.3">
      <c r="A1263" s="67" t="str">
        <f t="shared" ca="1" si="19"/>
        <v/>
      </c>
    </row>
    <row r="1264" spans="1:1" x14ac:dyDescent="0.3">
      <c r="A1264" s="67" t="str">
        <f t="shared" ca="1" si="19"/>
        <v/>
      </c>
    </row>
    <row r="1265" spans="1:1" x14ac:dyDescent="0.3">
      <c r="A1265" s="67" t="str">
        <f t="shared" ca="1" si="19"/>
        <v/>
      </c>
    </row>
    <row r="1266" spans="1:1" x14ac:dyDescent="0.3">
      <c r="A1266" s="67" t="str">
        <f t="shared" ca="1" si="19"/>
        <v/>
      </c>
    </row>
    <row r="1267" spans="1:1" x14ac:dyDescent="0.3">
      <c r="A1267" s="67" t="str">
        <f t="shared" ca="1" si="19"/>
        <v/>
      </c>
    </row>
    <row r="1268" spans="1:1" x14ac:dyDescent="0.3">
      <c r="A1268" s="67" t="str">
        <f t="shared" ca="1" si="19"/>
        <v/>
      </c>
    </row>
    <row r="1269" spans="1:1" x14ac:dyDescent="0.3">
      <c r="A1269" s="67" t="str">
        <f t="shared" ca="1" si="19"/>
        <v/>
      </c>
    </row>
    <row r="1270" spans="1:1" x14ac:dyDescent="0.3">
      <c r="A1270" s="67" t="str">
        <f t="shared" ca="1" si="19"/>
        <v/>
      </c>
    </row>
    <row r="1271" spans="1:1" x14ac:dyDescent="0.3">
      <c r="A1271" s="67" t="str">
        <f t="shared" ca="1" si="19"/>
        <v/>
      </c>
    </row>
    <row r="1272" spans="1:1" x14ac:dyDescent="0.3">
      <c r="A1272" s="67" t="str">
        <f t="shared" ca="1" si="19"/>
        <v/>
      </c>
    </row>
    <row r="1273" spans="1:1" x14ac:dyDescent="0.3">
      <c r="A1273" s="67" t="str">
        <f t="shared" ca="1" si="19"/>
        <v/>
      </c>
    </row>
    <row r="1274" spans="1:1" x14ac:dyDescent="0.3">
      <c r="A1274" s="67" t="str">
        <f t="shared" ca="1" si="19"/>
        <v/>
      </c>
    </row>
    <row r="1275" spans="1:1" x14ac:dyDescent="0.3">
      <c r="A1275" s="67" t="str">
        <f t="shared" ca="1" si="19"/>
        <v/>
      </c>
    </row>
    <row r="1276" spans="1:1" x14ac:dyDescent="0.3">
      <c r="A1276" s="67" t="str">
        <f t="shared" ca="1" si="19"/>
        <v/>
      </c>
    </row>
    <row r="1277" spans="1:1" x14ac:dyDescent="0.3">
      <c r="A1277" s="67" t="str">
        <f t="shared" ca="1" si="19"/>
        <v/>
      </c>
    </row>
    <row r="1278" spans="1:1" x14ac:dyDescent="0.3">
      <c r="A1278" s="67" t="str">
        <f t="shared" ca="1" si="19"/>
        <v/>
      </c>
    </row>
    <row r="1279" spans="1:1" x14ac:dyDescent="0.3">
      <c r="A1279" s="67" t="str">
        <f t="shared" ca="1" si="19"/>
        <v/>
      </c>
    </row>
    <row r="1280" spans="1:1" x14ac:dyDescent="0.3">
      <c r="A1280" s="67" t="str">
        <f t="shared" ca="1" si="19"/>
        <v/>
      </c>
    </row>
    <row r="1281" spans="1:1" x14ac:dyDescent="0.3">
      <c r="A1281" s="67" t="str">
        <f t="shared" ca="1" si="19"/>
        <v/>
      </c>
    </row>
    <row r="1282" spans="1:1" x14ac:dyDescent="0.3">
      <c r="A1282" s="67" t="str">
        <f t="shared" ca="1" si="19"/>
        <v/>
      </c>
    </row>
    <row r="1283" spans="1:1" x14ac:dyDescent="0.3">
      <c r="A1283" s="67" t="str">
        <f t="shared" ca="1" si="19"/>
        <v/>
      </c>
    </row>
    <row r="1284" spans="1:1" x14ac:dyDescent="0.3">
      <c r="A1284" s="67" t="str">
        <f t="shared" ca="1" si="19"/>
        <v/>
      </c>
    </row>
    <row r="1285" spans="1:1" x14ac:dyDescent="0.3">
      <c r="A1285" s="67" t="str">
        <f t="shared" ref="A1285:A1348" ca="1" si="20">IFERROR(IF(AND(OFFSET(A1285,0,1,1,1)="",OFFSET(A1285,-1,1,1,1)&lt;&gt;""),"Add new entry---&gt;",""),"")</f>
        <v/>
      </c>
    </row>
    <row r="1286" spans="1:1" x14ac:dyDescent="0.3">
      <c r="A1286" s="67" t="str">
        <f t="shared" ca="1" si="20"/>
        <v/>
      </c>
    </row>
    <row r="1287" spans="1:1" x14ac:dyDescent="0.3">
      <c r="A1287" s="67" t="str">
        <f t="shared" ca="1" si="20"/>
        <v/>
      </c>
    </row>
    <row r="1288" spans="1:1" x14ac:dyDescent="0.3">
      <c r="A1288" s="67" t="str">
        <f t="shared" ca="1" si="20"/>
        <v/>
      </c>
    </row>
    <row r="1289" spans="1:1" x14ac:dyDescent="0.3">
      <c r="A1289" s="67" t="str">
        <f t="shared" ca="1" si="20"/>
        <v/>
      </c>
    </row>
    <row r="1290" spans="1:1" x14ac:dyDescent="0.3">
      <c r="A1290" s="67" t="str">
        <f t="shared" ca="1" si="20"/>
        <v/>
      </c>
    </row>
    <row r="1291" spans="1:1" x14ac:dyDescent="0.3">
      <c r="A1291" s="67" t="str">
        <f t="shared" ca="1" si="20"/>
        <v/>
      </c>
    </row>
    <row r="1292" spans="1:1" x14ac:dyDescent="0.3">
      <c r="A1292" s="67" t="str">
        <f t="shared" ca="1" si="20"/>
        <v/>
      </c>
    </row>
    <row r="1293" spans="1:1" x14ac:dyDescent="0.3">
      <c r="A1293" s="67" t="str">
        <f t="shared" ca="1" si="20"/>
        <v/>
      </c>
    </row>
    <row r="1294" spans="1:1" x14ac:dyDescent="0.3">
      <c r="A1294" s="67" t="str">
        <f t="shared" ca="1" si="20"/>
        <v/>
      </c>
    </row>
    <row r="1295" spans="1:1" x14ac:dyDescent="0.3">
      <c r="A1295" s="67" t="str">
        <f t="shared" ca="1" si="20"/>
        <v/>
      </c>
    </row>
    <row r="1296" spans="1:1" x14ac:dyDescent="0.3">
      <c r="A1296" s="67" t="str">
        <f t="shared" ca="1" si="20"/>
        <v/>
      </c>
    </row>
    <row r="1297" spans="1:1" x14ac:dyDescent="0.3">
      <c r="A1297" s="67" t="str">
        <f t="shared" ca="1" si="20"/>
        <v/>
      </c>
    </row>
    <row r="1298" spans="1:1" x14ac:dyDescent="0.3">
      <c r="A1298" s="67" t="str">
        <f t="shared" ca="1" si="20"/>
        <v/>
      </c>
    </row>
    <row r="1299" spans="1:1" x14ac:dyDescent="0.3">
      <c r="A1299" s="67" t="str">
        <f t="shared" ca="1" si="20"/>
        <v/>
      </c>
    </row>
    <row r="1300" spans="1:1" x14ac:dyDescent="0.3">
      <c r="A1300" s="67" t="str">
        <f t="shared" ca="1" si="20"/>
        <v/>
      </c>
    </row>
    <row r="1301" spans="1:1" x14ac:dyDescent="0.3">
      <c r="A1301" s="67" t="str">
        <f t="shared" ca="1" si="20"/>
        <v/>
      </c>
    </row>
    <row r="1302" spans="1:1" x14ac:dyDescent="0.3">
      <c r="A1302" s="67" t="str">
        <f t="shared" ca="1" si="20"/>
        <v/>
      </c>
    </row>
    <row r="1303" spans="1:1" x14ac:dyDescent="0.3">
      <c r="A1303" s="67" t="str">
        <f t="shared" ca="1" si="20"/>
        <v/>
      </c>
    </row>
    <row r="1304" spans="1:1" x14ac:dyDescent="0.3">
      <c r="A1304" s="67" t="str">
        <f t="shared" ca="1" si="20"/>
        <v/>
      </c>
    </row>
    <row r="1305" spans="1:1" x14ac:dyDescent="0.3">
      <c r="A1305" s="67" t="str">
        <f t="shared" ca="1" si="20"/>
        <v/>
      </c>
    </row>
    <row r="1306" spans="1:1" x14ac:dyDescent="0.3">
      <c r="A1306" s="67" t="str">
        <f t="shared" ca="1" si="20"/>
        <v/>
      </c>
    </row>
    <row r="1307" spans="1:1" x14ac:dyDescent="0.3">
      <c r="A1307" s="67" t="str">
        <f t="shared" ca="1" si="20"/>
        <v/>
      </c>
    </row>
    <row r="1308" spans="1:1" x14ac:dyDescent="0.3">
      <c r="A1308" s="67" t="str">
        <f t="shared" ca="1" si="20"/>
        <v/>
      </c>
    </row>
    <row r="1309" spans="1:1" x14ac:dyDescent="0.3">
      <c r="A1309" s="67" t="str">
        <f t="shared" ca="1" si="20"/>
        <v/>
      </c>
    </row>
    <row r="1310" spans="1:1" x14ac:dyDescent="0.3">
      <c r="A1310" s="67" t="str">
        <f t="shared" ca="1" si="20"/>
        <v/>
      </c>
    </row>
    <row r="1311" spans="1:1" x14ac:dyDescent="0.3">
      <c r="A1311" s="67" t="str">
        <f t="shared" ca="1" si="20"/>
        <v/>
      </c>
    </row>
    <row r="1312" spans="1:1" x14ac:dyDescent="0.3">
      <c r="A1312" s="67" t="str">
        <f t="shared" ca="1" si="20"/>
        <v/>
      </c>
    </row>
    <row r="1313" spans="1:1" x14ac:dyDescent="0.3">
      <c r="A1313" s="67" t="str">
        <f t="shared" ca="1" si="20"/>
        <v/>
      </c>
    </row>
    <row r="1314" spans="1:1" x14ac:dyDescent="0.3">
      <c r="A1314" s="67" t="str">
        <f t="shared" ca="1" si="20"/>
        <v/>
      </c>
    </row>
    <row r="1315" spans="1:1" x14ac:dyDescent="0.3">
      <c r="A1315" s="67" t="str">
        <f t="shared" ca="1" si="20"/>
        <v/>
      </c>
    </row>
    <row r="1316" spans="1:1" x14ac:dyDescent="0.3">
      <c r="A1316" s="67" t="str">
        <f t="shared" ca="1" si="20"/>
        <v/>
      </c>
    </row>
    <row r="1317" spans="1:1" x14ac:dyDescent="0.3">
      <c r="A1317" s="67" t="str">
        <f t="shared" ca="1" si="20"/>
        <v/>
      </c>
    </row>
    <row r="1318" spans="1:1" x14ac:dyDescent="0.3">
      <c r="A1318" s="67" t="str">
        <f t="shared" ca="1" si="20"/>
        <v/>
      </c>
    </row>
    <row r="1319" spans="1:1" x14ac:dyDescent="0.3">
      <c r="A1319" s="67" t="str">
        <f t="shared" ca="1" si="20"/>
        <v/>
      </c>
    </row>
    <row r="1320" spans="1:1" x14ac:dyDescent="0.3">
      <c r="A1320" s="67" t="str">
        <f t="shared" ca="1" si="20"/>
        <v/>
      </c>
    </row>
    <row r="1321" spans="1:1" x14ac:dyDescent="0.3">
      <c r="A1321" s="67" t="str">
        <f t="shared" ca="1" si="20"/>
        <v/>
      </c>
    </row>
    <row r="1322" spans="1:1" x14ac:dyDescent="0.3">
      <c r="A1322" s="67" t="str">
        <f t="shared" ca="1" si="20"/>
        <v/>
      </c>
    </row>
    <row r="1323" spans="1:1" x14ac:dyDescent="0.3">
      <c r="A1323" s="67" t="str">
        <f t="shared" ca="1" si="20"/>
        <v/>
      </c>
    </row>
    <row r="1324" spans="1:1" x14ac:dyDescent="0.3">
      <c r="A1324" s="67" t="str">
        <f t="shared" ca="1" si="20"/>
        <v/>
      </c>
    </row>
    <row r="1325" spans="1:1" x14ac:dyDescent="0.3">
      <c r="A1325" s="67" t="str">
        <f t="shared" ca="1" si="20"/>
        <v/>
      </c>
    </row>
    <row r="1326" spans="1:1" x14ac:dyDescent="0.3">
      <c r="A1326" s="67" t="str">
        <f t="shared" ca="1" si="20"/>
        <v/>
      </c>
    </row>
    <row r="1327" spans="1:1" x14ac:dyDescent="0.3">
      <c r="A1327" s="67" t="str">
        <f t="shared" ca="1" si="20"/>
        <v/>
      </c>
    </row>
    <row r="1328" spans="1:1" x14ac:dyDescent="0.3">
      <c r="A1328" s="67" t="str">
        <f t="shared" ca="1" si="20"/>
        <v/>
      </c>
    </row>
    <row r="1329" spans="1:1" x14ac:dyDescent="0.3">
      <c r="A1329" s="67" t="str">
        <f t="shared" ca="1" si="20"/>
        <v/>
      </c>
    </row>
    <row r="1330" spans="1:1" x14ac:dyDescent="0.3">
      <c r="A1330" s="67" t="str">
        <f t="shared" ca="1" si="20"/>
        <v/>
      </c>
    </row>
    <row r="1331" spans="1:1" x14ac:dyDescent="0.3">
      <c r="A1331" s="67" t="str">
        <f t="shared" ca="1" si="20"/>
        <v/>
      </c>
    </row>
    <row r="1332" spans="1:1" x14ac:dyDescent="0.3">
      <c r="A1332" s="67" t="str">
        <f t="shared" ca="1" si="20"/>
        <v/>
      </c>
    </row>
    <row r="1333" spans="1:1" x14ac:dyDescent="0.3">
      <c r="A1333" s="67" t="str">
        <f t="shared" ca="1" si="20"/>
        <v/>
      </c>
    </row>
    <row r="1334" spans="1:1" x14ac:dyDescent="0.3">
      <c r="A1334" s="67" t="str">
        <f t="shared" ca="1" si="20"/>
        <v/>
      </c>
    </row>
    <row r="1335" spans="1:1" x14ac:dyDescent="0.3">
      <c r="A1335" s="67" t="str">
        <f t="shared" ca="1" si="20"/>
        <v/>
      </c>
    </row>
    <row r="1336" spans="1:1" x14ac:dyDescent="0.3">
      <c r="A1336" s="67" t="str">
        <f t="shared" ca="1" si="20"/>
        <v/>
      </c>
    </row>
    <row r="1337" spans="1:1" x14ac:dyDescent="0.3">
      <c r="A1337" s="67" t="str">
        <f t="shared" ca="1" si="20"/>
        <v/>
      </c>
    </row>
    <row r="1338" spans="1:1" x14ac:dyDescent="0.3">
      <c r="A1338" s="67" t="str">
        <f t="shared" ca="1" si="20"/>
        <v/>
      </c>
    </row>
    <row r="1339" spans="1:1" x14ac:dyDescent="0.3">
      <c r="A1339" s="67" t="str">
        <f t="shared" ca="1" si="20"/>
        <v/>
      </c>
    </row>
    <row r="1340" spans="1:1" x14ac:dyDescent="0.3">
      <c r="A1340" s="67" t="str">
        <f t="shared" ca="1" si="20"/>
        <v/>
      </c>
    </row>
    <row r="1341" spans="1:1" x14ac:dyDescent="0.3">
      <c r="A1341" s="67" t="str">
        <f t="shared" ca="1" si="20"/>
        <v/>
      </c>
    </row>
    <row r="1342" spans="1:1" x14ac:dyDescent="0.3">
      <c r="A1342" s="67" t="str">
        <f t="shared" ca="1" si="20"/>
        <v/>
      </c>
    </row>
    <row r="1343" spans="1:1" x14ac:dyDescent="0.3">
      <c r="A1343" s="67" t="str">
        <f t="shared" ca="1" si="20"/>
        <v/>
      </c>
    </row>
    <row r="1344" spans="1:1" x14ac:dyDescent="0.3">
      <c r="A1344" s="67" t="str">
        <f t="shared" ca="1" si="20"/>
        <v/>
      </c>
    </row>
    <row r="1345" spans="1:1" x14ac:dyDescent="0.3">
      <c r="A1345" s="67" t="str">
        <f t="shared" ca="1" si="20"/>
        <v/>
      </c>
    </row>
    <row r="1346" spans="1:1" x14ac:dyDescent="0.3">
      <c r="A1346" s="67" t="str">
        <f t="shared" ca="1" si="20"/>
        <v/>
      </c>
    </row>
    <row r="1347" spans="1:1" x14ac:dyDescent="0.3">
      <c r="A1347" s="67" t="str">
        <f t="shared" ca="1" si="20"/>
        <v/>
      </c>
    </row>
    <row r="1348" spans="1:1" x14ac:dyDescent="0.3">
      <c r="A1348" s="67" t="str">
        <f t="shared" ca="1" si="20"/>
        <v/>
      </c>
    </row>
    <row r="1349" spans="1:1" x14ac:dyDescent="0.3">
      <c r="A1349" s="67" t="str">
        <f t="shared" ref="A1349:A1412" ca="1" si="21">IFERROR(IF(AND(OFFSET(A1349,0,1,1,1)="",OFFSET(A1349,-1,1,1,1)&lt;&gt;""),"Add new entry---&gt;",""),"")</f>
        <v/>
      </c>
    </row>
    <row r="1350" spans="1:1" x14ac:dyDescent="0.3">
      <c r="A1350" s="67" t="str">
        <f t="shared" ca="1" si="21"/>
        <v/>
      </c>
    </row>
    <row r="1351" spans="1:1" x14ac:dyDescent="0.3">
      <c r="A1351" s="67" t="str">
        <f t="shared" ca="1" si="21"/>
        <v/>
      </c>
    </row>
    <row r="1352" spans="1:1" x14ac:dyDescent="0.3">
      <c r="A1352" s="67" t="str">
        <f t="shared" ca="1" si="21"/>
        <v/>
      </c>
    </row>
    <row r="1353" spans="1:1" x14ac:dyDescent="0.3">
      <c r="A1353" s="67" t="str">
        <f t="shared" ca="1" si="21"/>
        <v/>
      </c>
    </row>
    <row r="1354" spans="1:1" x14ac:dyDescent="0.3">
      <c r="A1354" s="67" t="str">
        <f t="shared" ca="1" si="21"/>
        <v/>
      </c>
    </row>
    <row r="1355" spans="1:1" x14ac:dyDescent="0.3">
      <c r="A1355" s="67" t="str">
        <f t="shared" ca="1" si="21"/>
        <v/>
      </c>
    </row>
    <row r="1356" spans="1:1" x14ac:dyDescent="0.3">
      <c r="A1356" s="67" t="str">
        <f t="shared" ca="1" si="21"/>
        <v/>
      </c>
    </row>
    <row r="1357" spans="1:1" x14ac:dyDescent="0.3">
      <c r="A1357" s="67" t="str">
        <f t="shared" ca="1" si="21"/>
        <v/>
      </c>
    </row>
    <row r="1358" spans="1:1" x14ac:dyDescent="0.3">
      <c r="A1358" s="67" t="str">
        <f t="shared" ca="1" si="21"/>
        <v/>
      </c>
    </row>
    <row r="1359" spans="1:1" x14ac:dyDescent="0.3">
      <c r="A1359" s="67" t="str">
        <f t="shared" ca="1" si="21"/>
        <v/>
      </c>
    </row>
    <row r="1360" spans="1:1" x14ac:dyDescent="0.3">
      <c r="A1360" s="67" t="str">
        <f t="shared" ca="1" si="21"/>
        <v/>
      </c>
    </row>
    <row r="1361" spans="1:1" x14ac:dyDescent="0.3">
      <c r="A1361" s="67" t="str">
        <f t="shared" ca="1" si="21"/>
        <v/>
      </c>
    </row>
    <row r="1362" spans="1:1" x14ac:dyDescent="0.3">
      <c r="A1362" s="67" t="str">
        <f t="shared" ca="1" si="21"/>
        <v/>
      </c>
    </row>
    <row r="1363" spans="1:1" x14ac:dyDescent="0.3">
      <c r="A1363" s="67" t="str">
        <f t="shared" ca="1" si="21"/>
        <v/>
      </c>
    </row>
    <row r="1364" spans="1:1" x14ac:dyDescent="0.3">
      <c r="A1364" s="67" t="str">
        <f t="shared" ca="1" si="21"/>
        <v/>
      </c>
    </row>
    <row r="1365" spans="1:1" x14ac:dyDescent="0.3">
      <c r="A1365" s="67" t="str">
        <f t="shared" ca="1" si="21"/>
        <v/>
      </c>
    </row>
    <row r="1366" spans="1:1" x14ac:dyDescent="0.3">
      <c r="A1366" s="67" t="str">
        <f t="shared" ca="1" si="21"/>
        <v/>
      </c>
    </row>
    <row r="1367" spans="1:1" x14ac:dyDescent="0.3">
      <c r="A1367" s="67" t="str">
        <f t="shared" ca="1" si="21"/>
        <v/>
      </c>
    </row>
    <row r="1368" spans="1:1" x14ac:dyDescent="0.3">
      <c r="A1368" s="67" t="str">
        <f t="shared" ca="1" si="21"/>
        <v/>
      </c>
    </row>
    <row r="1369" spans="1:1" x14ac:dyDescent="0.3">
      <c r="A1369" s="67" t="str">
        <f t="shared" ca="1" si="21"/>
        <v/>
      </c>
    </row>
    <row r="1370" spans="1:1" x14ac:dyDescent="0.3">
      <c r="A1370" s="67" t="str">
        <f t="shared" ca="1" si="21"/>
        <v/>
      </c>
    </row>
    <row r="1371" spans="1:1" x14ac:dyDescent="0.3">
      <c r="A1371" s="67" t="str">
        <f t="shared" ca="1" si="21"/>
        <v/>
      </c>
    </row>
    <row r="1372" spans="1:1" x14ac:dyDescent="0.3">
      <c r="A1372" s="67" t="str">
        <f t="shared" ca="1" si="21"/>
        <v/>
      </c>
    </row>
    <row r="1373" spans="1:1" x14ac:dyDescent="0.3">
      <c r="A1373" s="67" t="str">
        <f t="shared" ca="1" si="21"/>
        <v/>
      </c>
    </row>
    <row r="1374" spans="1:1" x14ac:dyDescent="0.3">
      <c r="A1374" s="67" t="str">
        <f t="shared" ca="1" si="21"/>
        <v/>
      </c>
    </row>
    <row r="1375" spans="1:1" x14ac:dyDescent="0.3">
      <c r="A1375" s="67" t="str">
        <f t="shared" ca="1" si="21"/>
        <v/>
      </c>
    </row>
    <row r="1376" spans="1:1" x14ac:dyDescent="0.3">
      <c r="A1376" s="67" t="str">
        <f t="shared" ca="1" si="21"/>
        <v/>
      </c>
    </row>
    <row r="1377" spans="1:1" x14ac:dyDescent="0.3">
      <c r="A1377" s="67" t="str">
        <f t="shared" ca="1" si="21"/>
        <v/>
      </c>
    </row>
    <row r="1378" spans="1:1" x14ac:dyDescent="0.3">
      <c r="A1378" s="67" t="str">
        <f t="shared" ca="1" si="21"/>
        <v/>
      </c>
    </row>
    <row r="1379" spans="1:1" x14ac:dyDescent="0.3">
      <c r="A1379" s="67" t="str">
        <f t="shared" ca="1" si="21"/>
        <v/>
      </c>
    </row>
    <row r="1380" spans="1:1" x14ac:dyDescent="0.3">
      <c r="A1380" s="67" t="str">
        <f t="shared" ca="1" si="21"/>
        <v/>
      </c>
    </row>
    <row r="1381" spans="1:1" x14ac:dyDescent="0.3">
      <c r="A1381" s="67" t="str">
        <f t="shared" ca="1" si="21"/>
        <v/>
      </c>
    </row>
    <row r="1382" spans="1:1" x14ac:dyDescent="0.3">
      <c r="A1382" s="67" t="str">
        <f t="shared" ca="1" si="21"/>
        <v/>
      </c>
    </row>
    <row r="1383" spans="1:1" x14ac:dyDescent="0.3">
      <c r="A1383" s="67" t="str">
        <f t="shared" ca="1" si="21"/>
        <v/>
      </c>
    </row>
    <row r="1384" spans="1:1" x14ac:dyDescent="0.3">
      <c r="A1384" s="67" t="str">
        <f t="shared" ca="1" si="21"/>
        <v/>
      </c>
    </row>
    <row r="1385" spans="1:1" x14ac:dyDescent="0.3">
      <c r="A1385" s="67" t="str">
        <f t="shared" ca="1" si="21"/>
        <v/>
      </c>
    </row>
    <row r="1386" spans="1:1" x14ac:dyDescent="0.3">
      <c r="A1386" s="67" t="str">
        <f t="shared" ca="1" si="21"/>
        <v/>
      </c>
    </row>
    <row r="1387" spans="1:1" x14ac:dyDescent="0.3">
      <c r="A1387" s="67" t="str">
        <f t="shared" ca="1" si="21"/>
        <v/>
      </c>
    </row>
    <row r="1388" spans="1:1" x14ac:dyDescent="0.3">
      <c r="A1388" s="67" t="str">
        <f t="shared" ca="1" si="21"/>
        <v/>
      </c>
    </row>
    <row r="1389" spans="1:1" x14ac:dyDescent="0.3">
      <c r="A1389" s="67" t="str">
        <f t="shared" ca="1" si="21"/>
        <v/>
      </c>
    </row>
    <row r="1390" spans="1:1" x14ac:dyDescent="0.3">
      <c r="A1390" s="67" t="str">
        <f t="shared" ca="1" si="21"/>
        <v/>
      </c>
    </row>
    <row r="1391" spans="1:1" x14ac:dyDescent="0.3">
      <c r="A1391" s="67" t="str">
        <f t="shared" ca="1" si="21"/>
        <v/>
      </c>
    </row>
    <row r="1392" spans="1:1" x14ac:dyDescent="0.3">
      <c r="A1392" s="67" t="str">
        <f t="shared" ca="1" si="21"/>
        <v/>
      </c>
    </row>
    <row r="1393" spans="1:1" x14ac:dyDescent="0.3">
      <c r="A1393" s="67" t="str">
        <f t="shared" ca="1" si="21"/>
        <v/>
      </c>
    </row>
    <row r="1394" spans="1:1" x14ac:dyDescent="0.3">
      <c r="A1394" s="67" t="str">
        <f t="shared" ca="1" si="21"/>
        <v/>
      </c>
    </row>
    <row r="1395" spans="1:1" x14ac:dyDescent="0.3">
      <c r="A1395" s="67" t="str">
        <f t="shared" ca="1" si="21"/>
        <v/>
      </c>
    </row>
    <row r="1396" spans="1:1" x14ac:dyDescent="0.3">
      <c r="A1396" s="67" t="str">
        <f t="shared" ca="1" si="21"/>
        <v/>
      </c>
    </row>
    <row r="1397" spans="1:1" x14ac:dyDescent="0.3">
      <c r="A1397" s="67" t="str">
        <f t="shared" ca="1" si="21"/>
        <v/>
      </c>
    </row>
    <row r="1398" spans="1:1" x14ac:dyDescent="0.3">
      <c r="A1398" s="67" t="str">
        <f t="shared" ca="1" si="21"/>
        <v/>
      </c>
    </row>
    <row r="1399" spans="1:1" x14ac:dyDescent="0.3">
      <c r="A1399" s="67" t="str">
        <f t="shared" ca="1" si="21"/>
        <v/>
      </c>
    </row>
    <row r="1400" spans="1:1" x14ac:dyDescent="0.3">
      <c r="A1400" s="67" t="str">
        <f t="shared" ca="1" si="21"/>
        <v/>
      </c>
    </row>
    <row r="1401" spans="1:1" x14ac:dyDescent="0.3">
      <c r="A1401" s="67" t="str">
        <f t="shared" ca="1" si="21"/>
        <v/>
      </c>
    </row>
    <row r="1402" spans="1:1" x14ac:dyDescent="0.3">
      <c r="A1402" s="67" t="str">
        <f t="shared" ca="1" si="21"/>
        <v/>
      </c>
    </row>
    <row r="1403" spans="1:1" x14ac:dyDescent="0.3">
      <c r="A1403" s="67" t="str">
        <f t="shared" ca="1" si="21"/>
        <v/>
      </c>
    </row>
    <row r="1404" spans="1:1" x14ac:dyDescent="0.3">
      <c r="A1404" s="67" t="str">
        <f t="shared" ca="1" si="21"/>
        <v/>
      </c>
    </row>
    <row r="1405" spans="1:1" x14ac:dyDescent="0.3">
      <c r="A1405" s="67" t="str">
        <f t="shared" ca="1" si="21"/>
        <v/>
      </c>
    </row>
    <row r="1406" spans="1:1" x14ac:dyDescent="0.3">
      <c r="A1406" s="67" t="str">
        <f t="shared" ca="1" si="21"/>
        <v/>
      </c>
    </row>
    <row r="1407" spans="1:1" x14ac:dyDescent="0.3">
      <c r="A1407" s="67" t="str">
        <f t="shared" ca="1" si="21"/>
        <v/>
      </c>
    </row>
    <row r="1408" spans="1:1" x14ac:dyDescent="0.3">
      <c r="A1408" s="67" t="str">
        <f t="shared" ca="1" si="21"/>
        <v/>
      </c>
    </row>
    <row r="1409" spans="1:1" x14ac:dyDescent="0.3">
      <c r="A1409" s="67" t="str">
        <f t="shared" ca="1" si="21"/>
        <v/>
      </c>
    </row>
    <row r="1410" spans="1:1" x14ac:dyDescent="0.3">
      <c r="A1410" s="67" t="str">
        <f t="shared" ca="1" si="21"/>
        <v/>
      </c>
    </row>
    <row r="1411" spans="1:1" x14ac:dyDescent="0.3">
      <c r="A1411" s="67" t="str">
        <f t="shared" ca="1" si="21"/>
        <v/>
      </c>
    </row>
    <row r="1412" spans="1:1" x14ac:dyDescent="0.3">
      <c r="A1412" s="67" t="str">
        <f t="shared" ca="1" si="21"/>
        <v/>
      </c>
    </row>
    <row r="1413" spans="1:1" x14ac:dyDescent="0.3">
      <c r="A1413" s="67" t="str">
        <f t="shared" ref="A1413:A1476" ca="1" si="22">IFERROR(IF(AND(OFFSET(A1413,0,1,1,1)="",OFFSET(A1413,-1,1,1,1)&lt;&gt;""),"Add new entry---&gt;",""),"")</f>
        <v/>
      </c>
    </row>
    <row r="1414" spans="1:1" x14ac:dyDescent="0.3">
      <c r="A1414" s="67" t="str">
        <f t="shared" ca="1" si="22"/>
        <v/>
      </c>
    </row>
    <row r="1415" spans="1:1" x14ac:dyDescent="0.3">
      <c r="A1415" s="67" t="str">
        <f t="shared" ca="1" si="22"/>
        <v/>
      </c>
    </row>
    <row r="1416" spans="1:1" x14ac:dyDescent="0.3">
      <c r="A1416" s="67" t="str">
        <f t="shared" ca="1" si="22"/>
        <v/>
      </c>
    </row>
    <row r="1417" spans="1:1" x14ac:dyDescent="0.3">
      <c r="A1417" s="67" t="str">
        <f t="shared" ca="1" si="22"/>
        <v/>
      </c>
    </row>
    <row r="1418" spans="1:1" x14ac:dyDescent="0.3">
      <c r="A1418" s="67" t="str">
        <f t="shared" ca="1" si="22"/>
        <v/>
      </c>
    </row>
    <row r="1419" spans="1:1" x14ac:dyDescent="0.3">
      <c r="A1419" s="67" t="str">
        <f t="shared" ca="1" si="22"/>
        <v/>
      </c>
    </row>
    <row r="1420" spans="1:1" x14ac:dyDescent="0.3">
      <c r="A1420" s="67" t="str">
        <f t="shared" ca="1" si="22"/>
        <v/>
      </c>
    </row>
    <row r="1421" spans="1:1" x14ac:dyDescent="0.3">
      <c r="A1421" s="67" t="str">
        <f t="shared" ca="1" si="22"/>
        <v/>
      </c>
    </row>
    <row r="1422" spans="1:1" x14ac:dyDescent="0.3">
      <c r="A1422" s="67" t="str">
        <f t="shared" ca="1" si="22"/>
        <v/>
      </c>
    </row>
    <row r="1423" spans="1:1" x14ac:dyDescent="0.3">
      <c r="A1423" s="67" t="str">
        <f t="shared" ca="1" si="22"/>
        <v/>
      </c>
    </row>
    <row r="1424" spans="1:1" x14ac:dyDescent="0.3">
      <c r="A1424" s="67" t="str">
        <f t="shared" ca="1" si="22"/>
        <v/>
      </c>
    </row>
    <row r="1425" spans="1:1" x14ac:dyDescent="0.3">
      <c r="A1425" s="67" t="str">
        <f t="shared" ca="1" si="22"/>
        <v/>
      </c>
    </row>
    <row r="1426" spans="1:1" x14ac:dyDescent="0.3">
      <c r="A1426" s="67" t="str">
        <f t="shared" ca="1" si="22"/>
        <v/>
      </c>
    </row>
    <row r="1427" spans="1:1" x14ac:dyDescent="0.3">
      <c r="A1427" s="67" t="str">
        <f t="shared" ca="1" si="22"/>
        <v/>
      </c>
    </row>
    <row r="1428" spans="1:1" x14ac:dyDescent="0.3">
      <c r="A1428" s="67" t="str">
        <f t="shared" ca="1" si="22"/>
        <v/>
      </c>
    </row>
    <row r="1429" spans="1:1" x14ac:dyDescent="0.3">
      <c r="A1429" s="67" t="str">
        <f t="shared" ca="1" si="22"/>
        <v/>
      </c>
    </row>
    <row r="1430" spans="1:1" x14ac:dyDescent="0.3">
      <c r="A1430" s="67" t="str">
        <f t="shared" ca="1" si="22"/>
        <v/>
      </c>
    </row>
    <row r="1431" spans="1:1" x14ac:dyDescent="0.3">
      <c r="A1431" s="67" t="str">
        <f t="shared" ca="1" si="22"/>
        <v/>
      </c>
    </row>
    <row r="1432" spans="1:1" x14ac:dyDescent="0.3">
      <c r="A1432" s="67" t="str">
        <f t="shared" ca="1" si="22"/>
        <v/>
      </c>
    </row>
    <row r="1433" spans="1:1" x14ac:dyDescent="0.3">
      <c r="A1433" s="67" t="str">
        <f t="shared" ca="1" si="22"/>
        <v/>
      </c>
    </row>
    <row r="1434" spans="1:1" x14ac:dyDescent="0.3">
      <c r="A1434" s="67" t="str">
        <f t="shared" ca="1" si="22"/>
        <v/>
      </c>
    </row>
    <row r="1435" spans="1:1" x14ac:dyDescent="0.3">
      <c r="A1435" s="67" t="str">
        <f t="shared" ca="1" si="22"/>
        <v/>
      </c>
    </row>
    <row r="1436" spans="1:1" x14ac:dyDescent="0.3">
      <c r="A1436" s="67" t="str">
        <f t="shared" ca="1" si="22"/>
        <v/>
      </c>
    </row>
    <row r="1437" spans="1:1" x14ac:dyDescent="0.3">
      <c r="A1437" s="67" t="str">
        <f t="shared" ca="1" si="22"/>
        <v/>
      </c>
    </row>
    <row r="1438" spans="1:1" x14ac:dyDescent="0.3">
      <c r="A1438" s="67" t="str">
        <f t="shared" ca="1" si="22"/>
        <v/>
      </c>
    </row>
    <row r="1439" spans="1:1" x14ac:dyDescent="0.3">
      <c r="A1439" s="67" t="str">
        <f t="shared" ca="1" si="22"/>
        <v/>
      </c>
    </row>
    <row r="1440" spans="1:1" x14ac:dyDescent="0.3">
      <c r="A1440" s="67" t="str">
        <f t="shared" ca="1" si="22"/>
        <v/>
      </c>
    </row>
    <row r="1441" spans="1:1" x14ac:dyDescent="0.3">
      <c r="A1441" s="67" t="str">
        <f t="shared" ca="1" si="22"/>
        <v/>
      </c>
    </row>
    <row r="1442" spans="1:1" x14ac:dyDescent="0.3">
      <c r="A1442" s="67" t="str">
        <f t="shared" ca="1" si="22"/>
        <v/>
      </c>
    </row>
    <row r="1443" spans="1:1" x14ac:dyDescent="0.3">
      <c r="A1443" s="67" t="str">
        <f t="shared" ca="1" si="22"/>
        <v/>
      </c>
    </row>
    <row r="1444" spans="1:1" x14ac:dyDescent="0.3">
      <c r="A1444" s="67" t="str">
        <f t="shared" ca="1" si="22"/>
        <v/>
      </c>
    </row>
    <row r="1445" spans="1:1" x14ac:dyDescent="0.3">
      <c r="A1445" s="67" t="str">
        <f t="shared" ca="1" si="22"/>
        <v/>
      </c>
    </row>
    <row r="1446" spans="1:1" x14ac:dyDescent="0.3">
      <c r="A1446" s="67" t="str">
        <f t="shared" ca="1" si="22"/>
        <v/>
      </c>
    </row>
    <row r="1447" spans="1:1" x14ac:dyDescent="0.3">
      <c r="A1447" s="67" t="str">
        <f t="shared" ca="1" si="22"/>
        <v/>
      </c>
    </row>
    <row r="1448" spans="1:1" x14ac:dyDescent="0.3">
      <c r="A1448" s="67" t="str">
        <f t="shared" ca="1" si="22"/>
        <v/>
      </c>
    </row>
    <row r="1449" spans="1:1" x14ac:dyDescent="0.3">
      <c r="A1449" s="67" t="str">
        <f t="shared" ca="1" si="22"/>
        <v/>
      </c>
    </row>
    <row r="1450" spans="1:1" x14ac:dyDescent="0.3">
      <c r="A1450" s="67" t="str">
        <f t="shared" ca="1" si="22"/>
        <v/>
      </c>
    </row>
    <row r="1451" spans="1:1" x14ac:dyDescent="0.3">
      <c r="A1451" s="67" t="str">
        <f t="shared" ca="1" si="22"/>
        <v/>
      </c>
    </row>
    <row r="1452" spans="1:1" x14ac:dyDescent="0.3">
      <c r="A1452" s="67" t="str">
        <f t="shared" ca="1" si="22"/>
        <v/>
      </c>
    </row>
    <row r="1453" spans="1:1" x14ac:dyDescent="0.3">
      <c r="A1453" s="67" t="str">
        <f t="shared" ca="1" si="22"/>
        <v/>
      </c>
    </row>
    <row r="1454" spans="1:1" x14ac:dyDescent="0.3">
      <c r="A1454" s="67" t="str">
        <f t="shared" ca="1" si="22"/>
        <v/>
      </c>
    </row>
    <row r="1455" spans="1:1" x14ac:dyDescent="0.3">
      <c r="A1455" s="67" t="str">
        <f t="shared" ca="1" si="22"/>
        <v/>
      </c>
    </row>
    <row r="1456" spans="1:1" x14ac:dyDescent="0.3">
      <c r="A1456" s="67" t="str">
        <f t="shared" ca="1" si="22"/>
        <v/>
      </c>
    </row>
    <row r="1457" spans="1:1" x14ac:dyDescent="0.3">
      <c r="A1457" s="67" t="str">
        <f t="shared" ca="1" si="22"/>
        <v/>
      </c>
    </row>
    <row r="1458" spans="1:1" x14ac:dyDescent="0.3">
      <c r="A1458" s="67" t="str">
        <f t="shared" ca="1" si="22"/>
        <v/>
      </c>
    </row>
    <row r="1459" spans="1:1" x14ac:dyDescent="0.3">
      <c r="A1459" s="67" t="str">
        <f t="shared" ca="1" si="22"/>
        <v/>
      </c>
    </row>
    <row r="1460" spans="1:1" x14ac:dyDescent="0.3">
      <c r="A1460" s="67" t="str">
        <f t="shared" ca="1" si="22"/>
        <v/>
      </c>
    </row>
    <row r="1461" spans="1:1" x14ac:dyDescent="0.3">
      <c r="A1461" s="67" t="str">
        <f t="shared" ca="1" si="22"/>
        <v/>
      </c>
    </row>
    <row r="1462" spans="1:1" x14ac:dyDescent="0.3">
      <c r="A1462" s="67" t="str">
        <f t="shared" ca="1" si="22"/>
        <v/>
      </c>
    </row>
    <row r="1463" spans="1:1" x14ac:dyDescent="0.3">
      <c r="A1463" s="67" t="str">
        <f t="shared" ca="1" si="22"/>
        <v/>
      </c>
    </row>
    <row r="1464" spans="1:1" x14ac:dyDescent="0.3">
      <c r="A1464" s="67" t="str">
        <f t="shared" ca="1" si="22"/>
        <v/>
      </c>
    </row>
    <row r="1465" spans="1:1" x14ac:dyDescent="0.3">
      <c r="A1465" s="67" t="str">
        <f t="shared" ca="1" si="22"/>
        <v/>
      </c>
    </row>
    <row r="1466" spans="1:1" x14ac:dyDescent="0.3">
      <c r="A1466" s="67" t="str">
        <f t="shared" ca="1" si="22"/>
        <v/>
      </c>
    </row>
    <row r="1467" spans="1:1" x14ac:dyDescent="0.3">
      <c r="A1467" s="67" t="str">
        <f t="shared" ca="1" si="22"/>
        <v/>
      </c>
    </row>
    <row r="1468" spans="1:1" x14ac:dyDescent="0.3">
      <c r="A1468" s="67" t="str">
        <f t="shared" ca="1" si="22"/>
        <v/>
      </c>
    </row>
    <row r="1469" spans="1:1" x14ac:dyDescent="0.3">
      <c r="A1469" s="67" t="str">
        <f t="shared" ca="1" si="22"/>
        <v/>
      </c>
    </row>
    <row r="1470" spans="1:1" x14ac:dyDescent="0.3">
      <c r="A1470" s="67" t="str">
        <f t="shared" ca="1" si="22"/>
        <v/>
      </c>
    </row>
    <row r="1471" spans="1:1" x14ac:dyDescent="0.3">
      <c r="A1471" s="67" t="str">
        <f t="shared" ca="1" si="22"/>
        <v/>
      </c>
    </row>
    <row r="1472" spans="1:1" x14ac:dyDescent="0.3">
      <c r="A1472" s="67" t="str">
        <f t="shared" ca="1" si="22"/>
        <v/>
      </c>
    </row>
    <row r="1473" spans="1:1" x14ac:dyDescent="0.3">
      <c r="A1473" s="67" t="str">
        <f t="shared" ca="1" si="22"/>
        <v/>
      </c>
    </row>
    <row r="1474" spans="1:1" x14ac:dyDescent="0.3">
      <c r="A1474" s="67" t="str">
        <f t="shared" ca="1" si="22"/>
        <v/>
      </c>
    </row>
    <row r="1475" spans="1:1" x14ac:dyDescent="0.3">
      <c r="A1475" s="67" t="str">
        <f t="shared" ca="1" si="22"/>
        <v/>
      </c>
    </row>
    <row r="1476" spans="1:1" x14ac:dyDescent="0.3">
      <c r="A1476" s="67" t="str">
        <f t="shared" ca="1" si="22"/>
        <v/>
      </c>
    </row>
    <row r="1477" spans="1:1" x14ac:dyDescent="0.3">
      <c r="A1477" s="67" t="str">
        <f t="shared" ref="A1477:A1501" ca="1" si="23">IFERROR(IF(AND(OFFSET(A1477,0,1,1,1)="",OFFSET(A1477,-1,1,1,1)&lt;&gt;""),"Add new entry---&gt;",""),"")</f>
        <v/>
      </c>
    </row>
    <row r="1478" spans="1:1" x14ac:dyDescent="0.3">
      <c r="A1478" s="67" t="str">
        <f t="shared" ca="1" si="23"/>
        <v/>
      </c>
    </row>
    <row r="1479" spans="1:1" x14ac:dyDescent="0.3">
      <c r="A1479" s="67" t="str">
        <f t="shared" ca="1" si="23"/>
        <v/>
      </c>
    </row>
    <row r="1480" spans="1:1" x14ac:dyDescent="0.3">
      <c r="A1480" s="67" t="str">
        <f t="shared" ca="1" si="23"/>
        <v/>
      </c>
    </row>
    <row r="1481" spans="1:1" x14ac:dyDescent="0.3">
      <c r="A1481" s="67" t="str">
        <f t="shared" ca="1" si="23"/>
        <v/>
      </c>
    </row>
    <row r="1482" spans="1:1" x14ac:dyDescent="0.3">
      <c r="A1482" s="67" t="str">
        <f t="shared" ca="1" si="23"/>
        <v/>
      </c>
    </row>
    <row r="1483" spans="1:1" x14ac:dyDescent="0.3">
      <c r="A1483" s="67" t="str">
        <f t="shared" ca="1" si="23"/>
        <v/>
      </c>
    </row>
    <row r="1484" spans="1:1" x14ac:dyDescent="0.3">
      <c r="A1484" s="67" t="str">
        <f t="shared" ca="1" si="23"/>
        <v/>
      </c>
    </row>
    <row r="1485" spans="1:1" x14ac:dyDescent="0.3">
      <c r="A1485" s="67" t="str">
        <f t="shared" ca="1" si="23"/>
        <v/>
      </c>
    </row>
    <row r="1486" spans="1:1" x14ac:dyDescent="0.3">
      <c r="A1486" s="67" t="str">
        <f t="shared" ca="1" si="23"/>
        <v/>
      </c>
    </row>
    <row r="1487" spans="1:1" x14ac:dyDescent="0.3">
      <c r="A1487" s="67" t="str">
        <f t="shared" ca="1" si="23"/>
        <v/>
      </c>
    </row>
    <row r="1488" spans="1:1" x14ac:dyDescent="0.3">
      <c r="A1488" s="67" t="str">
        <f t="shared" ca="1" si="23"/>
        <v/>
      </c>
    </row>
    <row r="1489" spans="1:1" x14ac:dyDescent="0.3">
      <c r="A1489" s="67" t="str">
        <f t="shared" ca="1" si="23"/>
        <v/>
      </c>
    </row>
    <row r="1490" spans="1:1" x14ac:dyDescent="0.3">
      <c r="A1490" s="67" t="str">
        <f t="shared" ca="1" si="23"/>
        <v/>
      </c>
    </row>
    <row r="1491" spans="1:1" x14ac:dyDescent="0.3">
      <c r="A1491" s="67" t="str">
        <f t="shared" ca="1" si="23"/>
        <v/>
      </c>
    </row>
    <row r="1492" spans="1:1" x14ac:dyDescent="0.3">
      <c r="A1492" s="67" t="str">
        <f t="shared" ca="1" si="23"/>
        <v/>
      </c>
    </row>
    <row r="1493" spans="1:1" x14ac:dyDescent="0.3">
      <c r="A1493" s="67" t="str">
        <f t="shared" ca="1" si="23"/>
        <v/>
      </c>
    </row>
    <row r="1494" spans="1:1" x14ac:dyDescent="0.3">
      <c r="A1494" s="67" t="str">
        <f t="shared" ca="1" si="23"/>
        <v/>
      </c>
    </row>
    <row r="1495" spans="1:1" x14ac:dyDescent="0.3">
      <c r="A1495" s="67" t="str">
        <f t="shared" ca="1" si="23"/>
        <v/>
      </c>
    </row>
    <row r="1496" spans="1:1" x14ac:dyDescent="0.3">
      <c r="A1496" s="67" t="str">
        <f t="shared" ca="1" si="23"/>
        <v/>
      </c>
    </row>
    <row r="1497" spans="1:1" x14ac:dyDescent="0.3">
      <c r="A1497" s="67" t="str">
        <f t="shared" ca="1" si="23"/>
        <v/>
      </c>
    </row>
    <row r="1498" spans="1:1" x14ac:dyDescent="0.3">
      <c r="A1498" s="67" t="str">
        <f t="shared" ca="1" si="23"/>
        <v/>
      </c>
    </row>
    <row r="1499" spans="1:1" x14ac:dyDescent="0.3">
      <c r="A1499" s="67" t="str">
        <f t="shared" ca="1" si="23"/>
        <v/>
      </c>
    </row>
    <row r="1500" spans="1:1" x14ac:dyDescent="0.3">
      <c r="A1500" s="67" t="str">
        <f t="shared" ca="1" si="23"/>
        <v/>
      </c>
    </row>
    <row r="1501" spans="1:1" x14ac:dyDescent="0.3">
      <c r="A1501" s="67" t="str">
        <f t="shared" ca="1" si="23"/>
        <v/>
      </c>
    </row>
  </sheetData>
  <sheetProtection selectLockedCells="1"/>
  <dataValidations count="5">
    <dataValidation type="list" allowBlank="1" showInputMessage="1" showErrorMessage="1" sqref="C4:C101" xr:uid="{AA10CEA5-5297-4B58-9255-E772842EB9A7}">
      <formula1>Shift</formula1>
    </dataValidation>
    <dataValidation type="list" allowBlank="1" showInputMessage="1" showErrorMessage="1" sqref="D4:D101" xr:uid="{923AB473-1518-4257-9BF4-534DA452BC46}">
      <formula1>Line</formula1>
    </dataValidation>
    <dataValidation type="list" allowBlank="1" showInputMessage="1" showErrorMessage="1" sqref="E4:E101" xr:uid="{608BAFDD-4F10-4541-BFEF-B5CDC648F615}">
      <formula1>Product</formula1>
    </dataValidation>
    <dataValidation type="list" allowBlank="1" showInputMessage="1" showErrorMessage="1" sqref="K4:K101" xr:uid="{E665BE34-04E8-4C0A-9D77-04D6BF394206}">
      <formula1>roots</formula1>
    </dataValidation>
    <dataValidation type="decimal" operator="lessThanOrEqual" allowBlank="1" showInputMessage="1" showErrorMessage="1" sqref="F4:F101" xr:uid="{5EC56CB4-8A36-4C3E-9806-71D0E89A8A4D}">
      <formula1>G4</formula1>
    </dataValidation>
  </dataValidations>
  <pageMargins left="0.7" right="0.7" top="0.75" bottom="0.75" header="0.3" footer="0.3"/>
  <pageSetup paperSize="9"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D61BE3-0066-4AC1-99EA-816D691F42A9}">
  <sheetPr codeName="Sheet5"/>
  <dimension ref="A3:AV29"/>
  <sheetViews>
    <sheetView topLeftCell="AC1" workbookViewId="0">
      <selection activeCell="AI3" sqref="AI3"/>
    </sheetView>
  </sheetViews>
  <sheetFormatPr defaultRowHeight="14.4" x14ac:dyDescent="0.3"/>
  <cols>
    <col min="1" max="1" width="12.77734375" bestFit="1" customWidth="1"/>
    <col min="2" max="2" width="17.88671875" bestFit="1" customWidth="1"/>
    <col min="3" max="3" width="21.33203125" bestFit="1" customWidth="1"/>
    <col min="4" max="4" width="18.5546875" bestFit="1" customWidth="1"/>
    <col min="5" max="5" width="24.109375" bestFit="1" customWidth="1"/>
    <col min="6" max="6" width="17.44140625" bestFit="1" customWidth="1"/>
    <col min="7" max="8" width="20.44140625" bestFit="1" customWidth="1"/>
    <col min="9" max="9" width="22.77734375" bestFit="1" customWidth="1"/>
    <col min="10" max="10" width="24.109375" bestFit="1" customWidth="1"/>
    <col min="11" max="11" width="19.109375" bestFit="1" customWidth="1"/>
    <col min="12" max="12" width="16.109375" bestFit="1" customWidth="1"/>
    <col min="13" max="13" width="14.5546875" bestFit="1" customWidth="1"/>
    <col min="15" max="15" width="13.109375" bestFit="1" customWidth="1"/>
    <col min="16" max="16" width="27.109375" bestFit="1" customWidth="1"/>
    <col min="17" max="17" width="21" bestFit="1" customWidth="1"/>
    <col min="19" max="19" width="12.77734375" bestFit="1" customWidth="1"/>
    <col min="20" max="20" width="26.33203125" bestFit="1" customWidth="1"/>
    <col min="21" max="21" width="21" bestFit="1" customWidth="1"/>
    <col min="22" max="22" width="14.5546875" bestFit="1" customWidth="1"/>
    <col min="24" max="24" width="12.77734375" bestFit="1" customWidth="1"/>
    <col min="25" max="25" width="24.109375" bestFit="1" customWidth="1"/>
    <col min="26" max="26" width="17.88671875" bestFit="1" customWidth="1"/>
    <col min="28" max="28" width="12.77734375" bestFit="1" customWidth="1"/>
    <col min="29" max="30" width="20.44140625" bestFit="1" customWidth="1"/>
    <col min="31" max="31" width="21" bestFit="1" customWidth="1"/>
    <col min="32" max="32" width="13.109375" bestFit="1" customWidth="1"/>
    <col min="33" max="33" width="21" bestFit="1" customWidth="1"/>
    <col min="35" max="35" width="12.77734375" bestFit="1" customWidth="1"/>
    <col min="36" max="36" width="16.109375" bestFit="1" customWidth="1"/>
    <col min="38" max="38" width="12.77734375" bestFit="1" customWidth="1"/>
    <col min="39" max="39" width="24.109375" bestFit="1" customWidth="1"/>
    <col min="40" max="40" width="18.5546875" bestFit="1" customWidth="1"/>
    <col min="42" max="42" width="19" bestFit="1" customWidth="1"/>
    <col min="43" max="43" width="21" bestFit="1" customWidth="1"/>
    <col min="45" max="45" width="12.77734375" bestFit="1" customWidth="1"/>
    <col min="46" max="46" width="29.109375" bestFit="1" customWidth="1"/>
    <col min="47" max="47" width="26.33203125" bestFit="1" customWidth="1"/>
    <col min="48" max="48" width="21" bestFit="1" customWidth="1"/>
    <col min="49" max="49" width="21.5546875" bestFit="1" customWidth="1"/>
  </cols>
  <sheetData>
    <row r="3" spans="1:48" x14ac:dyDescent="0.3">
      <c r="A3" s="33" t="s">
        <v>91</v>
      </c>
      <c r="B3" t="s">
        <v>94</v>
      </c>
      <c r="C3" t="s">
        <v>95</v>
      </c>
      <c r="D3" t="s">
        <v>104</v>
      </c>
      <c r="E3" s="35" t="s">
        <v>99</v>
      </c>
      <c r="F3" t="s">
        <v>96</v>
      </c>
      <c r="G3" t="s">
        <v>97</v>
      </c>
      <c r="H3" t="s">
        <v>98</v>
      </c>
      <c r="I3" s="35" t="s">
        <v>100</v>
      </c>
      <c r="J3" s="35" t="s">
        <v>101</v>
      </c>
      <c r="K3" s="35" t="s">
        <v>102</v>
      </c>
      <c r="L3" s="35" t="s">
        <v>103</v>
      </c>
      <c r="M3" t="s">
        <v>106</v>
      </c>
      <c r="O3" s="36"/>
      <c r="P3" s="37"/>
      <c r="Q3" s="38"/>
      <c r="S3" s="33" t="s">
        <v>91</v>
      </c>
      <c r="T3" t="s">
        <v>107</v>
      </c>
      <c r="U3" t="s">
        <v>108</v>
      </c>
      <c r="V3" t="s">
        <v>106</v>
      </c>
      <c r="X3" s="33" t="s">
        <v>91</v>
      </c>
      <c r="Y3" t="s">
        <v>99</v>
      </c>
      <c r="Z3" t="s">
        <v>94</v>
      </c>
      <c r="AB3" s="33" t="s">
        <v>91</v>
      </c>
      <c r="AC3" t="s">
        <v>127</v>
      </c>
      <c r="AD3" t="s">
        <v>128</v>
      </c>
      <c r="AF3" s="36"/>
      <c r="AG3" s="37"/>
      <c r="AH3" s="38"/>
      <c r="AI3" s="33" t="s">
        <v>91</v>
      </c>
      <c r="AJ3" t="s">
        <v>103</v>
      </c>
      <c r="AL3" s="33" t="s">
        <v>91</v>
      </c>
      <c r="AM3" t="s">
        <v>99</v>
      </c>
      <c r="AN3" t="s">
        <v>104</v>
      </c>
      <c r="AP3" s="33" t="s">
        <v>91</v>
      </c>
      <c r="AQ3" t="s">
        <v>108</v>
      </c>
      <c r="AS3" s="33" t="s">
        <v>91</v>
      </c>
      <c r="AT3" t="s">
        <v>135</v>
      </c>
      <c r="AU3" t="s">
        <v>107</v>
      </c>
      <c r="AV3" t="s">
        <v>108</v>
      </c>
    </row>
    <row r="4" spans="1:48" x14ac:dyDescent="0.3">
      <c r="A4" s="34" t="s">
        <v>20</v>
      </c>
      <c r="B4">
        <v>5427</v>
      </c>
      <c r="C4">
        <v>839</v>
      </c>
      <c r="D4" s="35">
        <v>0.13360021733607239</v>
      </c>
      <c r="E4" s="35">
        <v>0.71785714285714297</v>
      </c>
      <c r="F4">
        <v>33560</v>
      </c>
      <c r="G4">
        <v>28700</v>
      </c>
      <c r="H4">
        <v>62260</v>
      </c>
      <c r="I4" s="35">
        <v>0.73809523809523814</v>
      </c>
      <c r="J4" s="35">
        <v>0.82883597883597904</v>
      </c>
      <c r="K4" s="35">
        <v>0.86639978266392748</v>
      </c>
      <c r="L4" s="35">
        <v>0.53046107331821613</v>
      </c>
      <c r="M4" s="45">
        <v>90</v>
      </c>
      <c r="O4" s="39"/>
      <c r="P4" s="40"/>
      <c r="Q4" s="41"/>
      <c r="S4" s="34" t="s">
        <v>26</v>
      </c>
      <c r="T4">
        <v>113</v>
      </c>
      <c r="U4">
        <v>20</v>
      </c>
      <c r="V4" s="45">
        <v>93.685707868533356</v>
      </c>
      <c r="X4" s="34" t="s">
        <v>131</v>
      </c>
      <c r="Y4" s="35">
        <v>0.68675264550264548</v>
      </c>
      <c r="Z4" s="66">
        <v>10740</v>
      </c>
      <c r="AB4" s="34" t="s">
        <v>26</v>
      </c>
      <c r="AC4" s="59">
        <v>4.875</v>
      </c>
      <c r="AD4" s="59">
        <v>1.5416666666666667</v>
      </c>
      <c r="AF4" s="60"/>
      <c r="AG4" s="61"/>
      <c r="AH4" s="62"/>
      <c r="AI4" s="34" t="s">
        <v>20</v>
      </c>
      <c r="AJ4" s="35">
        <v>0.53046107331821613</v>
      </c>
      <c r="AL4" s="34" t="s">
        <v>20</v>
      </c>
      <c r="AM4" s="35">
        <v>0.71785714285714297</v>
      </c>
      <c r="AN4" s="35">
        <v>0.13360021733607239</v>
      </c>
      <c r="AP4" s="34" t="s">
        <v>34</v>
      </c>
      <c r="AQ4">
        <v>12</v>
      </c>
      <c r="AS4" s="34" t="s">
        <v>131</v>
      </c>
    </row>
    <row r="5" spans="1:48" x14ac:dyDescent="0.3">
      <c r="A5" s="34" t="s">
        <v>19</v>
      </c>
      <c r="B5">
        <v>4901</v>
      </c>
      <c r="C5">
        <v>711</v>
      </c>
      <c r="D5" s="35">
        <v>0.12644439918911685</v>
      </c>
      <c r="E5" s="35">
        <v>0.61881313131313131</v>
      </c>
      <c r="F5">
        <v>35550</v>
      </c>
      <c r="G5">
        <v>21900</v>
      </c>
      <c r="H5">
        <v>57450</v>
      </c>
      <c r="I5" s="35">
        <v>0.77922077922077915</v>
      </c>
      <c r="J5" s="35">
        <v>0.70858585858585854</v>
      </c>
      <c r="K5" s="35">
        <v>0.87355560081088324</v>
      </c>
      <c r="L5" s="35">
        <v>0.48133116883116878</v>
      </c>
      <c r="M5" s="45">
        <v>102.85714285714288</v>
      </c>
      <c r="O5" s="39"/>
      <c r="P5" s="40"/>
      <c r="Q5" s="41"/>
      <c r="S5" s="34" t="s">
        <v>27</v>
      </c>
      <c r="T5">
        <v>126</v>
      </c>
      <c r="U5">
        <v>21</v>
      </c>
      <c r="V5" s="45">
        <v>91.984497924347551</v>
      </c>
      <c r="X5" s="58" t="s">
        <v>122</v>
      </c>
      <c r="Y5" s="35">
        <v>0.66035714285714298</v>
      </c>
      <c r="Z5" s="66">
        <v>3508</v>
      </c>
      <c r="AB5" s="34" t="s">
        <v>27</v>
      </c>
      <c r="AC5" s="59">
        <v>4.1111111111111107</v>
      </c>
      <c r="AD5" s="59">
        <v>0.94444444444444442</v>
      </c>
      <c r="AF5" s="60"/>
      <c r="AG5" s="61"/>
      <c r="AH5" s="62"/>
      <c r="AI5" s="34" t="s">
        <v>19</v>
      </c>
      <c r="AJ5" s="35">
        <v>0.48133116883116878</v>
      </c>
      <c r="AL5" s="34" t="s">
        <v>19</v>
      </c>
      <c r="AM5" s="35">
        <v>0.61881313131313131</v>
      </c>
      <c r="AN5" s="35">
        <v>0.12644439918911685</v>
      </c>
      <c r="AP5" s="34" t="s">
        <v>32</v>
      </c>
      <c r="AQ5">
        <v>10</v>
      </c>
      <c r="AS5" s="58" t="s">
        <v>122</v>
      </c>
      <c r="AT5">
        <v>56</v>
      </c>
      <c r="AU5">
        <v>46</v>
      </c>
      <c r="AV5">
        <v>10</v>
      </c>
    </row>
    <row r="6" spans="1:48" x14ac:dyDescent="0.3">
      <c r="A6" s="34" t="s">
        <v>18</v>
      </c>
      <c r="B6">
        <v>6257</v>
      </c>
      <c r="C6">
        <v>1012</v>
      </c>
      <c r="D6" s="35">
        <v>0.137266061160466</v>
      </c>
      <c r="E6" s="35">
        <v>0.70941043083900213</v>
      </c>
      <c r="F6">
        <v>60720</v>
      </c>
      <c r="G6">
        <v>23000</v>
      </c>
      <c r="H6">
        <v>83720</v>
      </c>
      <c r="I6" s="35">
        <v>0.82653061224489777</v>
      </c>
      <c r="J6" s="35">
        <v>0.82414965986394562</v>
      </c>
      <c r="K6" s="35">
        <v>0.86273393883953398</v>
      </c>
      <c r="L6" s="35">
        <v>0.58709102688694526</v>
      </c>
      <c r="M6" s="45">
        <v>90</v>
      </c>
      <c r="O6" s="39"/>
      <c r="P6" s="40"/>
      <c r="Q6" s="41"/>
      <c r="S6" s="34" t="s">
        <v>28</v>
      </c>
      <c r="T6">
        <v>102</v>
      </c>
      <c r="U6">
        <v>10</v>
      </c>
      <c r="V6" s="45">
        <v>93.704277585856516</v>
      </c>
      <c r="X6" s="58" t="s">
        <v>123</v>
      </c>
      <c r="Y6" s="35">
        <v>0.71406084656084656</v>
      </c>
      <c r="Z6" s="66">
        <v>1409</v>
      </c>
      <c r="AB6" s="34" t="s">
        <v>28</v>
      </c>
      <c r="AC6" s="59">
        <v>5.3125</v>
      </c>
      <c r="AD6" s="59">
        <v>0.8125</v>
      </c>
      <c r="AF6" s="60"/>
      <c r="AG6" s="61"/>
      <c r="AH6" s="62"/>
      <c r="AI6" s="34" t="s">
        <v>18</v>
      </c>
      <c r="AJ6" s="35">
        <v>0.58709102688694526</v>
      </c>
      <c r="AL6" s="34" t="s">
        <v>18</v>
      </c>
      <c r="AM6" s="35">
        <v>0.70941043083900213</v>
      </c>
      <c r="AN6" s="35">
        <v>0.137266061160466</v>
      </c>
      <c r="AP6" s="34" t="s">
        <v>35</v>
      </c>
      <c r="AQ6">
        <v>22</v>
      </c>
      <c r="AS6" s="58" t="s">
        <v>123</v>
      </c>
      <c r="AT6">
        <v>21</v>
      </c>
      <c r="AU6">
        <v>19</v>
      </c>
      <c r="AV6">
        <v>2</v>
      </c>
    </row>
    <row r="7" spans="1:48" x14ac:dyDescent="0.3">
      <c r="A7" s="34" t="s">
        <v>21</v>
      </c>
      <c r="B7">
        <v>9805</v>
      </c>
      <c r="C7">
        <v>1606</v>
      </c>
      <c r="D7" s="35">
        <v>0.13810260373894656</v>
      </c>
      <c r="E7" s="35">
        <v>0.65437409812409819</v>
      </c>
      <c r="F7">
        <v>88330</v>
      </c>
      <c r="G7">
        <v>29200</v>
      </c>
      <c r="H7">
        <v>117530</v>
      </c>
      <c r="I7" s="35">
        <v>0.8441558441558441</v>
      </c>
      <c r="J7" s="35">
        <v>0.76155663780663785</v>
      </c>
      <c r="K7" s="35">
        <v>0.86189739626105322</v>
      </c>
      <c r="L7" s="35">
        <v>0.55319805194805205</v>
      </c>
      <c r="M7" s="45">
        <v>97.297297297297291</v>
      </c>
      <c r="O7" s="39"/>
      <c r="P7" s="40"/>
      <c r="Q7" s="41"/>
      <c r="S7" s="34" t="s">
        <v>49</v>
      </c>
      <c r="T7">
        <v>152</v>
      </c>
      <c r="U7">
        <v>37</v>
      </c>
      <c r="V7" s="45">
        <v>91.590688432793712</v>
      </c>
      <c r="X7" s="58" t="s">
        <v>124</v>
      </c>
      <c r="Y7" s="35">
        <v>0.66626984126984123</v>
      </c>
      <c r="Z7" s="66">
        <v>3107</v>
      </c>
      <c r="AB7" s="34" t="s">
        <v>49</v>
      </c>
      <c r="AC7" s="59">
        <v>4.087301587301587</v>
      </c>
      <c r="AD7" s="59">
        <v>1.2460317460317458</v>
      </c>
      <c r="AF7" s="60"/>
      <c r="AG7" s="61"/>
      <c r="AH7" s="62"/>
      <c r="AI7" s="34" t="s">
        <v>21</v>
      </c>
      <c r="AJ7" s="35">
        <v>0.55319805194805205</v>
      </c>
      <c r="AL7" s="34" t="s">
        <v>21</v>
      </c>
      <c r="AM7" s="35">
        <v>0.65437409812409819</v>
      </c>
      <c r="AN7" s="35">
        <v>0.13810260373894656</v>
      </c>
      <c r="AP7" s="34" t="s">
        <v>67</v>
      </c>
      <c r="AQ7">
        <v>13</v>
      </c>
      <c r="AS7" s="58" t="s">
        <v>124</v>
      </c>
      <c r="AT7">
        <v>49</v>
      </c>
      <c r="AU7">
        <v>39</v>
      </c>
      <c r="AV7">
        <v>10</v>
      </c>
    </row>
    <row r="8" spans="1:48" x14ac:dyDescent="0.3">
      <c r="A8" s="34" t="s">
        <v>23</v>
      </c>
      <c r="B8">
        <v>5979</v>
      </c>
      <c r="C8">
        <v>842</v>
      </c>
      <c r="D8" s="35">
        <v>0.12061837404466101</v>
      </c>
      <c r="E8" s="35">
        <v>0.69353479853479838</v>
      </c>
      <c r="F8">
        <v>35364</v>
      </c>
      <c r="G8">
        <v>12800</v>
      </c>
      <c r="H8">
        <v>48164</v>
      </c>
      <c r="I8" s="35">
        <v>0.87912087912087911</v>
      </c>
      <c r="J8" s="35">
        <v>0.79120268620268608</v>
      </c>
      <c r="K8" s="35">
        <v>0.87938162595533897</v>
      </c>
      <c r="L8" s="35">
        <v>0.60932234432234422</v>
      </c>
      <c r="M8" s="45">
        <v>94.736842105263136</v>
      </c>
      <c r="O8" s="39"/>
      <c r="P8" s="40"/>
      <c r="Q8" s="41"/>
      <c r="S8" s="34" t="s">
        <v>50</v>
      </c>
      <c r="T8">
        <v>78</v>
      </c>
      <c r="U8">
        <v>27</v>
      </c>
      <c r="V8" s="45">
        <v>92.54663686242634</v>
      </c>
      <c r="X8" s="58" t="s">
        <v>125</v>
      </c>
      <c r="Y8" s="35">
        <v>0.73218915343915336</v>
      </c>
      <c r="Z8" s="66">
        <v>2716</v>
      </c>
      <c r="AB8" s="34" t="s">
        <v>50</v>
      </c>
      <c r="AC8" s="59">
        <v>3.2333333333333334</v>
      </c>
      <c r="AD8" s="59">
        <v>1.6666666666666667</v>
      </c>
      <c r="AF8" s="60"/>
      <c r="AG8" s="61"/>
      <c r="AH8" s="62"/>
      <c r="AI8" s="34" t="s">
        <v>23</v>
      </c>
      <c r="AJ8" s="35">
        <v>0.60932234432234422</v>
      </c>
      <c r="AL8" s="34" t="s">
        <v>23</v>
      </c>
      <c r="AM8" s="35">
        <v>0.69353479853479838</v>
      </c>
      <c r="AN8" s="35">
        <v>0.12061837404466101</v>
      </c>
      <c r="AP8" s="34" t="s">
        <v>66</v>
      </c>
      <c r="AQ8">
        <v>10</v>
      </c>
      <c r="AS8" s="58" t="s">
        <v>125</v>
      </c>
      <c r="AT8">
        <v>42</v>
      </c>
      <c r="AU8">
        <v>40</v>
      </c>
      <c r="AV8">
        <v>2</v>
      </c>
    </row>
    <row r="9" spans="1:48" x14ac:dyDescent="0.3">
      <c r="A9" s="34" t="s">
        <v>22</v>
      </c>
      <c r="B9">
        <v>4924</v>
      </c>
      <c r="C9">
        <v>896</v>
      </c>
      <c r="D9" s="35">
        <v>0.15290365149233434</v>
      </c>
      <c r="E9" s="35">
        <v>0.74606060606060609</v>
      </c>
      <c r="F9">
        <v>31360</v>
      </c>
      <c r="G9">
        <v>13100</v>
      </c>
      <c r="H9">
        <v>44460</v>
      </c>
      <c r="I9" s="35">
        <v>0.87012987012987009</v>
      </c>
      <c r="J9" s="35">
        <v>0.88181818181818195</v>
      </c>
      <c r="K9" s="35">
        <v>0.8470963485076658</v>
      </c>
      <c r="L9" s="35">
        <v>0.64811688311688309</v>
      </c>
      <c r="M9" s="45">
        <v>85.71428571428568</v>
      </c>
      <c r="O9" s="39"/>
      <c r="P9" s="40"/>
      <c r="Q9" s="41"/>
      <c r="S9" s="34" t="s">
        <v>92</v>
      </c>
      <c r="T9">
        <v>571</v>
      </c>
      <c r="U9">
        <v>115</v>
      </c>
      <c r="V9" s="45">
        <v>92.572647835805753</v>
      </c>
      <c r="X9" s="34" t="s">
        <v>132</v>
      </c>
      <c r="Y9" s="35">
        <v>0.69971877156659767</v>
      </c>
      <c r="Z9" s="66">
        <v>10380</v>
      </c>
      <c r="AB9" s="34" t="s">
        <v>92</v>
      </c>
      <c r="AC9" s="59">
        <v>4.2550505050505052</v>
      </c>
      <c r="AD9" s="59">
        <v>1.2424242424242427</v>
      </c>
      <c r="AF9" s="60"/>
      <c r="AG9" s="61"/>
      <c r="AH9" s="62"/>
      <c r="AI9" s="34" t="s">
        <v>22</v>
      </c>
      <c r="AJ9" s="35">
        <v>0.64811688311688309</v>
      </c>
      <c r="AL9" s="34" t="s">
        <v>22</v>
      </c>
      <c r="AM9" s="35">
        <v>0.74606060606060609</v>
      </c>
      <c r="AN9" s="35">
        <v>0.15290365149233434</v>
      </c>
      <c r="AP9" s="34" t="s">
        <v>31</v>
      </c>
      <c r="AQ9">
        <v>9</v>
      </c>
      <c r="AS9" s="34" t="s">
        <v>132</v>
      </c>
    </row>
    <row r="10" spans="1:48" x14ac:dyDescent="0.3">
      <c r="A10" s="34" t="s">
        <v>24</v>
      </c>
      <c r="B10">
        <v>6634</v>
      </c>
      <c r="C10">
        <v>1168</v>
      </c>
      <c r="D10" s="35">
        <v>0.14694753426917004</v>
      </c>
      <c r="E10" s="35">
        <v>0.73711111111111116</v>
      </c>
      <c r="F10">
        <v>59568</v>
      </c>
      <c r="G10">
        <v>16100</v>
      </c>
      <c r="H10">
        <v>75668</v>
      </c>
      <c r="I10" s="35">
        <v>0.8666666666666667</v>
      </c>
      <c r="J10" s="35">
        <v>0.86688888888888893</v>
      </c>
      <c r="K10" s="35">
        <v>0.85305246573083005</v>
      </c>
      <c r="L10" s="35">
        <v>0.63744444444444437</v>
      </c>
      <c r="M10" s="45">
        <v>85.714285714285708</v>
      </c>
      <c r="O10" s="39"/>
      <c r="P10" s="40"/>
      <c r="Q10" s="41"/>
      <c r="X10" s="58" t="s">
        <v>122</v>
      </c>
      <c r="Y10" s="35">
        <v>0.64515211640211645</v>
      </c>
      <c r="Z10" s="66">
        <v>2532</v>
      </c>
      <c r="AF10" s="60"/>
      <c r="AG10" s="61"/>
      <c r="AH10" s="62"/>
      <c r="AI10" s="34" t="s">
        <v>24</v>
      </c>
      <c r="AJ10" s="35">
        <v>0.63744444444444437</v>
      </c>
      <c r="AL10" s="34" t="s">
        <v>24</v>
      </c>
      <c r="AM10" s="35">
        <v>0.73711111111111116</v>
      </c>
      <c r="AN10" s="35">
        <v>0.14694753426917004</v>
      </c>
      <c r="AP10" s="34" t="s">
        <v>36</v>
      </c>
      <c r="AQ10">
        <v>30</v>
      </c>
      <c r="AS10" s="58" t="s">
        <v>122</v>
      </c>
      <c r="AT10">
        <v>42</v>
      </c>
      <c r="AU10">
        <v>36</v>
      </c>
      <c r="AV10">
        <v>6</v>
      </c>
    </row>
    <row r="11" spans="1:48" x14ac:dyDescent="0.3">
      <c r="A11" s="34" t="s">
        <v>92</v>
      </c>
      <c r="B11">
        <v>43927</v>
      </c>
      <c r="C11">
        <v>7074</v>
      </c>
      <c r="D11" s="35">
        <v>0.13681903245561552</v>
      </c>
      <c r="E11" s="35">
        <v>0.69416828636216377</v>
      </c>
      <c r="F11">
        <v>344452</v>
      </c>
      <c r="G11">
        <v>144800</v>
      </c>
      <c r="H11">
        <v>489252</v>
      </c>
      <c r="I11" s="35">
        <v>0.83236151603498543</v>
      </c>
      <c r="J11" s="35">
        <v>0.80634475218658908</v>
      </c>
      <c r="K11" s="35">
        <v>0.86318096754438411</v>
      </c>
      <c r="L11" s="35">
        <v>0.57818316442223161</v>
      </c>
      <c r="M11" s="45">
        <v>92.57264783580581</v>
      </c>
      <c r="O11" s="39"/>
      <c r="P11" s="40"/>
      <c r="Q11" s="41"/>
      <c r="X11" s="58" t="s">
        <v>123</v>
      </c>
      <c r="Y11" s="35">
        <v>0.74261904761904762</v>
      </c>
      <c r="Z11" s="66">
        <v>3244</v>
      </c>
      <c r="AF11" s="60"/>
      <c r="AG11" s="61"/>
      <c r="AH11" s="62"/>
      <c r="AI11" s="34" t="s">
        <v>92</v>
      </c>
      <c r="AJ11" s="35">
        <v>0.57818316442223161</v>
      </c>
      <c r="AL11" s="34" t="s">
        <v>92</v>
      </c>
      <c r="AM11" s="35">
        <v>0.69416828636216377</v>
      </c>
      <c r="AN11" s="35">
        <v>0.13681903245561552</v>
      </c>
      <c r="AP11" s="34" t="s">
        <v>33</v>
      </c>
      <c r="AQ11">
        <v>9</v>
      </c>
      <c r="AS11" s="58" t="s">
        <v>123</v>
      </c>
      <c r="AT11">
        <v>49</v>
      </c>
      <c r="AU11">
        <v>39</v>
      </c>
      <c r="AV11">
        <v>10</v>
      </c>
    </row>
    <row r="12" spans="1:48" x14ac:dyDescent="0.3">
      <c r="O12" s="39"/>
      <c r="P12" s="40"/>
      <c r="Q12" s="41"/>
      <c r="X12" s="58" t="s">
        <v>124</v>
      </c>
      <c r="Y12" s="35">
        <v>0.70425925925925925</v>
      </c>
      <c r="Z12" s="66">
        <v>2786</v>
      </c>
      <c r="AF12" s="60"/>
      <c r="AG12" s="61"/>
      <c r="AH12" s="62"/>
      <c r="AP12" s="34" t="s">
        <v>92</v>
      </c>
      <c r="AQ12">
        <v>115</v>
      </c>
      <c r="AS12" s="58" t="s">
        <v>124</v>
      </c>
      <c r="AT12">
        <v>42</v>
      </c>
      <c r="AU12">
        <v>38</v>
      </c>
      <c r="AV12">
        <v>4</v>
      </c>
    </row>
    <row r="13" spans="1:48" x14ac:dyDescent="0.3">
      <c r="O13" s="39"/>
      <c r="P13" s="40"/>
      <c r="Q13" s="41"/>
      <c r="X13" s="58" t="s">
        <v>125</v>
      </c>
      <c r="Y13" s="35">
        <v>0.69968253968253968</v>
      </c>
      <c r="Z13" s="66">
        <v>1818</v>
      </c>
      <c r="AF13" s="60"/>
      <c r="AG13" s="61"/>
      <c r="AH13" s="62"/>
      <c r="AS13" s="58" t="s">
        <v>125</v>
      </c>
      <c r="AT13">
        <v>28</v>
      </c>
      <c r="AU13">
        <v>22</v>
      </c>
      <c r="AV13">
        <v>6</v>
      </c>
    </row>
    <row r="14" spans="1:48" x14ac:dyDescent="0.3">
      <c r="O14" s="39"/>
      <c r="P14" s="40"/>
      <c r="Q14" s="41"/>
      <c r="X14" s="34" t="s">
        <v>129</v>
      </c>
      <c r="Y14" s="35">
        <v>0.70571428571428563</v>
      </c>
      <c r="Z14" s="66">
        <v>6330</v>
      </c>
      <c r="AF14" s="60"/>
      <c r="AG14" s="61"/>
      <c r="AH14" s="62"/>
      <c r="AS14" s="34" t="s">
        <v>129</v>
      </c>
    </row>
    <row r="15" spans="1:48" x14ac:dyDescent="0.3">
      <c r="O15" s="39"/>
      <c r="P15" s="40"/>
      <c r="Q15" s="41"/>
      <c r="X15" s="58" t="s">
        <v>122</v>
      </c>
      <c r="Y15" s="35">
        <v>0.7229444444444445</v>
      </c>
      <c r="Z15" s="66">
        <v>2244</v>
      </c>
      <c r="AF15" s="60"/>
      <c r="AG15" s="61"/>
      <c r="AH15" s="62"/>
      <c r="AS15" s="58" t="s">
        <v>122</v>
      </c>
      <c r="AT15">
        <v>35</v>
      </c>
      <c r="AU15">
        <v>29</v>
      </c>
      <c r="AV15">
        <v>6</v>
      </c>
    </row>
    <row r="16" spans="1:48" x14ac:dyDescent="0.3">
      <c r="O16" s="39"/>
      <c r="P16" s="40"/>
      <c r="Q16" s="41"/>
      <c r="X16" s="58" t="s">
        <v>123</v>
      </c>
      <c r="Y16" s="35">
        <v>0.69212797619047617</v>
      </c>
      <c r="Z16" s="66">
        <v>3590</v>
      </c>
      <c r="AF16" s="60"/>
      <c r="AG16" s="61"/>
      <c r="AH16" s="62"/>
      <c r="AS16" s="58" t="s">
        <v>123</v>
      </c>
      <c r="AT16">
        <v>56</v>
      </c>
      <c r="AU16">
        <v>42</v>
      </c>
      <c r="AV16">
        <v>14</v>
      </c>
    </row>
    <row r="17" spans="15:48" x14ac:dyDescent="0.3">
      <c r="O17" s="39"/>
      <c r="P17" s="40"/>
      <c r="Q17" s="41"/>
      <c r="X17" s="58" t="s">
        <v>125</v>
      </c>
      <c r="Y17" s="35">
        <v>0.72825396825396826</v>
      </c>
      <c r="Z17" s="66">
        <v>496</v>
      </c>
      <c r="AF17" s="60"/>
      <c r="AG17" s="61"/>
      <c r="AH17" s="62"/>
      <c r="AS17" s="58" t="s">
        <v>125</v>
      </c>
      <c r="AT17">
        <v>7</v>
      </c>
      <c r="AU17">
        <v>7</v>
      </c>
      <c r="AV17">
        <v>0</v>
      </c>
    </row>
    <row r="18" spans="15:48" x14ac:dyDescent="0.3">
      <c r="O18" s="39"/>
      <c r="P18" s="40"/>
      <c r="Q18" s="41"/>
      <c r="X18" s="34" t="s">
        <v>130</v>
      </c>
      <c r="Y18" s="35">
        <v>0.71409060846560857</v>
      </c>
      <c r="Z18" s="66">
        <v>5341</v>
      </c>
      <c r="AF18" s="60"/>
      <c r="AG18" s="61"/>
      <c r="AH18" s="62"/>
      <c r="AS18" s="34" t="s">
        <v>130</v>
      </c>
    </row>
    <row r="19" spans="15:48" x14ac:dyDescent="0.3">
      <c r="O19" s="39"/>
      <c r="P19" s="40"/>
      <c r="Q19" s="41"/>
      <c r="X19" s="58" t="s">
        <v>122</v>
      </c>
      <c r="Y19" s="35">
        <v>0.70214852607709755</v>
      </c>
      <c r="Z19" s="66">
        <v>3082</v>
      </c>
      <c r="AF19" s="60"/>
      <c r="AG19" s="61"/>
      <c r="AH19" s="62"/>
      <c r="AS19" s="58" t="s">
        <v>122</v>
      </c>
      <c r="AT19">
        <v>49</v>
      </c>
      <c r="AU19">
        <v>38</v>
      </c>
      <c r="AV19">
        <v>11</v>
      </c>
    </row>
    <row r="20" spans="15:48" x14ac:dyDescent="0.3">
      <c r="O20" s="42"/>
      <c r="P20" s="43"/>
      <c r="Q20" s="44"/>
      <c r="X20" s="58" t="s">
        <v>124</v>
      </c>
      <c r="Y20" s="35">
        <v>0.73968253968253972</v>
      </c>
      <c r="Z20" s="66">
        <v>1398</v>
      </c>
      <c r="AF20" s="63"/>
      <c r="AG20" s="64"/>
      <c r="AH20" s="65"/>
      <c r="AS20" s="58" t="s">
        <v>124</v>
      </c>
      <c r="AT20">
        <v>21</v>
      </c>
      <c r="AU20">
        <v>20</v>
      </c>
      <c r="AV20">
        <v>1</v>
      </c>
    </row>
    <row r="21" spans="15:48" x14ac:dyDescent="0.3">
      <c r="X21" s="58" t="s">
        <v>125</v>
      </c>
      <c r="Y21" s="35">
        <v>0.71750000000000003</v>
      </c>
      <c r="Z21" s="66">
        <v>861</v>
      </c>
      <c r="AS21" s="58" t="s">
        <v>125</v>
      </c>
      <c r="AT21">
        <v>14</v>
      </c>
      <c r="AU21">
        <v>13</v>
      </c>
      <c r="AV21">
        <v>1</v>
      </c>
    </row>
    <row r="22" spans="15:48" x14ac:dyDescent="0.3">
      <c r="X22" s="34" t="s">
        <v>126</v>
      </c>
      <c r="Y22" s="35">
        <v>0.68169808201058191</v>
      </c>
      <c r="Z22" s="66">
        <v>10673</v>
      </c>
      <c r="AS22" s="34" t="s">
        <v>126</v>
      </c>
    </row>
    <row r="23" spans="15:48" x14ac:dyDescent="0.3">
      <c r="X23" s="58" t="s">
        <v>122</v>
      </c>
      <c r="Y23" s="35">
        <v>0.67330853174603167</v>
      </c>
      <c r="Z23" s="66">
        <v>3568</v>
      </c>
      <c r="AS23" s="58" t="s">
        <v>122</v>
      </c>
      <c r="AT23">
        <v>56</v>
      </c>
      <c r="AU23">
        <v>40</v>
      </c>
      <c r="AV23">
        <v>16</v>
      </c>
    </row>
    <row r="24" spans="15:48" x14ac:dyDescent="0.3">
      <c r="X24" s="58" t="s">
        <v>123</v>
      </c>
      <c r="Y24" s="35">
        <v>0.70879251700680279</v>
      </c>
      <c r="Z24" s="66">
        <v>3227</v>
      </c>
      <c r="AS24" s="58" t="s">
        <v>123</v>
      </c>
      <c r="AT24">
        <v>49</v>
      </c>
      <c r="AU24">
        <v>41</v>
      </c>
      <c r="AV24">
        <v>8</v>
      </c>
    </row>
    <row r="25" spans="15:48" x14ac:dyDescent="0.3">
      <c r="X25" s="58" t="s">
        <v>124</v>
      </c>
      <c r="Y25" s="35">
        <v>0.66776190476190478</v>
      </c>
      <c r="Z25" s="66">
        <v>2114</v>
      </c>
      <c r="AS25" s="58" t="s">
        <v>124</v>
      </c>
      <c r="AT25">
        <v>35</v>
      </c>
      <c r="AU25">
        <v>33</v>
      </c>
      <c r="AV25">
        <v>2</v>
      </c>
    </row>
    <row r="26" spans="15:48" x14ac:dyDescent="0.3">
      <c r="X26" s="58" t="s">
        <v>125</v>
      </c>
      <c r="Y26" s="35">
        <v>0.6684821428571428</v>
      </c>
      <c r="Z26" s="66">
        <v>1764</v>
      </c>
      <c r="AS26" s="58" t="s">
        <v>125</v>
      </c>
      <c r="AT26">
        <v>28</v>
      </c>
      <c r="AU26">
        <v>22</v>
      </c>
      <c r="AV26">
        <v>6</v>
      </c>
    </row>
    <row r="27" spans="15:48" x14ac:dyDescent="0.3">
      <c r="X27" s="34" t="s">
        <v>133</v>
      </c>
      <c r="Y27" s="35">
        <v>0.6430555555555556</v>
      </c>
      <c r="Z27" s="66">
        <v>463</v>
      </c>
      <c r="AS27" s="34" t="s">
        <v>133</v>
      </c>
    </row>
    <row r="28" spans="15:48" x14ac:dyDescent="0.3">
      <c r="X28" s="58" t="s">
        <v>125</v>
      </c>
      <c r="Y28" s="35">
        <v>0.6430555555555556</v>
      </c>
      <c r="Z28" s="66">
        <v>463</v>
      </c>
      <c r="AS28" s="58" t="s">
        <v>125</v>
      </c>
      <c r="AT28">
        <v>7</v>
      </c>
      <c r="AU28">
        <v>7</v>
      </c>
      <c r="AV28">
        <v>0</v>
      </c>
    </row>
    <row r="29" spans="15:48" x14ac:dyDescent="0.3">
      <c r="AS29" s="34" t="s">
        <v>92</v>
      </c>
      <c r="AT29">
        <v>686</v>
      </c>
      <c r="AU29">
        <v>571</v>
      </c>
      <c r="AV29">
        <v>115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44BD9-A537-4885-98B3-8A6BE768AF61}">
  <sheetPr codeName="Sheet10"/>
  <dimension ref="B3:AV14"/>
  <sheetViews>
    <sheetView topLeftCell="AN1" workbookViewId="0">
      <selection activeCell="AV7" sqref="AV7"/>
    </sheetView>
  </sheetViews>
  <sheetFormatPr defaultRowHeight="14.4" x14ac:dyDescent="0.3"/>
  <cols>
    <col min="2" max="2" width="12.77734375" bestFit="1" customWidth="1"/>
    <col min="3" max="3" width="32.44140625" bestFit="1" customWidth="1"/>
    <col min="4" max="4" width="26.109375" bestFit="1" customWidth="1"/>
    <col min="5" max="5" width="33.77734375" bestFit="1" customWidth="1"/>
    <col min="6" max="6" width="25.5546875" bestFit="1" customWidth="1"/>
    <col min="7" max="7" width="23.88671875" bestFit="1" customWidth="1"/>
    <col min="8" max="8" width="21.33203125" bestFit="1" customWidth="1"/>
    <col min="9" max="9" width="18.5546875" bestFit="1" customWidth="1"/>
    <col min="10" max="10" width="24.109375" bestFit="1" customWidth="1"/>
    <col min="11" max="11" width="17.44140625" bestFit="1" customWidth="1"/>
    <col min="12" max="13" width="20.44140625" bestFit="1" customWidth="1"/>
    <col min="14" max="14" width="22.77734375" bestFit="1" customWidth="1"/>
    <col min="15" max="15" width="24.109375" bestFit="1" customWidth="1"/>
    <col min="16" max="16" width="19.109375" bestFit="1" customWidth="1"/>
    <col min="17" max="17" width="16.109375" bestFit="1" customWidth="1"/>
    <col min="20" max="20" width="12.77734375" bestFit="1" customWidth="1"/>
    <col min="21" max="21" width="19.88671875" bestFit="1" customWidth="1"/>
    <col min="22" max="22" width="19.33203125" bestFit="1" customWidth="1"/>
    <col min="25" max="25" width="12.77734375" bestFit="1" customWidth="1"/>
    <col min="26" max="26" width="16.109375" bestFit="1" customWidth="1"/>
    <col min="28" max="28" width="14.5546875" bestFit="1" customWidth="1"/>
    <col min="29" max="29" width="23.88671875" bestFit="1" customWidth="1"/>
    <col min="30" max="30" width="24.109375" bestFit="1" customWidth="1"/>
    <col min="33" max="33" width="12.77734375" bestFit="1" customWidth="1"/>
    <col min="34" max="34" width="23.88671875" bestFit="1" customWidth="1"/>
    <col min="35" max="35" width="24.109375" bestFit="1" customWidth="1"/>
    <col min="38" max="38" width="19.44140625" bestFit="1" customWidth="1"/>
    <col min="39" max="39" width="3" bestFit="1" customWidth="1"/>
    <col min="40" max="41" width="23.6640625" bestFit="1" customWidth="1"/>
    <col min="42" max="42" width="22.88671875" bestFit="1" customWidth="1"/>
    <col min="43" max="43" width="12.77734375" bestFit="1" customWidth="1"/>
    <col min="44" max="44" width="11.21875" bestFit="1" customWidth="1"/>
    <col min="45" max="45" width="15.109375" bestFit="1" customWidth="1"/>
    <col min="46" max="46" width="19.109375" bestFit="1" customWidth="1"/>
    <col min="47" max="47" width="12.77734375" bestFit="1" customWidth="1"/>
    <col min="48" max="48" width="18.5546875" bestFit="1" customWidth="1"/>
  </cols>
  <sheetData>
    <row r="3" spans="2:48" x14ac:dyDescent="0.3">
      <c r="B3" s="33" t="s">
        <v>91</v>
      </c>
      <c r="C3" t="s">
        <v>203</v>
      </c>
      <c r="D3" t="s">
        <v>204</v>
      </c>
      <c r="E3" t="s">
        <v>205</v>
      </c>
      <c r="F3" t="s">
        <v>206</v>
      </c>
      <c r="G3" t="s">
        <v>207</v>
      </c>
      <c r="H3" t="s">
        <v>95</v>
      </c>
      <c r="I3" t="s">
        <v>104</v>
      </c>
      <c r="J3" t="s">
        <v>99</v>
      </c>
      <c r="K3" t="s">
        <v>96</v>
      </c>
      <c r="L3" t="s">
        <v>97</v>
      </c>
      <c r="M3" t="s">
        <v>98</v>
      </c>
      <c r="N3" t="s">
        <v>100</v>
      </c>
      <c r="O3" t="s">
        <v>101</v>
      </c>
      <c r="P3" t="s">
        <v>102</v>
      </c>
      <c r="Q3" t="s">
        <v>103</v>
      </c>
      <c r="T3" s="33" t="s">
        <v>91</v>
      </c>
      <c r="U3" t="s">
        <v>224</v>
      </c>
      <c r="V3" t="s">
        <v>225</v>
      </c>
      <c r="Y3" s="33" t="s">
        <v>91</v>
      </c>
      <c r="Z3" t="s">
        <v>103</v>
      </c>
      <c r="AB3" s="33" t="s">
        <v>91</v>
      </c>
      <c r="AC3" t="s">
        <v>207</v>
      </c>
      <c r="AD3" t="s">
        <v>99</v>
      </c>
      <c r="AG3" s="33" t="s">
        <v>91</v>
      </c>
      <c r="AH3" t="s">
        <v>207</v>
      </c>
      <c r="AI3" t="s">
        <v>99</v>
      </c>
      <c r="AL3" s="33" t="s">
        <v>226</v>
      </c>
      <c r="AQ3" s="33" t="s">
        <v>91</v>
      </c>
      <c r="AR3" t="s">
        <v>43</v>
      </c>
      <c r="AS3" t="s">
        <v>235</v>
      </c>
      <c r="AU3" s="33" t="s">
        <v>91</v>
      </c>
      <c r="AV3" t="s">
        <v>104</v>
      </c>
    </row>
    <row r="4" spans="2:48" x14ac:dyDescent="0.3">
      <c r="B4" s="34" t="s">
        <v>20</v>
      </c>
      <c r="C4">
        <v>420</v>
      </c>
      <c r="D4">
        <v>330</v>
      </c>
      <c r="E4">
        <v>369.99999999999989</v>
      </c>
      <c r="F4">
        <v>39.999999999999943</v>
      </c>
      <c r="G4">
        <v>473</v>
      </c>
      <c r="H4">
        <v>80</v>
      </c>
      <c r="I4">
        <v>0.16500151164728857</v>
      </c>
      <c r="J4">
        <v>0.82539682539682535</v>
      </c>
      <c r="K4">
        <v>3200</v>
      </c>
      <c r="L4">
        <v>683.33333333333201</v>
      </c>
      <c r="M4">
        <v>3883.3333333333317</v>
      </c>
      <c r="N4">
        <v>0.86428571428571443</v>
      </c>
      <c r="O4">
        <v>0.93888888888888922</v>
      </c>
      <c r="P4">
        <v>0.83499848835271151</v>
      </c>
      <c r="Q4">
        <v>0.70610438525692765</v>
      </c>
      <c r="T4" s="34" t="s">
        <v>208</v>
      </c>
      <c r="U4" s="45">
        <v>120</v>
      </c>
      <c r="V4" s="45">
        <v>5.6843418860808015E-14</v>
      </c>
      <c r="Y4" s="34" t="s">
        <v>49</v>
      </c>
      <c r="Z4" s="35">
        <v>0.81875000000000153</v>
      </c>
      <c r="AB4" s="34" t="s">
        <v>218</v>
      </c>
      <c r="AC4" s="66">
        <v>1898</v>
      </c>
      <c r="AD4" s="35">
        <v>0.86455050505050524</v>
      </c>
      <c r="AG4" s="34" t="s">
        <v>208</v>
      </c>
      <c r="AH4">
        <v>198</v>
      </c>
      <c r="AI4" s="35">
        <v>1.030555555555555</v>
      </c>
      <c r="AL4" s="34" t="s">
        <v>227</v>
      </c>
      <c r="AM4">
        <v>10</v>
      </c>
      <c r="AQ4" s="34" t="s">
        <v>18</v>
      </c>
      <c r="AR4" s="66">
        <v>210</v>
      </c>
      <c r="AS4" s="66">
        <v>15</v>
      </c>
      <c r="AU4" s="34" t="s">
        <v>21</v>
      </c>
      <c r="AV4" s="35">
        <v>2.7863777089783281E-2</v>
      </c>
    </row>
    <row r="5" spans="2:48" x14ac:dyDescent="0.3">
      <c r="B5" s="34" t="s">
        <v>19</v>
      </c>
      <c r="C5">
        <v>300.00000000000011</v>
      </c>
      <c r="D5">
        <v>280</v>
      </c>
      <c r="E5">
        <v>295.00000000000011</v>
      </c>
      <c r="F5">
        <v>15.000000000000135</v>
      </c>
      <c r="G5">
        <v>455</v>
      </c>
      <c r="H5">
        <v>25</v>
      </c>
      <c r="I5">
        <v>5.2817337461300309E-2</v>
      </c>
      <c r="J5">
        <v>0.89886363636363598</v>
      </c>
      <c r="K5">
        <v>1250</v>
      </c>
      <c r="L5">
        <v>250.00000000000216</v>
      </c>
      <c r="M5">
        <v>1500.0000000000023</v>
      </c>
      <c r="N5">
        <v>0.94848484848484804</v>
      </c>
      <c r="O5">
        <v>0.94835858585858546</v>
      </c>
      <c r="P5">
        <v>0.94718266253869954</v>
      </c>
      <c r="Q5">
        <v>0.85426997245178993</v>
      </c>
      <c r="T5" s="34" t="s">
        <v>209</v>
      </c>
      <c r="U5" s="45">
        <v>205</v>
      </c>
      <c r="V5" s="45">
        <v>15.000000000000114</v>
      </c>
      <c r="Y5" s="34" t="s">
        <v>50</v>
      </c>
      <c r="Z5" s="35">
        <v>0.80046296296296227</v>
      </c>
      <c r="AB5" s="58" t="s">
        <v>124</v>
      </c>
      <c r="AC5" s="66">
        <v>1898</v>
      </c>
      <c r="AD5" s="35">
        <v>0.86455050505050524</v>
      </c>
      <c r="AG5" s="34" t="s">
        <v>209</v>
      </c>
      <c r="AH5">
        <v>315</v>
      </c>
      <c r="AI5" s="35">
        <v>0.91944444444444395</v>
      </c>
      <c r="AL5" s="34" t="s">
        <v>228</v>
      </c>
      <c r="AM5">
        <v>40</v>
      </c>
      <c r="AQ5" s="34" t="s">
        <v>21</v>
      </c>
      <c r="AR5" s="66">
        <v>320</v>
      </c>
      <c r="AS5" s="66">
        <v>10</v>
      </c>
      <c r="AU5" s="34" t="s">
        <v>19</v>
      </c>
      <c r="AV5" s="35">
        <v>5.2817337461300309E-2</v>
      </c>
    </row>
    <row r="6" spans="2:48" x14ac:dyDescent="0.3">
      <c r="B6" s="34" t="s">
        <v>18</v>
      </c>
      <c r="C6">
        <v>179.99999999999983</v>
      </c>
      <c r="D6">
        <v>145</v>
      </c>
      <c r="E6">
        <v>159.99999999999983</v>
      </c>
      <c r="F6">
        <v>14.999999999999829</v>
      </c>
      <c r="G6">
        <v>210</v>
      </c>
      <c r="H6">
        <v>15</v>
      </c>
      <c r="I6">
        <v>6.9518716577540107E-2</v>
      </c>
      <c r="J6">
        <v>0.87037037037037146</v>
      </c>
      <c r="K6">
        <v>900</v>
      </c>
      <c r="L6">
        <v>224.99999999999679</v>
      </c>
      <c r="M6">
        <v>1124.9999999999968</v>
      </c>
      <c r="N6">
        <v>0.87500000000000089</v>
      </c>
      <c r="O6">
        <v>0.93518518518518634</v>
      </c>
      <c r="P6">
        <v>0.93048128342245995</v>
      </c>
      <c r="Q6">
        <v>0.76620370370370539</v>
      </c>
      <c r="T6" s="34" t="s">
        <v>210</v>
      </c>
      <c r="U6" s="45">
        <v>230</v>
      </c>
      <c r="V6" s="45">
        <v>34.999999999999716</v>
      </c>
      <c r="Y6" s="34" t="s">
        <v>27</v>
      </c>
      <c r="Z6" s="35">
        <v>0.74026572543618019</v>
      </c>
      <c r="AB6" s="80" t="s">
        <v>219</v>
      </c>
      <c r="AC6" s="66">
        <v>1898</v>
      </c>
      <c r="AD6" s="35">
        <v>0.86455050505050524</v>
      </c>
      <c r="AG6" s="34" t="s">
        <v>210</v>
      </c>
      <c r="AH6">
        <v>330</v>
      </c>
      <c r="AI6" s="35">
        <v>0.77191919191919278</v>
      </c>
      <c r="AL6" s="34" t="s">
        <v>229</v>
      </c>
      <c r="AM6">
        <v>15</v>
      </c>
      <c r="AQ6" s="34" t="s">
        <v>22</v>
      </c>
      <c r="AR6" s="66">
        <v>440</v>
      </c>
      <c r="AS6" s="66">
        <v>40</v>
      </c>
      <c r="AU6" s="34" t="s">
        <v>18</v>
      </c>
      <c r="AV6" s="35">
        <v>6.9518716577540107E-2</v>
      </c>
    </row>
    <row r="7" spans="2:48" x14ac:dyDescent="0.3">
      <c r="B7" s="34" t="s">
        <v>21</v>
      </c>
      <c r="C7">
        <v>240.00000000000003</v>
      </c>
      <c r="D7">
        <v>195</v>
      </c>
      <c r="E7">
        <v>220.00000000000003</v>
      </c>
      <c r="F7">
        <v>25.000000000000021</v>
      </c>
      <c r="G7">
        <v>320</v>
      </c>
      <c r="H7">
        <v>10</v>
      </c>
      <c r="I7">
        <v>2.7863777089783281E-2</v>
      </c>
      <c r="J7">
        <v>0.89930555555555525</v>
      </c>
      <c r="K7">
        <v>550</v>
      </c>
      <c r="L7">
        <v>499.99999999999989</v>
      </c>
      <c r="M7">
        <v>1050</v>
      </c>
      <c r="N7">
        <v>0.88541666666666641</v>
      </c>
      <c r="O7">
        <v>0.92499999999999982</v>
      </c>
      <c r="P7">
        <v>0.97213622291021673</v>
      </c>
      <c r="Q7">
        <v>0.79331597222222183</v>
      </c>
      <c r="T7" s="34" t="s">
        <v>211</v>
      </c>
      <c r="U7" s="45">
        <v>180</v>
      </c>
      <c r="V7" s="45">
        <v>40.000000000000114</v>
      </c>
      <c r="Y7" s="34" t="s">
        <v>26</v>
      </c>
      <c r="Z7" s="35">
        <v>0.73773148148148138</v>
      </c>
      <c r="AB7" s="81" t="s">
        <v>220</v>
      </c>
      <c r="AC7" s="66">
        <v>423</v>
      </c>
      <c r="AD7" s="35">
        <v>0.95722222222222197</v>
      </c>
      <c r="AG7" s="34" t="s">
        <v>211</v>
      </c>
      <c r="AH7">
        <v>305</v>
      </c>
      <c r="AI7" s="35">
        <v>0.87986111111111065</v>
      </c>
      <c r="AL7" s="34" t="s">
        <v>230</v>
      </c>
      <c r="AM7">
        <v>55</v>
      </c>
      <c r="AQ7" s="34" t="s">
        <v>19</v>
      </c>
      <c r="AR7" s="66">
        <v>455</v>
      </c>
      <c r="AS7" s="66">
        <v>25</v>
      </c>
      <c r="AU7" s="34" t="s">
        <v>22</v>
      </c>
      <c r="AV7" s="35">
        <v>8.5498366013071911E-2</v>
      </c>
    </row>
    <row r="8" spans="2:48" x14ac:dyDescent="0.3">
      <c r="B8" s="34" t="s">
        <v>22</v>
      </c>
      <c r="C8">
        <v>360</v>
      </c>
      <c r="D8">
        <v>275</v>
      </c>
      <c r="E8">
        <v>360</v>
      </c>
      <c r="F8">
        <v>85</v>
      </c>
      <c r="G8">
        <v>440</v>
      </c>
      <c r="H8">
        <v>40</v>
      </c>
      <c r="I8">
        <v>8.5498366013071911E-2</v>
      </c>
      <c r="J8">
        <v>0.85555555555555551</v>
      </c>
      <c r="K8">
        <v>1400</v>
      </c>
      <c r="L8">
        <v>1708.333333333333</v>
      </c>
      <c r="M8">
        <v>3108.3333333333335</v>
      </c>
      <c r="N8">
        <v>0.76388888888888884</v>
      </c>
      <c r="O8">
        <v>0.93333333333333346</v>
      </c>
      <c r="P8">
        <v>0.91450163398692819</v>
      </c>
      <c r="Q8">
        <v>0.65787037037037022</v>
      </c>
      <c r="T8" s="34" t="s">
        <v>212</v>
      </c>
      <c r="U8" s="45">
        <v>70</v>
      </c>
      <c r="V8" s="45">
        <v>49.999999999999886</v>
      </c>
      <c r="Y8" s="34" t="s">
        <v>28</v>
      </c>
      <c r="Z8" s="35">
        <v>0.70110169491525354</v>
      </c>
      <c r="AB8" s="81" t="s">
        <v>221</v>
      </c>
      <c r="AC8" s="66">
        <v>395</v>
      </c>
      <c r="AD8" s="35">
        <v>0.7787037037037039</v>
      </c>
      <c r="AG8" s="34" t="s">
        <v>212</v>
      </c>
      <c r="AH8">
        <v>150</v>
      </c>
      <c r="AI8" s="35">
        <v>0.81250000000000078</v>
      </c>
      <c r="AL8" s="34" t="s">
        <v>231</v>
      </c>
      <c r="AM8">
        <v>10</v>
      </c>
      <c r="AQ8" s="34" t="s">
        <v>20</v>
      </c>
      <c r="AR8" s="66">
        <v>473</v>
      </c>
      <c r="AS8" s="66">
        <v>80</v>
      </c>
      <c r="AU8" s="34" t="s">
        <v>20</v>
      </c>
      <c r="AV8" s="35">
        <v>0.16500151164728857</v>
      </c>
    </row>
    <row r="9" spans="2:48" x14ac:dyDescent="0.3">
      <c r="B9" s="34" t="s">
        <v>92</v>
      </c>
      <c r="C9">
        <v>1500</v>
      </c>
      <c r="D9">
        <v>1225</v>
      </c>
      <c r="E9">
        <v>1404.9999999999998</v>
      </c>
      <c r="F9">
        <v>179.99999999999994</v>
      </c>
      <c r="G9">
        <v>1898</v>
      </c>
      <c r="H9">
        <v>170</v>
      </c>
      <c r="I9">
        <v>9.0083948920308271E-2</v>
      </c>
      <c r="J9">
        <v>0.8645505050505049</v>
      </c>
      <c r="K9">
        <v>7300</v>
      </c>
      <c r="L9">
        <v>3366.6666666666647</v>
      </c>
      <c r="M9">
        <v>10666.666666666662</v>
      </c>
      <c r="N9">
        <v>0.86169696969696985</v>
      </c>
      <c r="O9">
        <v>0.93678282828282833</v>
      </c>
      <c r="P9">
        <v>0.90991605107969176</v>
      </c>
      <c r="Q9">
        <v>0.74532711125118667</v>
      </c>
      <c r="T9" s="34" t="s">
        <v>213</v>
      </c>
      <c r="U9" s="45">
        <v>120</v>
      </c>
      <c r="V9" s="45">
        <v>2.1316282072803006E-13</v>
      </c>
      <c r="Y9" s="34" t="s">
        <v>92</v>
      </c>
      <c r="Z9" s="35">
        <v>0.74532711125118678</v>
      </c>
      <c r="AB9" s="81" t="s">
        <v>222</v>
      </c>
      <c r="AC9" s="66">
        <v>475</v>
      </c>
      <c r="AD9" s="35">
        <v>0.86548821548821564</v>
      </c>
      <c r="AG9" s="34" t="s">
        <v>213</v>
      </c>
      <c r="AH9">
        <v>160</v>
      </c>
      <c r="AI9" s="35">
        <v>0.85069444444444287</v>
      </c>
      <c r="AL9" s="34" t="s">
        <v>232</v>
      </c>
      <c r="AM9">
        <v>40</v>
      </c>
      <c r="AQ9" s="34" t="s">
        <v>92</v>
      </c>
      <c r="AR9" s="66">
        <v>1898</v>
      </c>
      <c r="AS9" s="66">
        <v>170</v>
      </c>
      <c r="AU9" s="34" t="s">
        <v>92</v>
      </c>
      <c r="AV9" s="35">
        <v>9.0083948920308271E-2</v>
      </c>
    </row>
    <row r="10" spans="2:48" x14ac:dyDescent="0.3">
      <c r="T10" s="34" t="s">
        <v>214</v>
      </c>
      <c r="U10" s="45">
        <v>120</v>
      </c>
      <c r="V10" s="45">
        <v>-1.1368683772161603E-13</v>
      </c>
      <c r="AB10" s="81" t="s">
        <v>223</v>
      </c>
      <c r="AC10" s="66">
        <v>605</v>
      </c>
      <c r="AD10" s="35">
        <v>0.87031249999999993</v>
      </c>
      <c r="AG10" s="34" t="s">
        <v>214</v>
      </c>
      <c r="AH10">
        <v>160</v>
      </c>
      <c r="AI10" s="35">
        <v>0.88888888888888973</v>
      </c>
      <c r="AL10" s="34" t="s">
        <v>233</v>
      </c>
    </row>
    <row r="11" spans="2:48" x14ac:dyDescent="0.3">
      <c r="T11" s="34" t="s">
        <v>215</v>
      </c>
      <c r="U11" s="45">
        <v>65</v>
      </c>
      <c r="V11" s="45">
        <v>34.999999999999886</v>
      </c>
      <c r="AB11" s="34" t="s">
        <v>92</v>
      </c>
      <c r="AC11" s="66">
        <v>1898</v>
      </c>
      <c r="AD11" s="35">
        <v>0.86455050505050524</v>
      </c>
      <c r="AG11" s="34" t="s">
        <v>215</v>
      </c>
      <c r="AH11">
        <v>120</v>
      </c>
      <c r="AI11" s="35">
        <v>0.82500000000000107</v>
      </c>
      <c r="AL11" s="34" t="s">
        <v>234</v>
      </c>
    </row>
    <row r="12" spans="2:48" x14ac:dyDescent="0.3">
      <c r="T12" s="34" t="s">
        <v>216</v>
      </c>
      <c r="U12" s="45">
        <v>60</v>
      </c>
      <c r="V12" s="45">
        <v>1.0658141036401503E-13</v>
      </c>
      <c r="AG12" s="34" t="s">
        <v>216</v>
      </c>
      <c r="AH12">
        <v>90</v>
      </c>
      <c r="AI12" s="35">
        <v>0.92499999999999827</v>
      </c>
    </row>
    <row r="13" spans="2:48" x14ac:dyDescent="0.3">
      <c r="T13" s="34" t="s">
        <v>217</v>
      </c>
      <c r="U13" s="45">
        <v>55</v>
      </c>
      <c r="V13" s="45">
        <v>4.9999999999999432</v>
      </c>
      <c r="AG13" s="34" t="s">
        <v>217</v>
      </c>
      <c r="AH13">
        <v>70</v>
      </c>
      <c r="AI13" s="35">
        <v>0.81666666666666754</v>
      </c>
    </row>
    <row r="14" spans="2:48" x14ac:dyDescent="0.3">
      <c r="T14" s="34" t="s">
        <v>92</v>
      </c>
      <c r="U14" s="45">
        <v>1225</v>
      </c>
      <c r="V14" s="45">
        <v>179.99999999999994</v>
      </c>
      <c r="AG14" s="34" t="s">
        <v>92</v>
      </c>
      <c r="AH14">
        <v>1898</v>
      </c>
      <c r="AI14" s="35">
        <v>0.8645505050505049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44283-B04B-48A6-9E28-D38EEE32773D}">
  <sheetPr codeName="Sheet6">
    <tabColor rgb="FF28B78D"/>
  </sheetPr>
  <dimension ref="A1:U31"/>
  <sheetViews>
    <sheetView showGridLines="0" showRowColHeaders="0" zoomScale="115" zoomScaleNormal="115" workbookViewId="0">
      <selection activeCell="E6" sqref="E6:F6"/>
    </sheetView>
  </sheetViews>
  <sheetFormatPr defaultColWidth="0" defaultRowHeight="13.2" zeroHeight="1" x14ac:dyDescent="0.25"/>
  <cols>
    <col min="1" max="1" width="5.88671875" style="16" customWidth="1"/>
    <col min="2" max="20" width="9.109375" style="16" customWidth="1"/>
    <col min="21" max="21" width="1.109375" style="1" customWidth="1"/>
    <col min="22" max="16384" width="9.109375" style="1" hidden="1"/>
  </cols>
  <sheetData>
    <row r="1" spans="1:20" x14ac:dyDescent="0.25"/>
    <row r="2" spans="1:20" x14ac:dyDescent="0.25"/>
    <row r="3" spans="1:20" ht="21.6" thickBot="1" x14ac:dyDescent="0.45">
      <c r="A3" s="114" t="s">
        <v>138</v>
      </c>
      <c r="B3" s="114"/>
      <c r="C3" s="114"/>
      <c r="D3" s="114"/>
      <c r="E3" s="114"/>
      <c r="F3" s="114"/>
      <c r="G3" s="114"/>
      <c r="H3" s="114"/>
      <c r="I3" s="114"/>
      <c r="J3" s="114"/>
      <c r="K3" s="114"/>
      <c r="L3" s="114"/>
      <c r="M3" s="114"/>
      <c r="N3" s="114"/>
      <c r="O3" s="114"/>
      <c r="P3" s="114"/>
      <c r="Q3" s="114"/>
      <c r="R3" s="114"/>
      <c r="S3" s="114"/>
      <c r="T3" s="114"/>
    </row>
    <row r="4" spans="1:20" ht="5.25" customHeight="1" x14ac:dyDescent="0.25"/>
    <row r="5" spans="1:20" ht="12.75" customHeight="1" x14ac:dyDescent="0.25">
      <c r="L5" s="119" t="s">
        <v>75</v>
      </c>
      <c r="M5" s="119"/>
      <c r="N5" s="119"/>
      <c r="O5" s="119" t="s">
        <v>44</v>
      </c>
      <c r="P5" s="119"/>
      <c r="Q5" s="119"/>
      <c r="R5" s="119" t="s">
        <v>76</v>
      </c>
      <c r="S5" s="119"/>
      <c r="T5" s="119"/>
    </row>
    <row r="6" spans="1:20" x14ac:dyDescent="0.25">
      <c r="B6" s="16" t="s">
        <v>68</v>
      </c>
      <c r="E6" s="115">
        <v>0</v>
      </c>
      <c r="F6" s="116"/>
      <c r="L6" s="120">
        <f>IF(E18="","",E18+E20)</f>
        <v>350</v>
      </c>
      <c r="M6" s="120"/>
      <c r="N6" s="120"/>
      <c r="O6" s="120">
        <f>IFERROR(60/E16,"")</f>
        <v>30</v>
      </c>
      <c r="P6" s="120"/>
      <c r="Q6" s="120"/>
      <c r="R6" s="120">
        <f>IFERROR((60/E16)*(((E8-E6)*24)-E10),"")</f>
        <v>479.99999999999977</v>
      </c>
      <c r="S6" s="120"/>
      <c r="T6" s="120"/>
    </row>
    <row r="7" spans="1:20" x14ac:dyDescent="0.25">
      <c r="L7" s="120"/>
      <c r="M7" s="120"/>
      <c r="N7" s="120"/>
      <c r="O7" s="120"/>
      <c r="P7" s="120"/>
      <c r="Q7" s="120"/>
      <c r="R7" s="120"/>
      <c r="S7" s="120"/>
      <c r="T7" s="120"/>
    </row>
    <row r="8" spans="1:20" x14ac:dyDescent="0.25">
      <c r="B8" s="16" t="s">
        <v>69</v>
      </c>
      <c r="E8" s="115">
        <v>0.70833333333333304</v>
      </c>
      <c r="F8" s="116"/>
      <c r="L8" s="120"/>
      <c r="M8" s="120"/>
      <c r="N8" s="120"/>
      <c r="O8" s="120"/>
      <c r="P8" s="120"/>
      <c r="Q8" s="120"/>
      <c r="R8" s="120"/>
      <c r="S8" s="120"/>
      <c r="T8" s="120"/>
    </row>
    <row r="9" spans="1:20" x14ac:dyDescent="0.25">
      <c r="L9" s="120"/>
      <c r="M9" s="120"/>
      <c r="N9" s="120"/>
      <c r="O9" s="120"/>
      <c r="P9" s="120"/>
      <c r="Q9" s="120"/>
      <c r="R9" s="120"/>
      <c r="S9" s="120"/>
      <c r="T9" s="120"/>
    </row>
    <row r="10" spans="1:20" x14ac:dyDescent="0.25">
      <c r="B10" s="16" t="s">
        <v>70</v>
      </c>
      <c r="E10" s="117">
        <v>1</v>
      </c>
      <c r="F10" s="118"/>
      <c r="G10" s="17" t="s">
        <v>82</v>
      </c>
      <c r="L10" s="120"/>
      <c r="M10" s="120"/>
      <c r="N10" s="120"/>
      <c r="O10" s="120"/>
      <c r="P10" s="120"/>
      <c r="Q10" s="120"/>
      <c r="R10" s="120"/>
      <c r="S10" s="120"/>
      <c r="T10" s="120"/>
    </row>
    <row r="11" spans="1:20" x14ac:dyDescent="0.25">
      <c r="L11" s="120"/>
      <c r="M11" s="120"/>
      <c r="N11" s="120"/>
      <c r="O11" s="120"/>
      <c r="P11" s="120"/>
      <c r="Q11" s="120"/>
      <c r="R11" s="120"/>
      <c r="S11" s="120"/>
      <c r="T11" s="120"/>
    </row>
    <row r="12" spans="1:20" x14ac:dyDescent="0.25">
      <c r="B12" s="16" t="s">
        <v>71</v>
      </c>
      <c r="E12" s="117">
        <v>2</v>
      </c>
      <c r="F12" s="118"/>
      <c r="G12" s="17" t="s">
        <v>82</v>
      </c>
      <c r="L12" s="121"/>
      <c r="M12" s="121"/>
      <c r="N12" s="121"/>
      <c r="O12" s="121"/>
      <c r="P12" s="121"/>
      <c r="Q12" s="121"/>
      <c r="R12" s="121"/>
      <c r="S12" s="121"/>
      <c r="T12" s="121"/>
    </row>
    <row r="13" spans="1:20" x14ac:dyDescent="0.25"/>
    <row r="14" spans="1:20" x14ac:dyDescent="0.25">
      <c r="B14" s="16" t="s">
        <v>45</v>
      </c>
      <c r="E14" s="117">
        <v>2</v>
      </c>
      <c r="F14" s="118"/>
      <c r="L14" s="119" t="s">
        <v>77</v>
      </c>
      <c r="M14" s="119"/>
      <c r="N14" s="119"/>
      <c r="O14" s="119" t="s">
        <v>78</v>
      </c>
      <c r="P14" s="119"/>
      <c r="Q14" s="119"/>
      <c r="R14" s="119" t="s">
        <v>25</v>
      </c>
      <c r="S14" s="119"/>
      <c r="T14" s="119"/>
    </row>
    <row r="15" spans="1:20" ht="12.75" customHeight="1" x14ac:dyDescent="0.25">
      <c r="L15" s="122">
        <f>IFERROR(IF(E12="","",(((E8-E6)*24)-E12-E10)/(((E8-E6)*24)-E10)),"")</f>
        <v>0.875</v>
      </c>
      <c r="M15" s="122"/>
      <c r="N15" s="122"/>
      <c r="O15" s="122">
        <f>IFERROR(L6/R6,"")</f>
        <v>0.72916666666666696</v>
      </c>
      <c r="P15" s="122"/>
      <c r="Q15" s="122"/>
      <c r="R15" s="122">
        <f>IFERROR(IF(E20="","",(L6-E20)/L6),"")</f>
        <v>0.8571428571428571</v>
      </c>
      <c r="S15" s="122"/>
      <c r="T15" s="122"/>
    </row>
    <row r="16" spans="1:20" ht="12.75" customHeight="1" x14ac:dyDescent="0.25">
      <c r="B16" s="16" t="s">
        <v>72</v>
      </c>
      <c r="E16" s="117">
        <v>2</v>
      </c>
      <c r="F16" s="118"/>
      <c r="G16" s="17" t="s">
        <v>74</v>
      </c>
      <c r="L16" s="122"/>
      <c r="M16" s="122"/>
      <c r="N16" s="122"/>
      <c r="O16" s="122"/>
      <c r="P16" s="122"/>
      <c r="Q16" s="122"/>
      <c r="R16" s="122"/>
      <c r="S16" s="122"/>
      <c r="T16" s="122"/>
    </row>
    <row r="17" spans="2:20" x14ac:dyDescent="0.25">
      <c r="L17" s="122"/>
      <c r="M17" s="122"/>
      <c r="N17" s="122"/>
      <c r="O17" s="122"/>
      <c r="P17" s="122"/>
      <c r="Q17" s="122"/>
      <c r="R17" s="122"/>
      <c r="S17" s="122"/>
      <c r="T17" s="122"/>
    </row>
    <row r="18" spans="2:20" x14ac:dyDescent="0.25">
      <c r="B18" s="16" t="s">
        <v>85</v>
      </c>
      <c r="E18" s="124">
        <v>300</v>
      </c>
      <c r="F18" s="125"/>
      <c r="G18" s="17"/>
      <c r="L18" s="122"/>
      <c r="M18" s="122"/>
      <c r="N18" s="122"/>
      <c r="O18" s="122"/>
      <c r="P18" s="122"/>
      <c r="Q18" s="122"/>
      <c r="R18" s="122"/>
      <c r="S18" s="122"/>
      <c r="T18" s="122"/>
    </row>
    <row r="19" spans="2:20" x14ac:dyDescent="0.25">
      <c r="L19" s="122"/>
      <c r="M19" s="122"/>
      <c r="N19" s="122"/>
      <c r="O19" s="122"/>
      <c r="P19" s="122"/>
      <c r="Q19" s="122"/>
      <c r="R19" s="122"/>
      <c r="S19" s="122"/>
      <c r="T19" s="122"/>
    </row>
    <row r="20" spans="2:20" x14ac:dyDescent="0.25">
      <c r="B20" s="16" t="s">
        <v>73</v>
      </c>
      <c r="E20" s="124">
        <v>50</v>
      </c>
      <c r="F20" s="125"/>
      <c r="L20" s="122"/>
      <c r="M20" s="122"/>
      <c r="N20" s="122"/>
      <c r="O20" s="122"/>
      <c r="P20" s="122"/>
      <c r="Q20" s="122"/>
      <c r="R20" s="122"/>
      <c r="S20" s="122"/>
      <c r="T20" s="122"/>
    </row>
    <row r="21" spans="2:20" x14ac:dyDescent="0.25">
      <c r="L21" s="123"/>
      <c r="M21" s="123"/>
      <c r="N21" s="123"/>
      <c r="O21" s="123"/>
      <c r="P21" s="123"/>
      <c r="Q21" s="123"/>
      <c r="R21" s="123"/>
      <c r="S21" s="123"/>
      <c r="T21" s="123"/>
    </row>
    <row r="22" spans="2:20" x14ac:dyDescent="0.25"/>
    <row r="23" spans="2:20" x14ac:dyDescent="0.25">
      <c r="L23" s="119" t="s">
        <v>84</v>
      </c>
      <c r="M23" s="119"/>
      <c r="N23" s="119"/>
      <c r="O23" s="119" t="s">
        <v>80</v>
      </c>
      <c r="P23" s="119"/>
      <c r="Q23" s="119"/>
      <c r="R23" s="119" t="s">
        <v>79</v>
      </c>
      <c r="S23" s="119"/>
      <c r="T23" s="119"/>
    </row>
    <row r="24" spans="2:20" ht="12.75" customHeight="1" x14ac:dyDescent="0.25">
      <c r="L24" s="126">
        <f>IFERROR(IF(E14="","",E12/E14),"")</f>
        <v>1</v>
      </c>
      <c r="M24" s="126"/>
      <c r="N24" s="126"/>
      <c r="O24" s="126">
        <f>IFERROR(IF(E14="","",(((E8-E6)*24)-E12)/E14),"")</f>
        <v>7.4999999999999964</v>
      </c>
      <c r="P24" s="126"/>
      <c r="Q24" s="126"/>
      <c r="R24" s="122">
        <f>IFERROR(R15*O15*L15,"")</f>
        <v>0.54687500000000022</v>
      </c>
      <c r="S24" s="122"/>
      <c r="T24" s="122"/>
    </row>
    <row r="25" spans="2:20" ht="12.75" customHeight="1" x14ac:dyDescent="0.25">
      <c r="L25" s="126"/>
      <c r="M25" s="126"/>
      <c r="N25" s="126"/>
      <c r="O25" s="126"/>
      <c r="P25" s="126"/>
      <c r="Q25" s="126"/>
      <c r="R25" s="122"/>
      <c r="S25" s="122"/>
      <c r="T25" s="122"/>
    </row>
    <row r="26" spans="2:20" ht="12.75" customHeight="1" x14ac:dyDescent="0.25">
      <c r="L26" s="126"/>
      <c r="M26" s="126"/>
      <c r="N26" s="126"/>
      <c r="O26" s="126"/>
      <c r="P26" s="126"/>
      <c r="Q26" s="126"/>
      <c r="R26" s="122"/>
      <c r="S26" s="122"/>
      <c r="T26" s="122"/>
    </row>
    <row r="27" spans="2:20" ht="12.75" customHeight="1" x14ac:dyDescent="0.25">
      <c r="L27" s="126"/>
      <c r="M27" s="126"/>
      <c r="N27" s="126"/>
      <c r="O27" s="126"/>
      <c r="P27" s="126"/>
      <c r="Q27" s="126"/>
      <c r="R27" s="122"/>
      <c r="S27" s="122"/>
      <c r="T27" s="122"/>
    </row>
    <row r="28" spans="2:20" ht="12.75" customHeight="1" x14ac:dyDescent="0.25">
      <c r="L28" s="126"/>
      <c r="M28" s="126"/>
      <c r="N28" s="126"/>
      <c r="O28" s="126"/>
      <c r="P28" s="126"/>
      <c r="Q28" s="126"/>
      <c r="R28" s="122"/>
      <c r="S28" s="122"/>
      <c r="T28" s="122"/>
    </row>
    <row r="29" spans="2:20" ht="12.75" customHeight="1" x14ac:dyDescent="0.25">
      <c r="E29" s="18"/>
      <c r="F29" s="18"/>
      <c r="L29" s="126"/>
      <c r="M29" s="126"/>
      <c r="N29" s="126"/>
      <c r="O29" s="126"/>
      <c r="P29" s="126"/>
      <c r="Q29" s="126"/>
      <c r="R29" s="122"/>
      <c r="S29" s="122"/>
      <c r="T29" s="122"/>
    </row>
    <row r="30" spans="2:20" ht="12.75" customHeight="1" x14ac:dyDescent="0.25">
      <c r="L30" s="127"/>
      <c r="M30" s="127"/>
      <c r="N30" s="127"/>
      <c r="O30" s="127"/>
      <c r="P30" s="127"/>
      <c r="Q30" s="127"/>
      <c r="R30" s="123"/>
      <c r="S30" s="123"/>
      <c r="T30" s="123"/>
    </row>
    <row r="31" spans="2:20" x14ac:dyDescent="0.25"/>
  </sheetData>
  <sheetProtection sheet="1" objects="1" scenarios="1" selectLockedCells="1"/>
  <mergeCells count="27">
    <mergeCell ref="L23:N23"/>
    <mergeCell ref="O23:Q23"/>
    <mergeCell ref="R23:T23"/>
    <mergeCell ref="L24:N30"/>
    <mergeCell ref="O24:Q30"/>
    <mergeCell ref="R24:T30"/>
    <mergeCell ref="R14:T14"/>
    <mergeCell ref="L15:N21"/>
    <mergeCell ref="O15:Q21"/>
    <mergeCell ref="R15:T21"/>
    <mergeCell ref="E20:F20"/>
    <mergeCell ref="E16:F16"/>
    <mergeCell ref="E18:F18"/>
    <mergeCell ref="E14:F14"/>
    <mergeCell ref="L14:N14"/>
    <mergeCell ref="O14:Q14"/>
    <mergeCell ref="A3:T3"/>
    <mergeCell ref="E6:F6"/>
    <mergeCell ref="E8:F8"/>
    <mergeCell ref="E10:F10"/>
    <mergeCell ref="E12:F12"/>
    <mergeCell ref="L5:N5"/>
    <mergeCell ref="O5:Q5"/>
    <mergeCell ref="R5:T5"/>
    <mergeCell ref="O6:Q12"/>
    <mergeCell ref="L6:N12"/>
    <mergeCell ref="R6:T12"/>
  </mergeCells>
  <conditionalFormatting sqref="L15:T21">
    <cfRule type="cellIs" dxfId="26" priority="5" operator="between">
      <formula>0.95</formula>
      <formula>5</formula>
    </cfRule>
    <cfRule type="cellIs" dxfId="25" priority="6" operator="between">
      <formula>0.75</formula>
      <formula>0.95</formula>
    </cfRule>
    <cfRule type="cellIs" dxfId="24" priority="7" operator="lessThan">
      <formula>0.75</formula>
    </cfRule>
  </conditionalFormatting>
  <conditionalFormatting sqref="R24:T30">
    <cfRule type="cellIs" dxfId="23" priority="1" operator="between">
      <formula>0.8</formula>
      <formula>5</formula>
    </cfRule>
    <cfRule type="cellIs" dxfId="22" priority="2" operator="between">
      <formula>0.6</formula>
      <formula>0.8</formula>
    </cfRule>
    <cfRule type="cellIs" dxfId="21" priority="3" operator="lessThan">
      <formula>0.6</formula>
    </cfRule>
  </conditionalFormatting>
  <dataValidations count="2">
    <dataValidation type="list" allowBlank="1" showInputMessage="1" showErrorMessage="1" sqref="E8:F8 E6:F6" xr:uid="{A91F7B9E-09C2-4273-AAEE-6D266EF8C188}">
      <formula1>time</formula1>
    </dataValidation>
    <dataValidation type="whole" operator="lessThan" allowBlank="1" showInputMessage="1" showErrorMessage="1" sqref="E18:F18" xr:uid="{BE02A4AE-D0C1-4BF3-8517-D190C32871BC}">
      <formula1>R6</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Button 2">
              <controlPr defaultSize="0" print="0" autoFill="0" autoPict="0" macro="[0]!Reset_calculator">
                <anchor moveWithCells="1" sizeWithCells="1">
                  <from>
                    <xdr:col>0</xdr:col>
                    <xdr:colOff>350520</xdr:colOff>
                    <xdr:row>21</xdr:row>
                    <xdr:rowOff>99060</xdr:rowOff>
                  </from>
                  <to>
                    <xdr:col>2</xdr:col>
                    <xdr:colOff>274320</xdr:colOff>
                    <xdr:row>22</xdr:row>
                    <xdr:rowOff>137160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8F2BC-A087-4416-83E6-9303286A2C16}">
  <sheetPr codeName="Sheet2">
    <tabColor rgb="FF114E69"/>
  </sheetPr>
  <dimension ref="A1:W51"/>
  <sheetViews>
    <sheetView showGridLines="0" showRowColHeaders="0" zoomScale="85" zoomScaleNormal="85" workbookViewId="0">
      <selection activeCell="P7" sqref="P7"/>
    </sheetView>
  </sheetViews>
  <sheetFormatPr defaultColWidth="9.109375" defaultRowHeight="13.2" x14ac:dyDescent="0.25"/>
  <cols>
    <col min="1" max="1" width="8.6640625" style="1" customWidth="1"/>
    <col min="2" max="5" width="9.6640625" style="1" customWidth="1"/>
    <col min="6" max="6" width="13.109375" style="1" customWidth="1"/>
    <col min="7" max="9" width="9.6640625" style="1" customWidth="1"/>
    <col min="10" max="10" width="10.6640625" style="1" customWidth="1"/>
    <col min="11" max="11" width="16.5546875" style="1" customWidth="1"/>
    <col min="12" max="12" width="10.44140625" style="1" customWidth="1"/>
    <col min="13" max="13" width="18.109375" style="1" customWidth="1"/>
    <col min="14" max="14" width="9.6640625" style="1" customWidth="1"/>
    <col min="15" max="15" width="8.109375" style="1" customWidth="1"/>
    <col min="16" max="16" width="10.33203125" style="1" customWidth="1"/>
    <col min="17" max="17" width="9.88671875" style="1" customWidth="1"/>
    <col min="18" max="19" width="9.6640625" style="1" customWidth="1"/>
    <col min="20" max="21" width="9.88671875" style="1" customWidth="1"/>
    <col min="22" max="23" width="9.109375" style="1" customWidth="1"/>
    <col min="24" max="16384" width="9.109375" style="1"/>
  </cols>
  <sheetData>
    <row r="1" spans="1:23" x14ac:dyDescent="0.25">
      <c r="A1" s="16"/>
      <c r="B1" s="16"/>
      <c r="C1" s="16"/>
      <c r="D1" s="16"/>
      <c r="E1" s="16"/>
      <c r="F1" s="16"/>
      <c r="G1" s="16"/>
      <c r="H1" s="16"/>
      <c r="I1" s="16"/>
      <c r="J1" s="16"/>
      <c r="K1" s="16"/>
      <c r="L1" s="16"/>
      <c r="M1" s="16"/>
      <c r="N1" s="16"/>
      <c r="O1" s="16"/>
      <c r="P1" s="16"/>
      <c r="Q1" s="16"/>
      <c r="R1" s="16"/>
      <c r="S1" s="16"/>
      <c r="T1" s="16"/>
      <c r="U1" s="16"/>
      <c r="V1" s="16"/>
      <c r="W1" s="16"/>
    </row>
    <row r="2" spans="1:23" x14ac:dyDescent="0.25">
      <c r="A2" s="16"/>
      <c r="B2" s="16"/>
      <c r="C2" s="16"/>
      <c r="D2" s="16"/>
      <c r="E2" s="16"/>
      <c r="F2" s="16"/>
      <c r="G2" s="16"/>
      <c r="H2" s="16"/>
      <c r="I2" s="16"/>
      <c r="J2" s="16"/>
      <c r="K2" s="16"/>
      <c r="L2" s="16"/>
      <c r="M2" s="16"/>
      <c r="N2" s="16"/>
      <c r="O2" s="16"/>
      <c r="P2" s="16"/>
      <c r="Q2" s="16"/>
      <c r="R2" s="16"/>
      <c r="S2" s="16"/>
      <c r="T2" s="16"/>
      <c r="U2" s="16"/>
      <c r="V2" s="16"/>
      <c r="W2" s="16"/>
    </row>
    <row r="3" spans="1:23" ht="16.8" x14ac:dyDescent="0.3">
      <c r="A3" s="142" t="s">
        <v>137</v>
      </c>
      <c r="B3" s="142"/>
      <c r="C3" s="142"/>
      <c r="D3" s="144" t="s">
        <v>93</v>
      </c>
      <c r="E3" s="144"/>
      <c r="F3" s="144"/>
      <c r="G3" s="144" t="s">
        <v>89</v>
      </c>
      <c r="H3" s="144"/>
      <c r="I3" s="144" t="s">
        <v>90</v>
      </c>
      <c r="J3" s="155"/>
      <c r="K3" s="138" t="s">
        <v>55</v>
      </c>
      <c r="L3" s="139"/>
      <c r="M3" s="140"/>
      <c r="N3" s="135" t="s">
        <v>57</v>
      </c>
      <c r="O3" s="136"/>
      <c r="P3" s="136"/>
      <c r="Q3" s="136"/>
      <c r="R3" s="137"/>
      <c r="S3" s="133" t="s">
        <v>105</v>
      </c>
      <c r="T3" s="134"/>
      <c r="U3" s="134"/>
      <c r="V3" s="134"/>
      <c r="W3" s="134"/>
    </row>
    <row r="4" spans="1:23" ht="21" customHeight="1" x14ac:dyDescent="0.3">
      <c r="A4" s="142"/>
      <c r="B4" s="142"/>
      <c r="C4" s="142"/>
      <c r="D4" s="84"/>
      <c r="E4" s="84"/>
      <c r="F4" s="84"/>
      <c r="G4" s="84"/>
      <c r="H4" s="84"/>
      <c r="I4" s="84"/>
      <c r="J4" s="82"/>
      <c r="K4" s="138"/>
      <c r="L4" s="139"/>
      <c r="M4" s="140"/>
      <c r="N4" s="135"/>
      <c r="O4" s="136"/>
      <c r="P4" s="136"/>
      <c r="Q4" s="136"/>
      <c r="R4" s="137"/>
      <c r="S4" s="133"/>
      <c r="T4" s="134"/>
      <c r="U4" s="134"/>
      <c r="V4" s="134"/>
      <c r="W4" s="134"/>
    </row>
    <row r="5" spans="1:23" ht="12.75" customHeight="1" x14ac:dyDescent="0.25">
      <c r="A5" s="142"/>
      <c r="B5" s="142"/>
      <c r="C5" s="142"/>
      <c r="D5" s="145">
        <f>IFERROR(GETPIVOTDATA("Sum of Ok Quantity",Sheet1!$A$3),"")</f>
        <v>43927</v>
      </c>
      <c r="E5" s="145"/>
      <c r="F5" s="145"/>
      <c r="G5" s="149">
        <f>IFERROR(GETPIVOTDATA("Sum of Defect Quantity",Sheet1!$A$3),"")</f>
        <v>7074</v>
      </c>
      <c r="H5" s="149"/>
      <c r="I5" s="151">
        <f>IFERROR(GETPIVOTDATA("Average of Defect %",Sheet1!$A$3),"")</f>
        <v>0.13681903245561552</v>
      </c>
      <c r="J5" s="152"/>
      <c r="K5" s="54"/>
      <c r="L5" s="55"/>
      <c r="M5" s="147">
        <f>IFERROR(GETPIVOTDATA("Average of Plan Achieve %",Sheet1!$A$3),"")</f>
        <v>0.69416828636216377</v>
      </c>
      <c r="N5" s="52"/>
      <c r="O5" s="27"/>
      <c r="P5" s="27"/>
      <c r="Q5" s="157">
        <f>IFERROR(GETPIVOTDATA("Sum of Total Lose Cost",Sheet1!$A$3),"")</f>
        <v>489252</v>
      </c>
      <c r="R5" s="158"/>
      <c r="S5" s="28"/>
      <c r="T5" s="28"/>
      <c r="U5" s="28"/>
      <c r="V5" s="161">
        <f>IFERROR(GETPIVOTDATA("Average of OEE %",Sheet1!$A$3),"")</f>
        <v>0.57818316442223161</v>
      </c>
      <c r="W5" s="161"/>
    </row>
    <row r="6" spans="1:23" ht="12.75" customHeight="1" x14ac:dyDescent="0.25">
      <c r="A6" s="142"/>
      <c r="B6" s="142"/>
      <c r="C6" s="142"/>
      <c r="D6" s="145"/>
      <c r="E6" s="145"/>
      <c r="F6" s="145"/>
      <c r="G6" s="149"/>
      <c r="H6" s="149"/>
      <c r="I6" s="151"/>
      <c r="J6" s="152"/>
      <c r="K6" s="107" t="s">
        <v>119</v>
      </c>
      <c r="L6" s="105">
        <f>IFERROR(GETPIVOTDATA("Sum of Actual Run Time (Hrs)",Sheet1!$S$3),"")</f>
        <v>571</v>
      </c>
      <c r="M6" s="147"/>
      <c r="N6" s="129" t="s">
        <v>47</v>
      </c>
      <c r="O6" s="130"/>
      <c r="P6" s="83">
        <f>IFERROR(GETPIVOTDATA("Sum of Defect Cost",Sheet1!$A$3),"")</f>
        <v>344452</v>
      </c>
      <c r="Q6" s="157"/>
      <c r="R6" s="158"/>
      <c r="S6" s="128" t="s">
        <v>77</v>
      </c>
      <c r="T6" s="128"/>
      <c r="U6" s="51">
        <f>IFERROR(GETPIVOTDATA("Average of Availability %",Sheet1!$A$3),"")</f>
        <v>0.83236151603498543</v>
      </c>
      <c r="V6" s="161"/>
      <c r="W6" s="161"/>
    </row>
    <row r="7" spans="1:23" ht="12.75" customHeight="1" x14ac:dyDescent="0.25">
      <c r="A7" s="142"/>
      <c r="B7" s="142"/>
      <c r="C7" s="142"/>
      <c r="D7" s="145"/>
      <c r="E7" s="145"/>
      <c r="F7" s="145"/>
      <c r="G7" s="149"/>
      <c r="H7" s="149"/>
      <c r="I7" s="151"/>
      <c r="J7" s="152"/>
      <c r="K7" s="107" t="s">
        <v>120</v>
      </c>
      <c r="L7" s="105">
        <f>IFERROR(GETPIVOTDATA("Sum of Lose Time (Hrs)",Sheet1!$S$3),"")</f>
        <v>115</v>
      </c>
      <c r="M7" s="147"/>
      <c r="N7" s="131"/>
      <c r="O7" s="132"/>
      <c r="P7" s="27"/>
      <c r="Q7" s="157"/>
      <c r="R7" s="158"/>
      <c r="S7" s="128" t="s">
        <v>78</v>
      </c>
      <c r="T7" s="128"/>
      <c r="U7" s="51">
        <f>IFERROR(GETPIVOTDATA("Average of Performance %",Sheet1!$A$3),"")</f>
        <v>0.80634475218658908</v>
      </c>
      <c r="V7" s="161"/>
      <c r="W7" s="161"/>
    </row>
    <row r="8" spans="1:23" ht="12.75" customHeight="1" x14ac:dyDescent="0.25">
      <c r="A8" s="142"/>
      <c r="B8" s="142"/>
      <c r="C8" s="142"/>
      <c r="D8" s="145"/>
      <c r="E8" s="145"/>
      <c r="F8" s="145"/>
      <c r="G8" s="149"/>
      <c r="H8" s="149"/>
      <c r="I8" s="151"/>
      <c r="J8" s="152"/>
      <c r="K8" s="108" t="s">
        <v>121</v>
      </c>
      <c r="L8" s="106">
        <f>IFERROR(GETPIVOTDATA("Average of UPH",Sheet1!$S$3),"")</f>
        <v>92.572647835805753</v>
      </c>
      <c r="M8" s="147"/>
      <c r="N8" s="129" t="s">
        <v>48</v>
      </c>
      <c r="O8" s="130"/>
      <c r="P8" s="83">
        <f>IFERROR(GETPIVOTDATA("Sum of Lose Time Cost",Sheet1!$A$3),"")</f>
        <v>144800</v>
      </c>
      <c r="Q8" s="157"/>
      <c r="R8" s="158"/>
      <c r="S8" s="128" t="s">
        <v>25</v>
      </c>
      <c r="T8" s="128"/>
      <c r="U8" s="51">
        <f>IFERROR(GETPIVOTDATA("Average of Quality %",Sheet1!$A$3),"")</f>
        <v>0.86318096754438411</v>
      </c>
      <c r="V8" s="161"/>
      <c r="W8" s="161"/>
    </row>
    <row r="9" spans="1:23" ht="12.75" customHeight="1" thickBot="1" x14ac:dyDescent="0.3">
      <c r="A9" s="143"/>
      <c r="B9" s="143"/>
      <c r="C9" s="143"/>
      <c r="D9" s="146"/>
      <c r="E9" s="146"/>
      <c r="F9" s="146"/>
      <c r="G9" s="150"/>
      <c r="H9" s="150"/>
      <c r="I9" s="153"/>
      <c r="J9" s="154"/>
      <c r="K9" s="56"/>
      <c r="L9" s="46"/>
      <c r="M9" s="148"/>
      <c r="N9" s="53"/>
      <c r="O9" s="29"/>
      <c r="P9" s="29"/>
      <c r="Q9" s="159"/>
      <c r="R9" s="160"/>
      <c r="S9" s="30"/>
      <c r="T9" s="30"/>
      <c r="U9" s="30"/>
      <c r="V9" s="153"/>
      <c r="W9" s="153"/>
    </row>
    <row r="10" spans="1:23" ht="12.75" customHeight="1" x14ac:dyDescent="0.25"/>
    <row r="11" spans="1:23" ht="12.75" customHeight="1" x14ac:dyDescent="0.25"/>
    <row r="12" spans="1:23" ht="12.75" customHeight="1" x14ac:dyDescent="0.25"/>
    <row r="13" spans="1:23" ht="12.75" customHeight="1" x14ac:dyDescent="0.25"/>
    <row r="14" spans="1:23" x14ac:dyDescent="0.25">
      <c r="R14" s="25"/>
    </row>
    <row r="15" spans="1:23" ht="12.75" customHeight="1" x14ac:dyDescent="0.25"/>
    <row r="16" spans="1:23" ht="12.75" customHeight="1" x14ac:dyDescent="0.25"/>
    <row r="17" spans="15:23" ht="12.75" customHeight="1" x14ac:dyDescent="0.25"/>
    <row r="18" spans="15:23" ht="12.75" customHeight="1" x14ac:dyDescent="0.25">
      <c r="Q18" s="156"/>
      <c r="R18" s="156"/>
      <c r="S18" s="156"/>
      <c r="T18" s="156"/>
      <c r="U18" s="156"/>
      <c r="V18" s="156"/>
      <c r="W18" s="156"/>
    </row>
    <row r="19" spans="15:23" ht="12.75" customHeight="1" x14ac:dyDescent="0.25">
      <c r="Q19" s="141" t="s">
        <v>116</v>
      </c>
      <c r="R19" s="141"/>
      <c r="S19" s="141"/>
      <c r="T19" s="141"/>
      <c r="U19" s="141"/>
      <c r="V19" s="141"/>
      <c r="W19" s="141"/>
    </row>
    <row r="20" spans="15:23" ht="12.75" customHeight="1" x14ac:dyDescent="0.25">
      <c r="Q20" s="47" t="s">
        <v>115</v>
      </c>
      <c r="R20" s="48" t="s">
        <v>109</v>
      </c>
      <c r="S20" s="48" t="s">
        <v>110</v>
      </c>
      <c r="T20" s="48" t="s">
        <v>111</v>
      </c>
      <c r="U20" s="48" t="s">
        <v>112</v>
      </c>
      <c r="V20" s="48" t="s">
        <v>113</v>
      </c>
      <c r="W20" s="48" t="s">
        <v>114</v>
      </c>
    </row>
    <row r="21" spans="15:23" ht="12.75" customHeight="1" x14ac:dyDescent="0.25">
      <c r="Q21" s="49" t="s">
        <v>118</v>
      </c>
      <c r="R21" s="50">
        <v>0.15</v>
      </c>
      <c r="S21" s="50">
        <v>0.85</v>
      </c>
      <c r="T21" s="50">
        <v>0.8</v>
      </c>
      <c r="U21" s="50">
        <v>0.8</v>
      </c>
      <c r="V21" s="50">
        <v>0.85</v>
      </c>
      <c r="W21" s="50">
        <v>0.7</v>
      </c>
    </row>
    <row r="22" spans="15:23" ht="12.75" customHeight="1" x14ac:dyDescent="0.25">
      <c r="Q22" s="109" t="s">
        <v>117</v>
      </c>
      <c r="R22" s="110">
        <v>0.1</v>
      </c>
      <c r="S22" s="110">
        <v>0.95</v>
      </c>
      <c r="T22" s="110">
        <v>0.85</v>
      </c>
      <c r="U22" s="110">
        <v>0.85</v>
      </c>
      <c r="V22" s="110">
        <v>0.9</v>
      </c>
      <c r="W22" s="110">
        <v>0.8</v>
      </c>
    </row>
    <row r="23" spans="15:23" ht="12.75" customHeight="1" x14ac:dyDescent="0.25"/>
    <row r="24" spans="15:23" ht="12.75" customHeight="1" x14ac:dyDescent="0.25">
      <c r="Q24" s="26"/>
      <c r="R24" s="26"/>
      <c r="S24" s="26"/>
      <c r="T24" s="26"/>
    </row>
    <row r="25" spans="15:23" x14ac:dyDescent="0.25">
      <c r="O25" s="26"/>
      <c r="P25" s="26"/>
    </row>
    <row r="26" spans="15:23" ht="12.75" customHeight="1" x14ac:dyDescent="0.25"/>
    <row r="27" spans="15:23" ht="12.75" customHeight="1" x14ac:dyDescent="0.25"/>
    <row r="28" spans="15:23" ht="12.75" customHeight="1" x14ac:dyDescent="0.25"/>
    <row r="29" spans="15:23" ht="12.75" customHeight="1" x14ac:dyDescent="0.25"/>
    <row r="30" spans="15:23" ht="12.75" customHeight="1" x14ac:dyDescent="0.25"/>
    <row r="31" spans="15:23" ht="12.75" customHeight="1" x14ac:dyDescent="0.25"/>
    <row r="32" spans="15:23"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sheetData>
  <sheetProtection selectLockedCells="1" selectUnlockedCells="1"/>
  <mergeCells count="21">
    <mergeCell ref="S3:W4"/>
    <mergeCell ref="N3:R4"/>
    <mergeCell ref="K3:M4"/>
    <mergeCell ref="Q19:W19"/>
    <mergeCell ref="A3:C9"/>
    <mergeCell ref="D3:F3"/>
    <mergeCell ref="D5:F9"/>
    <mergeCell ref="M5:M9"/>
    <mergeCell ref="G5:H9"/>
    <mergeCell ref="I5:J9"/>
    <mergeCell ref="G3:H3"/>
    <mergeCell ref="I3:J3"/>
    <mergeCell ref="Q18:W18"/>
    <mergeCell ref="Q5:R9"/>
    <mergeCell ref="V5:W9"/>
    <mergeCell ref="S6:T6"/>
    <mergeCell ref="S8:T8"/>
    <mergeCell ref="S7:T7"/>
    <mergeCell ref="N6:O6"/>
    <mergeCell ref="N8:O8"/>
    <mergeCell ref="N7:O7"/>
  </mergeCells>
  <conditionalFormatting sqref="K5:L5 L6:L9">
    <cfRule type="cellIs" dxfId="20" priority="14" operator="greaterThan">
      <formula>0.9</formula>
    </cfRule>
    <cfRule type="cellIs" dxfId="19" priority="15" operator="between">
      <formula>0.8</formula>
      <formula>0.9</formula>
    </cfRule>
    <cfRule type="cellIs" dxfId="18" priority="16" operator="lessThan">
      <formula>0.8</formula>
    </cfRule>
  </conditionalFormatting>
  <conditionalFormatting sqref="V5:W9">
    <cfRule type="cellIs" dxfId="17" priority="29" operator="greaterThanOrEqual">
      <formula>$W$22</formula>
    </cfRule>
    <cfRule type="cellIs" dxfId="16" priority="30" operator="between">
      <formula>$W$21</formula>
      <formula>$W$22</formula>
    </cfRule>
    <cfRule type="cellIs" dxfId="15" priority="31" operator="lessThanOrEqual">
      <formula>$W$21</formula>
    </cfRule>
  </conditionalFormatting>
  <conditionalFormatting sqref="M5">
    <cfRule type="cellIs" dxfId="14" priority="32" operator="greaterThanOrEqual">
      <formula>$S$22</formula>
    </cfRule>
    <cfRule type="cellIs" dxfId="13" priority="33" operator="between">
      <formula>$S$21</formula>
      <formula>$S$22</formula>
    </cfRule>
    <cfRule type="cellIs" dxfId="12" priority="34" operator="lessThanOrEqual">
      <formula>$S$21</formula>
    </cfRule>
  </conditionalFormatting>
  <conditionalFormatting sqref="U6">
    <cfRule type="cellIs" dxfId="11" priority="35" operator="greaterThanOrEqual">
      <formula>$T$22</formula>
    </cfRule>
    <cfRule type="cellIs" dxfId="10" priority="36" operator="between">
      <formula>$T$21</formula>
      <formula>$T$22</formula>
    </cfRule>
    <cfRule type="cellIs" dxfId="9" priority="37" operator="lessThanOrEqual">
      <formula>$T$21</formula>
    </cfRule>
  </conditionalFormatting>
  <conditionalFormatting sqref="I5:J9">
    <cfRule type="cellIs" dxfId="8" priority="38" operator="lessThanOrEqual">
      <formula>$R$22</formula>
    </cfRule>
    <cfRule type="cellIs" dxfId="7" priority="39" operator="between">
      <formula>$R$22</formula>
      <formula>$R$21</formula>
    </cfRule>
    <cfRule type="cellIs" dxfId="6" priority="40" operator="greaterThanOrEqual">
      <formula>$R$21</formula>
    </cfRule>
  </conditionalFormatting>
  <conditionalFormatting sqref="U7">
    <cfRule type="cellIs" dxfId="5" priority="41" operator="greaterThanOrEqual">
      <formula>$U$22</formula>
    </cfRule>
    <cfRule type="cellIs" dxfId="4" priority="42" operator="between">
      <formula>$U$21</formula>
      <formula>$U$22</formula>
    </cfRule>
    <cfRule type="cellIs" dxfId="3" priority="43" operator="lessThanOrEqual">
      <formula>$U$21</formula>
    </cfRule>
  </conditionalFormatting>
  <conditionalFormatting sqref="U8">
    <cfRule type="cellIs" dxfId="2" priority="44" operator="greaterThanOrEqual">
      <formula>$V$22</formula>
    </cfRule>
    <cfRule type="cellIs" dxfId="1" priority="45" operator="between">
      <formula>$V$21</formula>
      <formula>$V$22</formula>
    </cfRule>
    <cfRule type="cellIs" dxfId="0" priority="46" operator="lessThanOrEqual">
      <formula>$V$21</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Button 1">
              <controlPr defaultSize="0" print="0" autoFill="0" autoPict="0" macro="[0]!Refresh">
                <anchor moveWithCells="1" sizeWithCells="1">
                  <from>
                    <xdr:col>0</xdr:col>
                    <xdr:colOff>45720</xdr:colOff>
                    <xdr:row>9</xdr:row>
                    <xdr:rowOff>7620</xdr:rowOff>
                  </from>
                  <to>
                    <xdr:col>1</xdr:col>
                    <xdr:colOff>350520</xdr:colOff>
                    <xdr:row>10</xdr:row>
                    <xdr:rowOff>106680</xdr:rowOff>
                  </to>
                </anchor>
              </controlPr>
            </control>
          </mc:Choice>
        </mc:AlternateContent>
        <mc:AlternateContent xmlns:mc="http://schemas.openxmlformats.org/markup-compatibility/2006">
          <mc:Choice Requires="x14">
            <control shapeId="4098" r:id="rId5" name="Button 2">
              <controlPr defaultSize="0" print="0" autoFill="0" autoPict="0" macro="[0]!Full_screen">
                <anchor moveWithCells="1" sizeWithCells="1">
                  <from>
                    <xdr:col>1</xdr:col>
                    <xdr:colOff>373380</xdr:colOff>
                    <xdr:row>9</xdr:row>
                    <xdr:rowOff>7620</xdr:rowOff>
                  </from>
                  <to>
                    <xdr:col>2</xdr:col>
                    <xdr:colOff>609600</xdr:colOff>
                    <xdr:row>10</xdr:row>
                    <xdr:rowOff>106680</xdr:rowOff>
                  </to>
                </anchor>
              </controlPr>
            </control>
          </mc:Choice>
        </mc:AlternateContent>
      </controls>
    </mc:Choice>
  </mc:AlternateContent>
  <extLst>
    <ext xmlns:x14="http://schemas.microsoft.com/office/spreadsheetml/2009/9/main" uri="{A8765BA9-456A-4dab-B4F3-ACF838C121DE}">
      <x14:slicerList>
        <x14:slicer r:id="rId6"/>
      </x14:slicerList>
    </ext>
    <ext xmlns:x15="http://schemas.microsoft.com/office/spreadsheetml/2010/11/main" uri="{7E03D99C-DC04-49d9-9315-930204A7B6E9}">
      <x15:timelineRefs>
        <x15:timelineRef r:id="rId7"/>
      </x15:timelineRef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3AB79-2B5D-4777-84F9-0315F1AD79CC}">
  <sheetPr codeName="Sheet7"/>
  <dimension ref="B2:D51"/>
  <sheetViews>
    <sheetView workbookViewId="0">
      <selection activeCell="D3" sqref="D3"/>
    </sheetView>
  </sheetViews>
  <sheetFormatPr defaultRowHeight="14.4" x14ac:dyDescent="0.3"/>
  <sheetData>
    <row r="2" spans="2:4" x14ac:dyDescent="0.3">
      <c r="B2" t="s">
        <v>81</v>
      </c>
    </row>
    <row r="3" spans="2:4" x14ac:dyDescent="0.3">
      <c r="B3" s="15">
        <v>0</v>
      </c>
      <c r="D3" s="57"/>
    </row>
    <row r="4" spans="2:4" x14ac:dyDescent="0.3">
      <c r="B4" s="15">
        <v>2.0833333333333332E-2</v>
      </c>
    </row>
    <row r="5" spans="2:4" x14ac:dyDescent="0.3">
      <c r="B5" s="15">
        <v>4.1666666666666699E-2</v>
      </c>
    </row>
    <row r="6" spans="2:4" x14ac:dyDescent="0.3">
      <c r="B6" s="15">
        <v>6.25E-2</v>
      </c>
    </row>
    <row r="7" spans="2:4" x14ac:dyDescent="0.3">
      <c r="B7" s="15">
        <v>8.3333333333333301E-2</v>
      </c>
    </row>
    <row r="8" spans="2:4" x14ac:dyDescent="0.3">
      <c r="B8" s="15">
        <v>0.104166666666667</v>
      </c>
    </row>
    <row r="9" spans="2:4" x14ac:dyDescent="0.3">
      <c r="B9" s="15">
        <v>0.125</v>
      </c>
    </row>
    <row r="10" spans="2:4" x14ac:dyDescent="0.3">
      <c r="B10" s="15">
        <v>0.14583333333333301</v>
      </c>
    </row>
    <row r="11" spans="2:4" x14ac:dyDescent="0.3">
      <c r="B11" s="15">
        <v>0.16666666666666699</v>
      </c>
    </row>
    <row r="12" spans="2:4" x14ac:dyDescent="0.3">
      <c r="B12" s="15">
        <v>0.1875</v>
      </c>
    </row>
    <row r="13" spans="2:4" x14ac:dyDescent="0.3">
      <c r="B13" s="15">
        <v>0.20833333333333301</v>
      </c>
    </row>
    <row r="14" spans="2:4" x14ac:dyDescent="0.3">
      <c r="B14" s="15">
        <v>0.22916666666666699</v>
      </c>
    </row>
    <row r="15" spans="2:4" x14ac:dyDescent="0.3">
      <c r="B15" s="15">
        <v>0.25</v>
      </c>
    </row>
    <row r="16" spans="2:4" x14ac:dyDescent="0.3">
      <c r="B16" s="15">
        <v>0.27083333333333298</v>
      </c>
    </row>
    <row r="17" spans="2:2" x14ac:dyDescent="0.3">
      <c r="B17" s="15">
        <v>0.29166666666666702</v>
      </c>
    </row>
    <row r="18" spans="2:2" x14ac:dyDescent="0.3">
      <c r="B18" s="15">
        <v>0.3125</v>
      </c>
    </row>
    <row r="19" spans="2:2" x14ac:dyDescent="0.3">
      <c r="B19" s="15">
        <v>0.33333333333333298</v>
      </c>
    </row>
    <row r="20" spans="2:2" x14ac:dyDescent="0.3">
      <c r="B20" s="15">
        <v>0.35416666666666702</v>
      </c>
    </row>
    <row r="21" spans="2:2" x14ac:dyDescent="0.3">
      <c r="B21" s="15">
        <v>0.375</v>
      </c>
    </row>
    <row r="22" spans="2:2" x14ac:dyDescent="0.3">
      <c r="B22" s="15">
        <v>0.39583333333333298</v>
      </c>
    </row>
    <row r="23" spans="2:2" x14ac:dyDescent="0.3">
      <c r="B23" s="15">
        <v>0.41666666666666702</v>
      </c>
    </row>
    <row r="24" spans="2:2" x14ac:dyDescent="0.3">
      <c r="B24" s="15">
        <v>0.4375</v>
      </c>
    </row>
    <row r="25" spans="2:2" x14ac:dyDescent="0.3">
      <c r="B25" s="15">
        <v>0.45833333333333298</v>
      </c>
    </row>
    <row r="26" spans="2:2" x14ac:dyDescent="0.3">
      <c r="B26" s="15">
        <v>0.47916666666666702</v>
      </c>
    </row>
    <row r="27" spans="2:2" x14ac:dyDescent="0.3">
      <c r="B27" s="15">
        <v>0.5</v>
      </c>
    </row>
    <row r="28" spans="2:2" x14ac:dyDescent="0.3">
      <c r="B28" s="15">
        <v>0.52083333333333304</v>
      </c>
    </row>
    <row r="29" spans="2:2" x14ac:dyDescent="0.3">
      <c r="B29" s="15">
        <v>0.54166666666666696</v>
      </c>
    </row>
    <row r="30" spans="2:2" x14ac:dyDescent="0.3">
      <c r="B30" s="15">
        <v>0.5625</v>
      </c>
    </row>
    <row r="31" spans="2:2" x14ac:dyDescent="0.3">
      <c r="B31" s="15">
        <v>0.58333333333333304</v>
      </c>
    </row>
    <row r="32" spans="2:2" x14ac:dyDescent="0.3">
      <c r="B32" s="15">
        <v>0.60416666666666696</v>
      </c>
    </row>
    <row r="33" spans="2:2" x14ac:dyDescent="0.3">
      <c r="B33" s="15">
        <v>0.625</v>
      </c>
    </row>
    <row r="34" spans="2:2" x14ac:dyDescent="0.3">
      <c r="B34" s="15">
        <v>0.64583333333333304</v>
      </c>
    </row>
    <row r="35" spans="2:2" x14ac:dyDescent="0.3">
      <c r="B35" s="15">
        <v>0.66666666666666696</v>
      </c>
    </row>
    <row r="36" spans="2:2" x14ac:dyDescent="0.3">
      <c r="B36" s="15">
        <v>0.6875</v>
      </c>
    </row>
    <row r="37" spans="2:2" x14ac:dyDescent="0.3">
      <c r="B37" s="15">
        <v>0.70833333333333304</v>
      </c>
    </row>
    <row r="38" spans="2:2" x14ac:dyDescent="0.3">
      <c r="B38" s="15">
        <v>0.72916666666666696</v>
      </c>
    </row>
    <row r="39" spans="2:2" x14ac:dyDescent="0.3">
      <c r="B39" s="15">
        <v>0.75</v>
      </c>
    </row>
    <row r="40" spans="2:2" x14ac:dyDescent="0.3">
      <c r="B40" s="15">
        <v>0.77083333333333304</v>
      </c>
    </row>
    <row r="41" spans="2:2" x14ac:dyDescent="0.3">
      <c r="B41" s="15">
        <v>0.79166666666666696</v>
      </c>
    </row>
    <row r="42" spans="2:2" x14ac:dyDescent="0.3">
      <c r="B42" s="15">
        <v>0.8125</v>
      </c>
    </row>
    <row r="43" spans="2:2" x14ac:dyDescent="0.3">
      <c r="B43" s="15">
        <v>0.83333333333333304</v>
      </c>
    </row>
    <row r="44" spans="2:2" x14ac:dyDescent="0.3">
      <c r="B44" s="15">
        <v>0.85416666666666696</v>
      </c>
    </row>
    <row r="45" spans="2:2" x14ac:dyDescent="0.3">
      <c r="B45" s="15">
        <v>0.875</v>
      </c>
    </row>
    <row r="46" spans="2:2" x14ac:dyDescent="0.3">
      <c r="B46" s="15">
        <v>0.89583333333333304</v>
      </c>
    </row>
    <row r="47" spans="2:2" x14ac:dyDescent="0.3">
      <c r="B47" s="15">
        <v>0.91666666666666696</v>
      </c>
    </row>
    <row r="48" spans="2:2" x14ac:dyDescent="0.3">
      <c r="B48" s="15">
        <v>0.9375</v>
      </c>
    </row>
    <row r="49" spans="2:2" x14ac:dyDescent="0.3">
      <c r="B49" s="15">
        <v>0.95833333333333304</v>
      </c>
    </row>
    <row r="50" spans="2:2" x14ac:dyDescent="0.3">
      <c r="B50" s="15">
        <v>0.97916666666666696</v>
      </c>
    </row>
    <row r="51" spans="2:2" x14ac:dyDescent="0.3">
      <c r="B51" s="1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1 6 " ? > < V i s u a l i z a t i o n   x m l n s : x s d = " h t t p : / / w w w . w 3 . o r g / 2 0 0 1 / X M L S c h e m a "   x m l n s : x s i = " h t t p : / / w w w . w 3 . o r g / 2 0 0 1 / X M L S c h e m a - i n s t a n c e "   x m l n s = " h t t p : / / m i c r o s o f t . d a t a . v i s u a l i z a t i o n . C l i e n t . E x c e l / 1 . 0 " > < T o u r s > < T o u r   N a m e = " T o u r   1 "   I d = " { 1 1 E 6 3 4 F 9 - D 3 F 9 - 4 B 3 1 - 8 4 9 A - 3 4 D 1 6 A 5 5 5 D 7 9 } "   T o u r I d = " b 9 d b 7 3 8 5 - 9 d 3 b - 4 3 2 2 - a 2 0 f - 3 1 9 d a 2 3 8 c 9 2 7 "   X m l V e r = " 6 "   M i n X m l V e r = " 3 " > < D e s c r i p t i o n > S o m e   d e s c r i p t i o n   f o r   t h e   t o u r   g o e s   h e r e < / D e s c r i p t i o n > < I m a g e > i V B O R w 0 K G g o A A A A N S U h E U g A A A N Q A A A B 1 C A Y A A A A 2 n s 9 T A A A A A X N S R 0 I A r s 4 c 6 Q A A A A R n Q U 1 B A A C x j w v 8 Y Q U A A A A J c E h Z c w A A B C E A A A Q h A V l M W R s A A C y j S U R B V H h e 7 X 0 H d x z X l e a t z m g 0 c s 4 A A T C A p B g U q G T L l m Y 8 n t 3 x e u a M d + 0 9 4 z 2 e m T O z 5 + y v 2 y h L t m T L k i x T p J j A D C I R O c d G 5 7 T 3 u 6 9 e d 6 H R A J s S Q I j d 9 Z E P 7 1 V 1 d 8 X 3 1 Q 3 v v l v G h 1 / d y J A N G z Y O B U y o m z a h b N g 4 J B g f / s U m l A 0 b h w X j t z a h b N g 4 N D j M 2 o Y N G 4 c A l l C 3 b A l l w 8 Y h w f j t V Z t Q N m w c F m y V 7 3 s I w 6 w L w T j o Q x v H D u M j W 0 I d K 5 w O B / W 1 t 1 B z X Y A q 3 C 7 a j h p 0 a 9 Z N q T R R J l P 4 1 h j M K r e T K J U x y O V i h q U j 5 P U S B Z c e m 9 + w c V y w C f W C 4 a 9 q o I t 9 z R T w G J R O p y i V S t H k m p N C c a L 5 L e c u E h 1 E K M B p Z K g h k K H u 2 h S t B t O 0 F P Z T m p z k c B p U 7 d 2 h S G i N o q F N / q Z 9 i 1 8 U m F C 3 7 a t 9 x P B V t 1 J j b Q u d a g g z i d I U T 2 b o i 3 E P J V P q 0 o M 4 T l a + e + s T N L b i k n V 7 k E e u m o o M n W / e p o q K C l n G N k C 0 a D R K a W c l u V l y r Y Z c F E 2 5 a D n s o Y A x R x v r K / J d G 0 c H 4 6 O v b U I d B Q L + C k p W n K J 3 u k C i F N 2 f d 9 D c l o P b O R I B A W + G 6 v 1 p 2 o w Y o u 7 t I 5 S y h H K w c D r T m m R C p W l n f Y m q G 1 r I 5 8 r Q w 0 U 3 7 c Q c d K U 3 T r G k Q a l 4 i B y e A B P U T W f a U u R l n q Y y T k o Z b n q 6 s E g L a x u y P R u H C 5 t Q h 4 y a 6 g b a o S 7 q C E S p t y 5 G n 4 1 5 K Z F k g 4 h R j D p X C N D w M i Y R 3 z 8 Z E 6 c F 1 k F d d L A N B s n 0 5 w m P E O k D / j y R 4 g / 5 / 9 L y G j U 2 N t B a y E F d d R n 5 b j K Z J J / P x 2 q h m x Y 3 d + j + x I x s 1 8 b h w P j Y J t S h o L K h n 8 L x A C U S S e 7 8 k A h p C s V y x H k W g Q p 9 P t C U z K m A 5 u d Q D V / v j o s 0 e r K Y o t Y 6 F 7 V U p a m W V c B P R 7 z y H b c z Q 1 d 6 E j Q y H 6 X z X e 6 s z a X J h 5 J m M r o 9 H v J w W d w M 0 7 3 x a f m O j e 8 G v j 3 y v L P L t y x e X 4 A c 1 R d o K + S j W C w u E i C Z Y n U s m h G S 6 J I P 6 2 e F P r / Y k W A J l x R y W A H v 3 9 d P P a I e X j l h i C O j x p f m 9 b l t t V W n a G o t L W S a n 1 8 Q A u n P 4 v E 4 p f g Y e S U F t 7 f 5 m G N U 6 X H T X 7 9 6 m p p q q 3 g P h c / T L s U V f m Q V X G + X Z x Q H i 4 r X h 0 5 R 2 O i l S C Q m R I I K B q e D 7 r w o V u y 3 3 o p G f 5 I u N S 3 R 8 J y b V n Y c 9 F 4 / q 3 j Y Z x 6 m N 5 w U D A a p r z 5 F f 2 K 1 8 r N R r x y a 1 5 2 h n V C U q j N L 8 j 1 N p k Q i I c u Q U t g 7 i O R y u y i e S F F k Z 5 P C 4 Q g N d T X R B 5 d P k R N i 0 H K u d i m + G B 9 f u 7 P / 3 b V R E O f 6 O s n j 9 t P X k 3 A y 5 A g E 5 J P l I P L k w + P K 0 A 9 P K B v o 8 3 E v X e 6 M i 8 M C W w D B V p l g k F j n 2 1 k K 7 i x S c 3 O z + i F j e 2 u L q m t q z K U c N j Y 2 q K 6 u z l w i W l t b o 4 a G B q V C M t k i k Y h 4 C u F x 9 L i d 5 H I 6 p W O s B a P 0 Y F q R 0 k b x s C M l n g N 4 2 n 9 w e Y g a A h 6 6 O m E c K J H y l 4 t B P G n Q p 0 9 8 Q i Z g a k P Z T 3 j 4 e b m f R y M h 6 j Q e 0 c z o n V 1 k A k C m 6 a k p c y k H q K G Q Z F N T 0 x Q K h W h l Z Z W l U Z i i L K F w f C A T z i u 0 s 8 0 l y K p j m q L R G N V U u O n 9 C w P m V m w U C + N 3 1 4 a f 7 6 6 X K T q a 6 m m w r Z Z m N z J 0 b 9 6 V J Q w K O r y + i M 9 L o m e h q z Z J y z t O O t e a o D q W V l s s i Y L b Q a q u r m Y S V c t 3 s M + t z U 2 q Z U k E 1 R N S B + u q q q q k D u 3 s U B V / P x 8 7 v H 6 b 7 a i 2 t l Z R A b 1 e H 4 Q W z c z M U k d 7 h 9 h b g a o A T S x t 0 s J 6 0 P y V j Y N g E 6 o I N N f X U p T a q L 4 i S g 8 X c t E M V v J Y 2 4 c B O B b O M o k O w u L C A r W 0 t o q E A Z F W l p e p i S X X 3 N w c d X V 1 C V m W F p e o 7 0 Q f u V w u k a j 4 n h 4 M t m J m Z o Y 6 O z o o b T h p Z 3 t T 1 E R s F z Y X y t j C F s 3 b Y 1 f P h O 2 U e E a 5 c n a A 5 k J t d L Y 5 R K P L b N A z c X T R O G w y A Q v b T l H / U m k c y F 5 M T k w I m U C a 2 7 f u 0 P z 8 v K h 9 s W i U p d i 2 k K C 2 t p Z O n T 7 F q m J U l t 1 u 5 U I P h c J C L g D 7 A Q K V l S J l p 9 c d I v 2 g G u K 8 o N L i u / 2 t 1 X T 5 R G v B a 2 S X X D F + d 9 2 W U I W A j t d d V 0 M T o V b x h D m N N H F 1 5 E T K B x x u P x 6 I m k s 5 R N g O c j i d o q q B A M C t q Q z V Z B b I S E W p r r 6 O 5 m b n q L u n h 4 n k 2 i W V Q L i d 4 D Y 9 C v W L k 6 O 5 K k 1 z m 0 5 6 q y 9 O j l S Y z y t N l Z U B i r K A / G r S R 5 c 6 k 9 R U p c 4 1 y j b Z r c k l O z p w H 9 h O i X 3 w / s V B i r s a h U w g z n G Q C Q h 4 V J R F P i r 8 f n r 8 a I S G V x o p F M P j k S g Y j t F k r I 8 y 1 Q M i j c 6 d P 0 f r 6 + t s G 3 n p 6 d O n 8 h 3 A 4 T D I U 9 s l b X g U 4 Q z B F m 7 N u O V 3 P r a l g F Q s K O f 5 g N X c N N e P R i Y o n n L Q p d 7 d D h E b O R i / v 3 7 X f t h Y A M n U 0 d B E 4 1 t 1 W S 8 e c N R k e q M 7 T t W + v e R Z X F g U a Y B j a W 5 q p M / G / e R 0 u s j n z r A E U U Q C 3 u 2 P S 0 w f B n x v z 7 q F K L X x E W q q x j M z I z Y V n B C B Q E D U v 0 V W 9 e 4 v F A 7 E 9 d M m n W w I U 2 1 N N e 8 3 S X + e r q O h t h S 1 V y c p l H C R M x X i 6 0 R 0 Z 3 r d / I U N D e P 3 3 9 i E s s J b f Z 6 2 w / E s m f L J c 1 S S 6 X T N k g T K L i 4 u 0 W m 2 e w o h w g T 6 a s J j L u W A z o 3 D q u L f v 9 E b F 2 m z H X X Q 9 S m 2 m b h 9 p T t I j j S 8 f 2 H y s L T C u c 2 y O r h g n C b D 5 Z d t 1 P h 4 A / z l r Q h + o f D + S V Y 1 e c P B 4 A 7 d W G y S O V i v t W / Q 8 v I K E 7 R T 3 P F P 1 v a q o + U M m 1 A W V N f 1 0 u q O T z x h + W Q 6 K i J p v D 8 Y p U 0 Z h K 0 V K Z k P O C g K o c q b p n N t C b r 6 V I 1 d A R U s v d 7 p i 9 F m x C G h S Z B m i d W H 1 N 9 / g i I p N 1 2 b 8 r I U 2 i J P R T X V V a S o v z F p / l I B c b j h u C E E h 1 S D 2 t j Q 0 E j 3 V u v I x Q L v V O 0 q + V n l R P T F x u Y 2 z Y Q K q 6 X l C N u G M u H w 1 G f J 9 K K k k g Y 6 P K Z l z M z O F C T T z d m 9 U k k j G H M I c a y A J A M B A 5 4 M z b N q N 7 H m o n D F S X G d I 6 g W C F M N 9 d Q l 9 5 A J w L G A T A B U x P r 6 B n r 0 6 B G 1 0 R P a Y s m 3 F G 8 Q W w u B t Y H K C n I l b S m l w V c X N 7 C 8 S 2 V N K 8 W N 1 i y Z d A G O m k w A p l 0 A / g q l f u V j M 3 z w c + / R k t t s E U u Q D H X U p G Q c a 3 Q 1 Z y O t x 3 x 0 f d o j 9 t j Z 1 r i s e 7 R U 2 I b K R 8 p V J Z E Z s M O q k 0 9 p a t 3 J q q F D B n 7 h 8 G i t 9 l I F Y c x s 7 7 U t t 4 K H U Y H V 5 V M c h o O 2 Y w 2 i v u S T 6 U U B d L k / b 9 C m d 0 i t Y C C q H N I H k s Z 6 N H 6 W Z o 2 V a f K z 9 A F x a n 0 p a n Q s 0 G B T U j 5 L p g 1 a C j p F + s y x u q e B U 4 J d p S Y j K o k X T x n 0 p 3 G v r J d l k 9 j 4 b j S e p o 2 N T V p a W q a 1 + X E J n p 1 e 2 K I 3 h l r p U k e c y e l m 1 V C N a d X W 1 J A j G u T r q a J G y r p 8 c u P e i + 0 9 3 z M Y g X P c W W J i q F v J 9 K J J p Y H o 8 U m W A F b U V q T p t S 4 l V Q p h W 0 K R q v a 1 s / K B G 2 8 9 O 5 A T Z M I 8 S I x 7 g c z J R J x + c i Y p H k F c C 9 i U T q e T F h Y W q K 2 t L a u a 4 j L F Y l G a m 5 t n a e W h + V h x U q 9 U c b A u U e L w 1 p y g a D S R d U A c F 4 k 0 v C w 9 + h s T 9 F c n o 1 L O V k 1 J f R C Z c O z b W 9 v S P s l S q h j o s 0 R 0 O w A H h D m p W B w S 2 J / L 7 a H Z 2 X l Z B / K A S E B z c 5 P U G u A V 3 P g Y O E a p y k T M T 8 o T T K i s s C q 7 s h N R L u R 8 I h 0 H s T A G 9 Y M T M X N J o a 6 u R g h z E C Y n p 6 i z q 0 P a y z t K m h Q L r e J Z g Z / f m F E q Y S h T K T X C m x D G J D B c t L y 8 v G s / G C i G d x K R G 7 U B R G T s v d b l U s p W Q h m B o V 3 u c d 1 B j o J M B R x 3 u w A p h I F d K 3 A c 8 K K N P h k 1 1 x T G i R O 9 N D L y R N q Q L J 6 F T + h 8 W 0 K c E o V 2 C 5 U O N l B L l Y r l O w i p j J s e P X w s K q W e o I j f w 0 E B F U 9 f K 6 i F I F O G r y X m U 7 W 4 d j 8 Y y g n G p z f v H 3 4 P + p 7 D 6 a 2 j c K p Z O o k m l M Z R E O o g g A S w k a w A 0 W / d u k 2 v v f a q q F u F X O n 5 G B 0 d k 2 M f H B z Y 9 f 0 v J 7 x Z L y K A 8 S m M U 2 l 8 c + M 2 M + Q K h U T t w 7 5 I H B p P 1 1 2 0 O v 4 1 v X G q R q 4 T t o s Y Q J / P m 4 0 L X F 1 Z p S Z T B c Q x I 6 4 Q U + 4 x 1 y r l r a K E M z c 2 V i 4 o S 0 K l f E M y i e 5 F S K d n A d L J C h z D 2 N i 4 D M L i y V 8 s V l Z W x C t 3 8 u S g u W Y 3 g l G D r k 1 7 6 W J 7 n B o D O Q L P z s 3 J t I 1 C w L H c v H m L X n 3 1 s m x f T 2 r U j g m 4 z U d W P H S e f 4 5 r i e W J p R j V + 6 I U 4 + u 7 k i 7 O S V J K K D t C + e r 6 a X P b u U v d A 4 6 D T H B C w G 7 C c W D 6 R S Q S p Z q a m j 2 G f z G A d M A 5 I E X Y 8 w D X A c C g b z 5 w S c b Z R j M y K S G 4 F X C n I 6 n m a q a d t p M B + l F / R C Q Z j m O O z 6 X S X 0 n b 4 S h F P H s n N p Y y m F A P y o p Q K d + Z r H R C 0 T g q Q k G F K r T p J p Y S F 1 h a Y H Y t O q Y 1 7 8 O 3 B W y p U 6 d O m k v F Y 2 J i k m 2 x P n M p h x 1 W A z F u h X C j / Y B r + N l 4 B b V X p 2 m g P i x S C i o f Q p Y w D y v o + e 7 n 9 T L B g R t e L s V b 3 c 5 P 0 V w 0 h M Z R S q f 8 T b e 4 l + i k b 5 T q 0 5 N i b 9 y + P X w o Z A K e R 0 W 0 Y r / z R + j S k 2 U 3 / e G A 8 S 3 s 8 4 N B l k p b T v q c i b U U d E m n Q m J O O F V 8 q X D B e 1 G q 5 d v d g Z c U k U R N Q T f 5 i w I 8 Z O f 7 a q i 7 u 4 u 6 O j u o v b 1 N B k M f P n w o x / V d E T c 9 c c 8 L H M d + G G p N y L j V n 8 Y O V i X f 7 o v x + R n 0 m G 2 q z 8 f c l H H 5 a T P i p M h G e e V T L x t C e S o R X p S L h t C k e l H k g r 2 E m b f Y 3 8 M H D 8 X x g E l / 9 f X 1 N D Q 0 J F P O M S 3 i u y D 5 L Q k F u w t q 5 3 5 4 r z 8 q A 7 9 3 F 3 I x g / l A 2 F O 7 R y X V 7 P Z M 0 6 0 5 L 4 2 s e m k 2 X E + u Z P k M 9 h p / u P X w e B 7 X L x q V Z y g U O r 4 Q o x 8 N x C R w F f u H 3 Y Q o b i v u 3 b s v a b 6 Q 9 u u d d 9 4 q 6 C R 4 F u D U A D F q a 2 u k Y z 8 P k O k I c 5 z 2 w / 1 F t 0 x K z H e 7 W w F 7 a m J q n g I V L k q k 3 f S X 8 Q z F Y x E 6 0 7 h N R m 2 L + a 3 S R t l I q F j s + K T T G 9 2 K T A C M 9 k K e O E w 7 f / P N K / T e e z + Q + U e I R n h e V F T 4 J K Y P W Y 9 g K z 4 P s M 9 C Q F w f g D R m w F e T X o r v o 5 3 i e n a 2 N U l y T e R 2 P 9 2 S Z G I 7 a H J t f 8 l W a i i L r E e B 6 n q R D F a v 3 o s C w v m r M R u W g R m u c C 0 X k j 4 V / l w S F Y z 3 w F F x 7 + 5 9 + f 7 z A G 5 w D M C C u B j s h e S 7 f / + B J L o E 0 f a z 1 Z C b z w q Q A 9 + d W M n Q 6 s a O b O u N j i 3 e f o K + H C 9 s T 0 E q I g w J 0 z y Q P 7 C + k s + b 1 + 3 E n Z Q I 7 e y 6 J 6 V a y m L 6 h t P V k i X T i 5 J K A P a N m b g a i I n T G Y r y A c l i P T Z M 4 D v / y j n a 3 N w S d a w Y P H 0 6 J W r j 2 b N D V F n p l + i G 8 0 j U s r Z B P T 3 d 1 N H R I c c w P H x 3 z 8 M F B F 5 c X J Q B X B R I L G y r o y p C 1 Z U e c a t X + T 3 0 e k 9 6 V 6 S 6 B o 5 d q Z l c u M b 2 U 5 n c 2 z 7 u j + / s u i e l W l j l K 7 S 6 t M p K c L f d B L w I Y g U X H 9 K j R y P 0 + P G I J J L c T z o A k C x 6 k N W K p q Z G a m 1 t o R s 3 b p l r 9 g L S C K F K H R 3 t 4 u T I x 9 D Z 0 1 l J B + J c u P C K x O f h 2 P R 6 T M 1 A A G x T U 5 M U 5 D 8 H + T H V H e 5 v f A 5 i N E D q M C R n o O U S 4 j O 5 p n z J c d U j 0 Y i k j 1 Y r y m e m V M n b U M 6 K R u 7 I u + P 1 X h Q C r U N 0 8 t Q p S b o C N a i 7 u 9 v 8 Z C 8 Q H 7 e f S g p p B a n z 1 V d X J S + 5 F Z A 4 q 6 u r d P n y J f l e I Y A c U 3 l 5 z + G 4 O H P m l A x y P 3 k y K o R N J o t z 3 e v h r s 9 G 9 6 p + O 6 z W 4 g H S 1 d l J S f A L / U x g U G y 7 9 D P P l r w N l X E 1 H o v t B O A Q M P Z U D D B A C k m z H + B w g P c P H s J Z V g H x F o 3 h 4 X v y m / b 2 d v N b h Q H p s Z + T o q o q I P F / k I 6 B g J q u 8 S y 8 2 x d j I o a k j V f u a G A / s N / w A F l d X c t m U F J Z / w y a m S 9 9 O 6 r k b a h Y L O f Z 0 1 L q R U k r 7 M V 8 k + c z A Z X q o L E g D U g b R H j D k 3 b h w n l q b G w 0 P 3 k G n n H O L S 3 F x w + 6 H W n q S N 6 T 9 v C 8 h z a 3 g i z l x u j B / Q f K F u T 1 9 Q 3 1 9 G j Z T C 6 D G 8 H A m + r z 7 0 + p l Z J X + f C S 6 K M i U E 6 d 2 R / F f A f Q y f y L A W y a q q r n C z p N F L D P r M g f F z s I y B 1 4 6 f L F r P T 9 6 q m P p d w A 2 2 p D 8 s Y P k H c 7 y u p n 9 r L z R S j y O r z s 4 E u C M y 3 d U m w n / T b Q P M W e C i E T 3 5 Z 3 N i H 4 t B j 3 9 9 p a b i w I i V a Q P G U j 4 t g 1 n w m A a o V 5 S c U C 1 w A k P A g g Q r H X K h 5 X E w h f N 6 f m e y v w K l F c D 1 M T 4 P b u q A q s g d M C x 6 L a p V p K W k L V 1 Z / I 3 u S j x H 5 b 7 2 + I U 0 9 P j 7 i c Y V P A T t F O B R A M d h B U t 8 3 N T Y n O d r t U J 8 R k P 8 y o x b T 4 u o r 0 H r U R 3 3 + e a R r X r t 3 Y N x s t A D v s x o 2 b R V 8 n k H N p e Z k e 3 / u G X m t W b z n U v 8 Q 2 / j T q N b e F a 4 9 1 q g B P n q g 8 F a U K 4 7 P h x / p a l B x O d r T S z W m f P H l f 9 D h U o U x F G P / R C S L h D I B 7 G s e D Y 4 N q C s c E V D + t J m J u E c a W w q E w R V l j q / K 7 R T X D 7 w 8 K a L U C E e 2 Y X 3 V Q K N P 0 9 I w E 7 B Y L p G b G M e J Y 4 E G d m l 2 g F e q l V z s i 9 I c R J 8 X i C Y k r R O a k V C I q 5 4 E Q J B R H J k Z v v b U / u V 9 2 l L R T o q X G R 9 X e o 1 P 5 D g K y u S 4 t L U k I E a I G A E g q x M s N D P R T S 0 u L E A j O C J A M U e f r M S + t 8 + 9 A s u E 7 d 4 U M m N / U 2 9 d D l 1 4 5 T e f O n a X e 3 h 4 h E x 4 S G H g t N H Z l B V 5 p 8 6 y 4 Q E j K 5 0 E 4 H M r a X H j B d W 9 X G z k 3 h u n T E a + 8 q x f i S E s o v J 0 e t Q b e Z l L o X p V K K W 0 b K p O m v o a 9 q Z V f B G L R M C 3 M L 4 q K p 4 J e Y 9 I J M e a T D 5 A P S S d b A i n a X B i j u 3 f v 0 b n z Z 6 m v r 1 c + x 2 A s o t O t 7 n / M 8 E X 6 L p A W k e o Y + 4 E N h g F b D P I i 5 G h s f J w a W A o i b 0 R 4 f 4 + 8 t b 8 f i P H x C a n h g p / Z s C b R z F B D x 0 n e j D o + 5 E v / w Q k V W Q + g Q h s F k r j g v S q R U t I 2 F G 7 g f u 9 X O m o g A 9 D K N p O Z L z I G T z F l H B 1 9 c W F J v G S j o 6 O S O Q g p j a E e e p y q w y H U C J E M k F x W Y K z o w Y N H M i v 3 9 u 0 7 k t M B j g m E E 2 G Q F p K s p q Z a Y u k w y I u Q o 4 H + f j r B 0 g 3 e u H h 4 0 9 z S X g y d P S O R 6 g c B k h C E x j E 2 N N R T V 1 1 O 8 k P S 7 i y O U H N l i t 7 t i 9 D 5 N m a v S S B d e M W u d a W K k h 3 Y h Y 4 f S 7 J d k n m + 4 N L D g s 8 f I K P t H X L 7 G 8 X o h 4 q H Z C c / / d u f U H 1 9 H f V z Z 5 + c W a I K Z 6 4 j 3 2 E 1 7 5 V X z p l L u 4 E u i H G q x s Y G U Q W t a h x U R n j + s K 6 Q + x v r J y d z L 1 z L R 5 x t n r 9 8 9 R d z C f 0 + 1 + H R h n q J A e X O z k 6 a Y C m F f O Z W g G i n T 5 + k 7 s A 6 2 x B K C u E t i L I d s 0 j F 3 8 1 u O + 9 + l U o p W Q m F 2 + a k F K s n B + k 6 R 4 / 7 y 3 4 J P 4 K N B K D j w 6 m A p 3 p n a 7 2 o g / D w I Z N Q p b 9 C y A E P 4 N W r X z P B h q V 8 + c W f 6 W t e f u 2 1 y z K w e + n S x V 3 q 3 0 G A f Q T b D f s r 9 B u s Q + j S W 2 + / K V m T o F o + e P B Q Q p q g R v 7 h 0 8 8 k a B b S F N E a G M / C t g o B U 9 8 f P 3 o s N p Y m E 2 r 5 J w Q z S Y b O V 6 I w P r / 7 x H x k l B Y g o d 7 o b 5 X O O b k Y p d F N N R C a f U K + Y L w / E G a V 7 4 5 4 9 9 D B d d w d X O A G O i g f F 2 w g q G z x G E t V f t K f P K k S r q A z 4 z 2 5 C F 7 F 7 7 C d V 1 + 9 J J 8 9 C 1 A P E a M 3 M H B C p J f e L w A y j z B p L r P k B M b G x s Q u g + 2 G 6 w a y W a U R l u H k 6 M r z C E K C o e A 3 U A 1 h L 2 K f f 3 r i o E Q 8 y i X G U j C q P H 1 s W / 7 k r y 7 K g 6 U U U b o S i n m D M R 6 o O k Z k k X q c K r v q c e H L 4 Q U h A W y h q a d T 0 u k A P P 1 r q q s l f R i I B t t o 8 O S A H L 9 G N a I P G H B E w M U 9 N H R G l p 8 F e B e x P w T B 4 n d W M t 2 8 e V v s t E t s b 2 k g + g L T P g B 8 t 5 B q F 2 b V T w M P J 6 x T t Z J G e B c v n B b R h J Z K a r 0 U f J d L K a N k C Q X g i Q w D 2 l 1 3 g p o b q 8 n r O B 5 7 C k g F + l n x U U / l x a U l V q s e C K n w m h g r d C c G 0 Q B E T K z F 1 d g T P H g x t q O g e h U D z K O q r K y U 6 w B i r S y v y C R D j I c h h T M G h 6 2 S o q W l W a Z s w G l S C L D F I L 2 0 t 2 8 X W Z g 8 I B U I 5 n I 5 a X J N q Z h p r e q Z x E O 7 l F H S 0 e Z w B u A m U m h W v F g d 7 h n + 4 H g A b / G X E z 6 6 O 3 x P p r r D w H 9 w / 6 F 4 4 / I B V e z K l T e k X e 9 P 0 1 r E b X Z U l 9 i G B w H n C / t n a 3 O L O 3 8 u 1 x 4 m D Q Z Y 3 Y Q E h B d x v 9 R l I B k + w z Y K Q d t / c l 1 N C H H 4 B I P B b V p b X Z P 2 6 o 6 a H 4 V 0 Y i K 9 Q C i z F L p X p V J K W k L h K Y 9 O i L l A X u 4 I e I v 6 c S K R 4 o 7 t f 5 3 S h l u m u T c 0 1 o s N l Y 8 F P m 4 d W u R y Z m g n 5 q S J i a e 0 v h m k R N r g Z W N P f B 8 A V Q t j W J B y m 1 u b W f U N d g 3 6 P + Z c 7 e d Q s A J C C 9 J w v + k k m A Y / b E 7 P B 2 l 2 d k K i j n q 9 P q q t q 6 U U k w Y D v E o q q Q J J p U s p w / j i 3 u i z H n o v L S 7 3 N E g N g x m q k p c 7 6 S c j x Q e V H i V + 2 B + T s S d I D q h l m B m r A e k A E u j Z t z d n P L S 2 n S D D B f d 4 j h C 9 9 U k a s L w j F x 4 6 R G H k A 8 R A s b r U I V U e P n w k U + M R G A t P I + w s u P Q D g S p R K + H G 7 + 7 u Z I k Z l g g N H B O + g x n E 9 5 a r q N s 7 y w + r G d 5 G F 6 2 u r V F 7 W 7 u Q 7 c s x B 0 V i C U o l 4 u K Q g G M i H t N O i R D 9 7 G f v l K x T o q Q J d a G z l t J M J i d U J V N F + X z M I 1 E J 3 w c 0 V P L T e / U u u Z r O 0 1 r Y m c 0 w h C i L G l + G v C x R M P C 7 H 3 A W b / b G K J V B D g e i k U c P 6 M r l w g 4 L u M I x 6 1 c D 3 r + L F y 9 I J A d s J h A M Z C z U 0 a G C j o 1 N S C I X E A 6 O n p b O f q p w J e V h B a K B d A 6 n g 1 a 3 U 3 R 7 W k k x x P J l C Y X C 5 w V C / f z n P y x h Q t 0 v X U K d b 6 u m t Z C D m q v N f A e M q 0 8 9 o j J 9 X 5 B K J c V V f V j o r E 3 R 6 e a 9 z h e o l l D R l p d X W R o F R T 2 7 e P E V 8 9 N n A y o n H B k A A n Y R k w g i a U K B m J C e n z 1 x U I r J h H 2 l k i w Z W T K J 2 1 y C Y 8 O U Y F L 9 w z / + W L Z T i i h p G w q D k C 0 1 f I P 5 p g N h f t K + 2 R M j 3 z 6 J G o 8 D h 0 k m Y H Z D 3 V I 8 Q L S N A 8 A t D x s L n j w M D H d 0 F B e t D m A b 0 a S D R l e c 8 u Z 4 q I + Q a F i v H B K q P b o C Z 4 V e T o l 2 k F t W N S u b a q M l C r 7 6 e F q X Z s G Y C M i k 4 + L 8 b K s A y I n Q H D i e K P S j R j i 0 L S 8 g u P b 1 d R k o v s O q H S I h E M G A i Y 5 Q 2 S C t E H F R L K A u D p 3 s p n 6 2 1 7 y O p E z 1 g O c O U z e 0 q x z u / 7 l N v u Z I i M P L q N N p k 1 S 6 F m m M L R a + X 6 V Q S n r 6 B h x K u O n 8 e M z q 7 L p + p T 2 u T r 7 E c K Y p y u q c R 8 a C 4 D z o 6 e 2 V x C l 9 J / r o 3 X f f F i 8 f E m 4 + j w 0 j 0 9 o Z f x z 1 0 f 1 p t o X S L i G L k j o p 8 e r d n Y o o 0 p j r h E Q g l h Q V S Y H v d b S 3 F L x X p V J K W u U b W 4 / K z Y S k 0 s j Z T 4 Y k o W y 2 v M 2 v F N D f U S O R F K + 9 / p o s Q y I h n s 8 6 w 3 d 9 f b N o Q k G V i 8 f i k n 1 2 b X 6 U n I 4 0 j T 6 6 K 5 M M h S T 8 w I o n u H h a l V u c 1 2 k S Z Q u I J n W S L u 7 j N C k V l H w a M c S U a R s K q P T s t p / O N O 3 Q j w d C 1 N 9 w 8 E S 9 l w W F h p k Q 2 Y 5 o c Q D q H l z g x Q L R 5 R g v 6 + 7 u o b r W f j r f 7 R H C w o s 3 P j E h 5 L n 2 V E k s I Z N F a m l C w f G S S i W E U K J + F 7 h P p V J K 2 o Z C Q U I R E A o 3 H s C D 2 T q Y i r f s Y Y w K E x G b K k t L W s E p g a J D l X A N M N 8 K 2 W i R A K Y Y r G 9 s U o S v j 8 f j o n d 7 w 3 y N l G c P 4 2 Y O w 0 E h t p 3 i S U g m b T s p Y m X M O p 3 E P C q z n U 6 q Q O A C 9 6 l U S k m r f A D G R + D d Q 2 f S a g 4 G U j W S / N T 0 + 9 X y h Y 4 4 u Y y X 2 1 k x s 6 k c M I h Q / / i j 3 0 v k B C Y l I k o C D 5 L O T v W C a i S A K Q b u i m r a Z h s M k s V B i h j K G Z G W q f j D 0 + b E Q 1 M a Z a W S S S J R C 8 W 9 n q R K f / G J Z V 5 W l L R T A i V q e O W p i H E S L a W s w J N U A 5 / / a D C x 5 8 3 s L x N G l t 1 C K o / H T V f e f F 0 m N c J N D m C q f D G h R w B s J 5 S N s E M C Y n F t U L S 0 1 6 Q i d 6 W Q C Q S S z 0 w S Q b 0 D i S C V p H D 7 9 O k T B e 9 R K Z W S t 6 H C h l v 0 e Y f D S b G Y I g o 8 U Q A G J O s b V c Z U p e c n W Z r t s F T b k X U v K 0 C q x Z B f 5 k 8 h p A h 5 J x D d A N u p W E J p B K p r 5 T c i a b J k Q q 2 W w z E 1 N K F U O r V O u 8 m F V J B O U h I 0 e L q v 4 D 0 q p V L y K h 8 A 6 a S S M 6 r X r E D f h / p n 7 V x 4 G s M m g J E F 9 a i u 4 u V 2 U i x G 6 + j u g 3 H p 4 J j n h M i G / P l N + w H X A s B v A + 4 Y h S I J b l s l l C I O 1 s m y u U 7 V 6 s G k C r 6 D W j k k n p f M L y P Q g 7 g q 7 R I n t + R j g E R C c Z k T 7 S J M N H S e p Z U N 2 g p G Z P q B z 4 e I b C e l M y / 3 z Y e a u 5 2 u F M n 0 Z G T E t K V G J F m M B h 4 0 2 8 G g X B N A q 3 m g k y J O m n r b 6 + i L 6 w / p x r S T 7 U 2 1 T o i i a y a K J p g m V Z Z I L J W k J B J 0 5 u w g b 7 X w / S m l U v q P D E b Y 6 W f B 4 + C O g 7 g z Z T O h 4 y B y A h 2 g p a m O G u q q q b a u n t Z W V I f b K t I L 9 n 1 G u u q k B M B e Z B s K m Z B O n T q V f a 2 N t i m d T D w 4 M D R w X Z S k S Y u r / e H D x 9 R e 7 6 E m m p Q H E E g l Z J L h i C R F I 2 F F K h B I F y G S Z Z k l 1 K u v n z f 3 U N p A X g 1 x J Z d 6 g T c P C V s w f o I n K B K J A I h E t y J Q V U X f T K j p 6 a W A a d P r p 4 F k m Z g y A m A 6 B z y c k F B a O o F I W g r 9 7 v M 7 N D j Y T / 1 9 3 Z J 9 9 h G T a z v I B D L J h N A m v N 0 + q + 6 Z B F I 1 8 k u o i H N 4 v p A Q s 9 B 9 K b V S F h I K i L L a B y 8 X A k R R X C 6 3 d K B 8 V H A H 2 0 r W m E s v P z D j 1 w q M H y E F t J 5 / p Y m U T y b Y R w O d 1 a a a B 7 K k q b W 9 j d b W t 8 T J g e k c I G Q 8 5 Z C x J i W Z k t T g w 7 i f a i P a H N L q l Q u 5 a S O l j r K w o V C i r P Z V B i p F j U n w T c a A J 9 Q / D O p a i f V 0 / X C j v 4 8 b P p Y g + 0 G d d 4 a C 2 0 G a n p 6 W c a r g j g o p i r N k w f w n S B 6 Q C h J + f S d N T f U 1 M i s X T g 5 8 T 6 S R 2 F C K V M 3 + m M p r L t I p w Z t P 0 8 V X z / J + C t + X U i t l I 6 E A J L 5 E x 4 h F k e Y K 6 a 6 Y T L w e E d M 6 f x 9 U m F L C 9 a n 9 P X t a M i H L E q Q W C L K 4 s C h p n C c n J m l k Z F R y c Y B U 4 y y R n G n E R k L y g E B q H p S S R s p m G m o O 0 9 R a R i 3 z 9 U T p 6 j r 4 7 Y q l h r I i V N z f I M l L 8 E S N 8 9 M T R I I 7 H S o N P H s Y g 2 q t K q 1 p H c h J Y Y W o d K Z a p 9 U 7 O C h m Z 2 d F D U Q k B d I 6 t 7 F 6 5 / H i Z d U O U Z E h v c L R O I 2 O j i m J x Q S a X i M h E q T U u R b Y V g l a 2 o I n l W 1 V J h P m R H 3 w N + + a e y 4 P l I 1 T Q p c k P 0 P W 1 z d E 5 Q O B E E m N N j q W t 8 J v j l e V B q D u v d G d S 7 S i V V t k I k I b h M K 1 A J H w n t 6 s / c Q 1 x u S Q b w K 2 U p Q l + Z k z p 8 n r T I s a q C R T i m Y 2 l D Q 6 2 R D h d Q n a D v F v u Z b X 2 D C p O j r b + E F l F L w P p V r K S k I B v t Z e 8 r j d T J y 4 m t Y h 7 v S k z O 7 F 0 x a D j 7 r j v e x A v g l A q 3 a a R I g U E e J w w d w o T S R N F F w H P G S g 5 u 0 Q H D T q h d q I I E F M X z y e p K s T h p A I K h / L M P n + k 6 W 0 k A m F 9 0 p / + 3 e l O 9 V 9 P 5 S N U 8 J a U i 4 f h X Z C o r q g I y A J C Q x o J b U Q S J v k p 7 j q e C 8 z u V x 8 d z W J N I H Q 1 l N a U O P 1 O r o N z x 5 q q H i T T 6 d E / R t o 9 b E 6 q P I Z t r a 2 0 u M l 2 G X I G 6 H s J 7 y M A W R b C + J 3 i k y Q T k N n 8 V K 1 w t e / l E v Z S S h B V a N 0 I m R S R W f A h U A t L 3 Z m u V 3 h U E / e l 5 l M A 4 0 q N 7 k u U O M 0 m W A z y g A t n 2 N D Q 5 3 y f O K B w h I H 2 W z X N z Y k 5 4 Q m Y Q J v J O R r s x Q 0 a H W b t 2 V K J k R A D N a H 5 b c T y 7 x N J l M i E Z M 0 z m / / Q E 1 w L D c Y f x l 5 W h r 6 z b d A 6 O l D C S A 1 W D 2 p Y D v C 4 / F K Z x t e r q F E B h l S n a I C o g b R n m f a + L E B q h 1 X b 7 Q u y 3 t 9 k R f d Y D t G p A g v h y N R S d T i 9 r j F Q Y M 3 b j h d c M i E x Q H R 2 N g o s 3 s 1 m U A w E H F q 3 U F z G y A k k 4 n J B c d D o y 9 K t d 6 I k G l 1 C 7 n / I p I 3 4 p / / / Z e S Y b Y c U f L T N w 4 q H p 9 f b A j k H M c T O B h J 0 O y W m 8 J R / R Q 2 n 8 R c d D S A t k X Q c b 8 P U G o p 5 i O p g h m z O F 7 t s c P Y G 9 r I W d 7 T 2 0 O n T g 1 y u 4 q c / J A A c U 7 0 9 y n V b r B f 5 o 5 h 2 g e G F n A 9 R C o t L w u h Z n e R C X W C 6 r x 4 f 2 5 C k n B C M s F N 3 t r a L F l 6 C 1 3 v c i h l a U P p 4 m n t o 1 A 8 I 2 + p w H j L 1 X G i s e U M q z 4 q R A l 2 V a 4 D a V J B F V Q d V 9 l Z x 0 M s T W z h N j I P 4 Z g 0 6 f m 4 h m f x k N A 2 E 5 8 D r 8 e y L s G d o B A q y f Y S x p V Q D w 4 O 0 N 1 7 9 6 Q N U u 2 w P Y k 8 5 1 D p 5 A G T v R b K V s L g 7 7 3 Z t J A p y Q V S 6 e f / + F M + u s L X u x x K e d p Q F t T 3 D N L W 9 r a o N n 5 n V D o G b A M h k z y p V U d S H Q r r T F K Z Z L I W 7 t p q o 0 e I 3 f v E M e T I L b N k u e C 4 F 7 a Q l 5 C J w s c r 6 h v O g d c r V S 5 J o y O j f G 5 q W U s j k K i n u 0 d m + I 4 9 G Z M x F a w P R d X 5 Q 8 3 T Z H J k 4 j Q 8 o 8 b x k l w Q Z P u r X / + 9 e Z T l C + P q y N T 3 Q 3 c 5 R m w v z J A z H h R 7 6 e 5 K H d s U b o n 1 c z i d b F e 4 Z C o E 3 M W G o W w q L C N 6 X d r a t p L a X M Z G s a 5 o g B x m M w u 9 z v I B N 3 m t k A k f y j + W T u q 7 Z h G i K 7 L X + p J 0 r l X Z Q K r A 4 5 e i e / c e U H t 7 q w Q C Q 6 L p e U 1 w T s i 2 + d j R x v m B U N 8 8 V d l g U S C 9 J W c 5 C h M J a Z Y x o f D c K 0 P 0 g / f U G 0 P K G c b X T 2 x C A Y v 3 b 1 C F 3 0 d 3 l 6 p l v p T T y c X l Y l K 5 h E z K Q c G k 4 k 6 2 i 1 R c 0 A E 1 s b I E A 6 3 k v 6 o V Z M l c z q 5 k m L c A P L E 0 Q J h c r Q g j n w p h p C H r N I F 2 t U 0 J + m 6 f m q a h E 1 K i r K + v U x X b U Q h 4 F Y n L 6 z B 0 g A c I f o N 1 G / y d t X g V L W 5 l m F S K T C p G j y U U P K I s y T W Z k J X 2 n 3 7 z D 3 J s 5 Q 4 m 1 L S 6 S z Z o e e Q O P V n x U t r h s 0 g p k 1 B c g 0 g 5 U o F g I I s i l Z C o I K l M E g H W d h 6 y N 4 E 7 t F T Z N k i i 1 m j S Y I W 0 z X V 6 G c R A W 1 R A r O P l d 3 o j y r 5 i 8 q C O i u R h 4 v A / S B + s x 9 s + 4 O V U a m G K V l Z X a W 5 2 n n b 8 K l 2 Y U v e 4 N i U T 1 G J I J 6 i + e O f U b / 7 1 v + A A b T B s Q u X h 8 f W v a S 5 c w 2 T y C K k g p S C t 8 P Q W E k l t S i e L p F I k y i M W N i g 1 1 s k C / m D V H o A X C q o h R F E N t Q a 1 r F O 1 t f A f I c u u m s k E Q r 3 d i 4 B W J Z l Q 8 D o a 1 H i z I 2 r E N C J y B P a T G t h N S p a j J + s B i i W Y c C a Z c p I J t U o g C q f G v / z 7 r + Q 6 2 F C w C Z U H q D C f / G G Y D K d X J J Q i F V R A L a V M Y p l k 0 u R S x D K J J I z B M s i D N h r 4 j 7 Z a V N A N T R 5 d g S R m K 1 u j o Z Z z R L K q e i g 5 y S R S i u u 3 e n Y T C q 8 j j c d i 1 N T c L M u Q S C j w 7 I X C I X L z A + T e v I P C M e W I E M 8 e S M S E S j C h k g m o e W n x 6 P 3 r f / + v c l 1 s 5 G B 8 P W o T a g + 4 U 3 7 8 8 U 0 m l Y f t K V N S C a E g q R z k d C h H B Y i 1 i 1 Q W Q m G Z / + C / I p J w R x F I k a w w h C i q h c P I q 0 E i V e O f t M 1 A 1 5 w d p Y g j b a 7 7 6 u M U c A Q l c h z u 8 S i T y c X n I k Q y C b W + t i 7 R D S D h 3 Q W v I h I k l t h M X E T N g 3 S K y j 5 B p n / 7 H / 9 0 4 H m U K 2 x C 7 Q M Y 8 R 9 / d F 2 R i g n l 0 J I q q / b t I 6 l A I r S F R C C U I p W Q C W 3 Z O k O t 3 A 1 N H F l g g B R C H D S x F o R R R T 7 L l h y Z 9 J g U y I R l S J j X u 2 I U j k D 6 u G X b y r N n E o p J t r G 5 Q R U V f r o 7 a 7 A K C N V P D x c o M i k 1 L y a H j M x J k E x 4 s N j Y C + P a 6 A y u s Y 0 C Q C f 9 8 M O r f J X Y j h K b C v Y U q 3 3 w / j G Z c p L K J N U u 1 Q 8 S C r w B u R h C J q y Q T T N M c p n L v C s T Z g O c M d t Z A q m V Q p Q c m X T R J M q 1 l a R K 0 0 B D j K o 8 G J j O e f U w P g V i o Q 5 F U / R w w R D y i W Q C k S y S C U 4 I S G h E X P z z v / 1 S z s 9 G Y d i E K g I f / r + v 5 L W b U P m U + q f c 6 e I B F D K Z k i q P U K p W R Q i k G W T W h b o l 0 0 E 3 5 A / z w 6 x V k S U L o f i P 1 F k 1 L 0 s s k 1 B c 4 E C 4 3 B F V A b K Q T G b Z i q R p b N l g C Q Q i Y Z 2 S S i g 6 c h y e P J A J o U v / 7 V 9 + I f u 3 s T 9 s Q h W J G 9 c f 0 M z c m h B K i C W E g v o H U u V c 6 Q h E V W Q C u c w 2 / o F N 8 j 9 H q N x f h d y N 0 M Q x 2 y Z p 1 K L Z t p A q 2 z Z J p Y i k 4 g 5 B p n p / k j q r 4 h S K p W l k i d U 6 V v P U G B T c 5 i a R L D Y T o i F A K B w b b K v T Q 4 P 0 o / f f x t 5 t P A P G t T G b U M U i G A z T 7 z + 6 K m 9 j V 6 5 0 U w W E h B K 7 C i T S Z F I q I C 8 I m a S g i 0 r b 3 O A u O u U D R M m v L e S S k k c q S C C p e Z m J h A m U I J S W U i A P a l H 7 h E g g F F Q 8 b T O x V O I a 6 3 A u c D 7 8 8 t d / T z U 1 V T g A G 0 X A u D 4 2 a x P q O f H R h 1 9 Q c C c u N p V W / b J O C i a W J t M u K W W S C l A 1 y K U p p f 4 q M B l U p d p W M p n L e 4 m k a 7 V e q X 8 g j 1 L 7 N J E 0 q R S h c v Z S j l A J P j Y i F 5 9 X U 3 M j / e d f / Q w 7 t / E c s A n 1 L R E O R + l / / 6 8 / M m E g r U A k l l g g k p B L S S g Q K W t b a U K h z j I J 6 2 R z u w H S W B p M F / 5 j E s j a 1 k Q C i T S h Q C C z r U h k I R T I J L V J p C y h 1 M u t c R 5 Q 8 X 7 9 m 1 9 Q Z U D l 7 b P x f L A J 9 R 1 x 9 a t b N D k 5 z w T S 0 k p J K q u j Q t U g j 0 U F x I 9 N N u U I p s B 9 G 3 / N t q X m I k T C P 5 B H L 0 t b S S N d S 9 s i l V A r A p m E E g e E m o q C 4 w O R B k / 1 0 w d / X V 5 Z i g 4 b x v V x m 1 C H g f / 7 P z + l z a 2 Q I p N F B V T O C l N K Q f 2 T C A o Q S B F L Y T e h F J c 0 k V R 7 f 0 K Z t S Y R C A U C 6 V p L J i a R q m E j w W G h i K T V u 1 / 8 6 u 9 k f z a + G 5 h Q c z a h D g n o 2 J / + 7 k u a m 1 s 2 y Z Q v r U C i P E K h 3 s W m H E A c / F e E U t t n 5 k i t y Z R z Q q B t c U C g t h B J v f Q M r / G h L J F 6 + r r o p / / x f X U c N g 4 F x j c 2 o Y 4 E 3 1 y 7 Q / e G H 5 v E U Q P A 2 q 6 y u t P V 5 / i F 2 a l 1 3 z b v i p A o W 2 s i K Q L p W p F K k Q i 1 H m 8 C s d T 3 l D T S N t K F S 2 f p y l u X Z b s 2 D h c 2 o Y 4 Y 2 1 t B + u T j L 2 h t f Y O X Q B 5 I L B D J J J e w K Y 9 U F u S I J A u K R C K l F K G 0 m p e V T K Y 6 p 6 Q h K 5 i m N G p s a q C f / P Q 9 q r Z d 4 E c K m 1 A v E E i C 8 u j B K N 2 9 8 1 C y E A l J s o R S 9 S 5 O 8 e d M H 0 t t J R T X I J O 5 H t B q J S Q R Y u 7 O X z x D Q 2 d P U m W l 7 b F 7 U T C + m b A J d V x A v r u t r W 3 6 7 f / 5 o + S 0 k P E h k T i K O I C u N R T x V K 0 l k C b Q f / h P 7 1 N N T b W k C L N x P G B C z d u E + h 4 B / I E E A m K x O O 0 E Q x Q O R W T Z z 5 I m U O V n 8 q i c d 0 p l l K a N 7 w m M G z a h b N g 4 N N i T W m z Y O E Q Y N y Z t C W X D x m G B C b V g E 8 q G j U O C r f L Z s H G I M G 7 a E s q G j U M C 0 f 8 H A P p u 7 o r f 5 + U A A A A A S U V O R K 5 C Y I I = < / I m a g e > < / T o u r > < / T o u r s > < / V i s u a l i z a t i o n > 
</file>

<file path=customXml/item2.xml>��< ? x m l   v e r s i o n = " 1 . 0 "   e n c o d i n g = " u t f - 1 6 " ? > < T o u r   x m l n s : x s d = " h t t p : / / w w w . w 3 . o r g / 2 0 0 1 / X M L S c h e m a "   x m l n s : x s i = " h t t p : / / w w w . w 3 . o r g / 2 0 0 1 / X M L S c h e m a - i n s t a n c e "   N a m e = " T o u r   1 "   D e s c r i p t i o n = " S o m e   d e s c r i p t i o n   f o r   t h e   t o u r   g o e s   h e r e "   x m l n s = " h t t p : / / m i c r o s o f t . d a t a . v i s u a l i z a t i o n . e n g i n e . t o u r s / 1 . 0 " > < S c e n e s > < S c e n e   C u s t o m M a p G u i d = " 0 0 0 0 0 0 0 0 - 0 0 0 0 - 0 0 0 0 - 0 0 0 0 - 0 0 0 0 0 0 0 0 0 0 0 0 "   C u s t o m M a p I d = " 0 0 0 0 0 0 0 0 - 0 0 0 0 - 0 0 0 0 - 0 0 0 0 - 0 0 0 0 0 0 0 0 0 0 0 0 "   S c e n e I d = " b b e 1 b d e 5 - 9 e 8 5 - 4 2 4 5 - b 6 d 9 - 5 2 3 5 4 a 2 8 e e d 3 " > < T r a n s i t i o n > M o v e T o < / T r a n s i t i o n > < E f f e c t > S t a t i o n < / E f f e c t > < T h e m e > B i n g R o a d < / T h e m e > < T h e m e W i t h L a b e l > f a l s e < / T h e m e W i t h L a b e l > < F l a t M o d e E n a b l e d > f a l s e < / F l a t M o d e E n a b l e d > < D u r a t i o n > 1 0 0 0 0 0 0 0 0 < / D u r a t i o n > < T r a n s i t i o n D u r a t i o n > 3 0 0 0 0 0 0 0 < / T r a n s i t i o n D u r a t i o n > < S p e e d > 0 . 5 < / S p e e d > < F r a m e > < C a m e r a > < L a t i t u d e > 8 . 5 2 5 6 7 4 7 1 4 8 6 2 9 4 2 6 < / L a t i t u d e > < L o n g i t u d e > 0 . 4 7 0 1 8 2 7 0 2 0 4 9 6 3 3 1 9 < / L o n g i t u d e > < R o t a t i o n > 0 < / R o t a t i o n > < P i v o t A n g l e > 0 . 0 0 1 7 9 7 9 1 2 4 8 2 0 2 6 8 7 5 5 < / P i v o t A n g l e > < D i s t a n c e > 2 . 8 1 2 5 < / D i s t a n c e > < / C a m e r a > < I m a g e > i V B O R w 0 K G g o A A A A N S U h E U g A A A N Q A A A B 1 C A Y A A A A 2 n s 9 T A A A A A X N S R 0 I A r s 4 c 6 Q A A A A R n Q U 1 B A A C x j w v 8 Y Q U A A A A J c E h Z c w A A B C E A A A Q h A V l M W R s A A C y j S U R B V H h e 7 X 0 H d x z X l e a t z m g 0 c s 4 A A T C A p B g U q G T L l m Y 8 n t 3 x e u a M d + 0 9 4 z 2 e m T O z 5 + y v 2 y h L t m T L k i x T p J j A D C I R O c d G 5 7 T 3 u 6 9 e d 6 H R A J s S Q I j d 9 Z E P 7 1 V 1 d 8 X 3 1 Q 3 v v l v G h 1 / d y J A N G z Y O B U y o m z a h b N g 4 J B g f / s U m l A 0 b h w X j t z a h b N g 4 N D j M 2 o Y N G 4 c A l l C 3 b A l l w 8 Y h w f j t V Z t Q N m w c F m y V 7 3 s I w 6 w L w T j o Q x v H D u M j W 0 I d K 5 w O B / W 1 t 1 B z X Y A q 3 C 7 a j h p 0 a 9 Z N q T R R J l P 4 1 h j M K r e T K J U x y O V i h q U j 5 P U S B Z c e m 9 + w c V y w C f W C 4 a 9 q o I t 9 z R T w G J R O p y i V S t H k m p N C c a L 5 L e c u E h 1 E K M B p Z K g h k K H u 2 h S t B t O 0 F P Z T m p z k c B p U 7 d 2 h S G i N o q F N / q Z 9 i 1 8 U m F C 3 7 a t 9 x P B V t 1 J j b Q u d a g g z i d I U T 2 b o i 3 E P J V P q 0 o M 4 T l a + e + s T N L b i k n V 7 k E e u m o o M n W / e p o q K C l n G N k C 0 a D R K a W c l u V l y r Y Z c F E 2 5 a D n s o Y A x R x v r K / J d G 0 c H 4 6 O v b U I d B Q L + C k p W n K J 3 u k C i F N 2 f d 9 D c l o P b O R I B A W + G 6 v 1 p 2 o w Y o u 7 t I 5 S y h H K w c D r T m m R C p W l n f Y m q G 1 r I 5 8 r Q w 0 U 3 7 c Q c d K U 3 T r G k Q a l 4 i B y e A B P U T W f a U u R l n q Y y T k o Z b n q 6 s E g L a x u y P R u H C 5 t Q h 4 y a 6 g b a o S 7 q C E S p t y 5 G n 4 1 5 K Z F k g 4 h R j D p X C N D w M i Y R 3 z 8 Z E 6 c F 1 k F d d L A N B s n 0 5 w m P E O k D / j y R 4 g / 5 / 9 L y G j U 2 N t B a y E F d d R n 5 b j K Z J J / P x 2 q h m x Y 3 d + j + x I x s 1 8 b h w P j Y J t S h o L K h n 8 L x A C U S S e 7 8 k A h p C s V y x H k W g Q p 9 P t C U z K m A 5 u d Q D V / v j o s 0 e r K Y o t Y 6 F 7 V U p a m W V c B P R 7 z y H b c z Q 1 d 6 E j Q y H 6 X z X e 6 s z a X J h 5 J m M r o 9 H v J w W d w M 0 7 3 x a f m O j e 8 G v j 3 y v L P L t y x e X 4 A c 1 R d o K + S j W C w u E i C Z Y n U s m h G S 6 J I P 6 2 e F P r / Y k W A J l x R y W A H v 3 9 d P P a I e X j l h i C O j x p f m 9 b l t t V W n a G o t L W S a n 1 8 Q A u n P 4 v E 4 p f g Y e S U F t 7 f 5 m G N U 6 X H T X 7 9 6 m p p q q 3 g P h c / T L s U V f m Q V X G + X Z x Q H i 4 r X h 0 5 R 2 O i l S C Q m R I I K B q e D 7 r w o V u y 3 3 o p G f 5 I u N S 3 R 8 J y b V n Y c 9 F 4 / q 3 j Y Z x 6 m N 5 w U D A a p r z 5 F f 2 K 1 8 r N R r x y a 1 5 2 h n V C U q j N L 8 j 1 N p k Q i I c u Q U t g 7 i O R y u y i e S F F k Z 5 P C 4 Q g N d T X R B 5 d P k R N i 0 H K u d i m + G B 9 f u 7 P / 3 b V R E O f 6 O s n j 9 t P X k 3 A y 5 A g E 5 J P l I P L k w + P K 0 A 9 P K B v o 8 3 E v X e 6 M i 8 M C W w D B V p l g k F j n 2 1 k K 7 i x S c 3 O z + i F j e 2 u L q m t q z K U c N j Y 2 q K 6 u z l w i W l t b o 4 a G B q V C M t k i k Y h 4 C u F x 9 L i d 5 H I 6 p W O s B a P 0 Y F q R 0 k b x s C M l n g N 4 2 n 9 w e Y g a A h 6 6 O m E c K J H y l 4 t B P G n Q p 0 9 8 Q i Z g a k P Z T 3 j 4 e b m f R y M h 6 j Q e 0 c z o n V 1 k A k C m 6 a k p c y k H q K G Q Z F N T 0 x Q K h W h l Z Z W l U Z i i L K F w f C A T z i u 0 s 8 0 l y K p j m q L R G N V U u O n 9 C w P m V m w U C + N 3 1 4 a f 7 6 6 X K T q a 6 m m w r Z Z m N z J 0 b 9 6 V J Q w K O r y + i M 9 L o m e h q z Z J y z t O O t e a o D q W V l s s i Y L b Q a q u r m Y S V c t 3 s M + t z U 2 q Z U k E 1 R N S B + u q q q q k D u 3 s U B V / P x 8 7 v H 6 b 7 a i 2 t l Z R A b 1 e H 4 Q W z c z M U k d 7 h 9 h b g a o A T S x t 0 s J 6 0 P y V j Y N g E 6 o I N N f X U p T a q L 4 i S g 8 X c t E M V v J Y 2 4 c B O B b O M o k O w u L C A r W 0 t o q E A Z F W l p e p i S X X 3 N w c d X V 1 C V m W F p e o 7 0 Q f u V w u k a j 4 n h 4 M t m J m Z o Y 6 O z o o b T h p Z 3 t T 1 E R s F z Y X y t j C F s 3 b Y 1 f P h O 2 U e E a 5 c n a A 5 k J t d L Y 5 R K P L b N A z c X T R O G w y A Q v b T l H / U m k c y F 5 M T k w I m U C a 2 7 f u 0 P z 8 v K h 9 s W i U p d i 2 k K C 2 t p Z O n T 7 F q m J U l t 1 u 5 U I P h c J C L g D 7 A Q K V l S J l p 9 c d I v 2 g G u K 8 o N L i u / 2 t 1 X T 5 R G v B a 2 S X X D F + d 9 2 W U I W A j t d d V 0 M T o V b x h D m N N H F 1 5 E T K B x x u P x 6 I m k s 5 R N g O c j i d o q q B A M C t q Q z V Z B b I S E W p r r 6 O 5 m b n q L u n h 4 n k 2 i W V Q L i d 4 D Y 9 C v W L k 6 O 5 K k 1 z m 0 5 6 q y 9 O j l S Y z y t N l Z U B i r K A / G r S R 5 c 6 k 9 R U p c 4 1 y j b Z r c k l O z p w H 9 h O i X 3 w / s V B i r s a h U w g z n G Q C Q h 4 V J R F P i r 8 f n r 8 a I S G V x o p F M P j k S g Y j t F k r I 8 y 1 Q M i j c 6 d P 0 f r 6 + t s G 3 n p 6 d O n 8 h 3 A 4 T D I U 9 s l b X g U 4 Q z B F m 7 N u O V 3 P r a l g F Q s K O f 5 g N X c N N e P R i Y o n n L Q p d 7 d D h E b O R i / v 3 7 X f t h Y A M n U 0 d B E 4 1 t 1 W S 8 e c N R k e q M 7 T t W + v e R Z X F g U a Y B j a W 5 q p M / G / e R 0 u s j n z r A E U U Q C 3 u 2 P S 0 w f B n x v z 7 q F K L X x E W q q x j M z I z Y V n B C B Q E D U v 0 V W 9 e 4 v F A 7 E 9 d M m n W w I U 2 1 N N e 8 3 S X + e r q O h t h S 1 V y c p l H C R M x X i 6 0 R 0 Z 3 r d / I U N D e P 3 3 9 i E s s J b f Z 6 2 w / E s m f L J c 1 S S 6 X T N k g T K L i 4 u 0 W m 2 e w o h w g T 6 a s J j L u W A z o 3 D q u L f v 9 E b F 2 m z H X X Q 9 S m 2 m b h 9 p T t I j j S 8 f 2 H y s L T C u c 2 y O r h g n C b D 5 Z d t 1 P h 4 A / z l r Q h + o f D + S V Y 1 e c P B 4 A 7 d W G y S O V i v t W / Q 8 v I K E 7 R T 3 P F P 1 v a q o + U M m 1 A W V N f 1 0 u q O T z x h + W Q 6 K i J p v D 8 Y p U 0 Z h K 0 V K Z k P O C g K o c q b p n N t C b r 6 V I 1 d A R U s v d 7 p i 9 F m x C G h S Z B m i d W H 1 N 9 / g i I p N 1 2 b 8 r I U 2 i J P R T X V V a S o v z F p / l I B c b j h u C E E h 1 S D 2 t j Q 0 E j 3 V u v I x Q L v V O 0 q + V n l R P T F x u Y 2 z Y Q K q 6 X l C N u G M u H w 1 G f J 9 K K k k g Y 6 P K Z l z M z O F C T T z d m 9 U k k j G H M I c a y A J A M B A 5 4 M z b N q N 7 H m o n D F S X G d I 6 g W C F M N 9 d Q l 9 5 A J w L G A T A B U x P r 6 B n r 0 6 B G 1 0 R P a Y s m 3 F G 8 Q W w u B t Y H K C n I l b S m l w V c X N 7 C 8 S 2 V N K 8 W N 1 i y Z d A G O m k w A p l 0 A / g q l f u V j M 3 z w c + / R k t t s E U u Q D H X U p G Q c a 3 Q 1 Z y O t x 3 x 0 f d o j 9 t j Z 1 r i s e 7 R U 2 I b K R 8 p V J Z E Z s M O q k 0 9 p a t 3 J q q F D B n 7 h 8 G i t 9 l I F Y c x s 7 7 U t t 4 K H U Y H V 5 V M c h o O 2 Y w 2 i v u S T 6 U U B d L k / b 9 C m d 0 i t Y C C q H N I H k s Z 6 N H 6 W Z o 2 V a f K z 9 A F x a n 0 p a n Q s 0 G B T U j 5 L p g 1 a C j p F + s y x u q e B U 4 J d p S Y j K o k X T x n 0 p 3 G v r J d l k 9 j 4 b j S e p o 2 N T V p a W q a 1 + X E J n p 1 e 2 K I 3 h l r p U k e c y e l m 1 V C N a d X W 1 J A j G u T r q a J G y r p 8 c u P e i + 0 9 3 z M Y g X P c W W J i q F v J 9 K J J p Y H o 8 U m W A F b U V q T p t S 4 l V Q p h W 0 K R q v a 1 s / K B G 2 8 9 O 5 A T Z M I 8 S I x 7 g c z J R J x + c i Y p H k F c C 9 i U T q e T F h Y W q K 2 t L a u a 4 j L F Y l G a m 5 t n a e W h + V h x U q 9 U c b A u U e L w 1 p y g a D S R d U A c F 4 k 0 v C w 9 + h s T 9 F c n o 1 L O V k 1 J f R C Z c O z b W 9 v S P s l S q h j o s 0 R 0 O w A H h D m p W B w S 2 J / L 7 a H Z 2 X l Z B / K A S E B z c 5 P U G u A V 3 P g Y O E a p y k T M T 8 o T T K i s s C q 7 s h N R L u R 8 I h 0 H s T A G 9 Y M T M X N J o a 6 u R g h z E C Y n p 6 i z q 0 P a y z t K m h Q L r e J Z g Z / f m F E q Y S h T K T X C m x D G J D B c t L y 8 v G s / G C i G d x K R G 7 U B R G T s v d b l U s p W Q h m B o V 3 u c d 1 B j o J M B R x 3 u w A p h I F d K 3 A c 8 K K N P h k 1 1 x T G i R O 9 N D L y R N q Q L J 6 F T + h 8 W 0 K c E o V 2 C 5 U O N l B L l Y r l O w i p j J s e P X w s K q W e o I j f w 0 E B F U 9 f K 6 i F I F O G r y X m U 7 W 4 d j 8 Y y g n G p z f v H 3 4 P + p 7 D 6 a 2 j c K p Z O o k m l M Z R E O o g g A S w k a w A 0 W / d u k 2 v v f a q q F u F X O n 5 G B 0 d k 2 M f H B z Y 9 f 0 v J 7 x Z L y K A 8 S m M U 2 l 8 c + M 2 M + Q K h U T t w 7 5 I H B p P 1 1 2 0 O v 4 1 v X G q R q 4 T t o s Y Q J / P m 4 0 L X F 1 Z p S Z T B c Q x I 6 4 Q U + 4 x 1 y r l r a K E M z c 2 V i 4 o S 0 K l f E M y i e 5 F S K d n A d L J C h z D 2 N i 4 D M L i y V 8 s V l Z W x C t 3 8 u S g u W Y 3 g l G D r k 1 7 6 W J 7 n B o D O Q L P z s 3 J t I 1 C w L H c v H m L X n 3 1 s m x f T 2 r U j g m 4 z U d W P H S e f 4 5 r i e W J p R j V + 6 I U 4 + u 7 k i 7 O S V J K K D t C + e r 6 a X P b u U v d A 4 6 D T H B C w G 7 C c W D 6 R S Q S p Z q a m j 2 G f z G A d M A 5 I E X Y 8 w D X A c C g b z 5 w S c b Z R j M y K S G 4 F X C n I 6 n m a q a d t p M B + l F / R C Q Z j m O O z 6 X S X 0 n b 4 S h F P H s n N p Y y m F A P y o p Q K d + Z r H R C 0 T g q Q k G F K r T p J p Y S F 1 h a Y H Y t O q Y 1 7 8 O 3 B W y p U 6 d O m k v F Y 2 J i k m 2 x P n M p h x 1 W A z F u h X C j / Y B r + N l 4 B b V X p 2 m g P i x S C i o f Q p Y w D y v o + e 7 n 9 T L B g R t e L s V b 3 c 5 P 0 V w 0 h M Z R S q f 8 T b e 4 l + i k b 5 T q 0 5 N i b 9 y + P X w o Z A K e R 0 W 0 Y r / z R + j S k 2 U 3 / e G A 8 S 3 s 8 4 N B l k p b T v q c i b U U d E m n Q m J O O F V 8 q X D B e 1 G q 5 d v d g Z c U k U R N Q T f 5 i w I 8 Z O f 7 a q i 7 u 4 u 6 O j u o v b 1 N B k M f P n w o x / V d E T c 9 c c 8 L H M d + G G p N y L j V n 8 Y O V i X f 7 o v x + R n 0 m G 2 q z 8 f c l H H 5 a T P i p M h G e e V T L x t C e S o R X p S L h t C k e l H k g r 2 E m b f Y 3 8 M H D 8 X x g E l / 9 f X 1 N D Q 0 J F P O M S 3 i u y D 5 L Q k F u w t q 5 3 5 4 r z 8 q A 7 9 3 F 3 I x g / l A 2 F O 7 R y X V 7 P Z M 0 6 0 5 L 4 2 s e m k 2 X E + u Z P k M 9 h p / u P X w e B 7 X L x q V Z y g U O r 4 Q o x 8 N x C R w F f u H 3 Y Q o b i v u 3 b s v a b 6 Q 9 u u d d 9 4 q 6 C R 4 F u D U A D F q a 2 u k Y z 8 P k O k I c 5 z 2 w / 1 F t 0 x K z H e 7 W w F 7 a m J q n g I V L k q k 3 f S X 8 Q z F Y x E 6 0 7 h N R m 2 L + a 3 S R t l I q F j s + K T T G 9 2 K T A C M 9 k K e O E w 7 f / P N K / T e e z + Q + U e I R n h e V F T 4 J K Y P W Y 9 g K z 4 P s M 9 C Q F w f g D R m w F e T X o r v o 5 3 i e n a 2 N U l y T e R 2 P 9 2 S Z G I 7 a H J t f 8 l W a i i L r E e B 6 n q R D F a v 3 o s C w v m r M R u W g R m u c C 0 X k j 4 V / l w S F Y z 3 w F F x 7 + 5 9 + f 7 z A G 5 w D M C C u B j s h e S 7 f / + B J L o E 0 f a z 1 Z C b z w q Q A 9 + d W M n Q 6 s a O b O u N j i 3 e f o K + H C 9 s T 0 E q I g w J 0 z y Q P 7 C + k s + b 1 + 3 E n Z Q I 7 e y 6 J 6 V a y m L 6 h t P V k i X T i 5 J K A P a N m b g a i I n T G Y r y A c l i P T Z M 4 D v / y j n a 3 N w S d a w Y P H 0 6 J W r j 2 b N D V F n p l + i G 8 0 j U s r Z B P T 3 d 1 N H R I c c w P H x 3 z 8 M F B F 5 c X J Q B X B R I L G y r o y p C 1 Z U e c a t X + T 3 0 e k 9 6 V 6 S 6 B o 5 d q Z l c u M b 2 U 5 n c 2 z 7 u j + / s u i e l W l j l K 7 S 6 t M p K c L f d B L w I Y g U X H 9 K j R y P 0 + P G I J J L c T z o A k C x 6 k N W K p q Z G a m 1 t o R s 3 b p l r 9 g L S C K F K H R 3 t 4 u T I x 9 D Z 0 1 l J B + J c u P C K x O f h 2 P R 6 T M 1 A A G x T U 5 M U 5 D 8 H + T H V H e 5 v f A 5 i N E D q M C R n o O U S 4 j O 5 p n z J c d U j 0 Y i k j 1 Y r y m e m V M n b U M 6 K R u 7 I u + P 1 X h Q C r U N 0 8 t Q p S b o C N a i 7 u 9 v 8 Z C 8 Q H 7 e f S g p p B a n z 1 V d X J S + 5 F Z A 4 q 6 u r d P n y J f l e I Y A c U 3 l 5 z + G 4 O H P m l A x y P 3 k y K o R N J o t z 3 e v h r s 9 G 9 6 p + O 6 z W 4 g H S 1 d l J S f A L / U x g U G y 7 9 D P P l r w N l X E 1 H o v t B O A Q M P Z U D D B A C k m z H + B w g P c P H s J Z V g H x F o 3 h 4 X v y m / b 2 d v N b h Q H p s Z + T o q o q I P F / k I 6 B g J q u 8 S y 8 2 x d j I o a k j V f u a G A / s N / w A F l d X c t m U F J Z / w y a m S 9 9 O 6 r k b a h Y L O f Z 0 1 L q R U k r 7 M V 8 k + c z A Z X q o L E g D U g b R H j D k 3 b h w n l q b G w 0 P 3 k G n n H O L S 3 F x w + 6 H W n q S N 6 T 9 v C 8 h z a 3 g i z l x u j B / Q f K F u T 1 9 Q 3 1 9 G j Z T C 6 D G 8 H A m + r z 7 0 + p l Z J X + f C S 6 K M i U E 6 d 2 R / F f A f Q y f y L A W y a q q r n C z p N F L D P r M g f F z s I y B 1 4 6 f L F r P T 9 6 q m P p d w A 2 2 p D 8 s Y P k H c 7 y u p n 9 r L z R S j y O r z s 4 E u C M y 3 d U m w n / T b Q P M W e C i E T 3 5 Z 3 N i H 4 t B j 3 9 9 p a b i w I i V a Q P G U j 4 t g 1 n w m A a o V 5 S c U C 1 w A k P A g g Q r H X K h 5 X E w h f N 6 f m e y v w K l F c D 1 M T 4 P b u q A q s g d M C x 6 L a p V p K W k L V 1 Z / I 3 u S j x H 5 b 7 2 + I U 0 9 P j 7 i c Y V P A T t F O B R A M d h B U t 8 3 N T Y n O d r t U J 8 R k P 8 y o x b T 4 u o r 0 H r U R 3 3 + e a R r X r t 3 Y N x s t A D v s x o 2 b R V 8 n k H N p e Z k e 3 / u G X m t W b z n U v 8 Q 2 / j T q N b e F a 4 9 1 q g B P n q g 8 F a U K 4 7 P h x / p a l B x O d r T S z W m f P H l f 9 D h U o U x F G P / R C S L h D I B 7 G s e D Y 4 N q C s c E V D + t J m J u E c a W w q E w R V l j q / K 7 R T X D 7 w 8 K a L U C E e 2 Y X 3 V Q K N P 0 9 I w E 7 B Y L p G b G M e J Y 4 E G d m l 2 g F e q l V z s i 9 I c R J 8 X i C Y k r R O a k V C I q 5 4 E Q J B R H J k Z v v b U / u V 9 2 l L R T o q X G R 9 X e o 1 P 5 D g K y u S 4 t L U k I E a I G A E g q x M s N D P R T S 0 u L E A j O C J A M U e f r M S + t 8 + 9 A s u E 7 d 4 U M m N / U 2 9 d D l 1 4 5 T e f O n a X e 3 h 4 h E x 4 S G H g t N H Z l B V 5 p 8 6 y 4 Q E j K 5 0 E 4 H M r a X H j B d W 9 X G z k 3 h u n T E a + 8 q x f i S E s o v J 0 e t Q b e Z l L o X p V K K W 0 b K p O m v o a 9 q Z V f B G L R M C 3 M L 4 q K p 4 J e Y 9 I J M e a T D 5 A P S S d b A i n a X B i j u 3 f v 0 b n z Z 6 m v r 1 c + x 2 A s o t O t 7 n / M 8 E X 6 L p A W k e o Y + 4 E N h g F b D P I i 5 G h s f J w a W A o i b 0 R 4 f 4 + 8 t b 8 f i P H x C a n h g p / Z s C b R z F B D x 0 n e j D o + 5 E v / w Q k V W Q + g Q h s F k r j g v S q R U t I 2 F G 7 g f u 9 X O m o g A 9 D K N p O Z L z I G T z F l H B 1 9 c W F J v G S j o 6 O S O Q g p j a E e e p y q w y H U C J E M k F x W Y K z o w Y N H M i v 3 9 u 0 7 k t M B j g m E E 2 G Q F p K s p q Z a Y u k w y I u Q o 4 H + f j r B 0 g 3 e u H h 4 0 9 z S X g y d P S O R 6 g c B k h C E x j E 2 N N R T V 1 1 O 8 k P S 7 i y O U H N l i t 7 t i 9 D 5 N m a v S S B d e M W u d a W K k h 3 Y h Y 4 f S 7 J d k n m + 4 N L D g s 8 f I K P t H X L 7 G 8 X o h 4 q H Z C c / / d u f U H 1 9 H f V z Z 5 + c W a I K Z 6 4 j 3 2 E 1 7 5 V X z p l L u 4 E u i H G q x s Y G U Q W t a h x U R n j + s K 6 Q + x v r J y d z L 1 z L R 5 x t n r 9 8 9 R d z C f 0 + 1 + H R h n q J A e X O z k 6 a Y C m F f O Z W g G i n T 5 + k 7 s A 6 2 x B K C u E t i L I d s 0 j F 3 8 1 u O + 9 + l U o p W Q m F 2 + a k F K s n B + k 6 R 4 / 7 y 3 4 J P 4 K N B K D j w 6 m A p 3 p n a 7 2 o g / D w I Z N Q p b 9 C y A E P 4 N W r X z P B h q V 8 + c W f 6 W t e f u 2 1 y z K w e + n S x V 3 q 3 0 G A f Q T b D f s r 9 B u s Q + j S W 2 + / K V m T o F o + e P B Q Q p q g R v 7 h 0 8 8 k a B b S F N E a G M / C t g o B U 9 8 f P 3 o s N p Y m E 2 r 5 J w Q z S Y b O V 6 I w P r / 7 x H x k l B Y g o d 7 o b 5 X O O b k Y p d F N N R C a f U K + Y L w / E G a V 7 4 5 4 9 9 D B d d w d X O A G O i g f F 2 w g q G z x G E t V f t K f P K k S r q A z 4 z 2 5 C F 7 F 7 7 C d V 1 + 9 J J 8 9 C 1 A P E a M 3 M H B C p J f e L w A y j z B p L r P k B M b G x s Q u g + 2 G 6 w a y W a U R l u H k 6 M r z C E K C o e A 3 U A 1 h L 2 K f f 3 r i o E Q 8 y i X G U j C q P H 1 s W / 7 k r y 7 K g 6 U U U b o S i n m D M R 6 o O k Z k k X q c K r v q c e H L 4 Q U h A W y h q a d T 0 u k A P P 1 r q q s l f R i I B t t o 8 O S A H L 9 G N a I P G H B E w M U 9 N H R G l p 8 F e B e x P w T B 4 n d W M t 2 8 e V v s t E t s b 2 k g + g L T P g B 8 t 5 B q F 2 b V T w M P J 6 x T t Z J G e B c v n B b R h J Z K a r 0 U f J d L K a N k C Q X g i Q w D 2 l 1 3 g p o b q 8 n r O B 5 7 C k g F + l n x U U / l x a U l V q s e C K n w m h g r d C c G 0 Q B E T K z F 1 d g T P H g x t q O g e h U D z K O q r K y U 6 w B i r S y v y C R D j I c h h T M G h 6 2 S o q W l W a Z s w G l S C L D F I L 2 0 t 2 8 X W Z g 8 I B U I 5 n I 5 a X J N q Z h p r e q Z x E O 7 l F H S 0 e Z w B u A m U m h W v F g d 7 h n + 4 H g A b / G X E z 6 6 O 3 x P p r r D w H 9 w / 6 F 4 4 / I B V e z K l T e k X e 9 P 0 1 r E b X Z U l 9 i G B w H n C / t n a 3 O L O 3 8 u 1 x 4 m D Q Z Y 3 Y Q E h B d x v 9 R l I B k + w z Y K Q d t / c l 1 N C H H 4 B I P B b V p b X Z P 2 6 o 6 a H 4 V 0 Y i K 9 Q C i z F L p X p V J K W k L h K Y 9 O i L l A X u 4 I e I v 6 c S K R 4 o 7 t f 5 3 S h l u m u T c 0 1 o s N l Y 8 F P m 4 d W u R y Z m g n 5 q S J i a e 0 v h m k R N r g Z W N P f B 8 A V Q t j W J B y m 1 u b W f U N d g 3 6 P + Z c 7 e d Q s A J C C 9 J w v + k k m A Y / b E 7 P B 2 l 2 d k K i j n q 9 P q q t q 6 U U k w Y D v E o q q Q J J p U s p w / j i 3 u i z H n o v L S 7 3 N E g N g x m q k p c 7 6 S c j x Q e V H i V + 2 B + T s S d I D q h l m B m r A e k A E u j Z t z d n P L S 2 n S D D B f d 4 j h C 9 9 U k a s L w j F x 4 6 R G H k A 8 R A s b r U I V U e P n w k U + M R G A t P I + w s u P Q D g S p R K + H G 7 + 7 u Z I k Z l g g N H B O + g x n E 9 5 a r q N s 7 y w + r G d 5 G F 6 2 u r V F 7 W 7 u Q 7 c s x B 0 V i C U o l 4 u K Q g G M i H t N O i R D 9 7 G f v l K x T o q Q J d a G z l t J M J i d U J V N F + X z M I 1 E J 3 w c 0 V P L T e / U u u Z r O 0 1 r Y m c 0 w h C i L G l + G v C x R M P C 7 H 3 A W b / b G K J V B D g e i k U c P 6 M r l w g 4 L u M I x 6 1 c D 3 r + L F y 9 I J A d s J h A M Z C z U 0 a G C j o 1 N S C I X E A 6 O n p b O f q p w J e V h B a K B d A 6 n g 1 a 3 U 3 R 7 W k k x x P J l C Y X C 5 w V C / f z n P y x h Q t 0 v X U K d b 6 u m t Z C D m q v N f A e M q 0 8 9 o j J 9 X 5 B K J c V V f V j o r E 3 R 6 e a 9 z h e o l l D R l p d X W R o F R T 2 7 e P E V 8 9 N n A y o n H B k A A n Y R k w g i a U K B m J C e n z 1 x U I r J h H 2 l k i w Z W T K J 2 1 y C Y 8 O U Y F L 9 w z / + W L Z T i i h p G w q D k C 0 1 f I P 5 p g N h f t K + 2 R M j 3 z 6 J G o 8 D h 0 k m Y H Z D 3 V I 8 Q L S N A 8 A t D x s L n j w M D H d 0 F B e t D m A b 0 a S D R l e c 8 u Z 4 q I + Q a F i v H B K q P b o C Z 4 V e T o l 2 k F t W N S u b a q M l C r 7 6 e F q X Z s G Y C M i k 4 + L 8 b K s A y I n Q H D i e K P S j R j i 0 L S 8 g u P b 1 d R k o v s O q H S I h E M G A i Y 5 Q 2 S C t E H F R L K A u D p 3 s p n 6 2 1 7 y O p E z 1 g O c O U z e 0 q x z u / 7 l N v u Z I i M P L q N N p k 1 S 6 F m m M L R a + X 6 V Q S n r 6 B h x K u O n 8 e M z q 7 L p + p T 2 u T r 7 E c K Y p y u q c R 8 a C 4 D z o 6 e 2 V x C l 9 J / r o 3 X f f F i 8 f E m 4 + j w 0 j 0 9 o Z f x z 1 0 f 1 p t o X S L i G L k j o p 8 e r d n Y o o 0 p j r h E Q g l h Q V S Y H v d b S 3 F L x X p V J K W u U b W 4 / K z Y S k 0 s j Z T 4 Y k o W y 2 v M 2 v F N D f U S O R F K + 9 / p o s Q y I h n s 8 6 w 3 d 9 f b N o Q k G V i 8 f i k n 1 2 b X 6 U n I 4 0 j T 6 6 K 5 M M h S T 8 w I o n u H h a l V u c 1 2 k S Z Q u I J n W S L u 7 j N C k V l H w a M c S U a R s K q P T s t p / O N O 3 Q j w d C 1 N 9 w 8 E S 9 l w W F h p k Q 2 Y 5 o c Q D q H l z g x Q L R 5 R g v 6 + 7 u o b r W f j r f 7 R H C w o s 3 P j E h 5 L n 2 V E k s I Z N F a m l C w f G S S i W E U K J + F 7 h P p V J K 2 o Z C Q U I R E A o 3 H s C D 2 T q Y i r f s Y Y w K E x G b K k t L W s E p g a J D l X A N M N 8 K 2 W i R A K Y Y r G 9 s U o S v j 8 f j o n d 7 w 3 y N l G c P 4 2 Y O w 0 E h t p 3 i S U g m b T s p Y m X M O p 3 E P C q z n U 6 q Q O A C 9 6 l U S k m r f A D G R + D d Q 2 f S a g 4 G U j W S / N T 0 + 9 X y h Y 4 4 u Y y X 2 1 k x s 6 k c M I h Q / / i j 3 0 v k B C Y l I k o C D 5 L O T v W C a i S A K Q b u i m r a Z h s M k s V B i h j K G Z G W q f j D 0 + b E Q 1 M a Z a W S S S J R C 8 W 9 n q R K f / G J Z V 5 W l L R T A i V q e O W p i H E S L a W s w J N U A 5 / / a D C x 5 8 3 s L x N G l t 1 C K o / H T V f e f F 0 m N c J N D m C q f D G h R w B s J 5 S N s E M C Y n F t U L S 0 1 6 Q i d 6 W Q C Q S S z 0 w S Q b 0 D i S C V p H D 7 9 O k T B e 9 R K Z W S t 6 H C h l v 0 e Y f D S b G Y I g o 8 U Q A G J O s b V c Z U p e c n W Z r t s F T b k X U v K 0 C q x Z B f 5 k 8 h p A h 5 J x D d A N u p W E J p B K p r 5 T c i a b J k Q q 2 W w z E 1 N K F U O r V O u 8 m F V J B O U h I 0 e L q v 4 D 0 q p V L y K h 8 A 6 a S S M 6 r X r E D f h / p n 7 V x 4 G s M m g J E F 9 a i u 4 u V 2 U i x G 6 + j u g 3 H p 4 J j n h M i G / P l N + w H X A s B v A + 4 Y h S I J b l s l l C I O 1 s m y u U 7 V 6 s G k C r 6 D W j k k n p f M L y P Q g 7 g q 7 R I n t + R j g E R C c Z k T 7 S J M N H S e p Z U N 2 g p G Z P q B z 4 e I b C e l M y / 3 z Y e a u 5 2 u F M n 0 Z G T E t K V G J F m M B h 4 0 2 8 G g X B N A q 3 m g k y J O m n r b 6 + i L 6 w / p x r S T 7 U 2 1 T o i i a y a K J p g m V Z Z I L J W k J B J 0 5 u w g b 7 X w / S m l U v q P D E b Y 6 W f B 4 + C O g 7 g z Z T O h 4 y B y A h 2 g p a m O G u q q q b a u n t Z W V I f b K t I L 9 n 1 G u u q k B M B e Z B s K m Z B O n T q V f a 2 N t i m d T D w 4 M D R w X Z S k S Y u r / e H D x 9 R e 7 6 E m m p Q H E E g l Z J L h i C R F I 2 F F K h B I F y G S Z Z k l 1 K u v n z f 3 U N p A X g 1 x J Z d 6 g T c P C V s w f o I n K B K J A I h E t y J Q V U X f T K j p 6 a W A a d P r p 4 F k m Z g y A m A 6 B z y c k F B a O o F I W g r 9 7 v M 7 N D j Y T / 1 9 3 Z J 9 9 h G T a z v I B D L J h N A m v N 0 + q + 6 Z B F I 1 8 k u o i H N 4 v p A Q s 9 B 9 K b V S F h I K i L L a B y 8 X A k R R X C 6 3 d K B 8 V H A H 2 0 r W m E s v P z D j 1 w q M H y E F t J 5 / p Y m U T y b Y R w O d 1 a a a B 7 K k q b W 9 j d b W t 8 T J g e k c I G Q 8 5 Z C x J i W Z k t T g w 7 i f a i P a H N L q l Q u 5 a S O l j r K w o V C i r P Z V B i p F j U n w T c a A J 9 Q / D O p a i f V 0 / X C j v 4 8 b P p Y g + 0 G d d 4 a C 2 0 G a n p 6 W c a r g j g o p i r N k w f w n S B 6 Q C h J + f S d N T f U 1 M i s X T g 5 8 T 6 S R 2 F C K V M 3 + m M p r L t I p w Z t P 0 8 V X z / J + C t + X U i t l I 6 E A J L 5 E x 4 h F k e Y K 6 a 6 Y T L w e E d M 6 f x 9 U m F L C 9 a n 9 P X t a M i H L E q Q W C L K 4 s C h p n C c n J m l k Z F R y c Y B U 4 y y R n G n E R k L y g E B q H p S S R s p m G m o O 0 9 R a R i 3 z 9 U T p 6 j r 4 7 Y q l h r I i V N z f I M l L 8 E S N 8 9 M T R I I 7 H S o N P H s Y g 2 q t K q 1 p H c h J Y Y W o d K Z a p 9 U 7 O C h m Z 2 d F D U Q k B d I 6 t 7 F 6 5 / H i Z d U O U Z E h v c L R O I 2 O j i m J x Q S a X i M h E q T U u R b Y V g l a 2 o I n l W 1 V J h P m R H 3 w N + + a e y 4 P l I 1 T Q p c k P 0 P W 1 z d E 5 Q O B E E m N N j q W t 8 J v j l e V B q D u v d G d S 7 S i V V t k I k I b h M K 1 A J H w n t 6 s / c Q 1 x u S Q b w K 2 U p Q l + Z k z p 8 n r T I s a q C R T i m Y 2 l D Q 6 2 R D h d Q n a D v F v u Z b X 2 D C p O j r b + E F l F L w P p V r K S k I B v t Z e 8 r j d T J y 4 m t Y h 7 v S k z O 7 F 0 x a D j 7 r j v e x A v g l A q 3 a a R I g U E e J w w d w o T S R N F F w H P G S g 5 u 0 Q H D T q h d q I I E F M X z y e p K s T h p A I K h / L M P n + k 6 W 0 k A m F 9 0 p / + 3 e l O 9 V 9 P 5 S N U 8 J a U i 4 f h X Z C o r q g I y A J C Q x o J b U Q S J v k p 7 j q e C 8 z u V x 8 d z W J N I H Q 1 l N a U O P 1 O r o N z x 5 q q H i T T 6 d E / R t o 9 b E 6 q P I Z t r a 2 0 u M l 2 G X I G 6 H s J 7 y M A W R b C + J 3 i k y Q T k N n 8 V K 1 w t e / l E v Z S S h B V a N 0 I m R S R W f A h U A t L 3 Z m u V 3 h U E / e l 5 l M A 4 0 q N 7 k u U O M 0 m W A z y g A t n 2 N D Q 5 3 y f O K B w h I H 2 W z X N z Y k 5 4 Q m Y Q J v J O R r s x Q 0 a H W b t 2 V K J k R A D N a H 5 b c T y 7 x N J l M i E Z M 0 z m / / Q E 1 w L D c Y f x l 5 W h r 6 z b d A 6 O l D C S A 1 W D 2 p Y D v C 4 / F K Z x t e r q F E B h l S n a I C o g b R n m f a + L E B q h 1 X b 7 Q u y 3 t 9 k R f d Y D t G p A g v h y N R S d T i 9 r j F Q Y M 3 b j h d c M i E x Q H R 2 N g o s 3 s 1 m U A w E H F q 3 U F z G y A k k 4 n J B c d D o y 9 K t d 6 I k G l 1 C 7 n / I p I 3 4 p / / / Z e S Y b Y c U f L T N w 4 q H p 9 f b A j k H M c T O B h J 0 O y W m 8 J R / R Q 2 n 8 R c d D S A t k X Q c b 8 P U G o p 5 i O p g h m z O F 7 t s c P Y G 9 r I W d 7 T 2 0 O n T g 1 y u 4 q c / J A A c U 7 0 9 y n V b r B f 5 o 5 h 2 g e G F n A 9 R C o t L w u h Z n e R C X W C 6 r x 4 f 2 5 C k n B C M s F N 3 t r a L F l 6 C 1 3 v c i h l a U P p 4 m n t o 1 A 8 I 2 + p w H j L 1 X G i s e U M q z 4 q R A l 2 V a 4 D a V J B F V Q d V 9 l Z x 0 M s T W z h N j I P 4 Z g 0 6 f m 4 h m f x k N A 2 E 5 8 D r 8 e y L s G d o B A q y f Y S x p V Q D w 4 O 0 N 1 7 9 6 Q N U u 2 w P Y k 8 5 1 D p 5 A G T v R b K V s L g 7 7 3 Z t J A p y Q V S 6 e f / + F M + u s L X u x x K e d p Q F t T 3 D N L W 9 r a o N n 5 n V D o G b A M h k z y p V U d S H Q r r T F K Z Z L I W 7 t p q o 0 e I 3 f v E M e T I L b N k u e C 4 F 7 a Q l 5 C J w s c r 6 h v O g d c r V S 5 J o y O j f G 5 q W U s j k K i n u 0 d m + I 4 9 G Z M x F a w P R d X 5 Q 8 3 T Z H J k 4 j Q 8 o 8 b x k l w Q Z P u r X / + 9 e Z T l C + P q y N T 3 Q 3 c 5 R m w v z J A z H h R 7 6 e 5 K H d s U b o n 1 c z i d b F e 4 Z C o E 3 M W G o W w q L C N 6 X d r a t p L a X M Z G s a 5 o g B x m M w u 9 z v I B N 3 m t k A k f y j + W T u q 7 Z h G i K 7 L X + p J 0 r l X Z Q K r A 4 5 e i e / c e U H t 7 q w Q C Q 6 L p e U 1 w T s i 2 + d j R x v m B U N 8 8 V d l g U S C 9 J W c 5 C h M J a Z Y x o f D c K 0 P 0 g / f U G 0 P K G c b X T 2 x C A Y v 3 b 1 C F 3 0 d 3 l 6 p l v p T T y c X l Y l K 5 h E z K Q c G k 4 k 6 2 i 1 R c 0 A E 1 s b I E A 6 3 k v 6 o V Z M l c z q 5 k m L c A P L E 0 Q J h c r Q g j n w p h p C H r N I F 2 t U 0 J + m 6 f m q a h E 1 K i r K + v U x X b U Q h 4 F Y n L 6 z B 0 g A c I f o N 1 G / y d t X g V L W 5 l m F S K T C p G j y U U P K I s y T W Z k J X 2 n 3 7 z D 3 J s 5 Q 4 m 1 L S 6 S z Z o e e Q O P V n x U t r h s 0 g p k 1 B c g 0 g 5 U o F g I I s i l Z C o I K l M E g H W d h 6 y N 4 E 7 t F T Z N k i i 1 m j S Y I W 0 z X V 6 G c R A W 1 R A r O P l d 3 o j y r 5 i 8 q C O i u R h 4 v A / S B + s x 9 s + 4 O V U a m G K V l Z X a W 5 2 n n b 8 K l 2 Y U v e 4 N i U T 1 G J I J 6 i + e O f U b / 7 1 v + A A b T B s Q u X h 8 f W v a S 5 c w 2 T y C K k g p S C t 8 P Q W E k l t S i e L p F I k y i M W N i g 1 1 s k C / m D V H o A X C q o h R F E N t Q a 1 r F O 1 t f A f I c u u m s k E Q r 3 d i 4 B W J Z l Q 8 D o a 1 H i z I 2 r E N C J y B P a T G t h N S p a j J + s B i i W Y c C a Z c p I J t U o g C q f G v / z 7 r + Q 6 2 F C w C Z U H q D C f / G G Y D K d X J J Q i F V R A L a V M Y p l k 0 u R S x D K J J I z B M s i D N h r 4 j 7 Z a V N A N T R 5 d g S R m K 1 u j o Z Z z R L K q e i g 5 y S R S i u u 3 e n Y T C q 8 j j c d i 1 N T c L M u Q S C j w 7 I X C I X L z A + T e v I P C M e W I E M 8 e S M S E S j C h k g m o e W n x 6 P 3 r f / + v c l 1 s 5 G B 8 P W o T a g + 4 U 3 7 8 8 U 0 m l Y f t K V N S C a E g q R z k d C h H B Y i 1 i 1 Q W Q m G Z / + C / I p J w R x F I k a w w h C i q h c P I q 0 E i V e O f t M 1 A 1 5 w d p Y g j b a 7 7 6 u M U c A Q l c h z u 8 S i T y c X n I k Q y C b W + t i 7 R D S D h 3 Q W v I h I k l t h M X E T N g 3 S K y j 5 B p n / 7 H / 9 0 4 H m U K 2 x C 7 Q M Y 8 R 9 / d F 2 R i g n l 0 J I q q / b t I 6 l A I r S F R C C U I p W Q C W 3 Z O k O t 3 A 1 N H F l g g B R C H D S x F o R R R T 7 L l h y Z 9 J g U y I R l S J j X u 2 I U j k D 6 u G X b y r N n E o p J t r G 5 Q R U V f r o 7 a 7 A K C N V P D x c o M i k 1 L y a H j M x J k E x 4 s N j Y C + P a 6 A y u s Y 0 C Q C f 9 8 M O r f J X Y j h K b C v Y U q 3 3 w / j G Z c p L K J N U u 1 Q 8 S C r w B u R h C J q y Q T T N M c p n L v C s T Z g O c M d t Z A q m V Q p Q c m X T R J M q 1 l a R K 0 0 B D j K o 8 G J j O e f U w P g V i o Q 5 F U / R w w R D y i W Q C k S y S C U 4 I S G h E X P z z v / 1 S z s 9 G Y d i E K g I f / r + v 5 L W b U P m U + q f c 6 e I B F D K Z k i q P U K p W R Q i k G W T W h b o l 0 0 E 3 5 A / z w 6 x V k S U L o f i P 1 F k 1 L 0 s s k 1 B c 4 E C 4 3 B F V A b K Q T G b Z i q R p b N l g C Q Q i Y Z 2 S S i g 6 c h y e P J A J o U v / 7 V 9 + I f u 3 s T 9 s Q h W J G 9 c f 0 M z c m h B K i C W E g v o H U u V c 6 Q h E V W Q C u c w 2 / o F N 8 j 9 H q N x f h d y N 0 M Q x 2 y Z p 1 K L Z t p A q 2 z Z J p Y i k 4 g 5 B p n p / k j q r 4 h S K p W l k i d U 6 V v P U G B T c 5 i a R L D Y T o i F A K B w b b K v T Q 4 P 0 o / f f x t 5 t P A P G t T G b U M U i G A z T 7 z + 6 K m 9 j V 6 5 0 U w W E h B K 7 C i T S Z F I q I C 8 I m a S g i 0 r b 3 O A u O u U D R M m v L e S S k k c q S C C p e Z m J h A m U I J S W U i A P a l H 7 h E g g F F Q 8 b T O x V O I a 6 3 A u c D 7 8 8 t d / T z U 1 V T g A G 0 X A u D 4 2 a x P q O f H R h 1 9 Q c C c u N p V W / b J O C i a W J t M u K W W S C l A 1 y K U p p f 4 q M B l U p d p W M p n L e 4 m k a 7 V e q X 8 g j 1 L 7 N J E 0 q R S h c v Z S j l A J P j Y i F 5 9 X U 3 M j / e d f / Q w 7 t / E c s A n 1 L R E O R + l / / 6 8 / M m E g r U A k l l g g k p B L S S g Q K W t b a U K h z j I J 6 2 R z u w H S W B p M F / 5 j E s j a 1 k Q C i T S h Q C C z r U h k I R T I J L V J p C y h 1 M u t c R 5 Q 8 X 7 9 m 1 9 Q Z U D l 7 b P x f L A J 9 R 1 x 9 a t b N D k 5 z w T S 0 k p J K q u j Q t U g j 0 U F x I 9 N N u U I p s B 9 G 3 / N t q X m I k T C P 5 B H L 0 t b S S N d S 9 s i l V A r A p m E E g e E m o q C 4 w O R B k / 1 0 w d / X V 5 Z i g 4 b x v V x m 1 C H g f / 7 P z + l z a 2 Q I p N F B V T O C l N K Q f 2 T C A o Q S B F L Y T e h F J c 0 k V R 7 f 0 K Z t S Y R C A U C 6 V p L J i a R q m E j w W G h i K T V u 1 / 8 6 u 9 k f z a + G 5 h Q c z a h D g n o 2 J / + 7 k u a m 1 s 2 y Z Q v r U C i P E K h 3 s W m H E A c / F e E U t t n 5 k i t y Z R z Q q B t c U C g t h B J v f Q M r / G h L J F 6 + r r o p / / x f X U c N g 4 F x j c 2 o Y 4 E 3 1 y 7 Q / e G H 5 v E U Q P A 2 q 6 y u t P V 5 / i F 2 a l 1 3 z b v i p A o W 2 s i K Q L p W p F K k Q i 1 H m 8 C s d T 3 l D T S N t K F S 2 f p y l u X Z b s 2 D h c 2 o Y 4 Y 2 1 t B + u T j L 2 h t f Y O X Q B 5 I L B D J J J e w K Y 9 U F u S I J A u K R C K l F K G 0 m p e V T K Y 6 p 6 Q h K 5 i m N G p s a q C f / P Q 9 q r Z d 4 E c K m 1 A v E E i C 8 u j B K N 2 9 8 1 C y E A l J s o R S 9 S 5 O 8 e d M H 0 t t J R T X I J O 5 H t B q J S Q R Y u 7 O X z x D Q 2 d P U m W l 7 b F 7 U T C + m b A J d V x A v r u t r W 3 6 7 f / 5 o + S 0 k P E h k T i K O I C u N R T x V K 0 l k C b Q f / h P 7 1 N N T b W k C L N x P G B C z d u E + h 4 B / I E E A m K x O O 0 E Q x Q O R W T Z z 5 I m U O V n 8 q i c d 0 p l l K a N 7 w m M G z a h b N g 4 N N i T W m z Y O E Q Y N y Z t C W X D x m G B C b V g E 8 q G j U O C r f L Z s H G I M G 7 a E s q G j U M C 0 f 8 H A P p u 7 o r f 5 + U A A A A A S U V O R K 5 C Y I I = < / I m a g e > < / F r a m e > < L a y e r s C o n t e n t > & l t ; ? x m l   v e r s i o n = " 1 . 0 "   e n c o d i n g = " u t f - 1 6 " ? & g t ; & l t ; S e r i a l i z e d L a y e r M a n a g e r   x m l n s : x s d = " h t t p : / / w w w . w 3 . o r g / 2 0 0 1 / X M L S c h e m a "   x m l n s : x s i = " h t t p : / / w w w . w 3 . o r g / 2 0 0 1 / X M L S c h e m a - i n s t a n c e "   P l a y F r o m I s N u l l = " t r u e "   P l a y F r o m T i c k s = " 0 "   P l a y T o I s N u l l = " t r u e "   P l a y T o T i c k s = " 0 "   D a t a S c a l e = " N a N "   D i m n S c a l e = " N a N "   x m l n s = " h t t p : / / m i c r o s o f t . d a t a . v i s u a l i z a t i o n . g e o 3 d / 1 . 0 " & g t ; & l t ; L a y e r D e f i n i t i o n s & g t ; & l t ; L a y e r D e f i n i t i o n   N a m e = " L a y e r   1 "   G u i d = " 3 7 1 5 b f 0 8 - 7 f 3 9 - 4 e 4 f - 8 e 1 b - b 7 0 5 4 e d e 0 b 4 d "   R e v = " 1 "   R e v G u i d = " 5 f 3 c 0 c d 4 - 7 0 4 e - 4 0 f 1 - 8 2 d b - 1 6 7 5 c 9 6 8 e 1 3 a "   V i s i b l e = " t r u e "   I n s t O n l y = " t r u e " & g t ; & l t ; G e o V i s   V i s i b l e = " t r u e "   L a y e r C o l o r S e t = " f a l s e "   R e g i o n S h a d i n g M o d e S e t = " f a l s e "   R e g i o n S h a d i n g M o d e = " G l o b a l "   T T T e m p l a t e = " B a s i c "   V i s u a l T y p e = " P o i n t M a r k e r C h a r t "   N u l l s = " f a l s e "   Z e r o s = " t r u e "   N e g a t i v e s = " t r u e "   H e a t M a p B l e n d M o d e = " A d d "   V i s u a l S h a p e = " I n v e r t e d P y r a m i d "   L a y e r S h a p e S e t = " f a l s e "   L a y e r S h a p e = " I n v e r t e d P y r a m i d "   H i d d e n M e a s u r e = " f a l s e " & g t ; & l t ; L o c k e d V i e w S c a l e s & g t ; & l t ; L o c k e d V i e w S c a l e & g t ; N a N & l t ; / L o c k e d V i e w S c a l e & g t ; & l t ; L o c k e d V i e w S c a l e & g t ; N a N & l t ; / L o c k e d V i e w S c a l e & g t ; & l t ; L o c k e d V i e w S c a l e & g t ; N a N & l t ; / L o c k e d V i e w S c a l e & g t ; & l t ; L o c k e d V i e w S c a l e & g t ; N a N & l t ; / L o c k e d V i e w S c a l e & g t ; & l t ; / L o c k e d V i e w S c a l e s & g t ; & l t ; L a y e r C o l o r & g t ; & l t ; R & g t ; 0 & l t ; / R & g t ; & l t ; G & g t ; 0 & l t ; / G & g t ; & l t ; B & g t ; 0 & l t ; / B & g t ; & l t ; A & g t ; 0 & l t ; / A & g t ; & l t ; / L a y e r C o l o r & g t ; & l t ; C o l o r I n d i c e s   / & g t ; & l t ; G e o F i e l d W e l l D e f i n i t i o n   T i m e C h u n k = " N o n e "   A c c u m u l a t e = " f a l s e "   D e c a y = " N o n e "   D e c a y T i m e I s N u l l = " t r u e "   D e c a y T i m e T i c k s = " 0 "   V M T i m e A c c u m u l a t e = " f a l s e "   V M T i m e P e r s i s t = " f a l s e "   U s e r N o t M a p B y = " t r u e "   S e l T i m e S t g = " N o n e "   C h o o s i n g G e o F i e l d s = " f a l s e " & g t ; & l t ; M e a s u r e s   / & g t ; & l t ; M e a s u r e A F s   / & g t ; & l t ; C o l o r A F & g t ; N o n e & l t ; / C o l o r A F & g t ; & l t ; C h o s e n F i e l d s   / & g t ; & l t ; C h u n k B y & g t ; N o n e & l t ; / C h u n k B y & g t ; & l t ; C h o s e n G e o M a p p i n g s   / & g t ; & l t ; F i l t e r & g t ; & l t ; F C s   / & g t ; & l t ; / F i l t e r & g t ; & l t ; / G e o F i e l d W e l l D e f i n i t i o n & g t ; & l t ; P r o p e r t i e s   / & g t ; & l t ; C h a r t V i s u a l i z a t i o n s   / & g t ; & l t ; O p a c i t y F a c t o r s & g t ; & l t ; O p a c i t y F a c t o r & g t ; 1 & l t ; / O p a c i t y F a c t o r & g t ; & l t ; O p a c i t y F a c t o r & g t ; 1 & l t ; / O p a c i t y F a c t o r & g t ; & l t ; O p a c i t y F a c t o r & g t ; 1 & l t ; / O p a c i t y F a c t o r & g t ; & l t ; O p a c i t y F a c t o r & g t ; 1 & l t ; / O p a c i t y F a c t o r & g t ; & l t ; / O p a c i t y F a c t o r s & g t ; & l t ; D a t a S c a l e s & g t ; & l t ; D a t a S c a l e & g t ; 1 & l t ; / D a t a S c a l e & g t ; & l t ; D a t a S c a l e & g t ; 1 & l t ; / D a t a S c a l e & g t ; & l t ; D a t a S c a l e & g t ; 1 & l t ; / D a t a S c a l e & g t ; & l t ; D a t a S c a l e & g t ; 0 & l t ; / D a t a S c a l e & g t ; & l t ; / D a t a S c a l e s & g t ; & l t ; D i m n S c a l e s & g t ; & l t ; D i m n S c a l e & g t ; 1 & l t ; / D i m n S c a l e & g t ; & l t ; D i m n S c a l e & g t ; 1 & l t ; / D i m n S c a l e & g t ; & l t ; D i m n S c a l e & g t ; 1 & l t ; / D i m n S c a l e & g t ; & l t ; D i m n S c a l e & g t ; 1 & l t ; / D i m n S c a l e & g t ; & l t ; / D i m n S c a l e s & g t ; & l t ; / G e o V i s & g t ; & l t ; / L a y e r D e f i n i t i o n & g t ; & l t ; / L a y e r D e f i n i t i o n s & g t ; & l t ; D e c o r a t o r s   / & g t ; & l t ; / S e r i a l i z e d L a y e r M a n a g e r & g t ; < / L a y e r s C o n t e n t > < / S c e n e > < / S c e n e s > < / T o u r > 
</file>

<file path=customXml/itemProps1.xml><?xml version="1.0" encoding="utf-8"?>
<ds:datastoreItem xmlns:ds="http://schemas.openxmlformats.org/officeDocument/2006/customXml" ds:itemID="{C2B5BC36-D8BD-4786-A47C-FDCD534C62F9}">
  <ds:schemaRefs>
    <ds:schemaRef ds:uri="http://www.w3.org/2001/XMLSchema"/>
    <ds:schemaRef ds:uri="http://microsoft.data.visualization.Client.Excel/1.0"/>
  </ds:schemaRefs>
</ds:datastoreItem>
</file>

<file path=customXml/itemProps2.xml><?xml version="1.0" encoding="utf-8"?>
<ds:datastoreItem xmlns:ds="http://schemas.openxmlformats.org/officeDocument/2006/customXml" ds:itemID="{11E634F9-D3F9-4B31-849A-34D16A555D79}">
  <ds:schemaRefs>
    <ds:schemaRef ds:uri="http://www.w3.org/2001/XMLSchema"/>
    <ds:schemaRef ds:uri="http://microsoft.data.visualization.engine.tours/1.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Setting and Lists</vt:lpstr>
      <vt:lpstr>Raw Data-Daily</vt:lpstr>
      <vt:lpstr>Sheet1</vt:lpstr>
      <vt:lpstr>Pivots-Hourly</vt:lpstr>
      <vt:lpstr>OEE% Calculator</vt:lpstr>
      <vt:lpstr>Dashboard</vt:lpstr>
      <vt:lpstr>Helper 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kareem mostafa</dc:creator>
  <cp:lastModifiedBy>kareem mostafa</cp:lastModifiedBy>
  <cp:lastPrinted>2020-10-05T15:36:58Z</cp:lastPrinted>
  <dcterms:created xsi:type="dcterms:W3CDTF">2015-06-05T18:17:20Z</dcterms:created>
  <dcterms:modified xsi:type="dcterms:W3CDTF">2025-02-16T18:54:28Z</dcterms:modified>
</cp:coreProperties>
</file>