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tthewbrown/Desktop/SmartPIG/SmartPIG Products/SmartPIG Income and Expense Tracker in USD/"/>
    </mc:Choice>
  </mc:AlternateContent>
  <xr:revisionPtr revIDLastSave="0" documentId="13_ncr:1_{41E7EB5D-F877-3E4A-B667-21FCFCF0CB87}" xr6:coauthVersionLast="47" xr6:coauthVersionMax="47" xr10:uidLastSave="{00000000-0000-0000-0000-000000000000}"/>
  <bookViews>
    <workbookView xWindow="0" yWindow="600" windowWidth="51200" windowHeight="26500" activeTab="3" xr2:uid="{00000000-000D-0000-FFFF-FFFF00000000}"/>
  </bookViews>
  <sheets>
    <sheet name="Read Me" sheetId="1" r:id="rId1"/>
    <sheet name="Dashboard" sheetId="2" r:id="rId2"/>
    <sheet name="Income" sheetId="3" r:id="rId3"/>
    <sheet name="Expenses" sheetId="4" r:id="rId4"/>
    <sheet name="Tax Tracker" sheetId="5" r:id="rId5"/>
    <sheet name="Reference" sheetId="7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G13" i="5"/>
  <c r="B5" i="5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J21" i="4"/>
  <c r="F21" i="4"/>
  <c r="K20" i="4"/>
  <c r="F20" i="4"/>
  <c r="F19" i="4"/>
  <c r="F18" i="4"/>
  <c r="F17" i="4"/>
  <c r="F16" i="4"/>
  <c r="F15" i="4"/>
  <c r="F14" i="4"/>
  <c r="J16" i="4" s="1"/>
  <c r="F13" i="4"/>
  <c r="F12" i="4"/>
  <c r="J11" i="4"/>
  <c r="F11" i="4"/>
  <c r="F10" i="4"/>
  <c r="K15" i="4" s="1"/>
  <c r="F9" i="4"/>
  <c r="F8" i="4"/>
  <c r="D15" i="2" s="1"/>
  <c r="F7" i="4"/>
  <c r="F6" i="4"/>
  <c r="F5" i="4"/>
  <c r="F4" i="4"/>
  <c r="M4" i="7" s="1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E3" i="7" s="1"/>
  <c r="D21" i="2"/>
  <c r="D20" i="2"/>
  <c r="D19" i="2"/>
  <c r="D18" i="2"/>
  <c r="D17" i="2"/>
  <c r="D16" i="2"/>
  <c r="D14" i="2"/>
  <c r="D13" i="2"/>
  <c r="D7" i="2"/>
  <c r="G5" i="2"/>
  <c r="H5" i="2" s="1"/>
  <c r="J11" i="3" l="1"/>
  <c r="K14" i="3"/>
  <c r="J21" i="3"/>
  <c r="D6" i="2"/>
  <c r="D8" i="2" s="1"/>
  <c r="J16" i="3"/>
  <c r="K19" i="3"/>
  <c r="K12" i="4"/>
  <c r="I15" i="4"/>
  <c r="K17" i="4"/>
  <c r="I20" i="4"/>
  <c r="K22" i="4"/>
  <c r="B23" i="5"/>
  <c r="F3" i="7"/>
  <c r="D4" i="7"/>
  <c r="J13" i="3"/>
  <c r="K16" i="3"/>
  <c r="J15" i="4"/>
  <c r="J20" i="4"/>
  <c r="B24" i="5"/>
  <c r="G3" i="7"/>
  <c r="E4" i="7"/>
  <c r="B25" i="5"/>
  <c r="H3" i="7"/>
  <c r="F4" i="7"/>
  <c r="J10" i="3"/>
  <c r="I13" i="4"/>
  <c r="I18" i="4"/>
  <c r="K10" i="3"/>
  <c r="J17" i="3"/>
  <c r="K20" i="3"/>
  <c r="J13" i="4"/>
  <c r="J18" i="4"/>
  <c r="C9" i="5"/>
  <c r="C11" i="5"/>
  <c r="B26" i="5"/>
  <c r="I3" i="7"/>
  <c r="G4" i="7"/>
  <c r="K13" i="3"/>
  <c r="J20" i="3"/>
  <c r="J14" i="3"/>
  <c r="K17" i="3"/>
  <c r="I11" i="4"/>
  <c r="K13" i="4"/>
  <c r="I16" i="4"/>
  <c r="K18" i="4"/>
  <c r="I21" i="4"/>
  <c r="D9" i="5"/>
  <c r="D11" i="5"/>
  <c r="B17" i="5"/>
  <c r="B27" i="5"/>
  <c r="J3" i="7"/>
  <c r="H4" i="7"/>
  <c r="B18" i="5"/>
  <c r="B28" i="5"/>
  <c r="K3" i="7"/>
  <c r="I4" i="7"/>
  <c r="K11" i="3"/>
  <c r="B19" i="5"/>
  <c r="B3" i="7"/>
  <c r="L3" i="7"/>
  <c r="J4" i="7"/>
  <c r="J15" i="3"/>
  <c r="K18" i="3"/>
  <c r="J14" i="4"/>
  <c r="J19" i="4"/>
  <c r="B20" i="5"/>
  <c r="C3" i="7"/>
  <c r="M3" i="7"/>
  <c r="K4" i="7"/>
  <c r="J12" i="3"/>
  <c r="K15" i="3"/>
  <c r="I12" i="4"/>
  <c r="K14" i="4"/>
  <c r="I17" i="4"/>
  <c r="K19" i="4"/>
  <c r="I22" i="4"/>
  <c r="C8" i="5"/>
  <c r="C10" i="5"/>
  <c r="B21" i="5"/>
  <c r="D3" i="7"/>
  <c r="B4" i="7"/>
  <c r="L4" i="7"/>
  <c r="J18" i="3"/>
  <c r="K21" i="3"/>
  <c r="K11" i="4"/>
  <c r="I14" i="4"/>
  <c r="K16" i="4"/>
  <c r="I19" i="4"/>
  <c r="K21" i="4"/>
  <c r="K12" i="3"/>
  <c r="J19" i="3"/>
  <c r="J12" i="4"/>
  <c r="J27" i="4" s="1"/>
  <c r="J17" i="4"/>
  <c r="J22" i="4"/>
  <c r="D10" i="5"/>
  <c r="B22" i="5"/>
  <c r="C4" i="7"/>
  <c r="E11" i="5" l="1"/>
  <c r="F11" i="5" s="1"/>
  <c r="H11" i="5" s="1"/>
  <c r="K27" i="4"/>
  <c r="E10" i="5"/>
  <c r="F10" i="5" s="1"/>
  <c r="H10" i="5" s="1"/>
  <c r="K26" i="3"/>
  <c r="J26" i="3"/>
  <c r="J6" i="2" s="1"/>
  <c r="C13" i="5"/>
  <c r="E8" i="5"/>
  <c r="D13" i="5"/>
  <c r="E9" i="5"/>
  <c r="F9" i="5" s="1"/>
  <c r="H9" i="5" s="1"/>
  <c r="I27" i="4"/>
  <c r="J7" i="2" s="1"/>
  <c r="F8" i="5" l="1"/>
  <c r="E13" i="5"/>
  <c r="J8" i="2"/>
  <c r="H8" i="5" l="1"/>
  <c r="H13" i="5" s="1"/>
  <c r="F13" i="5"/>
</calcChain>
</file>

<file path=xl/sharedStrings.xml><?xml version="1.0" encoding="utf-8"?>
<sst xmlns="http://schemas.openxmlformats.org/spreadsheetml/2006/main" count="436" uniqueCount="211">
  <si>
    <t xml:space="preserve"> </t>
  </si>
  <si>
    <t>READ ME</t>
  </si>
  <si>
    <t>Thank you for purchasing the INCOME AND EXPENSE TRACKER by SmartPIG</t>
  </si>
  <si>
    <t>This Tracker has separate tabs for:</t>
  </si>
  <si>
    <t>DASHBOARD</t>
  </si>
  <si>
    <t>You only need to select the month you would like to view in cell C5</t>
  </si>
  <si>
    <t>The Dashboard shows your selected Month and Year/Total Income and expenses is several easy to view graphs</t>
  </si>
  <si>
    <t>INCOME</t>
  </si>
  <si>
    <t>Add the Date, Client, Project and Amount information and then select a Catagory</t>
  </si>
  <si>
    <t>If you don't use the terms Clients or Projects you can change those headings to anything you want</t>
  </si>
  <si>
    <t>Keep adding new Income as you go - the Monthly Subtoatals window culculates the subtotals by dates automatically</t>
  </si>
  <si>
    <t>Cells in GREY don't need to be touched - they will automatically update</t>
  </si>
  <si>
    <t>"Amount" columns show their green backgrounds more strongly depending on the amount</t>
  </si>
  <si>
    <t>EXPENSES</t>
  </si>
  <si>
    <t>Some expenses can be detucted from your total taxable income. If they are just select the check box</t>
  </si>
  <si>
    <t>Keep adding new Expenses as you go - the Monthly Subtoatals window culculates the subtotals by dates automatically</t>
  </si>
  <si>
    <t>TAX TRACKER</t>
  </si>
  <si>
    <t>Change your estimated Tax Rate in the top left</t>
  </si>
  <si>
    <t>The Tax Tracker takes your income and deducts the Tax Deductable expenses you selected to culculate a total</t>
  </si>
  <si>
    <t>Add what Tax you have paid and what you may still owe</t>
  </si>
  <si>
    <t>* PLEASE NOTE* This Tax Tracker serves as an indication and the user is responsable for their own tax culculations</t>
  </si>
  <si>
    <t xml:space="preserve">Thank you again, </t>
  </si>
  <si>
    <t>SmartPIG</t>
  </si>
  <si>
    <t>OVERVIEW THIS MONTH</t>
  </si>
  <si>
    <t>OVERVIEW TOTAL</t>
  </si>
  <si>
    <t>View Month:</t>
  </si>
  <si>
    <t>Income</t>
  </si>
  <si>
    <t>Expenses</t>
  </si>
  <si>
    <t>Net Profit</t>
  </si>
  <si>
    <t>EXPENSES THIS MONTH</t>
  </si>
  <si>
    <t>CATAGORY</t>
  </si>
  <si>
    <t>COST</t>
  </si>
  <si>
    <t>Fuel</t>
  </si>
  <si>
    <t>Software</t>
  </si>
  <si>
    <t>Office</t>
  </si>
  <si>
    <t>Equipment Purchase</t>
  </si>
  <si>
    <t>Equipment Hire</t>
  </si>
  <si>
    <t>Materials</t>
  </si>
  <si>
    <t>Transport Hire</t>
  </si>
  <si>
    <t>Marketing</t>
  </si>
  <si>
    <t>Contractors</t>
  </si>
  <si>
    <t>Date</t>
  </si>
  <si>
    <t>Client</t>
  </si>
  <si>
    <t>Project</t>
  </si>
  <si>
    <t>Amount</t>
  </si>
  <si>
    <t>Category</t>
  </si>
  <si>
    <t>Month</t>
  </si>
  <si>
    <t>Invoice No</t>
  </si>
  <si>
    <t>Notes</t>
  </si>
  <si>
    <t>Acme Constructions</t>
  </si>
  <si>
    <t>Residential wiring - new build</t>
  </si>
  <si>
    <t>Company</t>
  </si>
  <si>
    <t>Resi Client - Smith</t>
  </si>
  <si>
    <t>Callout - switchboard fault</t>
  </si>
  <si>
    <t>Callout</t>
  </si>
  <si>
    <t>Resi Client - Jones</t>
  </si>
  <si>
    <t>Bathroom rewire</t>
  </si>
  <si>
    <t>Personal</t>
  </si>
  <si>
    <t>BuildRight Pty Ltd</t>
  </si>
  <si>
    <t>Commercial fit-out electrical</t>
  </si>
  <si>
    <t>Resi Client - Lee</t>
  </si>
  <si>
    <t>After hours fault repair</t>
  </si>
  <si>
    <t>After Hours</t>
  </si>
  <si>
    <t>MONTHLY SUBTOTALS</t>
  </si>
  <si>
    <t>Residential wiring - stage 2</t>
  </si>
  <si>
    <t>Total Income</t>
  </si>
  <si>
    <t>Invoices</t>
  </si>
  <si>
    <t>Resi Client - Patel</t>
  </si>
  <si>
    <t>Hot water system install</t>
  </si>
  <si>
    <t>Mar 2026</t>
  </si>
  <si>
    <t>City Council</t>
  </si>
  <si>
    <t>Street lighting maintenance</t>
  </si>
  <si>
    <t>Apr 2026</t>
  </si>
  <si>
    <t>Resi Client - Brown</t>
  </si>
  <si>
    <t>Callout - no power</t>
  </si>
  <si>
    <t>May 2026</t>
  </si>
  <si>
    <t>Commercial fit-out - final</t>
  </si>
  <si>
    <t>Jun 2026</t>
  </si>
  <si>
    <t>Resi Client - Wilson</t>
  </si>
  <si>
    <t>Kitchen renovation wiring</t>
  </si>
  <si>
    <t>Jul 2026</t>
  </si>
  <si>
    <t>Summit Builders</t>
  </si>
  <si>
    <t>New home - rough-in</t>
  </si>
  <si>
    <t>Aug 2026</t>
  </si>
  <si>
    <t>Resi Client - Tan</t>
  </si>
  <si>
    <t>After hours power outage</t>
  </si>
  <si>
    <t>Sep 2026</t>
  </si>
  <si>
    <t>Resi Client - Davis</t>
  </si>
  <si>
    <t>Solar panel connection</t>
  </si>
  <si>
    <t>Oct 2026</t>
  </si>
  <si>
    <t>Industrial shed wiring</t>
  </si>
  <si>
    <t>Nov 2026</t>
  </si>
  <si>
    <t>Resi Client - Moore</t>
  </si>
  <si>
    <t>Callout - tripping circuit</t>
  </si>
  <si>
    <t>Dec 2026</t>
  </si>
  <si>
    <t>Resi Client - Clark</t>
  </si>
  <si>
    <t>EV charger installation</t>
  </si>
  <si>
    <t>Jan 2027</t>
  </si>
  <si>
    <t>New home - fit-off</t>
  </si>
  <si>
    <t>Feb 2027</t>
  </si>
  <si>
    <t>Resi Client - Hall</t>
  </si>
  <si>
    <t>After hours water leak</t>
  </si>
  <si>
    <t>Warehouse lighting upgrade</t>
  </si>
  <si>
    <t>Traffic light maintenance</t>
  </si>
  <si>
    <t>Resi Client - Young</t>
  </si>
  <si>
    <t>Switchboard upgrade</t>
  </si>
  <si>
    <t>Resi Client - King</t>
  </si>
  <si>
    <t>Callout - meter box issue</t>
  </si>
  <si>
    <t>TOTAL</t>
  </si>
  <si>
    <t>Apartment complex - common areas</t>
  </si>
  <si>
    <t>Resi Client - Scott</t>
  </si>
  <si>
    <t>Pool pump installation</t>
  </si>
  <si>
    <t>Resi Client - Adams</t>
  </si>
  <si>
    <t>After hours fault</t>
  </si>
  <si>
    <t>Townhouse complex stage 1</t>
  </si>
  <si>
    <t>Resi Client - Baker</t>
  </si>
  <si>
    <t>Outdoor lighting</t>
  </si>
  <si>
    <t>Resi Client - Carter</t>
  </si>
  <si>
    <t>Callout - no hot water</t>
  </si>
  <si>
    <t>Retail shop fit-out</t>
  </si>
  <si>
    <t>Resi Client - Evans</t>
  </si>
  <si>
    <t>After hours Xmas eve callout</t>
  </si>
  <si>
    <t>Residential estate stage 3</t>
  </si>
  <si>
    <t>Resi Client - Foster</t>
  </si>
  <si>
    <t>Callout - storm damage</t>
  </si>
  <si>
    <t>Townhouse complex stage 2</t>
  </si>
  <si>
    <t>Resi Client - Green</t>
  </si>
  <si>
    <t>Switchboard + solar ready</t>
  </si>
  <si>
    <t>Expense</t>
  </si>
  <si>
    <t>Description</t>
  </si>
  <si>
    <t>Tax Deductible</t>
  </si>
  <si>
    <t>BP Fuel</t>
  </si>
  <si>
    <t>Fuel - work vehicle</t>
  </si>
  <si>
    <t>Westpac</t>
  </si>
  <si>
    <t>Bank fees - March</t>
  </si>
  <si>
    <t>Banking</t>
  </si>
  <si>
    <t>Xero</t>
  </si>
  <si>
    <t>Accounting software</t>
  </si>
  <si>
    <t>Bunnings</t>
  </si>
  <si>
    <t>Cable &amp; conduit - Acme job</t>
  </si>
  <si>
    <t>Officeworks</t>
  </si>
  <si>
    <t>Stationery &amp; printer ink</t>
  </si>
  <si>
    <t>Bank fees - April</t>
  </si>
  <si>
    <t>Total Expenses</t>
  </si>
  <si>
    <t>Receipts</t>
  </si>
  <si>
    <t>Reece Plumbing</t>
  </si>
  <si>
    <t>Electrical supplies - BuildRight</t>
  </si>
  <si>
    <t>Kennards Hire</t>
  </si>
  <si>
    <t>Scissor lift hire - 2 days</t>
  </si>
  <si>
    <t>Bank fees - May</t>
  </si>
  <si>
    <t>Tradetools</t>
  </si>
  <si>
    <t>Wire stripper &amp; multimeter</t>
  </si>
  <si>
    <t>Materials - City Council job</t>
  </si>
  <si>
    <t>Bank fees - June</t>
  </si>
  <si>
    <t>Subcontractor - Mike E</t>
  </si>
  <si>
    <t>Labour - Summit Builders job</t>
  </si>
  <si>
    <t>Switchboards &amp; fittings</t>
  </si>
  <si>
    <t>Bank fees - July</t>
  </si>
  <si>
    <t>Coates Hire</t>
  </si>
  <si>
    <t>Boom lift - Acme shed job</t>
  </si>
  <si>
    <t>Facebook Ads</t>
  </si>
  <si>
    <t>Digital marketing</t>
  </si>
  <si>
    <t>Bank fees - August</t>
  </si>
  <si>
    <t>Bank fees - September</t>
  </si>
  <si>
    <t>Bank fees - October</t>
  </si>
  <si>
    <t>Labour - Acme apartment job</t>
  </si>
  <si>
    <t>Bank fees - November</t>
  </si>
  <si>
    <t>Bank fees - December</t>
  </si>
  <si>
    <t>New cordless drill kit</t>
  </si>
  <si>
    <t>Est. Tax Rate:</t>
  </si>
  <si>
    <t>State Tax Rate:</t>
  </si>
  <si>
    <t>Combined Rate:</t>
  </si>
  <si>
    <t>Quarter</t>
  </si>
  <si>
    <t>Due Date</t>
  </si>
  <si>
    <t>Gross Revenue</t>
  </si>
  <si>
    <t>Deductible Expenses</t>
  </si>
  <si>
    <t>Net Taxable Income</t>
  </si>
  <si>
    <t>Est. Tax Owed</t>
  </si>
  <si>
    <t>Paid</t>
  </si>
  <si>
    <t>Balance Due</t>
  </si>
  <si>
    <t>Status</t>
  </si>
  <si>
    <t>Q1 (Mar-May 2026)</t>
  </si>
  <si>
    <t>Q2 (Jun-Aug 2026)</t>
  </si>
  <si>
    <t>Q3 (Sep-Nov 2026)</t>
  </si>
  <si>
    <t>Due</t>
  </si>
  <si>
    <t>Q4 (Dec 2026-Feb 2027)</t>
  </si>
  <si>
    <t>YTD TOTALS</t>
  </si>
  <si>
    <t>Monthly Revenue Breakdown</t>
  </si>
  <si>
    <t>Revenue</t>
  </si>
  <si>
    <t>Business Categories</t>
  </si>
  <si>
    <t/>
  </si>
  <si>
    <t>Business Expense Categories</t>
  </si>
  <si>
    <t>Personal Categories</t>
  </si>
  <si>
    <t>Housing</t>
  </si>
  <si>
    <t>Food &amp; Dining</t>
  </si>
  <si>
    <t>Transportation</t>
  </si>
  <si>
    <t>Health</t>
  </si>
  <si>
    <t>Entertainment</t>
  </si>
  <si>
    <t>Shopping</t>
  </si>
  <si>
    <t>Savings</t>
  </si>
  <si>
    <t>Other</t>
  </si>
  <si>
    <t>Status Options</t>
  </si>
  <si>
    <t>Pending</t>
  </si>
  <si>
    <t>Overdue</t>
  </si>
  <si>
    <t>Cancelled</t>
  </si>
  <si>
    <t>Account Types</t>
  </si>
  <si>
    <t>Checking</t>
  </si>
  <si>
    <t>Credit Card</t>
  </si>
  <si>
    <t>Cash</t>
  </si>
  <si>
    <t>You can add, edit and delete Categories from the drop down menu</t>
  </si>
  <si>
    <t>"Categories" can be used, created or edited from their drop down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</si>
</sst>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 yyyy"/>
    <numFmt numFmtId="165" formatCode="\$#,##0.00"/>
    <numFmt numFmtId="166" formatCode="mm/dd/yyyy"/>
    <numFmt numFmtId="167" formatCode="&quot;$&quot;#,##0.00"/>
  </numFmts>
  <fonts count="29" x14ac:knownFonts="1">
    <font>
      <sz val="10"/>
      <color rgb="FF000000"/>
      <name val="Arial"/>
      <scheme val="minor"/>
    </font>
    <font>
      <sz val="11"/>
      <color rgb="FFFFFFFF"/>
      <name val="Arial"/>
      <family val="2"/>
    </font>
    <font>
      <b/>
      <sz val="27"/>
      <color rgb="FF905DE9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27"/>
      <color rgb="FFFB086B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9"/>
      <color rgb="FF878787"/>
      <name val="Arial"/>
      <family val="2"/>
    </font>
    <font>
      <i/>
      <sz val="9"/>
      <color rgb="FF878787"/>
      <name val="Arial"/>
      <family val="2"/>
    </font>
    <font>
      <b/>
      <sz val="12"/>
      <color rgb="FF05CA92"/>
      <name val="Arial"/>
      <family val="2"/>
    </font>
    <font>
      <b/>
      <sz val="14"/>
      <color rgb="FF05CA92"/>
      <name val="Arial"/>
      <family val="2"/>
    </font>
    <font>
      <b/>
      <sz val="13"/>
      <color rgb="FF05CA92"/>
      <name val="Arial"/>
      <family val="2"/>
    </font>
    <font>
      <b/>
      <sz val="12"/>
      <color rgb="FFF3163B"/>
      <name val="Arial"/>
      <family val="2"/>
    </font>
    <font>
      <b/>
      <sz val="14"/>
      <color rgb="FFF3163B"/>
      <name val="Arial"/>
      <family val="2"/>
    </font>
    <font>
      <b/>
      <sz val="13"/>
      <color rgb="FFF3163B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9"/>
      <color rgb="FF888888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6"/>
      <color rgb="FFFFFFFF"/>
      <name val="Arial"/>
      <family val="2"/>
    </font>
    <font>
      <b/>
      <sz val="27"/>
      <color rgb="FF05CA92"/>
      <name val="Arial"/>
      <family val="2"/>
    </font>
    <font>
      <sz val="10"/>
      <color rgb="FF2D3141"/>
      <name val="Arial"/>
      <family val="2"/>
    </font>
    <font>
      <b/>
      <sz val="16"/>
      <color rgb="FFF3163B"/>
      <name val="Arial"/>
      <family val="2"/>
    </font>
    <font>
      <b/>
      <sz val="27"/>
      <color rgb="FFF3163B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05DE9"/>
        <bgColor rgb="FF905DE9"/>
      </patternFill>
    </fill>
    <fill>
      <patternFill patternType="solid">
        <fgColor rgb="FF2D3142"/>
        <bgColor rgb="FF2D3142"/>
      </patternFill>
    </fill>
    <fill>
      <patternFill patternType="solid">
        <fgColor rgb="FFFB086B"/>
        <bgColor rgb="FFFB086B"/>
      </patternFill>
    </fill>
    <fill>
      <patternFill patternType="solid">
        <fgColor rgb="FF05CA92"/>
        <bgColor rgb="FF05CA92"/>
      </patternFill>
    </fill>
    <fill>
      <patternFill patternType="solid">
        <fgColor rgb="FFF3163B"/>
        <bgColor rgb="FFF3163B"/>
      </patternFill>
    </fill>
    <fill>
      <patternFill patternType="solid">
        <fgColor rgb="FF5751FD"/>
        <bgColor rgb="FF5751FD"/>
      </patternFill>
    </fill>
    <fill>
      <patternFill patternType="solid">
        <fgColor rgb="FFEEF6F3"/>
        <bgColor rgb="FFEEF6F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6AA84F"/>
        <bgColor rgb="FF6AA84F"/>
      </patternFill>
    </fill>
    <fill>
      <patternFill patternType="solid">
        <fgColor rgb="FFD9D9D9"/>
        <bgColor rgb="FFD9D9D9"/>
      </patternFill>
    </fill>
    <fill>
      <patternFill patternType="solid">
        <fgColor rgb="FF2D3141"/>
        <bgColor rgb="FF2D3141"/>
      </patternFill>
    </fill>
    <fill>
      <patternFill patternType="solid">
        <fgColor rgb="FFE65000"/>
        <bgColor rgb="FFE65000"/>
      </patternFill>
    </fill>
    <fill>
      <patternFill patternType="solid">
        <fgColor rgb="FFCCCCCC"/>
        <bgColor rgb="FFCCCCCC"/>
      </patternFill>
    </fill>
    <fill>
      <patternFill patternType="solid">
        <fgColor theme="8"/>
        <bgColor theme="8"/>
      </patternFill>
    </fill>
  </fills>
  <borders count="1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4" fillId="4" borderId="0" xfId="0" applyFont="1" applyFill="1"/>
    <xf numFmtId="0" fontId="4" fillId="5" borderId="0" xfId="0" applyFont="1" applyFill="1"/>
    <xf numFmtId="0" fontId="4" fillId="6" borderId="0" xfId="0" applyFont="1" applyFill="1"/>
    <xf numFmtId="0" fontId="1" fillId="4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7" fillId="0" borderId="4" xfId="0" applyFont="1" applyBorder="1"/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64" fontId="10" fillId="8" borderId="7" xfId="0" applyNumberFormat="1" applyFont="1" applyFill="1" applyBorder="1"/>
    <xf numFmtId="0" fontId="11" fillId="0" borderId="8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0" xfId="0" applyFont="1"/>
    <xf numFmtId="0" fontId="13" fillId="0" borderId="4" xfId="0" applyFont="1" applyBorder="1"/>
    <xf numFmtId="165" fontId="14" fillId="9" borderId="11" xfId="0" applyNumberFormat="1" applyFont="1" applyFill="1" applyBorder="1"/>
    <xf numFmtId="165" fontId="15" fillId="9" borderId="11" xfId="0" applyNumberFormat="1" applyFont="1" applyFill="1" applyBorder="1"/>
    <xf numFmtId="0" fontId="16" fillId="0" borderId="4" xfId="0" applyFont="1" applyBorder="1"/>
    <xf numFmtId="165" fontId="17" fillId="9" borderId="11" xfId="0" applyNumberFormat="1" applyFont="1" applyFill="1" applyBorder="1"/>
    <xf numFmtId="165" fontId="18" fillId="9" borderId="11" xfId="0" applyNumberFormat="1" applyFont="1" applyFill="1" applyBorder="1"/>
    <xf numFmtId="165" fontId="19" fillId="9" borderId="11" xfId="0" applyNumberFormat="1" applyFont="1" applyFill="1" applyBorder="1"/>
    <xf numFmtId="165" fontId="20" fillId="9" borderId="11" xfId="0" applyNumberFormat="1" applyFont="1" applyFill="1" applyBorder="1"/>
    <xf numFmtId="0" fontId="21" fillId="0" borderId="4" xfId="0" applyFont="1" applyBorder="1"/>
    <xf numFmtId="0" fontId="22" fillId="3" borderId="4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165" fontId="23" fillId="0" borderId="5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2" fillId="11" borderId="0" xfId="0" applyFont="1" applyFill="1" applyAlignment="1">
      <alignment horizontal="center" vertical="center"/>
    </xf>
    <xf numFmtId="166" fontId="23" fillId="0" borderId="0" xfId="0" applyNumberFormat="1" applyFont="1" applyAlignment="1">
      <alignment horizontal="left"/>
    </xf>
    <xf numFmtId="165" fontId="23" fillId="0" borderId="0" xfId="0" applyNumberFormat="1" applyFont="1"/>
    <xf numFmtId="0" fontId="3" fillId="12" borderId="0" xfId="0" applyFont="1" applyFill="1"/>
    <xf numFmtId="166" fontId="22" fillId="13" borderId="0" xfId="0" applyNumberFormat="1" applyFont="1" applyFill="1" applyAlignment="1">
      <alignment horizontal="center"/>
    </xf>
    <xf numFmtId="0" fontId="22" fillId="13" borderId="0" xfId="0" applyFont="1" applyFill="1" applyAlignment="1">
      <alignment horizontal="center"/>
    </xf>
    <xf numFmtId="166" fontId="8" fillId="11" borderId="0" xfId="0" applyNumberFormat="1" applyFont="1" applyFill="1"/>
    <xf numFmtId="165" fontId="8" fillId="11" borderId="0" xfId="0" applyNumberFormat="1" applyFont="1" applyFill="1"/>
    <xf numFmtId="3" fontId="8" fillId="11" borderId="0" xfId="0" applyNumberFormat="1" applyFont="1" applyFill="1"/>
    <xf numFmtId="166" fontId="23" fillId="0" borderId="0" xfId="0" applyNumberFormat="1" applyFont="1"/>
    <xf numFmtId="0" fontId="22" fillId="14" borderId="0" xfId="0" applyFont="1" applyFill="1" applyAlignment="1">
      <alignment horizontal="center" vertical="center"/>
    </xf>
    <xf numFmtId="0" fontId="3" fillId="15" borderId="0" xfId="0" applyFont="1" applyFill="1"/>
    <xf numFmtId="0" fontId="22" fillId="10" borderId="0" xfId="0" applyFont="1" applyFill="1" applyAlignment="1">
      <alignment horizontal="center"/>
    </xf>
    <xf numFmtId="165" fontId="22" fillId="10" borderId="0" xfId="0" applyNumberFormat="1" applyFont="1" applyFill="1" applyAlignment="1">
      <alignment horizontal="center"/>
    </xf>
    <xf numFmtId="3" fontId="22" fillId="10" borderId="0" xfId="0" applyNumberFormat="1" applyFont="1" applyFill="1" applyAlignment="1">
      <alignment horizontal="center"/>
    </xf>
    <xf numFmtId="0" fontId="8" fillId="16" borderId="0" xfId="0" applyFont="1" applyFill="1" applyAlignment="1">
      <alignment horizontal="left"/>
    </xf>
    <xf numFmtId="165" fontId="8" fillId="16" borderId="0" xfId="0" applyNumberFormat="1" applyFont="1" applyFill="1"/>
    <xf numFmtId="3" fontId="8" fillId="16" borderId="0" xfId="0" applyNumberFormat="1" applyFont="1" applyFill="1"/>
    <xf numFmtId="0" fontId="21" fillId="0" borderId="0" xfId="0" applyFont="1"/>
    <xf numFmtId="9" fontId="23" fillId="0" borderId="0" xfId="0" applyNumberFormat="1" applyFont="1"/>
    <xf numFmtId="9" fontId="10" fillId="0" borderId="0" xfId="0" applyNumberFormat="1" applyFont="1"/>
    <xf numFmtId="0" fontId="22" fillId="3" borderId="0" xfId="0" applyFont="1" applyFill="1"/>
    <xf numFmtId="165" fontId="22" fillId="3" borderId="0" xfId="0" applyNumberFormat="1" applyFont="1" applyFill="1"/>
    <xf numFmtId="0" fontId="3" fillId="0" borderId="0" xfId="0" quotePrefix="1" applyFont="1"/>
    <xf numFmtId="167" fontId="3" fillId="0" borderId="0" xfId="0" applyNumberFormat="1" applyFont="1"/>
    <xf numFmtId="0" fontId="23" fillId="9" borderId="15" xfId="0" quotePrefix="1" applyFont="1" applyFill="1" applyBorder="1" applyAlignment="1">
      <alignment horizontal="left"/>
    </xf>
    <xf numFmtId="165" fontId="23" fillId="9" borderId="15" xfId="0" applyNumberFormat="1" applyFont="1" applyFill="1" applyBorder="1"/>
    <xf numFmtId="3" fontId="23" fillId="9" borderId="15" xfId="0" applyNumberFormat="1" applyFont="1" applyFill="1" applyBorder="1" applyAlignment="1">
      <alignment horizontal="center"/>
    </xf>
    <xf numFmtId="0" fontId="0" fillId="0" borderId="15" xfId="0" applyBorder="1"/>
    <xf numFmtId="166" fontId="26" fillId="0" borderId="15" xfId="0" quotePrefix="1" applyNumberFormat="1" applyFont="1" applyBorder="1"/>
    <xf numFmtId="165" fontId="23" fillId="0" borderId="15" xfId="0" applyNumberFormat="1" applyFont="1" applyBorder="1"/>
    <xf numFmtId="3" fontId="23" fillId="0" borderId="15" xfId="0" applyNumberFormat="1" applyFont="1" applyBorder="1" applyAlignment="1">
      <alignment horizontal="center"/>
    </xf>
    <xf numFmtId="0" fontId="3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3" fillId="0" borderId="9" xfId="0" applyFont="1" applyBorder="1"/>
    <xf numFmtId="0" fontId="6" fillId="0" borderId="10" xfId="0" applyFont="1" applyBorder="1"/>
    <xf numFmtId="0" fontId="16" fillId="0" borderId="9" xfId="0" applyFont="1" applyBorder="1"/>
    <xf numFmtId="0" fontId="7" fillId="0" borderId="9" xfId="0" applyFont="1" applyBorder="1"/>
    <xf numFmtId="0" fontId="21" fillId="0" borderId="4" xfId="0" applyFont="1" applyBorder="1"/>
    <xf numFmtId="0" fontId="6" fillId="0" borderId="5" xfId="0" applyFont="1" applyBorder="1"/>
    <xf numFmtId="0" fontId="6" fillId="0" borderId="4" xfId="0" applyFont="1" applyBorder="1"/>
    <xf numFmtId="0" fontId="3" fillId="0" borderId="4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8" fillId="6" borderId="4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166" fontId="8" fillId="11" borderId="0" xfId="0" applyNumberFormat="1" applyFont="1" applyFill="1" applyAlignment="1">
      <alignment horizontal="left"/>
    </xf>
    <xf numFmtId="0" fontId="27" fillId="6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left"/>
    </xf>
  </cellXfs>
  <cellStyles count="1">
    <cellStyle name="Normal" xfId="0" builtinId="0"/>
  </cellStyles>
  <dxfs count="10">
    <dxf>
      <font>
        <color rgb="FF2E7D32"/>
      </font>
      <fill>
        <patternFill patternType="solid">
          <fgColor rgb="FFE7F5E8"/>
          <bgColor rgb="FFE7F5E8"/>
        </patternFill>
      </fill>
    </dxf>
    <dxf>
      <font>
        <color rgb="FFF57E17"/>
      </font>
      <fill>
        <patternFill patternType="solid">
          <fgColor rgb="FFFFF7E1"/>
          <bgColor rgb="FFFFF7E1"/>
        </patternFill>
      </fill>
    </dxf>
    <dxf>
      <font>
        <b/>
        <color rgb="FFC62828"/>
      </font>
      <fill>
        <patternFill patternType="solid">
          <fgColor rgb="FFFFEBED"/>
          <bgColor rgb="FFFFEBED"/>
        </patternFill>
      </fill>
    </dxf>
    <dxf>
      <fill>
        <patternFill patternType="solid">
          <fgColor rgb="FFFFF7E1"/>
          <bgColor rgb="FFFFF7E1"/>
        </patternFill>
      </fill>
    </dxf>
    <dxf>
      <fill>
        <patternFill patternType="solid">
          <fgColor rgb="FFE7F5E8"/>
          <bgColor rgb="FFE7F5E8"/>
        </patternFill>
      </fill>
    </dxf>
    <dxf>
      <fill>
        <patternFill patternType="solid">
          <fgColor rgb="FFEDF5F2"/>
          <bgColor rgb="FFEDF5F2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color rgb="FFC62828"/>
      </font>
      <fill>
        <patternFill patternType="solid">
          <fgColor rgb="FFFFEBED"/>
          <bgColor rgb="FFFFEBED"/>
        </patternFill>
      </fill>
    </dxf>
    <dxf>
      <font>
        <color rgb="FFC62828"/>
      </font>
      <fill>
        <patternFill patternType="solid">
          <fgColor rgb="FFFFEBED"/>
          <bgColor rgb="FFFFEBE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Monthly Income vs Expenses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5CA9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Reference!$B$1:$M$1</c:f>
              <c:strCache>
                <c:ptCount val="12"/>
                <c:pt idx="0">
                  <c:v>Mar 2026</c:v>
                </c:pt>
                <c:pt idx="1">
                  <c:v>Apr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Aug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Dec 2026</c:v>
                </c:pt>
                <c:pt idx="10">
                  <c:v>Jan 2027</c:v>
                </c:pt>
                <c:pt idx="11">
                  <c:v>Feb 2027</c:v>
                </c:pt>
              </c:strCache>
            </c:strRef>
          </c:cat>
          <c:val>
            <c:numRef>
              <c:f>Reference!$B$3:$M$3</c:f>
              <c:numCache>
                <c:formatCode>General</c:formatCode>
                <c:ptCount val="12"/>
                <c:pt idx="0">
                  <c:v>5180</c:v>
                </c:pt>
                <c:pt idx="1">
                  <c:v>8170</c:v>
                </c:pt>
                <c:pt idx="2">
                  <c:v>9050</c:v>
                </c:pt>
                <c:pt idx="3">
                  <c:v>8030</c:v>
                </c:pt>
                <c:pt idx="4">
                  <c:v>7680</c:v>
                </c:pt>
                <c:pt idx="5">
                  <c:v>8680</c:v>
                </c:pt>
                <c:pt idx="6">
                  <c:v>5720</c:v>
                </c:pt>
                <c:pt idx="7">
                  <c:v>6900</c:v>
                </c:pt>
                <c:pt idx="8">
                  <c:v>8330</c:v>
                </c:pt>
                <c:pt idx="9">
                  <c:v>4660</c:v>
                </c:pt>
                <c:pt idx="10">
                  <c:v>5650</c:v>
                </c:pt>
                <c:pt idx="11">
                  <c:v>8750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69-3541-A0C6-EAAF0F9FC5FB}"/>
            </c:ext>
          </c:extLst>
        </c:ser>
        <c:ser>
          <c:idx val="1"/>
          <c:order val="1"/>
          <c:spPr>
            <a:solidFill>
              <a:srgbClr val="F3163B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Reference!$B$1:$M$1</c:f>
              <c:strCache>
                <c:ptCount val="12"/>
                <c:pt idx="0">
                  <c:v>Mar 2026</c:v>
                </c:pt>
                <c:pt idx="1">
                  <c:v>Apr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Aug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Dec 2026</c:v>
                </c:pt>
                <c:pt idx="10">
                  <c:v>Jan 2027</c:v>
                </c:pt>
                <c:pt idx="11">
                  <c:v>Feb 2027</c:v>
                </c:pt>
              </c:strCache>
            </c:strRef>
          </c:cat>
          <c:val>
            <c:numRef>
              <c:f>Reference!$B$4:$M$4</c:f>
              <c:numCache>
                <c:formatCode>General</c:formatCode>
                <c:ptCount val="12"/>
                <c:pt idx="0">
                  <c:v>619</c:v>
                </c:pt>
                <c:pt idx="1">
                  <c:v>1229</c:v>
                </c:pt>
                <c:pt idx="2">
                  <c:v>919</c:v>
                </c:pt>
                <c:pt idx="3">
                  <c:v>2069</c:v>
                </c:pt>
                <c:pt idx="4">
                  <c:v>1194</c:v>
                </c:pt>
                <c:pt idx="5">
                  <c:v>264</c:v>
                </c:pt>
                <c:pt idx="6">
                  <c:v>274</c:v>
                </c:pt>
                <c:pt idx="7">
                  <c:v>2089</c:v>
                </c:pt>
                <c:pt idx="8">
                  <c:v>304</c:v>
                </c:pt>
                <c:pt idx="9">
                  <c:v>639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869-3541-A0C6-EAAF0F9F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650267"/>
        <c:axId val="889663217"/>
      </c:barChart>
      <c:catAx>
        <c:axId val="6086502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9663217"/>
        <c:crosses val="autoZero"/>
        <c:auto val="1"/>
        <c:lblAlgn val="ctr"/>
        <c:lblOffset val="100"/>
        <c:noMultiLvlLbl val="1"/>
      </c:catAx>
      <c:valAx>
        <c:axId val="8896632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Amount ($)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0865026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Month's Expenses by Category</a:t>
            </a:r>
          </a:p>
        </c:rich>
      </c:tx>
      <c:layout>
        <c:manualLayout>
          <c:xMode val="edge"/>
          <c:yMode val="edge"/>
          <c:x val="3.3718244803695153E-2"/>
          <c:y val="5.3424657534246578E-2"/>
        </c:manualLayout>
      </c:layout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46B8-9042-BCD3-1A226A192DCE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46B8-9042-BCD3-1A226A192DCE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46B8-9042-BCD3-1A226A192DCE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46B8-9042-BCD3-1A226A192DCE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46B8-9042-BCD3-1A226A192DCE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46B8-9042-BCD3-1A226A192DCE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46B8-9042-BCD3-1A226A192DCE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46B8-9042-BCD3-1A226A192DCE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46B8-9042-BCD3-1A226A192DC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46B8-9042-BCD3-1A226A192DC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46B8-9042-BCD3-1A226A192DC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4-46B8-9042-BCD3-1A226A192DC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5-46B8-9042-BCD3-1A226A192DCE}"/>
              </c:ext>
            </c:extLst>
          </c:dPt>
          <c:cat>
            <c:strRef>
              <c:f>Dashboard!$B$13:$B$25</c:f>
              <c:strCache>
                <c:ptCount val="9"/>
                <c:pt idx="0">
                  <c:v>Fuel</c:v>
                </c:pt>
                <c:pt idx="1">
                  <c:v>Software</c:v>
                </c:pt>
                <c:pt idx="2">
                  <c:v>Office</c:v>
                </c:pt>
                <c:pt idx="3">
                  <c:v>Equipment Purchase</c:v>
                </c:pt>
                <c:pt idx="4">
                  <c:v>Equipment Hire</c:v>
                </c:pt>
                <c:pt idx="5">
                  <c:v>Materials</c:v>
                </c:pt>
                <c:pt idx="6">
                  <c:v>Transport Hire</c:v>
                </c:pt>
                <c:pt idx="7">
                  <c:v>Marketing</c:v>
                </c:pt>
                <c:pt idx="8">
                  <c:v>Contractors</c:v>
                </c:pt>
              </c:strCache>
            </c:strRef>
          </c:cat>
          <c:val>
            <c:numRef>
              <c:f>Dashboard!$D$13:$D$25</c:f>
              <c:numCache>
                <c:formatCode>\$#,##0.00</c:formatCode>
                <c:ptCount val="13"/>
                <c:pt idx="0">
                  <c:v>180</c:v>
                </c:pt>
                <c:pt idx="1">
                  <c:v>59</c:v>
                </c:pt>
                <c:pt idx="2">
                  <c:v>45</c:v>
                </c:pt>
                <c:pt idx="3">
                  <c:v>0</c:v>
                </c:pt>
                <c:pt idx="4">
                  <c:v>0</c:v>
                </c:pt>
                <c:pt idx="5">
                  <c:v>320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6B8-9042-BCD3-1A226A19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12-Month Income Chart</a:t>
            </a:r>
          </a:p>
        </c:rich>
      </c:tx>
      <c:layout>
        <c:manualLayout>
          <c:xMode val="edge"/>
          <c:yMode val="edge"/>
          <c:x val="1.1331444759206799E-2"/>
          <c:y val="0.05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05CA92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Reference!$B$1:$M$1</c:f>
              <c:strCache>
                <c:ptCount val="12"/>
                <c:pt idx="0">
                  <c:v>Mar 2026</c:v>
                </c:pt>
                <c:pt idx="1">
                  <c:v>Apr 2026</c:v>
                </c:pt>
                <c:pt idx="2">
                  <c:v>May 2026</c:v>
                </c:pt>
                <c:pt idx="3">
                  <c:v>Jun 2026</c:v>
                </c:pt>
                <c:pt idx="4">
                  <c:v>Jul 2026</c:v>
                </c:pt>
                <c:pt idx="5">
                  <c:v>Aug 2026</c:v>
                </c:pt>
                <c:pt idx="6">
                  <c:v>Sep 2026</c:v>
                </c:pt>
                <c:pt idx="7">
                  <c:v>Oct 2026</c:v>
                </c:pt>
                <c:pt idx="8">
                  <c:v>Nov 2026</c:v>
                </c:pt>
                <c:pt idx="9">
                  <c:v>Dec 2026</c:v>
                </c:pt>
                <c:pt idx="10">
                  <c:v>Jan 2027</c:v>
                </c:pt>
                <c:pt idx="11">
                  <c:v>Feb 2027</c:v>
                </c:pt>
              </c:strCache>
            </c:strRef>
          </c:cat>
          <c:val>
            <c:numRef>
              <c:f>Reference!$B$3:$M$3</c:f>
              <c:numCache>
                <c:formatCode>General</c:formatCode>
                <c:ptCount val="12"/>
                <c:pt idx="0">
                  <c:v>5180</c:v>
                </c:pt>
                <c:pt idx="1">
                  <c:v>8170</c:v>
                </c:pt>
                <c:pt idx="2">
                  <c:v>9050</c:v>
                </c:pt>
                <c:pt idx="3">
                  <c:v>8030</c:v>
                </c:pt>
                <c:pt idx="4">
                  <c:v>7680</c:v>
                </c:pt>
                <c:pt idx="5">
                  <c:v>8680</c:v>
                </c:pt>
                <c:pt idx="6">
                  <c:v>5720</c:v>
                </c:pt>
                <c:pt idx="7">
                  <c:v>6900</c:v>
                </c:pt>
                <c:pt idx="8">
                  <c:v>8330</c:v>
                </c:pt>
                <c:pt idx="9">
                  <c:v>4660</c:v>
                </c:pt>
                <c:pt idx="10">
                  <c:v>5650</c:v>
                </c:pt>
                <c:pt idx="11">
                  <c:v>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A-F54E-A1CF-6EB9C46FE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0378427"/>
        <c:axId val="1640942256"/>
      </c:lineChart>
      <c:catAx>
        <c:axId val="20203784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40942256"/>
        <c:crosses val="autoZero"/>
        <c:auto val="1"/>
        <c:lblAlgn val="ctr"/>
        <c:lblOffset val="100"/>
        <c:noMultiLvlLbl val="1"/>
      </c:catAx>
      <c:valAx>
        <c:axId val="16409422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Income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037842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47625</xdr:colOff>
      <xdr:row>9</xdr:row>
      <xdr:rowOff>168275</xdr:rowOff>
    </xdr:from>
    <xdr:ext cx="5724525" cy="2278591"/>
    <xdr:graphicFrame macro="">
      <xdr:nvGraphicFramePr>
        <xdr:cNvPr id="2" name="Chart 1" title="Monthly Business Revenue vs Expens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38101</xdr:colOff>
      <xdr:row>25</xdr:row>
      <xdr:rowOff>76201</xdr:rowOff>
    </xdr:from>
    <xdr:ext cx="3856566" cy="2175934"/>
    <xdr:graphicFrame macro="">
      <xdr:nvGraphicFramePr>
        <xdr:cNvPr id="3" name="Chart 2" title="Business Expenses by Categor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5</xdr:col>
      <xdr:colOff>47625</xdr:colOff>
      <xdr:row>23</xdr:row>
      <xdr:rowOff>29633</xdr:rowOff>
    </xdr:from>
    <xdr:ext cx="5724525" cy="2611967"/>
    <xdr:graphicFrame macro="">
      <xdr:nvGraphicFramePr>
        <xdr:cNvPr id="4" name="Chart 3" title="12-Month Revenue Tren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4"/>
  <sheetViews>
    <sheetView zoomScale="150" zoomScaleNormal="150" workbookViewId="0">
      <selection activeCell="C35" sqref="C35"/>
    </sheetView>
  </sheetViews>
  <sheetFormatPr baseColWidth="10" defaultColWidth="12.6640625" defaultRowHeight="15.75" customHeight="1" x14ac:dyDescent="0.15"/>
  <cols>
    <col min="1" max="1" width="4.1640625" customWidth="1"/>
    <col min="2" max="2" width="27.6640625" customWidth="1"/>
    <col min="3" max="3" width="87.6640625" customWidth="1"/>
    <col min="4" max="4" width="5.1640625" customWidth="1"/>
  </cols>
  <sheetData>
    <row r="1" spans="1:4" ht="12" customHeight="1" x14ac:dyDescent="0.15">
      <c r="A1" s="65" t="s">
        <v>0</v>
      </c>
      <c r="B1" s="66"/>
      <c r="C1" s="66"/>
      <c r="D1" s="66"/>
    </row>
    <row r="2" spans="1:4" ht="50.25" customHeight="1" x14ac:dyDescent="0.15">
      <c r="A2" s="67" t="s">
        <v>1</v>
      </c>
      <c r="B2" s="66"/>
      <c r="C2" s="66"/>
      <c r="D2" s="66"/>
    </row>
    <row r="4" spans="1:4" ht="13" x14ac:dyDescent="0.15">
      <c r="B4" s="1" t="s">
        <v>2</v>
      </c>
    </row>
    <row r="6" spans="1:4" ht="13" x14ac:dyDescent="0.15">
      <c r="B6" s="1"/>
    </row>
    <row r="8" spans="1:4" ht="13" x14ac:dyDescent="0.15">
      <c r="B8" s="1" t="s">
        <v>3</v>
      </c>
      <c r="C8" s="2" t="s">
        <v>4</v>
      </c>
    </row>
    <row r="9" spans="1:4" ht="13" x14ac:dyDescent="0.15">
      <c r="C9" s="1" t="s">
        <v>5</v>
      </c>
    </row>
    <row r="10" spans="1:4" ht="13" x14ac:dyDescent="0.15">
      <c r="C10" s="1" t="s">
        <v>6</v>
      </c>
    </row>
    <row r="12" spans="1:4" ht="13" x14ac:dyDescent="0.15">
      <c r="C12" s="3" t="s">
        <v>7</v>
      </c>
    </row>
    <row r="13" spans="1:4" ht="13" x14ac:dyDescent="0.15">
      <c r="C13" s="1" t="s">
        <v>8</v>
      </c>
    </row>
    <row r="14" spans="1:4" ht="13" x14ac:dyDescent="0.15">
      <c r="C14" s="1" t="s">
        <v>209</v>
      </c>
    </row>
    <row r="15" spans="1:4" ht="13" x14ac:dyDescent="0.15">
      <c r="C15" s="1" t="s">
        <v>9</v>
      </c>
    </row>
    <row r="16" spans="1:4" ht="13" x14ac:dyDescent="0.15">
      <c r="C16" s="1" t="s">
        <v>10</v>
      </c>
    </row>
    <row r="17" spans="3:3" ht="13" x14ac:dyDescent="0.15">
      <c r="C17" s="1" t="s">
        <v>11</v>
      </c>
    </row>
    <row r="18" spans="3:3" ht="13" x14ac:dyDescent="0.15">
      <c r="C18" s="1" t="s">
        <v>12</v>
      </c>
    </row>
    <row r="20" spans="3:3" ht="13" x14ac:dyDescent="0.15">
      <c r="C20" s="4" t="s">
        <v>13</v>
      </c>
    </row>
    <row r="21" spans="3:3" ht="13" x14ac:dyDescent="0.15">
      <c r="C21" s="1" t="s">
        <v>8</v>
      </c>
    </row>
    <row r="22" spans="3:3" ht="13" x14ac:dyDescent="0.15">
      <c r="C22" s="1" t="s">
        <v>209</v>
      </c>
    </row>
    <row r="23" spans="3:3" ht="13" x14ac:dyDescent="0.15">
      <c r="C23" s="1" t="s">
        <v>14</v>
      </c>
    </row>
    <row r="24" spans="3:3" ht="13" x14ac:dyDescent="0.15">
      <c r="C24" s="1" t="s">
        <v>15</v>
      </c>
    </row>
    <row r="25" spans="3:3" ht="13" x14ac:dyDescent="0.15">
      <c r="C25" s="1" t="s">
        <v>11</v>
      </c>
    </row>
    <row r="27" spans="3:3" ht="13" x14ac:dyDescent="0.15">
      <c r="C27" s="4" t="s">
        <v>16</v>
      </c>
    </row>
    <row r="28" spans="3:3" ht="13" x14ac:dyDescent="0.15">
      <c r="C28" s="1" t="s">
        <v>17</v>
      </c>
    </row>
    <row r="29" spans="3:3" ht="13" x14ac:dyDescent="0.15">
      <c r="C29" s="1" t="s">
        <v>18</v>
      </c>
    </row>
    <row r="30" spans="3:3" ht="13" x14ac:dyDescent="0.15">
      <c r="C30" s="1" t="s">
        <v>19</v>
      </c>
    </row>
    <row r="31" spans="3:3" ht="13" x14ac:dyDescent="0.15">
      <c r="C31" s="1" t="s">
        <v>20</v>
      </c>
    </row>
    <row r="33" spans="2:2" ht="13" x14ac:dyDescent="0.15">
      <c r="B33" s="1" t="s">
        <v>21</v>
      </c>
    </row>
    <row r="34" spans="2:2" ht="13" x14ac:dyDescent="0.15">
      <c r="B34" s="1" t="s">
        <v>22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40"/>
  <sheetViews>
    <sheetView zoomScale="150" zoomScaleNormal="150" workbookViewId="0">
      <pane ySplit="2" topLeftCell="A3" activePane="bottomLeft" state="frozen"/>
      <selection pane="bottomLeft" activeCell="H44" sqref="H44"/>
    </sheetView>
  </sheetViews>
  <sheetFormatPr baseColWidth="10" defaultColWidth="12.6640625" defaultRowHeight="15.75" customHeight="1" x14ac:dyDescent="0.15"/>
  <cols>
    <col min="1" max="1" width="2.83203125" customWidth="1"/>
    <col min="2" max="2" width="20.1640625" customWidth="1"/>
    <col min="3" max="4" width="16.33203125" customWidth="1"/>
    <col min="5" max="5" width="2.6640625" customWidth="1"/>
    <col min="6" max="6" width="20.1640625" customWidth="1"/>
    <col min="7" max="7" width="16.33203125" customWidth="1"/>
    <col min="8" max="9" width="13.83203125" customWidth="1"/>
    <col min="11" max="11" width="3.1640625" customWidth="1"/>
  </cols>
  <sheetData>
    <row r="1" spans="1:11" ht="12" customHeight="1" x14ac:dyDescent="0.15">
      <c r="A1" s="5"/>
      <c r="B1" s="68" t="s">
        <v>0</v>
      </c>
      <c r="C1" s="66"/>
      <c r="D1" s="66"/>
      <c r="E1" s="66"/>
      <c r="F1" s="66"/>
      <c r="G1" s="66"/>
      <c r="H1" s="66"/>
      <c r="I1" s="66"/>
      <c r="J1" s="66"/>
      <c r="K1" s="66"/>
    </row>
    <row r="2" spans="1:11" ht="48.75" customHeight="1" x14ac:dyDescent="0.15">
      <c r="A2" s="6"/>
      <c r="B2" s="69" t="s">
        <v>4</v>
      </c>
      <c r="C2" s="70"/>
      <c r="D2" s="70"/>
      <c r="E2" s="70"/>
      <c r="F2" s="70"/>
      <c r="G2" s="70"/>
      <c r="H2" s="70"/>
      <c r="I2" s="70"/>
      <c r="J2" s="70"/>
      <c r="K2" s="71"/>
    </row>
    <row r="3" spans="1:11" ht="13" x14ac:dyDescent="0.15">
      <c r="A3" s="7"/>
      <c r="K3" s="8"/>
    </row>
    <row r="4" spans="1:11" ht="16" x14ac:dyDescent="0.2">
      <c r="A4" s="9"/>
      <c r="B4" s="72" t="s">
        <v>23</v>
      </c>
      <c r="C4" s="70"/>
      <c r="D4" s="71"/>
      <c r="F4" s="73" t="s">
        <v>24</v>
      </c>
      <c r="G4" s="70"/>
      <c r="H4" s="70"/>
      <c r="I4" s="70"/>
      <c r="J4" s="71"/>
      <c r="K4" s="8"/>
    </row>
    <row r="5" spans="1:11" ht="16" x14ac:dyDescent="0.2">
      <c r="A5" s="10"/>
      <c r="B5" s="11" t="s">
        <v>25</v>
      </c>
      <c r="C5" s="12">
        <v>46082</v>
      </c>
      <c r="D5" s="13"/>
      <c r="F5" s="14"/>
      <c r="G5" s="15" t="str">
        <f t="shared" ref="G5:H5" si="0">IFERROR(TEXT(DATEVALUE("1 "&amp;F5),"Mmm YYYY")&amp;" → "&amp;TEXT(EDATE(DATEVALUE("1 "&amp;F5),11),"Mmm YYYY"),"")</f>
        <v/>
      </c>
      <c r="H5" s="15" t="str">
        <f t="shared" si="0"/>
        <v/>
      </c>
      <c r="J5" s="8"/>
      <c r="K5" s="8"/>
    </row>
    <row r="6" spans="1:11" ht="18" x14ac:dyDescent="0.2">
      <c r="A6" s="16"/>
      <c r="B6" s="74" t="s">
        <v>26</v>
      </c>
      <c r="C6" s="75"/>
      <c r="D6" s="17">
        <f>IFERROR(SUMIFS(Income!D:D,Income!F:F,$C$5),0)</f>
        <v>5180</v>
      </c>
      <c r="F6" s="74" t="s">
        <v>26</v>
      </c>
      <c r="G6" s="75"/>
      <c r="H6" s="75"/>
      <c r="I6" s="75"/>
      <c r="J6" s="18">
        <f>Income!J26</f>
        <v>86800</v>
      </c>
      <c r="K6" s="8"/>
    </row>
    <row r="7" spans="1:11" ht="18" x14ac:dyDescent="0.2">
      <c r="A7" s="19"/>
      <c r="B7" s="76" t="s">
        <v>27</v>
      </c>
      <c r="C7" s="75"/>
      <c r="D7" s="20">
        <f>IFERROR(SUMIFS(Expenses!D:D,Expenses!F:F,$C$5),0)</f>
        <v>619</v>
      </c>
      <c r="F7" s="76" t="s">
        <v>27</v>
      </c>
      <c r="G7" s="75"/>
      <c r="H7" s="75"/>
      <c r="I7" s="75"/>
      <c r="J7" s="21">
        <f>Expenses!I27</f>
        <v>9600</v>
      </c>
      <c r="K7" s="8"/>
    </row>
    <row r="8" spans="1:11" ht="18" x14ac:dyDescent="0.2">
      <c r="A8" s="9"/>
      <c r="B8" s="77" t="s">
        <v>28</v>
      </c>
      <c r="C8" s="75"/>
      <c r="D8" s="22">
        <f>D6-D7</f>
        <v>4561</v>
      </c>
      <c r="F8" s="77" t="s">
        <v>28</v>
      </c>
      <c r="G8" s="75"/>
      <c r="H8" s="75"/>
      <c r="I8" s="75"/>
      <c r="J8" s="23">
        <f>J6-J7</f>
        <v>77200</v>
      </c>
      <c r="K8" s="8"/>
    </row>
    <row r="9" spans="1:11" ht="13" x14ac:dyDescent="0.15">
      <c r="A9" s="24"/>
      <c r="B9" s="78"/>
      <c r="C9" s="66"/>
      <c r="D9" s="79"/>
      <c r="F9" s="81"/>
      <c r="G9" s="66"/>
      <c r="H9" s="66"/>
      <c r="I9" s="66"/>
      <c r="J9" s="79"/>
      <c r="K9" s="8"/>
    </row>
    <row r="10" spans="1:11" ht="13" x14ac:dyDescent="0.15">
      <c r="A10" s="7"/>
      <c r="B10" s="80"/>
      <c r="C10" s="66"/>
      <c r="D10" s="79"/>
      <c r="F10" s="80"/>
      <c r="G10" s="66"/>
      <c r="H10" s="66"/>
      <c r="I10" s="66"/>
      <c r="J10" s="79"/>
      <c r="K10" s="8"/>
    </row>
    <row r="11" spans="1:11" ht="16" x14ac:dyDescent="0.2">
      <c r="A11" s="9"/>
      <c r="B11" s="85" t="s">
        <v>29</v>
      </c>
      <c r="C11" s="66"/>
      <c r="D11" s="79"/>
      <c r="F11" s="80"/>
      <c r="G11" s="66"/>
      <c r="H11" s="66"/>
      <c r="I11" s="66"/>
      <c r="J11" s="79"/>
      <c r="K11" s="8"/>
    </row>
    <row r="12" spans="1:11" ht="16" x14ac:dyDescent="0.2">
      <c r="A12" s="9"/>
      <c r="B12" s="25" t="s">
        <v>30</v>
      </c>
      <c r="C12" s="26"/>
      <c r="D12" s="27" t="s">
        <v>31</v>
      </c>
      <c r="F12" s="80"/>
      <c r="G12" s="66"/>
      <c r="H12" s="66"/>
      <c r="I12" s="66"/>
      <c r="J12" s="79"/>
      <c r="K12" s="8"/>
    </row>
    <row r="13" spans="1:11" ht="13" x14ac:dyDescent="0.15">
      <c r="A13" s="7"/>
      <c r="B13" s="7" t="s">
        <v>32</v>
      </c>
      <c r="D13" s="28">
        <f>IFERROR(SUMIFS(Expenses!D:D,Expenses!E:E,B13,Expenses!F:F,$C$5),0)</f>
        <v>180</v>
      </c>
      <c r="F13" s="80"/>
      <c r="G13" s="66"/>
      <c r="H13" s="66"/>
      <c r="I13" s="66"/>
      <c r="J13" s="79"/>
      <c r="K13" s="8"/>
    </row>
    <row r="14" spans="1:11" ht="13" x14ac:dyDescent="0.15">
      <c r="A14" s="7"/>
      <c r="B14" s="7" t="s">
        <v>33</v>
      </c>
      <c r="D14" s="28">
        <f>IFERROR(SUMIFS(Expenses!D:D,Expenses!E:E,B14,Expenses!F:F,$C$5),0)</f>
        <v>59</v>
      </c>
      <c r="F14" s="80"/>
      <c r="G14" s="66"/>
      <c r="H14" s="66"/>
      <c r="I14" s="66"/>
      <c r="J14" s="79"/>
      <c r="K14" s="8"/>
    </row>
    <row r="15" spans="1:11" ht="13" x14ac:dyDescent="0.15">
      <c r="A15" s="7"/>
      <c r="B15" s="7" t="s">
        <v>34</v>
      </c>
      <c r="D15" s="28">
        <f>IFERROR(SUMIFS(Expenses!D:D,Expenses!E:E,B15,Expenses!F:F,$C$5),0)</f>
        <v>45</v>
      </c>
      <c r="F15" s="80"/>
      <c r="G15" s="66"/>
      <c r="H15" s="66"/>
      <c r="I15" s="66"/>
      <c r="J15" s="79"/>
      <c r="K15" s="8"/>
    </row>
    <row r="16" spans="1:11" ht="13" x14ac:dyDescent="0.15">
      <c r="A16" s="7"/>
      <c r="B16" s="7" t="s">
        <v>35</v>
      </c>
      <c r="D16" s="28">
        <f>IFERROR(SUMIFS(Expenses!D:D,Expenses!E:E,B16,Expenses!F:F,$C$5),0)</f>
        <v>0</v>
      </c>
      <c r="F16" s="80"/>
      <c r="G16" s="66"/>
      <c r="H16" s="66"/>
      <c r="I16" s="66"/>
      <c r="J16" s="79"/>
      <c r="K16" s="8"/>
    </row>
    <row r="17" spans="1:11" ht="13" x14ac:dyDescent="0.15">
      <c r="A17" s="7"/>
      <c r="B17" s="7" t="s">
        <v>36</v>
      </c>
      <c r="D17" s="28">
        <f>IFERROR(SUMIFS(Expenses!D:D,Expenses!E:E,B17,Expenses!F:F,$C$5),0)</f>
        <v>0</v>
      </c>
      <c r="F17" s="80"/>
      <c r="G17" s="66"/>
      <c r="H17" s="66"/>
      <c r="I17" s="66"/>
      <c r="J17" s="79"/>
      <c r="K17" s="8"/>
    </row>
    <row r="18" spans="1:11" ht="13" x14ac:dyDescent="0.15">
      <c r="A18" s="7"/>
      <c r="B18" s="7" t="s">
        <v>37</v>
      </c>
      <c r="D18" s="28">
        <f>IFERROR(SUMIFS(Expenses!D:D,Expenses!E:E,B18,Expenses!F:F,$C$5),0)</f>
        <v>320</v>
      </c>
      <c r="F18" s="80"/>
      <c r="G18" s="66"/>
      <c r="H18" s="66"/>
      <c r="I18" s="66"/>
      <c r="J18" s="79"/>
      <c r="K18" s="8"/>
    </row>
    <row r="19" spans="1:11" ht="13" x14ac:dyDescent="0.15">
      <c r="A19" s="7"/>
      <c r="B19" s="7" t="s">
        <v>38</v>
      </c>
      <c r="D19" s="28">
        <f>IFERROR(SUMIFS(Expenses!D:D,Expenses!E:E,B19,Expenses!F:F,$C$5),0)</f>
        <v>0</v>
      </c>
      <c r="F19" s="80"/>
      <c r="G19" s="66"/>
      <c r="H19" s="66"/>
      <c r="I19" s="66"/>
      <c r="J19" s="79"/>
      <c r="K19" s="8"/>
    </row>
    <row r="20" spans="1:11" ht="13" x14ac:dyDescent="0.15">
      <c r="A20" s="7"/>
      <c r="B20" s="7" t="s">
        <v>39</v>
      </c>
      <c r="D20" s="28">
        <f>IFERROR(SUMIFS(Expenses!D:D,Expenses!E:E,B20,Expenses!F:F,$C$5),0)</f>
        <v>0</v>
      </c>
      <c r="F20" s="80"/>
      <c r="G20" s="66"/>
      <c r="H20" s="66"/>
      <c r="I20" s="66"/>
      <c r="J20" s="79"/>
      <c r="K20" s="8"/>
    </row>
    <row r="21" spans="1:11" ht="13" x14ac:dyDescent="0.15">
      <c r="A21" s="7"/>
      <c r="B21" s="7" t="s">
        <v>40</v>
      </c>
      <c r="D21" s="28">
        <f>IFERROR(SUMIFS(Expenses!D:D,Expenses!E:E,B21,Expenses!F:F,$C$5),0)</f>
        <v>0</v>
      </c>
      <c r="F21" s="80"/>
      <c r="G21" s="66"/>
      <c r="H21" s="66"/>
      <c r="I21" s="66"/>
      <c r="J21" s="79"/>
      <c r="K21" s="8"/>
    </row>
    <row r="22" spans="1:11" ht="19.5" customHeight="1" x14ac:dyDescent="0.15">
      <c r="A22" s="7"/>
      <c r="B22" s="7"/>
      <c r="D22" s="8"/>
      <c r="F22" s="80"/>
      <c r="G22" s="66"/>
      <c r="H22" s="66"/>
      <c r="I22" s="66"/>
      <c r="J22" s="79"/>
      <c r="K22" s="8"/>
    </row>
    <row r="23" spans="1:11" ht="13" x14ac:dyDescent="0.15">
      <c r="A23" s="7"/>
      <c r="B23" s="7"/>
      <c r="D23" s="8"/>
      <c r="F23" s="80"/>
      <c r="G23" s="66"/>
      <c r="H23" s="66"/>
      <c r="I23" s="66"/>
      <c r="J23" s="79"/>
      <c r="K23" s="8"/>
    </row>
    <row r="24" spans="1:11" ht="13" x14ac:dyDescent="0.15">
      <c r="A24" s="7"/>
      <c r="B24" s="7"/>
      <c r="D24" s="8"/>
      <c r="F24" s="80"/>
      <c r="G24" s="66"/>
      <c r="H24" s="66"/>
      <c r="I24" s="66"/>
      <c r="J24" s="79"/>
      <c r="K24" s="8"/>
    </row>
    <row r="25" spans="1:11" ht="13" x14ac:dyDescent="0.15">
      <c r="A25" s="7"/>
      <c r="B25" s="7"/>
      <c r="D25" s="8"/>
      <c r="F25" s="80"/>
      <c r="G25" s="66"/>
      <c r="H25" s="66"/>
      <c r="I25" s="66"/>
      <c r="J25" s="79"/>
      <c r="K25" s="8"/>
    </row>
    <row r="26" spans="1:11" ht="13" x14ac:dyDescent="0.15">
      <c r="A26" s="7"/>
      <c r="B26" s="81"/>
      <c r="C26" s="66"/>
      <c r="D26" s="79"/>
      <c r="F26" s="80"/>
      <c r="G26" s="66"/>
      <c r="H26" s="66"/>
      <c r="I26" s="66"/>
      <c r="J26" s="79"/>
      <c r="K26" s="8"/>
    </row>
    <row r="27" spans="1:11" ht="13" x14ac:dyDescent="0.15">
      <c r="A27" s="7"/>
      <c r="B27" s="80"/>
      <c r="C27" s="66"/>
      <c r="D27" s="79"/>
      <c r="F27" s="80"/>
      <c r="G27" s="66"/>
      <c r="H27" s="66"/>
      <c r="I27" s="66"/>
      <c r="J27" s="79"/>
      <c r="K27" s="8"/>
    </row>
    <row r="28" spans="1:11" ht="13" x14ac:dyDescent="0.15">
      <c r="A28" s="7"/>
      <c r="B28" s="80"/>
      <c r="C28" s="66"/>
      <c r="D28" s="79"/>
      <c r="F28" s="80"/>
      <c r="G28" s="66"/>
      <c r="H28" s="66"/>
      <c r="I28" s="66"/>
      <c r="J28" s="79"/>
      <c r="K28" s="8"/>
    </row>
    <row r="29" spans="1:11" ht="13" x14ac:dyDescent="0.15">
      <c r="A29" s="7"/>
      <c r="B29" s="80"/>
      <c r="C29" s="66"/>
      <c r="D29" s="79"/>
      <c r="F29" s="80"/>
      <c r="G29" s="66"/>
      <c r="H29" s="66"/>
      <c r="I29" s="66"/>
      <c r="J29" s="79"/>
      <c r="K29" s="8"/>
    </row>
    <row r="30" spans="1:11" ht="13" x14ac:dyDescent="0.15">
      <c r="A30" s="7"/>
      <c r="B30" s="80"/>
      <c r="C30" s="66"/>
      <c r="D30" s="79"/>
      <c r="F30" s="80"/>
      <c r="G30" s="66"/>
      <c r="H30" s="66"/>
      <c r="I30" s="66"/>
      <c r="J30" s="79"/>
      <c r="K30" s="8"/>
    </row>
    <row r="31" spans="1:11" ht="13" x14ac:dyDescent="0.15">
      <c r="A31" s="7"/>
      <c r="B31" s="80"/>
      <c r="C31" s="66"/>
      <c r="D31" s="79"/>
      <c r="F31" s="80"/>
      <c r="G31" s="66"/>
      <c r="H31" s="66"/>
      <c r="I31" s="66"/>
      <c r="J31" s="79"/>
      <c r="K31" s="8"/>
    </row>
    <row r="32" spans="1:11" ht="13" x14ac:dyDescent="0.15">
      <c r="A32" s="7"/>
      <c r="B32" s="80"/>
      <c r="C32" s="66"/>
      <c r="D32" s="79"/>
      <c r="F32" s="80"/>
      <c r="G32" s="66"/>
      <c r="H32" s="66"/>
      <c r="I32" s="66"/>
      <c r="J32" s="79"/>
      <c r="K32" s="8"/>
    </row>
    <row r="33" spans="1:11" ht="13" x14ac:dyDescent="0.15">
      <c r="A33" s="7"/>
      <c r="B33" s="80"/>
      <c r="C33" s="66"/>
      <c r="D33" s="79"/>
      <c r="F33" s="80"/>
      <c r="G33" s="66"/>
      <c r="H33" s="66"/>
      <c r="I33" s="66"/>
      <c r="J33" s="79"/>
      <c r="K33" s="8"/>
    </row>
    <row r="34" spans="1:11" ht="13" x14ac:dyDescent="0.15">
      <c r="A34" s="7"/>
      <c r="B34" s="80"/>
      <c r="C34" s="66"/>
      <c r="D34" s="79"/>
      <c r="F34" s="80"/>
      <c r="G34" s="66"/>
      <c r="H34" s="66"/>
      <c r="I34" s="66"/>
      <c r="J34" s="79"/>
      <c r="K34" s="8"/>
    </row>
    <row r="35" spans="1:11" ht="13" x14ac:dyDescent="0.15">
      <c r="A35" s="7"/>
      <c r="B35" s="80"/>
      <c r="C35" s="66"/>
      <c r="D35" s="79"/>
      <c r="F35" s="80"/>
      <c r="G35" s="66"/>
      <c r="H35" s="66"/>
      <c r="I35" s="66"/>
      <c r="J35" s="79"/>
      <c r="K35" s="8"/>
    </row>
    <row r="36" spans="1:11" ht="13" x14ac:dyDescent="0.15">
      <c r="A36" s="7"/>
      <c r="B36" s="80"/>
      <c r="C36" s="66"/>
      <c r="D36" s="79"/>
      <c r="F36" s="80"/>
      <c r="G36" s="66"/>
      <c r="H36" s="66"/>
      <c r="I36" s="66"/>
      <c r="J36" s="79"/>
      <c r="K36" s="8"/>
    </row>
    <row r="37" spans="1:11" ht="13" x14ac:dyDescent="0.15">
      <c r="A37" s="7"/>
      <c r="B37" s="80"/>
      <c r="C37" s="66"/>
      <c r="D37" s="79"/>
      <c r="F37" s="80"/>
      <c r="G37" s="66"/>
      <c r="H37" s="66"/>
      <c r="I37" s="66"/>
      <c r="J37" s="79"/>
      <c r="K37" s="8"/>
    </row>
    <row r="38" spans="1:11" ht="13" x14ac:dyDescent="0.15">
      <c r="A38" s="7"/>
      <c r="B38" s="80"/>
      <c r="C38" s="66"/>
      <c r="D38" s="79"/>
      <c r="F38" s="80"/>
      <c r="G38" s="66"/>
      <c r="H38" s="66"/>
      <c r="I38" s="66"/>
      <c r="J38" s="79"/>
      <c r="K38" s="8"/>
    </row>
    <row r="39" spans="1:11" ht="13" x14ac:dyDescent="0.15">
      <c r="A39" s="7"/>
      <c r="B39" s="82"/>
      <c r="C39" s="83"/>
      <c r="D39" s="84"/>
      <c r="F39" s="82"/>
      <c r="G39" s="83"/>
      <c r="H39" s="83"/>
      <c r="I39" s="83"/>
      <c r="J39" s="84"/>
      <c r="K39" s="8"/>
    </row>
    <row r="40" spans="1:11" ht="13" x14ac:dyDescent="0.1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1"/>
    </row>
  </sheetData>
  <mergeCells count="14">
    <mergeCell ref="B7:C7"/>
    <mergeCell ref="B8:C8"/>
    <mergeCell ref="B9:D10"/>
    <mergeCell ref="F9:J39"/>
    <mergeCell ref="B11:D11"/>
    <mergeCell ref="B26:D39"/>
    <mergeCell ref="F7:I7"/>
    <mergeCell ref="F8:I8"/>
    <mergeCell ref="B1:K1"/>
    <mergeCell ref="B2:K2"/>
    <mergeCell ref="B4:D4"/>
    <mergeCell ref="F4:J4"/>
    <mergeCell ref="B6:C6"/>
    <mergeCell ref="F6:I6"/>
  </mergeCells>
  <conditionalFormatting sqref="D8">
    <cfRule type="cellIs" dxfId="9" priority="2" operator="greaterThanOrEqual">
      <formula>0</formula>
    </cfRule>
    <cfRule type="cellIs" dxfId="8" priority="3" stopIfTrue="1" operator="lessThan">
      <formula>0</formula>
    </cfRule>
  </conditionalFormatting>
  <conditionalFormatting sqref="J8">
    <cfRule type="cellIs" dxfId="7" priority="1" stopIfTrue="1" operator="lessThan">
      <formula>0</formula>
    </cfRule>
    <cfRule type="cellIs" dxfId="6" priority="4" operator="greaterThanOrEqual">
      <formula>0</formula>
    </cfRule>
  </conditionalFormatting>
  <dataValidations count="1">
    <dataValidation type="list" allowBlank="1" showErrorMessage="1" sqref="C5" xr:uid="{00000000-0002-0000-0100-000000000000}">
      <formula1>"Mar 2026,Apr 2026,May 2026,Jun 2026,Jul 2026,Aug 2026,Sep 2026,Oct 2026,Nov 2026,Dec 2026,Jan 2027,Feb 2027"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01"/>
  <sheetViews>
    <sheetView zoomScale="130" zoomScaleNormal="130" workbookViewId="0">
      <pane ySplit="3" topLeftCell="A4" activePane="bottomLeft" state="frozen"/>
      <selection pane="bottomLeft" activeCell="L13" sqref="L13"/>
    </sheetView>
  </sheetViews>
  <sheetFormatPr baseColWidth="10" defaultColWidth="12.6640625" defaultRowHeight="15.75" customHeight="1" x14ac:dyDescent="0.15"/>
  <cols>
    <col min="1" max="1" width="12.6640625" customWidth="1"/>
    <col min="2" max="3" width="22.6640625" customWidth="1"/>
    <col min="4" max="4" width="15.1640625" customWidth="1"/>
    <col min="5" max="5" width="18.83203125" customWidth="1"/>
    <col min="6" max="6" width="11.33203125" customWidth="1"/>
    <col min="7" max="7" width="14" customWidth="1"/>
    <col min="8" max="8" width="25.1640625" customWidth="1"/>
    <col min="9" max="9" width="24.1640625" customWidth="1"/>
  </cols>
  <sheetData>
    <row r="1" spans="1:11" ht="10.5" customHeight="1" x14ac:dyDescent="0.15">
      <c r="A1" s="86"/>
      <c r="B1" s="66"/>
      <c r="C1" s="66"/>
      <c r="D1" s="66"/>
      <c r="E1" s="66"/>
      <c r="F1" s="66"/>
      <c r="G1" s="66"/>
      <c r="H1" s="66"/>
    </row>
    <row r="2" spans="1:11" ht="45.75" customHeight="1" x14ac:dyDescent="0.15">
      <c r="A2" s="87" t="s">
        <v>7</v>
      </c>
      <c r="B2" s="66"/>
      <c r="C2" s="66"/>
      <c r="D2" s="66"/>
      <c r="E2" s="66"/>
      <c r="F2" s="66"/>
      <c r="G2" s="66"/>
      <c r="H2" s="66"/>
    </row>
    <row r="3" spans="1:11" ht="22.5" customHeight="1" x14ac:dyDescent="0.15">
      <c r="A3" s="32" t="s">
        <v>41</v>
      </c>
      <c r="B3" s="32" t="s">
        <v>42</v>
      </c>
      <c r="C3" s="32" t="s">
        <v>43</v>
      </c>
      <c r="D3" s="32" t="s">
        <v>44</v>
      </c>
      <c r="E3" s="32" t="s">
        <v>45</v>
      </c>
      <c r="F3" s="32" t="s">
        <v>46</v>
      </c>
      <c r="G3" s="32" t="s">
        <v>47</v>
      </c>
      <c r="H3" s="32" t="s">
        <v>48</v>
      </c>
    </row>
    <row r="4" spans="1:11" ht="18" customHeight="1" x14ac:dyDescent="0.15">
      <c r="A4" s="33">
        <v>46086</v>
      </c>
      <c r="B4" s="1" t="s">
        <v>49</v>
      </c>
      <c r="C4" s="1" t="s">
        <v>50</v>
      </c>
      <c r="D4" s="34">
        <v>3500</v>
      </c>
      <c r="E4" s="1" t="s">
        <v>51</v>
      </c>
      <c r="F4" s="35" t="str">
        <f t="shared" ref="F4:F38" si="0">IF(A4="","",TEXT(A4,"Mmm YYYY"))</f>
        <v>Mar 2026</v>
      </c>
      <c r="I4" s="1" t="s">
        <v>11</v>
      </c>
    </row>
    <row r="5" spans="1:11" ht="18" customHeight="1" x14ac:dyDescent="0.15">
      <c r="A5" s="33">
        <v>46093</v>
      </c>
      <c r="B5" s="1" t="s">
        <v>52</v>
      </c>
      <c r="C5" s="1" t="s">
        <v>53</v>
      </c>
      <c r="D5" s="34">
        <v>280</v>
      </c>
      <c r="E5" s="1" t="s">
        <v>54</v>
      </c>
      <c r="F5" s="35" t="str">
        <f t="shared" si="0"/>
        <v>Mar 2026</v>
      </c>
      <c r="I5" s="1" t="s">
        <v>210</v>
      </c>
    </row>
    <row r="6" spans="1:11" ht="18" customHeight="1" x14ac:dyDescent="0.15">
      <c r="A6" s="33">
        <v>46101</v>
      </c>
      <c r="B6" s="1" t="s">
        <v>55</v>
      </c>
      <c r="C6" s="1" t="s">
        <v>56</v>
      </c>
      <c r="D6" s="34">
        <v>1400</v>
      </c>
      <c r="E6" s="1" t="s">
        <v>57</v>
      </c>
      <c r="F6" s="35" t="str">
        <f t="shared" si="0"/>
        <v>Mar 2026</v>
      </c>
      <c r="I6" s="1" t="s">
        <v>12</v>
      </c>
    </row>
    <row r="7" spans="1:11" ht="18" customHeight="1" x14ac:dyDescent="0.15">
      <c r="A7" s="33">
        <v>46115</v>
      </c>
      <c r="B7" s="1" t="s">
        <v>58</v>
      </c>
      <c r="C7" s="1" t="s">
        <v>59</v>
      </c>
      <c r="D7" s="34">
        <v>4200</v>
      </c>
      <c r="E7" s="1" t="s">
        <v>51</v>
      </c>
      <c r="F7" s="35" t="str">
        <f t="shared" si="0"/>
        <v>Apr 2026</v>
      </c>
    </row>
    <row r="8" spans="1:11" ht="18" customHeight="1" x14ac:dyDescent="0.15">
      <c r="A8" s="33">
        <v>46122</v>
      </c>
      <c r="B8" s="1" t="s">
        <v>60</v>
      </c>
      <c r="C8" s="1" t="s">
        <v>61</v>
      </c>
      <c r="D8" s="34">
        <v>420</v>
      </c>
      <c r="E8" s="1" t="s">
        <v>62</v>
      </c>
      <c r="F8" s="35" t="str">
        <f t="shared" si="0"/>
        <v>Apr 2026</v>
      </c>
      <c r="I8" s="88" t="s">
        <v>63</v>
      </c>
      <c r="J8" s="66"/>
      <c r="K8" s="66"/>
    </row>
    <row r="9" spans="1:11" ht="18" customHeight="1" x14ac:dyDescent="0.15">
      <c r="A9" s="33">
        <v>46130</v>
      </c>
      <c r="B9" s="1" t="s">
        <v>49</v>
      </c>
      <c r="C9" s="1" t="s">
        <v>64</v>
      </c>
      <c r="D9" s="34">
        <v>2800</v>
      </c>
      <c r="E9" s="1" t="s">
        <v>51</v>
      </c>
      <c r="F9" s="35" t="str">
        <f t="shared" si="0"/>
        <v>Apr 2026</v>
      </c>
      <c r="I9" s="36" t="s">
        <v>46</v>
      </c>
      <c r="J9" s="37" t="s">
        <v>65</v>
      </c>
      <c r="K9" s="37" t="s">
        <v>66</v>
      </c>
    </row>
    <row r="10" spans="1:11" ht="18" customHeight="1" x14ac:dyDescent="0.15">
      <c r="A10" s="33">
        <v>46137</v>
      </c>
      <c r="B10" s="1" t="s">
        <v>67</v>
      </c>
      <c r="C10" s="1" t="s">
        <v>68</v>
      </c>
      <c r="D10" s="34">
        <v>750</v>
      </c>
      <c r="E10" s="1" t="s">
        <v>57</v>
      </c>
      <c r="F10" s="35" t="str">
        <f t="shared" si="0"/>
        <v>Apr 2026</v>
      </c>
      <c r="I10" s="61" t="s">
        <v>69</v>
      </c>
      <c r="J10" s="62">
        <f>IFERROR(SUMIFS(Income!D:D,Income!F:F,I10),0)</f>
        <v>5180</v>
      </c>
      <c r="K10" s="63">
        <f>IFERROR(COUNTIFS(Income!F:F,I10),0)</f>
        <v>3</v>
      </c>
    </row>
    <row r="11" spans="1:11" ht="18" customHeight="1" x14ac:dyDescent="0.15">
      <c r="A11" s="33">
        <v>46146</v>
      </c>
      <c r="B11" s="1" t="s">
        <v>70</v>
      </c>
      <c r="C11" s="1" t="s">
        <v>71</v>
      </c>
      <c r="D11" s="34">
        <v>5500</v>
      </c>
      <c r="E11" s="1" t="s">
        <v>51</v>
      </c>
      <c r="F11" s="35" t="str">
        <f t="shared" si="0"/>
        <v>May 2026</v>
      </c>
      <c r="I11" s="61" t="s">
        <v>72</v>
      </c>
      <c r="J11" s="62">
        <f>IFERROR(SUMIFS(Income!D:D,Income!F:F,I11),0)</f>
        <v>8170</v>
      </c>
      <c r="K11" s="63">
        <f>IFERROR(COUNTIFS(Income!F:F,I11),0)</f>
        <v>4</v>
      </c>
    </row>
    <row r="12" spans="1:11" ht="18" customHeight="1" x14ac:dyDescent="0.15">
      <c r="A12" s="33">
        <v>46156</v>
      </c>
      <c r="B12" s="1" t="s">
        <v>73</v>
      </c>
      <c r="C12" s="1" t="s">
        <v>74</v>
      </c>
      <c r="D12" s="34">
        <v>350</v>
      </c>
      <c r="E12" s="1" t="s">
        <v>54</v>
      </c>
      <c r="F12" s="35" t="str">
        <f t="shared" si="0"/>
        <v>May 2026</v>
      </c>
      <c r="I12" s="61" t="s">
        <v>75</v>
      </c>
      <c r="J12" s="62">
        <f>IFERROR(SUMIFS(Income!D:D,Income!F:F,I12),0)</f>
        <v>9050</v>
      </c>
      <c r="K12" s="63">
        <f>IFERROR(COUNTIFS(Income!F:F,I12),0)</f>
        <v>3</v>
      </c>
    </row>
    <row r="13" spans="1:11" ht="18" customHeight="1" x14ac:dyDescent="0.15">
      <c r="A13" s="33">
        <v>46164</v>
      </c>
      <c r="B13" s="1" t="s">
        <v>58</v>
      </c>
      <c r="C13" s="1" t="s">
        <v>76</v>
      </c>
      <c r="D13" s="34">
        <v>3200</v>
      </c>
      <c r="E13" s="1" t="s">
        <v>51</v>
      </c>
      <c r="F13" s="35" t="str">
        <f t="shared" si="0"/>
        <v>May 2026</v>
      </c>
      <c r="I13" s="61" t="s">
        <v>77</v>
      </c>
      <c r="J13" s="62">
        <f>IFERROR(SUMIFS(Income!D:D,Income!F:F,I13),0)</f>
        <v>8030</v>
      </c>
      <c r="K13" s="63">
        <f>IFERROR(COUNTIFS(Income!F:F,I13),0)</f>
        <v>4</v>
      </c>
    </row>
    <row r="14" spans="1:11" ht="18" customHeight="1" x14ac:dyDescent="0.15">
      <c r="A14" s="33">
        <v>46175</v>
      </c>
      <c r="B14" s="1" t="s">
        <v>78</v>
      </c>
      <c r="C14" s="1" t="s">
        <v>79</v>
      </c>
      <c r="D14" s="34">
        <v>1800</v>
      </c>
      <c r="E14" s="1" t="s">
        <v>57</v>
      </c>
      <c r="F14" s="35" t="str">
        <f t="shared" si="0"/>
        <v>Jun 2026</v>
      </c>
      <c r="I14" s="61" t="s">
        <v>80</v>
      </c>
      <c r="J14" s="62">
        <f>IFERROR(SUMIFS(Income!D:D,Income!F:F,I14),0)</f>
        <v>7680</v>
      </c>
      <c r="K14" s="63">
        <f>IFERROR(COUNTIFS(Income!F:F,I14),0)</f>
        <v>3</v>
      </c>
    </row>
    <row r="15" spans="1:11" ht="18" customHeight="1" x14ac:dyDescent="0.15">
      <c r="A15" s="33">
        <v>46184</v>
      </c>
      <c r="B15" s="1" t="s">
        <v>81</v>
      </c>
      <c r="C15" s="1" t="s">
        <v>82</v>
      </c>
      <c r="D15" s="34">
        <v>4800</v>
      </c>
      <c r="E15" s="1" t="s">
        <v>51</v>
      </c>
      <c r="F15" s="35" t="str">
        <f t="shared" si="0"/>
        <v>Jun 2026</v>
      </c>
      <c r="I15" s="61" t="s">
        <v>83</v>
      </c>
      <c r="J15" s="62">
        <f>IFERROR(SUMIFS(Income!D:D,Income!F:F,I15),0)</f>
        <v>8680</v>
      </c>
      <c r="K15" s="63">
        <f>IFERROR(COUNTIFS(Income!F:F,I15),0)</f>
        <v>3</v>
      </c>
    </row>
    <row r="16" spans="1:11" ht="18" customHeight="1" x14ac:dyDescent="0.15">
      <c r="A16" s="33">
        <v>46197</v>
      </c>
      <c r="B16" s="1" t="s">
        <v>84</v>
      </c>
      <c r="C16" s="1" t="s">
        <v>85</v>
      </c>
      <c r="D16" s="34">
        <v>480</v>
      </c>
      <c r="E16" s="1" t="s">
        <v>62</v>
      </c>
      <c r="F16" s="35" t="str">
        <f t="shared" si="0"/>
        <v>Jun 2026</v>
      </c>
      <c r="I16" s="61" t="s">
        <v>86</v>
      </c>
      <c r="J16" s="62">
        <f>IFERROR(SUMIFS(Income!D:D,Income!F:F,I16),0)</f>
        <v>5720</v>
      </c>
      <c r="K16" s="63">
        <f>IFERROR(COUNTIFS(Income!F:F,I16),0)</f>
        <v>3</v>
      </c>
    </row>
    <row r="17" spans="1:11" ht="18" customHeight="1" x14ac:dyDescent="0.15">
      <c r="A17" s="33">
        <v>46197</v>
      </c>
      <c r="B17" s="1" t="s">
        <v>87</v>
      </c>
      <c r="C17" s="1" t="s">
        <v>88</v>
      </c>
      <c r="D17" s="34">
        <v>950</v>
      </c>
      <c r="E17" s="1" t="s">
        <v>57</v>
      </c>
      <c r="F17" s="35" t="str">
        <f t="shared" si="0"/>
        <v>Jun 2026</v>
      </c>
      <c r="I17" s="61" t="s">
        <v>89</v>
      </c>
      <c r="J17" s="62">
        <f>IFERROR(SUMIFS(Income!D:D,Income!F:F,I17),0)</f>
        <v>6900</v>
      </c>
      <c r="K17" s="63">
        <f>IFERROR(COUNTIFS(Income!F:F,I17),0)</f>
        <v>3</v>
      </c>
    </row>
    <row r="18" spans="1:11" ht="18" customHeight="1" x14ac:dyDescent="0.15">
      <c r="A18" s="33">
        <v>46209</v>
      </c>
      <c r="B18" s="1" t="s">
        <v>49</v>
      </c>
      <c r="C18" s="1" t="s">
        <v>90</v>
      </c>
      <c r="D18" s="34">
        <v>6200</v>
      </c>
      <c r="E18" s="1" t="s">
        <v>51</v>
      </c>
      <c r="F18" s="35" t="str">
        <f t="shared" si="0"/>
        <v>Jul 2026</v>
      </c>
      <c r="I18" s="61" t="s">
        <v>91</v>
      </c>
      <c r="J18" s="62">
        <f>IFERROR(SUMIFS(Income!D:D,Income!F:F,I18),0)</f>
        <v>8330</v>
      </c>
      <c r="K18" s="63">
        <f>IFERROR(COUNTIFS(Income!F:F,I18),0)</f>
        <v>3</v>
      </c>
    </row>
    <row r="19" spans="1:11" ht="18" customHeight="1" x14ac:dyDescent="0.15">
      <c r="A19" s="33">
        <v>46218</v>
      </c>
      <c r="B19" s="1" t="s">
        <v>92</v>
      </c>
      <c r="C19" s="1" t="s">
        <v>93</v>
      </c>
      <c r="D19" s="34">
        <v>280</v>
      </c>
      <c r="E19" s="1" t="s">
        <v>54</v>
      </c>
      <c r="F19" s="35" t="str">
        <f t="shared" si="0"/>
        <v>Jul 2026</v>
      </c>
      <c r="I19" s="61" t="s">
        <v>94</v>
      </c>
      <c r="J19" s="62">
        <f>IFERROR(SUMIFS(Income!D:D,Income!F:F,I19),0)</f>
        <v>4660</v>
      </c>
      <c r="K19" s="63">
        <f>IFERROR(COUNTIFS(Income!F:F,I19),0)</f>
        <v>2</v>
      </c>
    </row>
    <row r="20" spans="1:11" ht="18" customHeight="1" x14ac:dyDescent="0.15">
      <c r="A20" s="33">
        <v>46231</v>
      </c>
      <c r="B20" s="1" t="s">
        <v>95</v>
      </c>
      <c r="C20" s="1" t="s">
        <v>96</v>
      </c>
      <c r="D20" s="34">
        <v>1200</v>
      </c>
      <c r="E20" s="1" t="s">
        <v>57</v>
      </c>
      <c r="F20" s="35" t="str">
        <f t="shared" si="0"/>
        <v>Jul 2026</v>
      </c>
      <c r="I20" s="61" t="s">
        <v>97</v>
      </c>
      <c r="J20" s="62">
        <f>IFERROR(SUMIFS(Income!D:D,Income!F:F,I20),0)</f>
        <v>5650</v>
      </c>
      <c r="K20" s="63">
        <f>IFERROR(COUNTIFS(Income!F:F,I20),0)</f>
        <v>2</v>
      </c>
    </row>
    <row r="21" spans="1:11" ht="18" customHeight="1" x14ac:dyDescent="0.15">
      <c r="A21" s="33">
        <v>46238</v>
      </c>
      <c r="B21" s="1" t="s">
        <v>81</v>
      </c>
      <c r="C21" s="1" t="s">
        <v>98</v>
      </c>
      <c r="D21" s="34">
        <v>3800</v>
      </c>
      <c r="E21" s="1" t="s">
        <v>51</v>
      </c>
      <c r="F21" s="35" t="str">
        <f t="shared" si="0"/>
        <v>Aug 2026</v>
      </c>
      <c r="I21" s="61" t="s">
        <v>99</v>
      </c>
      <c r="J21" s="62">
        <f>IFERROR(SUMIFS(Income!D:D,Income!F:F,I21),0)</f>
        <v>8750</v>
      </c>
      <c r="K21" s="63">
        <f>IFERROR(COUNTIFS(Income!F:F,I21),0)</f>
        <v>2</v>
      </c>
    </row>
    <row r="22" spans="1:11" ht="18" customHeight="1" x14ac:dyDescent="0.15">
      <c r="A22" s="33">
        <v>46246</v>
      </c>
      <c r="B22" s="1" t="s">
        <v>100</v>
      </c>
      <c r="C22" s="1" t="s">
        <v>101</v>
      </c>
      <c r="D22" s="34">
        <v>380</v>
      </c>
      <c r="E22" s="1" t="s">
        <v>62</v>
      </c>
      <c r="F22" s="35" t="str">
        <f t="shared" si="0"/>
        <v>Aug 2026</v>
      </c>
      <c r="I22" s="60"/>
      <c r="J22" s="60"/>
      <c r="K22" s="60"/>
    </row>
    <row r="23" spans="1:11" ht="18" customHeight="1" x14ac:dyDescent="0.15">
      <c r="A23" s="33">
        <v>46259</v>
      </c>
      <c r="B23" s="1" t="s">
        <v>58</v>
      </c>
      <c r="C23" s="1" t="s">
        <v>102</v>
      </c>
      <c r="D23" s="34">
        <v>4500</v>
      </c>
      <c r="E23" s="1" t="s">
        <v>51</v>
      </c>
      <c r="F23" s="35" t="str">
        <f t="shared" si="0"/>
        <v>Aug 2026</v>
      </c>
      <c r="I23" s="60"/>
      <c r="J23" s="60"/>
      <c r="K23" s="60"/>
    </row>
    <row r="24" spans="1:11" ht="18" customHeight="1" x14ac:dyDescent="0.15">
      <c r="A24" s="33">
        <v>46272</v>
      </c>
      <c r="B24" s="1" t="s">
        <v>70</v>
      </c>
      <c r="C24" s="1" t="s">
        <v>103</v>
      </c>
      <c r="D24" s="34">
        <v>3200</v>
      </c>
      <c r="E24" s="1" t="s">
        <v>51</v>
      </c>
      <c r="F24" s="35" t="str">
        <f t="shared" si="0"/>
        <v>Sep 2026</v>
      </c>
      <c r="I24" s="60"/>
      <c r="J24" s="60"/>
      <c r="K24" s="60"/>
    </row>
    <row r="25" spans="1:11" ht="18" customHeight="1" x14ac:dyDescent="0.15">
      <c r="A25" s="33">
        <v>46283</v>
      </c>
      <c r="B25" s="1" t="s">
        <v>104</v>
      </c>
      <c r="C25" s="1" t="s">
        <v>105</v>
      </c>
      <c r="D25" s="34">
        <v>2200</v>
      </c>
      <c r="E25" s="1" t="s">
        <v>57</v>
      </c>
      <c r="F25" s="35" t="str">
        <f t="shared" si="0"/>
        <v>Sep 2026</v>
      </c>
      <c r="I25" s="60"/>
      <c r="J25" s="60"/>
      <c r="K25" s="60"/>
    </row>
    <row r="26" spans="1:11" ht="18" customHeight="1" x14ac:dyDescent="0.15">
      <c r="A26" s="33">
        <v>46293</v>
      </c>
      <c r="B26" s="1" t="s">
        <v>106</v>
      </c>
      <c r="C26" s="1" t="s">
        <v>107</v>
      </c>
      <c r="D26" s="34">
        <v>320</v>
      </c>
      <c r="E26" s="1" t="s">
        <v>54</v>
      </c>
      <c r="F26" s="35" t="str">
        <f t="shared" si="0"/>
        <v>Sep 2026</v>
      </c>
      <c r="I26" s="38" t="s">
        <v>108</v>
      </c>
      <c r="J26" s="39">
        <f t="shared" ref="J26:K26" si="1">SUM(J10:J25)</f>
        <v>86800</v>
      </c>
      <c r="K26" s="40">
        <f t="shared" si="1"/>
        <v>35</v>
      </c>
    </row>
    <row r="27" spans="1:11" ht="18" customHeight="1" x14ac:dyDescent="0.15">
      <c r="A27" s="33">
        <v>46300</v>
      </c>
      <c r="B27" s="1" t="s">
        <v>49</v>
      </c>
      <c r="C27" s="1" t="s">
        <v>109</v>
      </c>
      <c r="D27" s="34">
        <v>5800</v>
      </c>
      <c r="E27" s="1" t="s">
        <v>51</v>
      </c>
      <c r="F27" s="35" t="str">
        <f t="shared" si="0"/>
        <v>Oct 2026</v>
      </c>
    </row>
    <row r="28" spans="1:11" ht="18" customHeight="1" x14ac:dyDescent="0.15">
      <c r="A28" s="33">
        <v>46309</v>
      </c>
      <c r="B28" s="1" t="s">
        <v>110</v>
      </c>
      <c r="C28" s="1" t="s">
        <v>111</v>
      </c>
      <c r="D28" s="34">
        <v>680</v>
      </c>
      <c r="E28" s="1" t="s">
        <v>57</v>
      </c>
      <c r="F28" s="35" t="str">
        <f t="shared" si="0"/>
        <v>Oct 2026</v>
      </c>
    </row>
    <row r="29" spans="1:11" ht="18" customHeight="1" x14ac:dyDescent="0.15">
      <c r="A29" s="33">
        <v>46322</v>
      </c>
      <c r="B29" s="1" t="s">
        <v>112</v>
      </c>
      <c r="C29" s="1" t="s">
        <v>113</v>
      </c>
      <c r="D29" s="34">
        <v>420</v>
      </c>
      <c r="E29" s="1" t="s">
        <v>62</v>
      </c>
      <c r="F29" s="35" t="str">
        <f t="shared" si="0"/>
        <v>Oct 2026</v>
      </c>
    </row>
    <row r="30" spans="1:11" ht="18" customHeight="1" x14ac:dyDescent="0.15">
      <c r="A30" s="33">
        <v>46329</v>
      </c>
      <c r="B30" s="1" t="s">
        <v>81</v>
      </c>
      <c r="C30" s="1" t="s">
        <v>114</v>
      </c>
      <c r="D30" s="34">
        <v>7200</v>
      </c>
      <c r="E30" s="1" t="s">
        <v>51</v>
      </c>
      <c r="F30" s="35" t="str">
        <f t="shared" si="0"/>
        <v>Nov 2026</v>
      </c>
    </row>
    <row r="31" spans="1:11" ht="18" customHeight="1" x14ac:dyDescent="0.15">
      <c r="A31" s="33">
        <v>46345</v>
      </c>
      <c r="B31" s="1" t="s">
        <v>115</v>
      </c>
      <c r="C31" s="1" t="s">
        <v>116</v>
      </c>
      <c r="D31" s="34">
        <v>850</v>
      </c>
      <c r="E31" s="1" t="s">
        <v>57</v>
      </c>
      <c r="F31" s="35" t="str">
        <f t="shared" si="0"/>
        <v>Nov 2026</v>
      </c>
    </row>
    <row r="32" spans="1:11" ht="18" customHeight="1" x14ac:dyDescent="0.15">
      <c r="A32" s="33">
        <v>46355</v>
      </c>
      <c r="B32" s="1" t="s">
        <v>117</v>
      </c>
      <c r="C32" s="1" t="s">
        <v>118</v>
      </c>
      <c r="D32" s="34">
        <v>280</v>
      </c>
      <c r="E32" s="1" t="s">
        <v>54</v>
      </c>
      <c r="F32" s="35" t="str">
        <f t="shared" si="0"/>
        <v>Nov 2026</v>
      </c>
    </row>
    <row r="33" spans="1:6" ht="18" customHeight="1" x14ac:dyDescent="0.15">
      <c r="A33" s="33">
        <v>46364</v>
      </c>
      <c r="B33" s="1" t="s">
        <v>58</v>
      </c>
      <c r="C33" s="1" t="s">
        <v>119</v>
      </c>
      <c r="D33" s="34">
        <v>4100</v>
      </c>
      <c r="E33" s="1" t="s">
        <v>51</v>
      </c>
      <c r="F33" s="35" t="str">
        <f t="shared" si="0"/>
        <v>Dec 2026</v>
      </c>
    </row>
    <row r="34" spans="1:6" ht="18" customHeight="1" x14ac:dyDescent="0.15">
      <c r="A34" s="33">
        <v>46376</v>
      </c>
      <c r="B34" s="1" t="s">
        <v>120</v>
      </c>
      <c r="C34" s="1" t="s">
        <v>121</v>
      </c>
      <c r="D34" s="34">
        <v>560</v>
      </c>
      <c r="E34" s="1" t="s">
        <v>62</v>
      </c>
      <c r="F34" s="35" t="str">
        <f t="shared" si="0"/>
        <v>Dec 2026</v>
      </c>
    </row>
    <row r="35" spans="1:6" ht="18" customHeight="1" x14ac:dyDescent="0.15">
      <c r="A35" s="33">
        <v>46392</v>
      </c>
      <c r="B35" s="1" t="s">
        <v>49</v>
      </c>
      <c r="C35" s="1" t="s">
        <v>122</v>
      </c>
      <c r="D35" s="34">
        <v>5200</v>
      </c>
      <c r="E35" s="1" t="s">
        <v>51</v>
      </c>
      <c r="F35" s="35" t="str">
        <f t="shared" si="0"/>
        <v>Jan 2027</v>
      </c>
    </row>
    <row r="36" spans="1:6" ht="18" customHeight="1" x14ac:dyDescent="0.15">
      <c r="A36" s="33">
        <v>46404</v>
      </c>
      <c r="B36" s="1" t="s">
        <v>123</v>
      </c>
      <c r="C36" s="1" t="s">
        <v>124</v>
      </c>
      <c r="D36" s="34">
        <v>450</v>
      </c>
      <c r="E36" s="1" t="s">
        <v>54</v>
      </c>
      <c r="F36" s="35" t="str">
        <f t="shared" si="0"/>
        <v>Jan 2027</v>
      </c>
    </row>
    <row r="37" spans="1:6" ht="18" customHeight="1" x14ac:dyDescent="0.15">
      <c r="A37" s="33">
        <v>46420</v>
      </c>
      <c r="B37" s="1" t="s">
        <v>81</v>
      </c>
      <c r="C37" s="1" t="s">
        <v>125</v>
      </c>
      <c r="D37" s="34">
        <v>6800</v>
      </c>
      <c r="E37" s="1" t="s">
        <v>51</v>
      </c>
      <c r="F37" s="35" t="str">
        <f t="shared" si="0"/>
        <v>Feb 2027</v>
      </c>
    </row>
    <row r="38" spans="1:6" ht="18" customHeight="1" x14ac:dyDescent="0.15">
      <c r="A38" s="33">
        <v>46440</v>
      </c>
      <c r="B38" s="1" t="s">
        <v>126</v>
      </c>
      <c r="C38" s="1" t="s">
        <v>127</v>
      </c>
      <c r="D38" s="34">
        <v>1950</v>
      </c>
      <c r="E38" s="1" t="s">
        <v>57</v>
      </c>
      <c r="F38" s="35" t="str">
        <f t="shared" si="0"/>
        <v>Feb 2027</v>
      </c>
    </row>
    <row r="39" spans="1:6" ht="18" customHeight="1" x14ac:dyDescent="0.15">
      <c r="A39" s="41"/>
      <c r="D39" s="34"/>
      <c r="E39" s="1"/>
      <c r="F39" s="35"/>
    </row>
    <row r="40" spans="1:6" ht="18" customHeight="1" x14ac:dyDescent="0.15">
      <c r="A40" s="41"/>
      <c r="D40" s="34"/>
      <c r="E40" s="1"/>
      <c r="F40" s="35"/>
    </row>
    <row r="41" spans="1:6" ht="27" customHeight="1" x14ac:dyDescent="0.15">
      <c r="D41" s="34"/>
      <c r="E41" s="1"/>
      <c r="F41" s="35"/>
    </row>
    <row r="42" spans="1:6" ht="21" customHeight="1" x14ac:dyDescent="0.15">
      <c r="D42" s="34"/>
      <c r="E42" s="1"/>
      <c r="F42" s="35"/>
    </row>
    <row r="43" spans="1:6" ht="18" customHeight="1" x14ac:dyDescent="0.15">
      <c r="D43" s="34"/>
      <c r="E43" s="1"/>
      <c r="F43" s="35"/>
    </row>
    <row r="44" spans="1:6" ht="18" customHeight="1" x14ac:dyDescent="0.15">
      <c r="D44" s="34"/>
      <c r="E44" s="1"/>
      <c r="F44" s="35"/>
    </row>
    <row r="45" spans="1:6" ht="18" customHeight="1" x14ac:dyDescent="0.15">
      <c r="D45" s="34"/>
      <c r="E45" s="1"/>
      <c r="F45" s="35"/>
    </row>
    <row r="46" spans="1:6" ht="18" customHeight="1" x14ac:dyDescent="0.15">
      <c r="D46" s="34"/>
      <c r="E46" s="1"/>
      <c r="F46" s="35"/>
    </row>
    <row r="47" spans="1:6" ht="18" customHeight="1" x14ac:dyDescent="0.15">
      <c r="D47" s="34"/>
      <c r="E47" s="1"/>
      <c r="F47" s="35"/>
    </row>
    <row r="48" spans="1:6" ht="18" customHeight="1" x14ac:dyDescent="0.15">
      <c r="D48" s="34"/>
      <c r="E48" s="1"/>
      <c r="F48" s="35"/>
    </row>
    <row r="49" spans="1:6" ht="18" customHeight="1" x14ac:dyDescent="0.15">
      <c r="D49" s="34"/>
      <c r="E49" s="1"/>
      <c r="F49" s="35"/>
    </row>
    <row r="50" spans="1:6" ht="18" customHeight="1" x14ac:dyDescent="0.15">
      <c r="D50" s="34"/>
      <c r="E50" s="1"/>
      <c r="F50" s="35"/>
    </row>
    <row r="51" spans="1:6" ht="18" customHeight="1" x14ac:dyDescent="0.15">
      <c r="D51" s="34"/>
      <c r="E51" s="1"/>
      <c r="F51" s="35"/>
    </row>
    <row r="52" spans="1:6" ht="18" customHeight="1" x14ac:dyDescent="0.15">
      <c r="D52" s="34"/>
      <c r="E52" s="1"/>
      <c r="F52" s="35"/>
    </row>
    <row r="53" spans="1:6" ht="18" customHeight="1" x14ac:dyDescent="0.15">
      <c r="D53" s="34"/>
      <c r="E53" s="1"/>
      <c r="F53" s="35"/>
    </row>
    <row r="54" spans="1:6" ht="18" customHeight="1" x14ac:dyDescent="0.15">
      <c r="D54" s="34"/>
      <c r="E54" s="1"/>
      <c r="F54" s="35"/>
    </row>
    <row r="55" spans="1:6" ht="24" customHeight="1" x14ac:dyDescent="0.15">
      <c r="D55" s="34"/>
      <c r="E55" s="1"/>
      <c r="F55" s="35"/>
    </row>
    <row r="56" spans="1:6" ht="18" customHeight="1" x14ac:dyDescent="0.15">
      <c r="A56" s="41"/>
      <c r="D56" s="34"/>
      <c r="E56" s="1"/>
      <c r="F56" s="35"/>
    </row>
    <row r="57" spans="1:6" ht="18" customHeight="1" x14ac:dyDescent="0.15">
      <c r="A57" s="41"/>
      <c r="D57" s="34"/>
      <c r="E57" s="1"/>
      <c r="F57" s="35"/>
    </row>
    <row r="58" spans="1:6" ht="18" customHeight="1" x14ac:dyDescent="0.15">
      <c r="A58" s="41"/>
      <c r="D58" s="34"/>
      <c r="E58" s="1"/>
      <c r="F58" s="35"/>
    </row>
    <row r="59" spans="1:6" ht="18" customHeight="1" x14ac:dyDescent="0.15">
      <c r="A59" s="41"/>
      <c r="D59" s="34"/>
      <c r="E59" s="1"/>
      <c r="F59" s="35"/>
    </row>
    <row r="60" spans="1:6" ht="18" customHeight="1" x14ac:dyDescent="0.15">
      <c r="A60" s="41"/>
      <c r="D60" s="34"/>
      <c r="E60" s="1"/>
      <c r="F60" s="35"/>
    </row>
    <row r="61" spans="1:6" ht="18" customHeight="1" x14ac:dyDescent="0.15">
      <c r="A61" s="41"/>
      <c r="D61" s="34"/>
      <c r="E61" s="1"/>
      <c r="F61" s="35"/>
    </row>
    <row r="62" spans="1:6" ht="18" customHeight="1" x14ac:dyDescent="0.15">
      <c r="A62" s="41"/>
      <c r="D62" s="34"/>
      <c r="E62" s="1"/>
      <c r="F62" s="35"/>
    </row>
    <row r="63" spans="1:6" ht="18" customHeight="1" x14ac:dyDescent="0.15">
      <c r="A63" s="41"/>
      <c r="D63" s="34"/>
      <c r="E63" s="1"/>
      <c r="F63" s="35"/>
    </row>
    <row r="64" spans="1:6" ht="18" customHeight="1" x14ac:dyDescent="0.15">
      <c r="A64" s="41"/>
      <c r="D64" s="34"/>
      <c r="E64" s="1"/>
      <c r="F64" s="35"/>
    </row>
    <row r="65" spans="1:6" ht="18" customHeight="1" x14ac:dyDescent="0.15">
      <c r="A65" s="41"/>
      <c r="D65" s="34"/>
      <c r="E65" s="1"/>
      <c r="F65" s="35"/>
    </row>
    <row r="66" spans="1:6" ht="18" customHeight="1" x14ac:dyDescent="0.15">
      <c r="A66" s="41"/>
      <c r="D66" s="34"/>
      <c r="E66" s="1"/>
      <c r="F66" s="35"/>
    </row>
    <row r="67" spans="1:6" ht="18" customHeight="1" x14ac:dyDescent="0.15">
      <c r="A67" s="41"/>
      <c r="D67" s="34"/>
      <c r="E67" s="1"/>
      <c r="F67" s="35"/>
    </row>
    <row r="68" spans="1:6" ht="18" customHeight="1" x14ac:dyDescent="0.15">
      <c r="A68" s="41"/>
      <c r="D68" s="34"/>
      <c r="E68" s="1"/>
      <c r="F68" s="35"/>
    </row>
    <row r="69" spans="1:6" ht="18" customHeight="1" x14ac:dyDescent="0.15">
      <c r="A69" s="41"/>
      <c r="D69" s="34"/>
      <c r="E69" s="1"/>
      <c r="F69" s="35"/>
    </row>
    <row r="70" spans="1:6" ht="18" customHeight="1" x14ac:dyDescent="0.15">
      <c r="A70" s="41"/>
      <c r="D70" s="34"/>
      <c r="E70" s="1"/>
      <c r="F70" s="35"/>
    </row>
    <row r="71" spans="1:6" ht="18" customHeight="1" x14ac:dyDescent="0.15">
      <c r="A71" s="41"/>
      <c r="D71" s="34"/>
      <c r="E71" s="1"/>
      <c r="F71" s="35"/>
    </row>
    <row r="72" spans="1:6" ht="18" customHeight="1" x14ac:dyDescent="0.15">
      <c r="A72" s="41"/>
      <c r="D72" s="34"/>
      <c r="E72" s="1"/>
      <c r="F72" s="35"/>
    </row>
    <row r="73" spans="1:6" ht="18" customHeight="1" x14ac:dyDescent="0.15">
      <c r="A73" s="41"/>
      <c r="D73" s="34"/>
      <c r="E73" s="1"/>
      <c r="F73" s="35"/>
    </row>
    <row r="74" spans="1:6" ht="18" customHeight="1" x14ac:dyDescent="0.15">
      <c r="A74" s="41"/>
      <c r="D74" s="34"/>
      <c r="E74" s="1"/>
      <c r="F74" s="35"/>
    </row>
    <row r="75" spans="1:6" ht="18" customHeight="1" x14ac:dyDescent="0.15">
      <c r="A75" s="41"/>
      <c r="D75" s="34"/>
      <c r="E75" s="1"/>
      <c r="F75" s="35"/>
    </row>
    <row r="76" spans="1:6" ht="18" customHeight="1" x14ac:dyDescent="0.15">
      <c r="A76" s="41"/>
      <c r="D76" s="34"/>
      <c r="E76" s="1"/>
      <c r="F76" s="35"/>
    </row>
    <row r="77" spans="1:6" ht="18" customHeight="1" x14ac:dyDescent="0.15">
      <c r="A77" s="41"/>
      <c r="D77" s="34"/>
      <c r="E77" s="1"/>
      <c r="F77" s="35"/>
    </row>
    <row r="78" spans="1:6" ht="18" customHeight="1" x14ac:dyDescent="0.15">
      <c r="A78" s="41"/>
      <c r="D78" s="34"/>
      <c r="E78" s="1"/>
      <c r="F78" s="35"/>
    </row>
    <row r="79" spans="1:6" ht="18" customHeight="1" x14ac:dyDescent="0.15">
      <c r="A79" s="41"/>
      <c r="D79" s="34"/>
      <c r="E79" s="1"/>
      <c r="F79" s="35"/>
    </row>
    <row r="80" spans="1:6" ht="18" customHeight="1" x14ac:dyDescent="0.15">
      <c r="A80" s="41"/>
      <c r="D80" s="34"/>
      <c r="E80" s="1"/>
      <c r="F80" s="35"/>
    </row>
    <row r="81" spans="1:6" ht="18" customHeight="1" x14ac:dyDescent="0.15">
      <c r="A81" s="41"/>
      <c r="D81" s="34"/>
      <c r="E81" s="1"/>
      <c r="F81" s="35"/>
    </row>
    <row r="82" spans="1:6" ht="18" customHeight="1" x14ac:dyDescent="0.15">
      <c r="A82" s="41"/>
      <c r="D82" s="34"/>
      <c r="E82" s="1"/>
      <c r="F82" s="35"/>
    </row>
    <row r="83" spans="1:6" ht="18" customHeight="1" x14ac:dyDescent="0.15">
      <c r="A83" s="41"/>
      <c r="D83" s="34"/>
      <c r="E83" s="1"/>
      <c r="F83" s="35"/>
    </row>
    <row r="84" spans="1:6" ht="18" customHeight="1" x14ac:dyDescent="0.15">
      <c r="A84" s="41"/>
      <c r="D84" s="34"/>
      <c r="E84" s="1"/>
      <c r="F84" s="35"/>
    </row>
    <row r="85" spans="1:6" ht="18" customHeight="1" x14ac:dyDescent="0.15">
      <c r="A85" s="41"/>
      <c r="D85" s="34"/>
      <c r="E85" s="1"/>
      <c r="F85" s="35"/>
    </row>
    <row r="86" spans="1:6" ht="18" customHeight="1" x14ac:dyDescent="0.15">
      <c r="A86" s="41"/>
      <c r="D86" s="34"/>
      <c r="E86" s="1"/>
      <c r="F86" s="35"/>
    </row>
    <row r="87" spans="1:6" ht="18" customHeight="1" x14ac:dyDescent="0.15">
      <c r="A87" s="41"/>
      <c r="D87" s="34"/>
      <c r="E87" s="1"/>
      <c r="F87" s="35"/>
    </row>
    <row r="88" spans="1:6" ht="18" customHeight="1" x14ac:dyDescent="0.15">
      <c r="A88" s="41"/>
      <c r="D88" s="34"/>
      <c r="E88" s="1"/>
      <c r="F88" s="35"/>
    </row>
    <row r="89" spans="1:6" ht="18" customHeight="1" x14ac:dyDescent="0.15">
      <c r="A89" s="41"/>
      <c r="D89" s="34"/>
      <c r="E89" s="1"/>
      <c r="F89" s="35"/>
    </row>
    <row r="90" spans="1:6" ht="18" customHeight="1" x14ac:dyDescent="0.15">
      <c r="A90" s="41"/>
      <c r="D90" s="34"/>
      <c r="E90" s="1"/>
      <c r="F90" s="35"/>
    </row>
    <row r="91" spans="1:6" ht="18" customHeight="1" x14ac:dyDescent="0.15">
      <c r="A91" s="41"/>
      <c r="D91" s="34"/>
      <c r="E91" s="1"/>
      <c r="F91" s="35"/>
    </row>
    <row r="92" spans="1:6" ht="18" customHeight="1" x14ac:dyDescent="0.15">
      <c r="A92" s="41"/>
      <c r="D92" s="34"/>
      <c r="E92" s="1"/>
      <c r="F92" s="35"/>
    </row>
    <row r="93" spans="1:6" ht="18" customHeight="1" x14ac:dyDescent="0.15">
      <c r="A93" s="41"/>
      <c r="D93" s="34"/>
      <c r="E93" s="1"/>
      <c r="F93" s="35"/>
    </row>
    <row r="94" spans="1:6" ht="18" customHeight="1" x14ac:dyDescent="0.15">
      <c r="A94" s="41"/>
      <c r="D94" s="34"/>
      <c r="E94" s="1"/>
      <c r="F94" s="35"/>
    </row>
    <row r="95" spans="1:6" ht="18" customHeight="1" x14ac:dyDescent="0.15">
      <c r="A95" s="41"/>
      <c r="D95" s="34"/>
      <c r="E95" s="1"/>
      <c r="F95" s="35"/>
    </row>
    <row r="96" spans="1:6" ht="18" customHeight="1" x14ac:dyDescent="0.15">
      <c r="A96" s="41"/>
      <c r="D96" s="34"/>
      <c r="E96" s="1"/>
      <c r="F96" s="35"/>
    </row>
    <row r="97" spans="1:6" ht="18" customHeight="1" x14ac:dyDescent="0.15">
      <c r="A97" s="41"/>
      <c r="D97" s="34"/>
      <c r="E97" s="1"/>
      <c r="F97" s="35"/>
    </row>
    <row r="98" spans="1:6" ht="18" customHeight="1" x14ac:dyDescent="0.15">
      <c r="A98" s="41"/>
      <c r="D98" s="34"/>
      <c r="E98" s="1"/>
      <c r="F98" s="35"/>
    </row>
    <row r="99" spans="1:6" ht="18" customHeight="1" x14ac:dyDescent="0.15">
      <c r="A99" s="41"/>
      <c r="D99" s="34"/>
      <c r="E99" s="1"/>
      <c r="F99" s="35"/>
    </row>
    <row r="100" spans="1:6" ht="18" customHeight="1" x14ac:dyDescent="0.15">
      <c r="A100" s="41"/>
      <c r="D100" s="34"/>
      <c r="E100" s="1"/>
      <c r="F100" s="35"/>
    </row>
    <row r="101" spans="1:6" ht="18" customHeight="1" x14ac:dyDescent="0.15">
      <c r="A101" s="41"/>
      <c r="D101" s="34"/>
      <c r="E101" s="1"/>
      <c r="F101" s="35"/>
    </row>
  </sheetData>
  <mergeCells count="3">
    <mergeCell ref="A1:H1"/>
    <mergeCell ref="A2:H2"/>
    <mergeCell ref="I8:K8"/>
  </mergeCells>
  <conditionalFormatting sqref="D4:D101">
    <cfRule type="colorScale" priority="1">
      <colorScale>
        <cfvo type="min"/>
        <cfvo type="max"/>
        <color rgb="FFFFFFFF"/>
        <color rgb="FF7EB4A0"/>
      </colorScale>
    </cfRule>
  </conditionalFormatting>
  <dataValidations count="1">
    <dataValidation type="list" allowBlank="1" showErrorMessage="1" sqref="E4:E101" xr:uid="{00000000-0002-0000-0200-000000000000}">
      <formula1>"Callout,Company,Personal,After Hours"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97"/>
  <sheetViews>
    <sheetView tabSelected="1" zoomScale="130" zoomScaleNormal="130" workbookViewId="0">
      <pane ySplit="3" topLeftCell="A4" activePane="bottomLeft" state="frozen"/>
      <selection pane="bottomLeft" activeCell="M8" sqref="M8"/>
    </sheetView>
  </sheetViews>
  <sheetFormatPr baseColWidth="10" defaultColWidth="12.6640625" defaultRowHeight="15.75" customHeight="1" x14ac:dyDescent="0.15"/>
  <cols>
    <col min="1" max="1" width="12.6640625" customWidth="1"/>
    <col min="2" max="2" width="18.83203125" customWidth="1"/>
    <col min="3" max="3" width="22.6640625" customWidth="1"/>
    <col min="4" max="4" width="15.1640625" customWidth="1"/>
    <col min="5" max="5" width="18.83203125" customWidth="1"/>
    <col min="6" max="6" width="11.33203125" customWidth="1"/>
    <col min="7" max="7" width="19.1640625" customWidth="1"/>
    <col min="8" max="8" width="15.1640625" customWidth="1"/>
    <col min="9" max="9" width="16.83203125" customWidth="1"/>
  </cols>
  <sheetData>
    <row r="1" spans="1:11" ht="9.75" customHeight="1" x14ac:dyDescent="0.15">
      <c r="A1" s="89"/>
      <c r="B1" s="66"/>
      <c r="C1" s="66"/>
      <c r="D1" s="66"/>
      <c r="E1" s="66"/>
      <c r="F1" s="66"/>
      <c r="G1" s="66"/>
    </row>
    <row r="2" spans="1:11" ht="42" customHeight="1" x14ac:dyDescent="0.15">
      <c r="A2" s="90" t="s">
        <v>13</v>
      </c>
      <c r="B2" s="66"/>
      <c r="C2" s="66"/>
      <c r="D2" s="66"/>
      <c r="E2" s="66"/>
      <c r="F2" s="66"/>
      <c r="G2" s="66"/>
    </row>
    <row r="3" spans="1:11" ht="22.5" customHeight="1" x14ac:dyDescent="0.15">
      <c r="A3" s="42" t="s">
        <v>41</v>
      </c>
      <c r="B3" s="42" t="s">
        <v>128</v>
      </c>
      <c r="C3" s="42" t="s">
        <v>129</v>
      </c>
      <c r="D3" s="42" t="s">
        <v>44</v>
      </c>
      <c r="E3" s="42" t="s">
        <v>45</v>
      </c>
      <c r="F3" s="42" t="s">
        <v>46</v>
      </c>
      <c r="G3" s="42" t="s">
        <v>130</v>
      </c>
    </row>
    <row r="4" spans="1:11" ht="18" customHeight="1" x14ac:dyDescent="0.15">
      <c r="A4" s="33">
        <v>46084</v>
      </c>
      <c r="B4" s="1" t="s">
        <v>131</v>
      </c>
      <c r="C4" s="1" t="s">
        <v>132</v>
      </c>
      <c r="D4" s="34">
        <v>180</v>
      </c>
      <c r="E4" s="1" t="s">
        <v>32</v>
      </c>
      <c r="F4" s="43" t="str">
        <f t="shared" ref="F4:F45" si="0">IF(A4="","",TEXT(A4,"Mmm YYYY"))</f>
        <v>Mar 2026</v>
      </c>
      <c r="G4" s="64" t="b">
        <v>0</v>
      </c>
      <c r="H4" s="1" t="s">
        <v>11</v>
      </c>
    </row>
    <row r="5" spans="1:11" ht="18" customHeight="1" x14ac:dyDescent="0.15">
      <c r="A5" s="33">
        <v>46084</v>
      </c>
      <c r="B5" s="1" t="s">
        <v>133</v>
      </c>
      <c r="C5" s="1" t="s">
        <v>134</v>
      </c>
      <c r="D5" s="34">
        <v>15</v>
      </c>
      <c r="E5" s="1" t="s">
        <v>135</v>
      </c>
      <c r="F5" s="43" t="str">
        <f t="shared" si="0"/>
        <v>Mar 2026</v>
      </c>
      <c r="G5" s="64" t="b">
        <v>1</v>
      </c>
      <c r="H5" s="1" t="s">
        <v>210</v>
      </c>
    </row>
    <row r="6" spans="1:11" ht="18" customHeight="1" x14ac:dyDescent="0.15">
      <c r="A6" s="33">
        <v>46086</v>
      </c>
      <c r="B6" s="1" t="s">
        <v>136</v>
      </c>
      <c r="C6" s="1" t="s">
        <v>137</v>
      </c>
      <c r="D6" s="34">
        <v>59</v>
      </c>
      <c r="E6" s="1" t="s">
        <v>33</v>
      </c>
      <c r="F6" s="43" t="str">
        <f t="shared" si="0"/>
        <v>Mar 2026</v>
      </c>
      <c r="G6" s="64" t="b">
        <v>1</v>
      </c>
    </row>
    <row r="7" spans="1:11" ht="18" customHeight="1" x14ac:dyDescent="0.15">
      <c r="A7" s="33">
        <v>46091</v>
      </c>
      <c r="B7" s="1" t="s">
        <v>138</v>
      </c>
      <c r="C7" s="1" t="s">
        <v>139</v>
      </c>
      <c r="D7" s="34">
        <v>320</v>
      </c>
      <c r="E7" s="1" t="s">
        <v>37</v>
      </c>
      <c r="F7" s="43" t="str">
        <f t="shared" si="0"/>
        <v>Mar 2026</v>
      </c>
      <c r="G7" s="64" t="b">
        <v>1</v>
      </c>
    </row>
    <row r="8" spans="1:11" ht="18" customHeight="1" x14ac:dyDescent="0.15">
      <c r="A8" s="33">
        <v>46096</v>
      </c>
      <c r="B8" s="1" t="s">
        <v>140</v>
      </c>
      <c r="C8" s="1" t="s">
        <v>141</v>
      </c>
      <c r="D8" s="34">
        <v>45</v>
      </c>
      <c r="E8" s="1" t="s">
        <v>34</v>
      </c>
      <c r="F8" s="43" t="str">
        <f t="shared" si="0"/>
        <v>Mar 2026</v>
      </c>
      <c r="G8" s="64" t="b">
        <v>1</v>
      </c>
    </row>
    <row r="9" spans="1:11" ht="18" customHeight="1" x14ac:dyDescent="0.15">
      <c r="A9" s="33">
        <v>46115</v>
      </c>
      <c r="B9" s="1" t="s">
        <v>131</v>
      </c>
      <c r="C9" s="1" t="s">
        <v>132</v>
      </c>
      <c r="D9" s="34">
        <v>195</v>
      </c>
      <c r="E9" s="1" t="s">
        <v>32</v>
      </c>
      <c r="F9" s="43" t="str">
        <f t="shared" si="0"/>
        <v>Apr 2026</v>
      </c>
      <c r="G9" s="64" t="b">
        <v>1</v>
      </c>
      <c r="H9" s="91" t="s">
        <v>63</v>
      </c>
      <c r="I9" s="66"/>
      <c r="J9" s="66"/>
      <c r="K9" s="66"/>
    </row>
    <row r="10" spans="1:11" ht="18" customHeight="1" x14ac:dyDescent="0.15">
      <c r="A10" s="33">
        <v>46115</v>
      </c>
      <c r="B10" s="1" t="s">
        <v>133</v>
      </c>
      <c r="C10" s="1" t="s">
        <v>142</v>
      </c>
      <c r="D10" s="34">
        <v>15</v>
      </c>
      <c r="E10" s="1" t="s">
        <v>135</v>
      </c>
      <c r="F10" s="43" t="str">
        <f t="shared" si="0"/>
        <v>Apr 2026</v>
      </c>
      <c r="G10" s="64" t="b">
        <v>1</v>
      </c>
      <c r="H10" s="44" t="s">
        <v>46</v>
      </c>
      <c r="I10" s="45" t="s">
        <v>143</v>
      </c>
      <c r="J10" s="46" t="s">
        <v>144</v>
      </c>
      <c r="K10" s="45" t="s">
        <v>130</v>
      </c>
    </row>
    <row r="11" spans="1:11" ht="18" customHeight="1" x14ac:dyDescent="0.15">
      <c r="A11" s="33">
        <v>46117</v>
      </c>
      <c r="B11" s="1" t="s">
        <v>136</v>
      </c>
      <c r="C11" s="1" t="s">
        <v>137</v>
      </c>
      <c r="D11" s="34">
        <v>59</v>
      </c>
      <c r="E11" s="1" t="s">
        <v>33</v>
      </c>
      <c r="F11" s="43" t="str">
        <f t="shared" si="0"/>
        <v>Apr 2026</v>
      </c>
      <c r="G11" s="64" t="b">
        <v>1</v>
      </c>
      <c r="H11" s="57" t="s">
        <v>69</v>
      </c>
      <c r="I11" s="58">
        <f>IFERROR(SUMIFS(Expenses!D:D,Expenses!F:F,H11),0)</f>
        <v>619</v>
      </c>
      <c r="J11" s="59">
        <f>IFERROR(COUNTIFS(Expenses!F:F,H11),0)</f>
        <v>5</v>
      </c>
      <c r="K11" s="58">
        <f>IFERROR(SUMIFS(Expenses!D:D,Expenses!F:F,H11,Expenses!G:G,TRUE),0)</f>
        <v>439</v>
      </c>
    </row>
    <row r="12" spans="1:11" ht="18" customHeight="1" x14ac:dyDescent="0.15">
      <c r="A12" s="33">
        <v>46122</v>
      </c>
      <c r="B12" s="1" t="s">
        <v>145</v>
      </c>
      <c r="C12" s="1" t="s">
        <v>146</v>
      </c>
      <c r="D12" s="34">
        <v>580</v>
      </c>
      <c r="E12" s="1" t="s">
        <v>37</v>
      </c>
      <c r="F12" s="43" t="str">
        <f t="shared" si="0"/>
        <v>Apr 2026</v>
      </c>
      <c r="G12" s="64" t="b">
        <v>1</v>
      </c>
      <c r="H12" s="57" t="s">
        <v>72</v>
      </c>
      <c r="I12" s="58">
        <f>IFERROR(SUMIFS(Expenses!D:D,Expenses!F:F,H12),0)</f>
        <v>1229</v>
      </c>
      <c r="J12" s="59">
        <f>IFERROR(COUNTIFS(Expenses!F:F,H12),0)</f>
        <v>5</v>
      </c>
      <c r="K12" s="58">
        <f>IFERROR(SUMIFS(Expenses!D:D,Expenses!F:F,H12,Expenses!G:G,TRUE),0)</f>
        <v>1229</v>
      </c>
    </row>
    <row r="13" spans="1:11" ht="18" customHeight="1" x14ac:dyDescent="0.15">
      <c r="A13" s="33">
        <v>46130</v>
      </c>
      <c r="B13" s="1" t="s">
        <v>147</v>
      </c>
      <c r="C13" s="1" t="s">
        <v>148</v>
      </c>
      <c r="D13" s="34">
        <v>380</v>
      </c>
      <c r="E13" s="1" t="s">
        <v>36</v>
      </c>
      <c r="F13" s="43" t="str">
        <f t="shared" si="0"/>
        <v>Apr 2026</v>
      </c>
      <c r="G13" s="64" t="b">
        <v>1</v>
      </c>
      <c r="H13" s="57" t="s">
        <v>75</v>
      </c>
      <c r="I13" s="58">
        <f>IFERROR(SUMIFS(Expenses!D:D,Expenses!F:F,H13),0)</f>
        <v>919</v>
      </c>
      <c r="J13" s="59">
        <f>IFERROR(COUNTIFS(Expenses!F:F,H13),0)</f>
        <v>5</v>
      </c>
      <c r="K13" s="58">
        <f>IFERROR(SUMIFS(Expenses!D:D,Expenses!F:F,H13,Expenses!G:G,TRUE),0)</f>
        <v>919</v>
      </c>
    </row>
    <row r="14" spans="1:11" ht="18" customHeight="1" x14ac:dyDescent="0.15">
      <c r="A14" s="33">
        <v>46145</v>
      </c>
      <c r="B14" s="1" t="s">
        <v>131</v>
      </c>
      <c r="C14" s="1" t="s">
        <v>132</v>
      </c>
      <c r="D14" s="34">
        <v>210</v>
      </c>
      <c r="E14" s="1" t="s">
        <v>32</v>
      </c>
      <c r="F14" s="43" t="str">
        <f t="shared" si="0"/>
        <v>May 2026</v>
      </c>
      <c r="G14" s="64" t="b">
        <v>1</v>
      </c>
      <c r="H14" s="57" t="s">
        <v>77</v>
      </c>
      <c r="I14" s="58">
        <f>IFERROR(SUMIFS(Expenses!D:D,Expenses!F:F,H14),0)</f>
        <v>2069</v>
      </c>
      <c r="J14" s="59">
        <f>IFERROR(COUNTIFS(Expenses!F:F,H14),0)</f>
        <v>5</v>
      </c>
      <c r="K14" s="58">
        <f>IFERROR(SUMIFS(Expenses!D:D,Expenses!F:F,H14,Expenses!G:G,TRUE),0)</f>
        <v>2069</v>
      </c>
    </row>
    <row r="15" spans="1:11" ht="18" customHeight="1" x14ac:dyDescent="0.15">
      <c r="A15" s="33">
        <v>46145</v>
      </c>
      <c r="B15" s="1" t="s">
        <v>133</v>
      </c>
      <c r="C15" s="1" t="s">
        <v>149</v>
      </c>
      <c r="D15" s="34">
        <v>15</v>
      </c>
      <c r="E15" s="1" t="s">
        <v>135</v>
      </c>
      <c r="F15" s="43" t="str">
        <f t="shared" si="0"/>
        <v>May 2026</v>
      </c>
      <c r="G15" s="64" t="b">
        <v>1</v>
      </c>
      <c r="H15" s="57" t="s">
        <v>80</v>
      </c>
      <c r="I15" s="58">
        <f>IFERROR(SUMIFS(Expenses!D:D,Expenses!F:F,H15),0)</f>
        <v>1194</v>
      </c>
      <c r="J15" s="59">
        <f>IFERROR(COUNTIFS(Expenses!F:F,H15),0)</f>
        <v>5</v>
      </c>
      <c r="K15" s="58">
        <f>IFERROR(SUMIFS(Expenses!D:D,Expenses!F:F,H15,Expenses!G:G,TRUE),0)</f>
        <v>1194</v>
      </c>
    </row>
    <row r="16" spans="1:11" ht="18" customHeight="1" x14ac:dyDescent="0.15">
      <c r="A16" s="33">
        <v>46147</v>
      </c>
      <c r="B16" s="1" t="s">
        <v>136</v>
      </c>
      <c r="C16" s="1" t="s">
        <v>137</v>
      </c>
      <c r="D16" s="34">
        <v>59</v>
      </c>
      <c r="E16" s="1" t="s">
        <v>33</v>
      </c>
      <c r="F16" s="43" t="str">
        <f t="shared" si="0"/>
        <v>May 2026</v>
      </c>
      <c r="G16" s="64" t="b">
        <v>1</v>
      </c>
      <c r="H16" s="57" t="s">
        <v>83</v>
      </c>
      <c r="I16" s="58">
        <f>IFERROR(SUMIFS(Expenses!D:D,Expenses!F:F,H16),0)</f>
        <v>264</v>
      </c>
      <c r="J16" s="59">
        <f>IFERROR(COUNTIFS(Expenses!F:F,H16),0)</f>
        <v>3</v>
      </c>
      <c r="K16" s="58">
        <f>IFERROR(SUMIFS(Expenses!D:D,Expenses!F:F,H16,Expenses!G:G,TRUE),0)</f>
        <v>264</v>
      </c>
    </row>
    <row r="17" spans="1:11" ht="18" customHeight="1" x14ac:dyDescent="0.15">
      <c r="A17" s="33">
        <v>46152</v>
      </c>
      <c r="B17" s="1" t="s">
        <v>150</v>
      </c>
      <c r="C17" s="1" t="s">
        <v>151</v>
      </c>
      <c r="D17" s="34">
        <v>185</v>
      </c>
      <c r="E17" s="1" t="s">
        <v>35</v>
      </c>
      <c r="F17" s="43" t="str">
        <f t="shared" si="0"/>
        <v>May 2026</v>
      </c>
      <c r="G17" s="64" t="b">
        <v>1</v>
      </c>
      <c r="H17" s="57" t="s">
        <v>86</v>
      </c>
      <c r="I17" s="58">
        <f>IFERROR(SUMIFS(Expenses!D:D,Expenses!F:F,H17),0)</f>
        <v>274</v>
      </c>
      <c r="J17" s="59">
        <f>IFERROR(COUNTIFS(Expenses!F:F,H17),0)</f>
        <v>3</v>
      </c>
      <c r="K17" s="58">
        <f>IFERROR(SUMIFS(Expenses!D:D,Expenses!F:F,H17,Expenses!G:G,TRUE),0)</f>
        <v>274</v>
      </c>
    </row>
    <row r="18" spans="1:11" ht="18" customHeight="1" x14ac:dyDescent="0.15">
      <c r="A18" s="33">
        <v>46160</v>
      </c>
      <c r="B18" s="1" t="s">
        <v>138</v>
      </c>
      <c r="C18" s="1" t="s">
        <v>152</v>
      </c>
      <c r="D18" s="34">
        <v>450</v>
      </c>
      <c r="E18" s="1" t="s">
        <v>37</v>
      </c>
      <c r="F18" s="43" t="str">
        <f t="shared" si="0"/>
        <v>May 2026</v>
      </c>
      <c r="G18" s="64" t="b">
        <v>1</v>
      </c>
      <c r="H18" s="57" t="s">
        <v>89</v>
      </c>
      <c r="I18" s="58">
        <f>IFERROR(SUMIFS(Expenses!D:D,Expenses!F:F,H18),0)</f>
        <v>2089</v>
      </c>
      <c r="J18" s="59">
        <f>IFERROR(COUNTIFS(Expenses!F:F,H18),0)</f>
        <v>4</v>
      </c>
      <c r="K18" s="58">
        <f>IFERROR(SUMIFS(Expenses!D:D,Expenses!F:F,H18,Expenses!G:G,TRUE),0)</f>
        <v>2089</v>
      </c>
    </row>
    <row r="19" spans="1:11" ht="18" customHeight="1" x14ac:dyDescent="0.15">
      <c r="A19" s="33">
        <v>46176</v>
      </c>
      <c r="B19" s="1" t="s">
        <v>131</v>
      </c>
      <c r="C19" s="1" t="s">
        <v>132</v>
      </c>
      <c r="D19" s="34">
        <v>175</v>
      </c>
      <c r="E19" s="1" t="s">
        <v>32</v>
      </c>
      <c r="F19" s="43" t="str">
        <f t="shared" si="0"/>
        <v>Jun 2026</v>
      </c>
      <c r="G19" s="64" t="b">
        <v>1</v>
      </c>
      <c r="H19" s="57" t="s">
        <v>91</v>
      </c>
      <c r="I19" s="58">
        <f>IFERROR(SUMIFS(Expenses!D:D,Expenses!F:F,H19),0)</f>
        <v>304</v>
      </c>
      <c r="J19" s="59">
        <f>IFERROR(COUNTIFS(Expenses!F:F,H19),0)</f>
        <v>3</v>
      </c>
      <c r="K19" s="58">
        <f>IFERROR(SUMIFS(Expenses!D:D,Expenses!F:F,H19,Expenses!G:G,TRUE),0)</f>
        <v>304</v>
      </c>
    </row>
    <row r="20" spans="1:11" ht="18" customHeight="1" x14ac:dyDescent="0.15">
      <c r="A20" s="33">
        <v>46176</v>
      </c>
      <c r="B20" s="1" t="s">
        <v>133</v>
      </c>
      <c r="C20" s="1" t="s">
        <v>153</v>
      </c>
      <c r="D20" s="34">
        <v>15</v>
      </c>
      <c r="E20" s="1" t="s">
        <v>135</v>
      </c>
      <c r="F20" s="43" t="str">
        <f t="shared" si="0"/>
        <v>Jun 2026</v>
      </c>
      <c r="G20" s="64" t="b">
        <v>1</v>
      </c>
      <c r="H20" s="57" t="s">
        <v>94</v>
      </c>
      <c r="I20" s="58">
        <f>IFERROR(SUMIFS(Expenses!D:D,Expenses!F:F,H20),0)</f>
        <v>639</v>
      </c>
      <c r="J20" s="59">
        <f>IFERROR(COUNTIFS(Expenses!F:F,H20),0)</f>
        <v>4</v>
      </c>
      <c r="K20" s="58">
        <f>IFERROR(SUMIFS(Expenses!D:D,Expenses!F:F,H20,Expenses!G:G,TRUE),0)</f>
        <v>639</v>
      </c>
    </row>
    <row r="21" spans="1:11" ht="18" customHeight="1" x14ac:dyDescent="0.15">
      <c r="A21" s="33">
        <v>46178</v>
      </c>
      <c r="B21" s="1" t="s">
        <v>136</v>
      </c>
      <c r="C21" s="1" t="s">
        <v>137</v>
      </c>
      <c r="D21" s="34">
        <v>59</v>
      </c>
      <c r="E21" s="1" t="s">
        <v>33</v>
      </c>
      <c r="F21" s="43" t="str">
        <f t="shared" si="0"/>
        <v>Jun 2026</v>
      </c>
      <c r="G21" s="64" t="b">
        <v>1</v>
      </c>
      <c r="H21" s="57" t="s">
        <v>97</v>
      </c>
      <c r="I21" s="58">
        <f>IFERROR(SUMIFS(Expenses!D:D,Expenses!F:F,H21),0)</f>
        <v>0</v>
      </c>
      <c r="J21" s="59">
        <f>IFERROR(COUNTIFS(Expenses!F:F,H21),0)</f>
        <v>0</v>
      </c>
      <c r="K21" s="58">
        <f>IFERROR(SUMIFS(Expenses!D:D,Expenses!F:F,H21,Expenses!G:G,TRUE),0)</f>
        <v>0</v>
      </c>
    </row>
    <row r="22" spans="1:11" ht="18" customHeight="1" x14ac:dyDescent="0.15">
      <c r="A22" s="33">
        <v>46188</v>
      </c>
      <c r="B22" s="1" t="s">
        <v>154</v>
      </c>
      <c r="C22" s="1" t="s">
        <v>155</v>
      </c>
      <c r="D22" s="34">
        <v>1200</v>
      </c>
      <c r="E22" s="1" t="s">
        <v>40</v>
      </c>
      <c r="F22" s="43" t="str">
        <f t="shared" si="0"/>
        <v>Jun 2026</v>
      </c>
      <c r="G22" s="64" t="b">
        <v>1</v>
      </c>
      <c r="H22" s="57" t="s">
        <v>99</v>
      </c>
      <c r="I22" s="58">
        <f>IFERROR(SUMIFS(Expenses!D:D,Expenses!F:F,H22),0)</f>
        <v>0</v>
      </c>
      <c r="J22" s="59">
        <f>IFERROR(COUNTIFS(Expenses!F:F,H22),0)</f>
        <v>0</v>
      </c>
      <c r="K22" s="58">
        <f>IFERROR(SUMIFS(Expenses!D:D,Expenses!F:F,H22,Expenses!G:G,TRUE),0)</f>
        <v>0</v>
      </c>
    </row>
    <row r="23" spans="1:11" ht="18" customHeight="1" x14ac:dyDescent="0.15">
      <c r="A23" s="33">
        <v>46195</v>
      </c>
      <c r="B23" s="1" t="s">
        <v>145</v>
      </c>
      <c r="C23" s="1" t="s">
        <v>156</v>
      </c>
      <c r="D23" s="34">
        <v>620</v>
      </c>
      <c r="E23" s="1" t="s">
        <v>37</v>
      </c>
      <c r="F23" s="43" t="str">
        <f t="shared" si="0"/>
        <v>Jun 2026</v>
      </c>
      <c r="G23" s="64" t="b">
        <v>1</v>
      </c>
      <c r="H23" s="60"/>
      <c r="I23" s="60"/>
      <c r="J23" s="60"/>
      <c r="K23" s="60"/>
    </row>
    <row r="24" spans="1:11" ht="18" customHeight="1" x14ac:dyDescent="0.15">
      <c r="A24" s="33">
        <v>46206</v>
      </c>
      <c r="B24" s="1" t="s">
        <v>131</v>
      </c>
      <c r="C24" s="1" t="s">
        <v>132</v>
      </c>
      <c r="D24" s="34">
        <v>220</v>
      </c>
      <c r="E24" s="1" t="s">
        <v>32</v>
      </c>
      <c r="F24" s="43" t="str">
        <f t="shared" si="0"/>
        <v>Jul 2026</v>
      </c>
      <c r="G24" s="64" t="b">
        <v>1</v>
      </c>
      <c r="H24" s="60"/>
      <c r="I24" s="60"/>
      <c r="J24" s="60"/>
      <c r="K24" s="60"/>
    </row>
    <row r="25" spans="1:11" ht="18" customHeight="1" x14ac:dyDescent="0.15">
      <c r="A25" s="33">
        <v>46206</v>
      </c>
      <c r="B25" s="1" t="s">
        <v>133</v>
      </c>
      <c r="C25" s="1" t="s">
        <v>157</v>
      </c>
      <c r="D25" s="34">
        <v>15</v>
      </c>
      <c r="E25" s="1" t="s">
        <v>135</v>
      </c>
      <c r="F25" s="43" t="str">
        <f t="shared" si="0"/>
        <v>Jul 2026</v>
      </c>
      <c r="G25" s="64" t="b">
        <v>1</v>
      </c>
      <c r="H25" s="60"/>
      <c r="I25" s="60"/>
      <c r="J25" s="60"/>
      <c r="K25" s="60"/>
    </row>
    <row r="26" spans="1:11" ht="18" customHeight="1" x14ac:dyDescent="0.15">
      <c r="A26" s="33">
        <v>46208</v>
      </c>
      <c r="B26" s="1" t="s">
        <v>136</v>
      </c>
      <c r="C26" s="1" t="s">
        <v>137</v>
      </c>
      <c r="D26" s="34">
        <v>59</v>
      </c>
      <c r="E26" s="1" t="s">
        <v>33</v>
      </c>
      <c r="F26" s="43" t="str">
        <f t="shared" si="0"/>
        <v>Jul 2026</v>
      </c>
      <c r="G26" s="64" t="b">
        <v>1</v>
      </c>
      <c r="H26" s="60"/>
      <c r="I26" s="60"/>
      <c r="J26" s="60"/>
      <c r="K26" s="60"/>
    </row>
    <row r="27" spans="1:11" ht="18" customHeight="1" x14ac:dyDescent="0.15">
      <c r="A27" s="33">
        <v>46215</v>
      </c>
      <c r="B27" s="1" t="s">
        <v>158</v>
      </c>
      <c r="C27" s="1" t="s">
        <v>159</v>
      </c>
      <c r="D27" s="34">
        <v>750</v>
      </c>
      <c r="E27" s="1" t="s">
        <v>36</v>
      </c>
      <c r="F27" s="43" t="str">
        <f t="shared" si="0"/>
        <v>Jul 2026</v>
      </c>
      <c r="G27" s="64" t="b">
        <v>1</v>
      </c>
      <c r="H27" s="47" t="s">
        <v>108</v>
      </c>
      <c r="I27" s="48">
        <f t="shared" ref="I27:K27" si="1">SUM(I11:I26)</f>
        <v>9600</v>
      </c>
      <c r="J27" s="49">
        <f t="shared" si="1"/>
        <v>42</v>
      </c>
      <c r="K27" s="48">
        <f t="shared" si="1"/>
        <v>9420</v>
      </c>
    </row>
    <row r="28" spans="1:11" ht="18" customHeight="1" x14ac:dyDescent="0.15">
      <c r="A28" s="33">
        <v>46228</v>
      </c>
      <c r="B28" s="1" t="s">
        <v>160</v>
      </c>
      <c r="C28" s="1" t="s">
        <v>161</v>
      </c>
      <c r="D28" s="34">
        <v>150</v>
      </c>
      <c r="E28" s="1" t="s">
        <v>39</v>
      </c>
      <c r="F28" s="43" t="str">
        <f t="shared" si="0"/>
        <v>Jul 2026</v>
      </c>
      <c r="G28" s="64" t="b">
        <v>1</v>
      </c>
    </row>
    <row r="29" spans="1:11" ht="18" customHeight="1" x14ac:dyDescent="0.15">
      <c r="A29" s="33">
        <v>46237</v>
      </c>
      <c r="B29" s="1" t="s">
        <v>131</v>
      </c>
      <c r="C29" s="1" t="s">
        <v>132</v>
      </c>
      <c r="D29" s="34">
        <v>190</v>
      </c>
      <c r="E29" s="1" t="s">
        <v>32</v>
      </c>
      <c r="F29" s="43" t="str">
        <f t="shared" si="0"/>
        <v>Aug 2026</v>
      </c>
      <c r="G29" s="64" t="b">
        <v>1</v>
      </c>
    </row>
    <row r="30" spans="1:11" ht="18" customHeight="1" x14ac:dyDescent="0.15">
      <c r="A30" s="33">
        <v>46237</v>
      </c>
      <c r="B30" s="1" t="s">
        <v>133</v>
      </c>
      <c r="C30" s="1" t="s">
        <v>162</v>
      </c>
      <c r="D30" s="34">
        <v>15</v>
      </c>
      <c r="E30" s="1" t="s">
        <v>135</v>
      </c>
      <c r="F30" s="43" t="str">
        <f t="shared" si="0"/>
        <v>Aug 2026</v>
      </c>
      <c r="G30" s="64" t="b">
        <v>1</v>
      </c>
    </row>
    <row r="31" spans="1:11" ht="18" customHeight="1" x14ac:dyDescent="0.15">
      <c r="A31" s="33">
        <v>46239</v>
      </c>
      <c r="B31" s="1" t="s">
        <v>136</v>
      </c>
      <c r="C31" s="1" t="s">
        <v>137</v>
      </c>
      <c r="D31" s="34">
        <v>59</v>
      </c>
      <c r="E31" s="1" t="s">
        <v>33</v>
      </c>
      <c r="F31" s="43" t="str">
        <f t="shared" si="0"/>
        <v>Aug 2026</v>
      </c>
      <c r="G31" s="64" t="b">
        <v>1</v>
      </c>
    </row>
    <row r="32" spans="1:11" ht="18" customHeight="1" x14ac:dyDescent="0.15">
      <c r="A32" s="33">
        <v>46268</v>
      </c>
      <c r="B32" s="1" t="s">
        <v>131</v>
      </c>
      <c r="C32" s="1" t="s">
        <v>132</v>
      </c>
      <c r="D32" s="34">
        <v>200</v>
      </c>
      <c r="E32" s="1" t="s">
        <v>32</v>
      </c>
      <c r="F32" s="43" t="str">
        <f t="shared" si="0"/>
        <v>Sep 2026</v>
      </c>
      <c r="G32" s="64" t="b">
        <v>1</v>
      </c>
    </row>
    <row r="33" spans="1:7" ht="18" customHeight="1" x14ac:dyDescent="0.15">
      <c r="A33" s="33">
        <v>46268</v>
      </c>
      <c r="B33" s="1" t="s">
        <v>133</v>
      </c>
      <c r="C33" s="1" t="s">
        <v>163</v>
      </c>
      <c r="D33" s="34">
        <v>15</v>
      </c>
      <c r="E33" s="1" t="s">
        <v>135</v>
      </c>
      <c r="F33" s="43" t="str">
        <f t="shared" si="0"/>
        <v>Sep 2026</v>
      </c>
      <c r="G33" s="64" t="b">
        <v>1</v>
      </c>
    </row>
    <row r="34" spans="1:7" ht="18" customHeight="1" x14ac:dyDescent="0.15">
      <c r="A34" s="33">
        <v>46270</v>
      </c>
      <c r="B34" s="1" t="s">
        <v>136</v>
      </c>
      <c r="C34" s="1" t="s">
        <v>137</v>
      </c>
      <c r="D34" s="34">
        <v>59</v>
      </c>
      <c r="E34" s="1" t="s">
        <v>33</v>
      </c>
      <c r="F34" s="43" t="str">
        <f t="shared" si="0"/>
        <v>Sep 2026</v>
      </c>
      <c r="G34" s="64" t="b">
        <v>1</v>
      </c>
    </row>
    <row r="35" spans="1:7" ht="18" customHeight="1" x14ac:dyDescent="0.15">
      <c r="A35" s="33">
        <v>46298</v>
      </c>
      <c r="B35" s="1" t="s">
        <v>131</v>
      </c>
      <c r="C35" s="1" t="s">
        <v>132</v>
      </c>
      <c r="D35" s="34">
        <v>215</v>
      </c>
      <c r="E35" s="1" t="s">
        <v>32</v>
      </c>
      <c r="F35" s="43" t="str">
        <f t="shared" si="0"/>
        <v>Oct 2026</v>
      </c>
      <c r="G35" s="64" t="b">
        <v>1</v>
      </c>
    </row>
    <row r="36" spans="1:7" ht="18" customHeight="1" x14ac:dyDescent="0.15">
      <c r="A36" s="33">
        <v>46298</v>
      </c>
      <c r="B36" s="1" t="s">
        <v>133</v>
      </c>
      <c r="C36" s="1" t="s">
        <v>164</v>
      </c>
      <c r="D36" s="34">
        <v>15</v>
      </c>
      <c r="E36" s="1" t="s">
        <v>135</v>
      </c>
      <c r="F36" s="43" t="str">
        <f t="shared" si="0"/>
        <v>Oct 2026</v>
      </c>
      <c r="G36" s="64" t="b">
        <v>1</v>
      </c>
    </row>
    <row r="37" spans="1:7" ht="18" customHeight="1" x14ac:dyDescent="0.15">
      <c r="A37" s="33">
        <v>46300</v>
      </c>
      <c r="B37" s="1" t="s">
        <v>136</v>
      </c>
      <c r="C37" s="1" t="s">
        <v>137</v>
      </c>
      <c r="D37" s="34">
        <v>59</v>
      </c>
      <c r="E37" s="1" t="s">
        <v>33</v>
      </c>
      <c r="F37" s="43" t="str">
        <f t="shared" si="0"/>
        <v>Oct 2026</v>
      </c>
      <c r="G37" s="64" t="b">
        <v>1</v>
      </c>
    </row>
    <row r="38" spans="1:7" ht="18" customHeight="1" x14ac:dyDescent="0.15">
      <c r="A38" s="33">
        <v>46315</v>
      </c>
      <c r="B38" s="1" t="s">
        <v>154</v>
      </c>
      <c r="C38" s="1" t="s">
        <v>165</v>
      </c>
      <c r="D38" s="34">
        <v>1800</v>
      </c>
      <c r="E38" s="1" t="s">
        <v>40</v>
      </c>
      <c r="F38" s="43" t="str">
        <f t="shared" si="0"/>
        <v>Oct 2026</v>
      </c>
      <c r="G38" s="64" t="b">
        <v>1</v>
      </c>
    </row>
    <row r="39" spans="1:7" ht="18" customHeight="1" x14ac:dyDescent="0.15">
      <c r="A39" s="33">
        <v>46329</v>
      </c>
      <c r="B39" s="1" t="s">
        <v>131</v>
      </c>
      <c r="C39" s="1" t="s">
        <v>132</v>
      </c>
      <c r="D39" s="34">
        <v>230</v>
      </c>
      <c r="E39" s="1" t="s">
        <v>32</v>
      </c>
      <c r="F39" s="43" t="str">
        <f t="shared" si="0"/>
        <v>Nov 2026</v>
      </c>
      <c r="G39" s="64" t="b">
        <v>1</v>
      </c>
    </row>
    <row r="40" spans="1:7" ht="18" customHeight="1" x14ac:dyDescent="0.15">
      <c r="A40" s="33">
        <v>46329</v>
      </c>
      <c r="B40" s="1" t="s">
        <v>133</v>
      </c>
      <c r="C40" s="1" t="s">
        <v>166</v>
      </c>
      <c r="D40" s="34">
        <v>15</v>
      </c>
      <c r="E40" s="1" t="s">
        <v>135</v>
      </c>
      <c r="F40" s="43" t="str">
        <f t="shared" si="0"/>
        <v>Nov 2026</v>
      </c>
      <c r="G40" s="64" t="b">
        <v>1</v>
      </c>
    </row>
    <row r="41" spans="1:7" ht="18" customHeight="1" x14ac:dyDescent="0.15">
      <c r="A41" s="33">
        <v>46331</v>
      </c>
      <c r="B41" s="1" t="s">
        <v>136</v>
      </c>
      <c r="C41" s="1" t="s">
        <v>137</v>
      </c>
      <c r="D41" s="34">
        <v>59</v>
      </c>
      <c r="E41" s="1" t="s">
        <v>33</v>
      </c>
      <c r="F41" s="43" t="str">
        <f t="shared" si="0"/>
        <v>Nov 2026</v>
      </c>
      <c r="G41" s="64" t="b">
        <v>1</v>
      </c>
    </row>
    <row r="42" spans="1:7" ht="18" customHeight="1" x14ac:dyDescent="0.15">
      <c r="A42" s="33">
        <v>46359</v>
      </c>
      <c r="B42" s="1" t="s">
        <v>131</v>
      </c>
      <c r="C42" s="1" t="s">
        <v>132</v>
      </c>
      <c r="D42" s="34">
        <v>185</v>
      </c>
      <c r="E42" s="1" t="s">
        <v>32</v>
      </c>
      <c r="F42" s="43" t="str">
        <f t="shared" si="0"/>
        <v>Dec 2026</v>
      </c>
      <c r="G42" s="64" t="b">
        <v>1</v>
      </c>
    </row>
    <row r="43" spans="1:7" ht="18" customHeight="1" x14ac:dyDescent="0.15">
      <c r="A43" s="33">
        <v>46359</v>
      </c>
      <c r="B43" s="1" t="s">
        <v>133</v>
      </c>
      <c r="C43" s="1" t="s">
        <v>167</v>
      </c>
      <c r="D43" s="34">
        <v>15</v>
      </c>
      <c r="E43" s="1" t="s">
        <v>135</v>
      </c>
      <c r="F43" s="43" t="str">
        <f t="shared" si="0"/>
        <v>Dec 2026</v>
      </c>
      <c r="G43" s="64" t="b">
        <v>1</v>
      </c>
    </row>
    <row r="44" spans="1:7" ht="18" customHeight="1" x14ac:dyDescent="0.15">
      <c r="A44" s="33">
        <v>46361</v>
      </c>
      <c r="B44" s="1" t="s">
        <v>136</v>
      </c>
      <c r="C44" s="1" t="s">
        <v>137</v>
      </c>
      <c r="D44" s="34">
        <v>59</v>
      </c>
      <c r="E44" s="1" t="s">
        <v>33</v>
      </c>
      <c r="F44" s="43" t="str">
        <f t="shared" si="0"/>
        <v>Dec 2026</v>
      </c>
      <c r="G44" s="64" t="b">
        <v>1</v>
      </c>
    </row>
    <row r="45" spans="1:7" ht="18" customHeight="1" x14ac:dyDescent="0.15">
      <c r="A45" s="33">
        <v>46378</v>
      </c>
      <c r="B45" s="1" t="s">
        <v>150</v>
      </c>
      <c r="C45" s="1" t="s">
        <v>168</v>
      </c>
      <c r="D45" s="34">
        <v>380</v>
      </c>
      <c r="E45" s="1" t="s">
        <v>35</v>
      </c>
      <c r="F45" s="43" t="str">
        <f t="shared" si="0"/>
        <v>Dec 2026</v>
      </c>
      <c r="G45" s="64" t="b">
        <v>1</v>
      </c>
    </row>
    <row r="46" spans="1:7" ht="18" customHeight="1" x14ac:dyDescent="0.15">
      <c r="E46" s="1"/>
      <c r="F46" s="43"/>
      <c r="G46" s="64" t="b">
        <v>0</v>
      </c>
    </row>
    <row r="47" spans="1:7" ht="27" customHeight="1" x14ac:dyDescent="0.15">
      <c r="E47" s="1"/>
      <c r="F47" s="43"/>
      <c r="G47" s="64" t="b">
        <v>0</v>
      </c>
    </row>
    <row r="48" spans="1:7" ht="21" customHeight="1" x14ac:dyDescent="0.15">
      <c r="E48" s="1"/>
      <c r="F48" s="43"/>
      <c r="G48" s="64" t="b">
        <v>0</v>
      </c>
    </row>
    <row r="49" spans="1:7" ht="18" customHeight="1" x14ac:dyDescent="0.15">
      <c r="E49" s="1"/>
      <c r="F49" s="43"/>
      <c r="G49" s="64" t="b">
        <v>0</v>
      </c>
    </row>
    <row r="50" spans="1:7" ht="18" customHeight="1" x14ac:dyDescent="0.15">
      <c r="E50" s="1"/>
      <c r="F50" s="43"/>
      <c r="G50" s="64" t="b">
        <v>0</v>
      </c>
    </row>
    <row r="51" spans="1:7" ht="18" customHeight="1" x14ac:dyDescent="0.15">
      <c r="E51" s="1"/>
      <c r="F51" s="43"/>
      <c r="G51" s="64" t="b">
        <v>0</v>
      </c>
    </row>
    <row r="52" spans="1:7" ht="18" customHeight="1" x14ac:dyDescent="0.15">
      <c r="E52" s="1"/>
      <c r="F52" s="43"/>
      <c r="G52" s="64" t="b">
        <v>0</v>
      </c>
    </row>
    <row r="53" spans="1:7" ht="18" customHeight="1" x14ac:dyDescent="0.15">
      <c r="E53" s="1"/>
      <c r="F53" s="43"/>
      <c r="G53" s="64" t="b">
        <v>0</v>
      </c>
    </row>
    <row r="54" spans="1:7" ht="18" customHeight="1" x14ac:dyDescent="0.15">
      <c r="E54" s="1"/>
      <c r="F54" s="43"/>
      <c r="G54" s="64" t="b">
        <v>0</v>
      </c>
    </row>
    <row r="55" spans="1:7" ht="18" customHeight="1" x14ac:dyDescent="0.15">
      <c r="E55" s="1"/>
      <c r="F55" s="43"/>
      <c r="G55" s="64" t="b">
        <v>0</v>
      </c>
    </row>
    <row r="56" spans="1:7" ht="18" customHeight="1" x14ac:dyDescent="0.15">
      <c r="E56" s="1"/>
      <c r="F56" s="43"/>
      <c r="G56" s="64" t="b">
        <v>0</v>
      </c>
    </row>
    <row r="57" spans="1:7" ht="18" customHeight="1" x14ac:dyDescent="0.15">
      <c r="E57" s="1"/>
      <c r="F57" s="43"/>
      <c r="G57" s="64" t="b">
        <v>0</v>
      </c>
    </row>
    <row r="58" spans="1:7" ht="18" customHeight="1" x14ac:dyDescent="0.15">
      <c r="E58" s="1"/>
      <c r="F58" s="43"/>
      <c r="G58" s="64" t="b">
        <v>0</v>
      </c>
    </row>
    <row r="59" spans="1:7" ht="18" customHeight="1" x14ac:dyDescent="0.15">
      <c r="E59" s="1"/>
      <c r="F59" s="43"/>
      <c r="G59" s="64" t="b">
        <v>0</v>
      </c>
    </row>
    <row r="60" spans="1:7" ht="18" customHeight="1" x14ac:dyDescent="0.15">
      <c r="E60" s="1"/>
      <c r="F60" s="43"/>
      <c r="G60" s="64" t="b">
        <v>0</v>
      </c>
    </row>
    <row r="61" spans="1:7" ht="24" customHeight="1" x14ac:dyDescent="0.15">
      <c r="E61" s="1"/>
      <c r="F61" s="43"/>
      <c r="G61" s="64" t="b">
        <v>0</v>
      </c>
    </row>
    <row r="62" spans="1:7" ht="18" customHeight="1" x14ac:dyDescent="0.15">
      <c r="A62" s="33"/>
      <c r="D62" s="34"/>
      <c r="E62" s="1"/>
      <c r="F62" s="43"/>
      <c r="G62" s="64" t="b">
        <v>0</v>
      </c>
    </row>
    <row r="63" spans="1:7" ht="18" customHeight="1" x14ac:dyDescent="0.15">
      <c r="A63" s="33"/>
      <c r="D63" s="34"/>
      <c r="E63" s="1"/>
      <c r="F63" s="43"/>
      <c r="G63" s="64" t="b">
        <v>0</v>
      </c>
    </row>
    <row r="64" spans="1:7" ht="18" customHeight="1" x14ac:dyDescent="0.15">
      <c r="A64" s="33"/>
      <c r="D64" s="34"/>
      <c r="E64" s="1"/>
      <c r="F64" s="43"/>
      <c r="G64" s="64" t="b">
        <v>0</v>
      </c>
    </row>
    <row r="65" spans="1:7" ht="18" customHeight="1" x14ac:dyDescent="0.15">
      <c r="A65" s="33"/>
      <c r="D65" s="34"/>
      <c r="E65" s="1"/>
      <c r="F65" s="43"/>
      <c r="G65" s="64" t="b">
        <v>0</v>
      </c>
    </row>
    <row r="66" spans="1:7" ht="18" customHeight="1" x14ac:dyDescent="0.15">
      <c r="A66" s="33"/>
      <c r="D66" s="34"/>
      <c r="E66" s="1"/>
      <c r="F66" s="43"/>
      <c r="G66" s="64" t="b">
        <v>0</v>
      </c>
    </row>
    <row r="67" spans="1:7" ht="18" customHeight="1" x14ac:dyDescent="0.15">
      <c r="A67" s="33"/>
      <c r="D67" s="34"/>
      <c r="E67" s="1"/>
      <c r="F67" s="43"/>
      <c r="G67" s="64" t="b">
        <v>0</v>
      </c>
    </row>
    <row r="68" spans="1:7" ht="18" customHeight="1" x14ac:dyDescent="0.15">
      <c r="A68" s="33"/>
      <c r="D68" s="34"/>
      <c r="E68" s="1"/>
      <c r="F68" s="43"/>
      <c r="G68" s="64" t="b">
        <v>0</v>
      </c>
    </row>
    <row r="69" spans="1:7" ht="18" customHeight="1" x14ac:dyDescent="0.15">
      <c r="A69" s="33"/>
      <c r="D69" s="34"/>
      <c r="E69" s="1"/>
      <c r="F69" s="43"/>
      <c r="G69" s="64" t="b">
        <v>0</v>
      </c>
    </row>
    <row r="70" spans="1:7" ht="18" customHeight="1" x14ac:dyDescent="0.15">
      <c r="A70" s="33"/>
      <c r="D70" s="34"/>
      <c r="E70" s="1"/>
      <c r="F70" s="43"/>
      <c r="G70" s="64" t="b">
        <v>0</v>
      </c>
    </row>
    <row r="71" spans="1:7" ht="18" customHeight="1" x14ac:dyDescent="0.15">
      <c r="A71" s="33"/>
      <c r="D71" s="34"/>
      <c r="E71" s="1"/>
      <c r="F71" s="43"/>
      <c r="G71" s="64" t="b">
        <v>0</v>
      </c>
    </row>
    <row r="72" spans="1:7" ht="18" customHeight="1" x14ac:dyDescent="0.15">
      <c r="A72" s="33"/>
      <c r="D72" s="34"/>
      <c r="E72" s="1"/>
      <c r="F72" s="43"/>
      <c r="G72" s="64" t="b">
        <v>0</v>
      </c>
    </row>
    <row r="73" spans="1:7" ht="18" customHeight="1" x14ac:dyDescent="0.15">
      <c r="A73" s="33"/>
      <c r="D73" s="34"/>
      <c r="E73" s="1"/>
      <c r="F73" s="43"/>
      <c r="G73" s="64" t="b">
        <v>0</v>
      </c>
    </row>
    <row r="74" spans="1:7" ht="18" customHeight="1" x14ac:dyDescent="0.15">
      <c r="A74" s="33"/>
      <c r="D74" s="34"/>
      <c r="E74" s="1"/>
      <c r="F74" s="43"/>
      <c r="G74" s="64" t="b">
        <v>0</v>
      </c>
    </row>
    <row r="75" spans="1:7" ht="18" customHeight="1" x14ac:dyDescent="0.15">
      <c r="A75" s="33"/>
      <c r="D75" s="34"/>
      <c r="E75" s="1"/>
      <c r="F75" s="43"/>
      <c r="G75" s="64" t="b">
        <v>0</v>
      </c>
    </row>
    <row r="76" spans="1:7" ht="18" customHeight="1" x14ac:dyDescent="0.15">
      <c r="A76" s="33"/>
      <c r="D76" s="34"/>
      <c r="E76" s="1"/>
      <c r="F76" s="43"/>
      <c r="G76" s="64" t="b">
        <v>0</v>
      </c>
    </row>
    <row r="77" spans="1:7" ht="18" customHeight="1" x14ac:dyDescent="0.15">
      <c r="A77" s="33"/>
      <c r="D77" s="34"/>
      <c r="E77" s="1"/>
      <c r="F77" s="43"/>
      <c r="G77" s="64" t="b">
        <v>0</v>
      </c>
    </row>
    <row r="78" spans="1:7" ht="18" customHeight="1" x14ac:dyDescent="0.15">
      <c r="A78" s="33"/>
      <c r="D78" s="34"/>
      <c r="E78" s="1"/>
      <c r="F78" s="43"/>
      <c r="G78" s="64" t="b">
        <v>0</v>
      </c>
    </row>
    <row r="79" spans="1:7" ht="18" customHeight="1" x14ac:dyDescent="0.15">
      <c r="A79" s="33"/>
      <c r="D79" s="34"/>
      <c r="E79" s="1"/>
      <c r="F79" s="43"/>
      <c r="G79" s="64" t="b">
        <v>0</v>
      </c>
    </row>
    <row r="80" spans="1:7" ht="18" customHeight="1" x14ac:dyDescent="0.15">
      <c r="A80" s="33"/>
      <c r="D80" s="34"/>
      <c r="E80" s="1"/>
      <c r="F80" s="43"/>
      <c r="G80" s="64" t="b">
        <v>0</v>
      </c>
    </row>
    <row r="81" spans="1:7" ht="18" customHeight="1" x14ac:dyDescent="0.15">
      <c r="A81" s="33"/>
      <c r="D81" s="34"/>
      <c r="E81" s="1"/>
      <c r="F81" s="43"/>
      <c r="G81" s="64" t="b">
        <v>0</v>
      </c>
    </row>
    <row r="82" spans="1:7" ht="18" customHeight="1" x14ac:dyDescent="0.15">
      <c r="A82" s="33"/>
      <c r="D82" s="34"/>
      <c r="E82" s="1"/>
      <c r="F82" s="43"/>
      <c r="G82" s="64" t="b">
        <v>0</v>
      </c>
    </row>
    <row r="83" spans="1:7" ht="18" customHeight="1" x14ac:dyDescent="0.15">
      <c r="A83" s="33"/>
      <c r="D83" s="34"/>
      <c r="E83" s="1"/>
      <c r="F83" s="43"/>
      <c r="G83" s="64" t="b">
        <v>0</v>
      </c>
    </row>
    <row r="84" spans="1:7" ht="18" customHeight="1" x14ac:dyDescent="0.15">
      <c r="A84" s="33"/>
      <c r="D84" s="34"/>
      <c r="E84" s="1"/>
      <c r="F84" s="43"/>
      <c r="G84" s="64" t="b">
        <v>0</v>
      </c>
    </row>
    <row r="85" spans="1:7" ht="18" customHeight="1" x14ac:dyDescent="0.15">
      <c r="A85" s="33"/>
      <c r="D85" s="34"/>
      <c r="E85" s="1"/>
      <c r="F85" s="43"/>
      <c r="G85" s="64" t="b">
        <v>0</v>
      </c>
    </row>
    <row r="86" spans="1:7" ht="18" customHeight="1" x14ac:dyDescent="0.15">
      <c r="A86" s="33"/>
      <c r="D86" s="34"/>
      <c r="E86" s="1"/>
      <c r="F86" s="43"/>
      <c r="G86" s="64" t="b">
        <v>0</v>
      </c>
    </row>
    <row r="87" spans="1:7" ht="18" customHeight="1" x14ac:dyDescent="0.15">
      <c r="A87" s="33"/>
      <c r="D87" s="34"/>
      <c r="E87" s="1"/>
      <c r="F87" s="43"/>
      <c r="G87" s="64" t="b">
        <v>0</v>
      </c>
    </row>
    <row r="88" spans="1:7" ht="18" customHeight="1" x14ac:dyDescent="0.15">
      <c r="A88" s="33"/>
      <c r="D88" s="34"/>
      <c r="E88" s="1"/>
      <c r="F88" s="43"/>
      <c r="G88" s="64" t="b">
        <v>0</v>
      </c>
    </row>
    <row r="89" spans="1:7" ht="18" customHeight="1" x14ac:dyDescent="0.15">
      <c r="A89" s="33"/>
      <c r="D89" s="34"/>
      <c r="E89" s="1"/>
      <c r="F89" s="43"/>
      <c r="G89" s="64" t="b">
        <v>0</v>
      </c>
    </row>
    <row r="90" spans="1:7" ht="18" customHeight="1" x14ac:dyDescent="0.15">
      <c r="A90" s="33"/>
      <c r="D90" s="34"/>
      <c r="E90" s="1"/>
      <c r="F90" s="43"/>
      <c r="G90" s="64" t="b">
        <v>0</v>
      </c>
    </row>
    <row r="91" spans="1:7" ht="18" customHeight="1" x14ac:dyDescent="0.15">
      <c r="A91" s="33"/>
      <c r="D91" s="34"/>
      <c r="E91" s="1"/>
      <c r="F91" s="43"/>
      <c r="G91" s="64" t="b">
        <v>0</v>
      </c>
    </row>
    <row r="92" spans="1:7" ht="18" customHeight="1" x14ac:dyDescent="0.15">
      <c r="A92" s="33"/>
      <c r="D92" s="34"/>
      <c r="E92" s="1"/>
      <c r="F92" s="43"/>
      <c r="G92" s="64" t="b">
        <v>0</v>
      </c>
    </row>
    <row r="93" spans="1:7" ht="18" customHeight="1" x14ac:dyDescent="0.15">
      <c r="A93" s="33"/>
      <c r="D93" s="34"/>
      <c r="E93" s="1"/>
      <c r="F93" s="43"/>
      <c r="G93" s="64" t="b">
        <v>0</v>
      </c>
    </row>
    <row r="94" spans="1:7" ht="18" customHeight="1" x14ac:dyDescent="0.15">
      <c r="A94" s="33"/>
      <c r="D94" s="34"/>
      <c r="E94" s="1"/>
      <c r="F94" s="43"/>
      <c r="G94" s="64" t="b">
        <v>0</v>
      </c>
    </row>
    <row r="95" spans="1:7" ht="18" customHeight="1" x14ac:dyDescent="0.15">
      <c r="A95" s="33"/>
      <c r="D95" s="34"/>
      <c r="E95" s="1"/>
      <c r="F95" s="43"/>
      <c r="G95" s="64" t="b">
        <v>0</v>
      </c>
    </row>
    <row r="96" spans="1:7" ht="18" customHeight="1" x14ac:dyDescent="0.15">
      <c r="A96" s="33"/>
      <c r="D96" s="34"/>
      <c r="E96" s="1"/>
      <c r="F96" s="43"/>
      <c r="G96" s="64" t="b">
        <v>0</v>
      </c>
    </row>
    <row r="97" spans="1:7" ht="18" customHeight="1" x14ac:dyDescent="0.15">
      <c r="A97" s="33"/>
      <c r="D97" s="34"/>
      <c r="E97" s="1"/>
      <c r="F97" s="43"/>
      <c r="G97" s="64" t="b">
        <v>0</v>
      </c>
    </row>
  </sheetData>
  <mergeCells count="3">
    <mergeCell ref="A1:G1"/>
    <mergeCell ref="A2:G2"/>
    <mergeCell ref="H9:K9"/>
  </mergeCells>
  <conditionalFormatting sqref="G4:G97">
    <cfRule type="expression" dxfId="5" priority="1" stopIfTrue="1">
      <formula>G4=TRUE</formula>
    </cfRule>
  </conditionalFormatting>
  <dataValidations count="1">
    <dataValidation type="list" allowBlank="1" showErrorMessage="1" sqref="E4:E97" xr:uid="{00000000-0002-0000-0300-000000000000}">
      <formula1>"Fuel,Software,Office,Equipment Purchase,Equipment Hire,Materials,Transport Hire,Marketing,Contractors,Banking"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28"/>
  <sheetViews>
    <sheetView zoomScale="180" zoomScaleNormal="180" workbookViewId="0">
      <pane ySplit="7" topLeftCell="A8" activePane="bottomLeft" state="frozen"/>
      <selection pane="bottomLeft" activeCell="D9" sqref="D9"/>
    </sheetView>
  </sheetViews>
  <sheetFormatPr baseColWidth="10" defaultColWidth="12.6640625" defaultRowHeight="15.75" customHeight="1" x14ac:dyDescent="0.15"/>
  <cols>
    <col min="1" max="1" width="17.6640625" customWidth="1"/>
    <col min="2" max="2" width="12.6640625" customWidth="1"/>
    <col min="3" max="3" width="16.33203125" customWidth="1"/>
    <col min="4" max="4" width="17.6640625" customWidth="1"/>
    <col min="5" max="5" width="17.5" customWidth="1"/>
    <col min="6" max="8" width="16.33203125" customWidth="1"/>
    <col min="9" max="9" width="12.6640625" customWidth="1"/>
  </cols>
  <sheetData>
    <row r="1" spans="1:9" ht="12" customHeight="1" x14ac:dyDescent="0.15">
      <c r="A1" s="68" t="s">
        <v>0</v>
      </c>
      <c r="B1" s="66"/>
      <c r="C1" s="66"/>
      <c r="D1" s="66"/>
      <c r="E1" s="66"/>
      <c r="F1" s="66"/>
      <c r="G1" s="66"/>
      <c r="H1" s="66"/>
      <c r="I1" s="66"/>
    </row>
    <row r="2" spans="1:9" ht="48.75" customHeight="1" x14ac:dyDescent="0.15">
      <c r="A2" s="69" t="s">
        <v>16</v>
      </c>
      <c r="B2" s="70"/>
      <c r="C2" s="70"/>
      <c r="D2" s="70"/>
      <c r="E2" s="70"/>
      <c r="F2" s="70"/>
      <c r="G2" s="70"/>
      <c r="H2" s="70"/>
      <c r="I2" s="70"/>
    </row>
    <row r="3" spans="1:9" ht="13" x14ac:dyDescent="0.15">
      <c r="A3" s="50" t="s">
        <v>169</v>
      </c>
      <c r="B3" s="51">
        <v>0.25</v>
      </c>
    </row>
    <row r="4" spans="1:9" ht="13" x14ac:dyDescent="0.15">
      <c r="A4" s="50" t="s">
        <v>170</v>
      </c>
      <c r="B4" s="51">
        <v>0.05</v>
      </c>
    </row>
    <row r="5" spans="1:9" ht="13" x14ac:dyDescent="0.15">
      <c r="A5" s="50" t="s">
        <v>171</v>
      </c>
      <c r="B5" s="52">
        <f>B3+B4</f>
        <v>0.3</v>
      </c>
    </row>
    <row r="7" spans="1:9" ht="22.5" customHeight="1" x14ac:dyDescent="0.15">
      <c r="A7" s="26" t="s">
        <v>172</v>
      </c>
      <c r="B7" s="26" t="s">
        <v>173</v>
      </c>
      <c r="C7" s="26" t="s">
        <v>174</v>
      </c>
      <c r="D7" s="26" t="s">
        <v>175</v>
      </c>
      <c r="E7" s="26" t="s">
        <v>176</v>
      </c>
      <c r="F7" s="26" t="s">
        <v>177</v>
      </c>
      <c r="G7" s="26" t="s">
        <v>178</v>
      </c>
      <c r="H7" s="26" t="s">
        <v>179</v>
      </c>
      <c r="I7" s="26" t="s">
        <v>180</v>
      </c>
    </row>
    <row r="8" spans="1:9" ht="13" x14ac:dyDescent="0.15">
      <c r="A8" s="1" t="s">
        <v>181</v>
      </c>
      <c r="B8" s="41">
        <v>46188</v>
      </c>
      <c r="C8" s="34">
        <f>IFERROR(SUMIFS(Income!D:D,Income!F:F,"Mar 2026")+SUMIFS(Income!D:D,Income!F:F,"Apr 2026")+SUMIFS(Income!D:D,Income!F:F,"May 2026"),0)</f>
        <v>22400</v>
      </c>
      <c r="D8" s="34">
        <f>IFERROR(SUMIFS(Expenses!D:D,Expenses!F:F,"Mar 2026",Expenses!G:G,TRUE)+SUMIFS(Expenses!D:D,Expenses!F:F,"Apr 2026",Expenses!G:G,TRUE)+SUMIFS(Expenses!D:D,Expenses!F:F,"May 2026",Expenses!G:G,TRUE),0)</f>
        <v>2587</v>
      </c>
      <c r="E8" s="34">
        <f t="shared" ref="E8:E11" si="0">C8-D8</f>
        <v>19813</v>
      </c>
      <c r="F8" s="34">
        <f t="shared" ref="F8:F11" si="1">E8*$B$5</f>
        <v>5943.9</v>
      </c>
      <c r="G8" s="34">
        <v>1800</v>
      </c>
      <c r="H8" s="34">
        <f t="shared" ref="H8:H11" si="2">F8-G8</f>
        <v>4143.8999999999996</v>
      </c>
      <c r="I8" s="1" t="s">
        <v>178</v>
      </c>
    </row>
    <row r="9" spans="1:9" ht="13" x14ac:dyDescent="0.15">
      <c r="A9" s="1" t="s">
        <v>182</v>
      </c>
      <c r="B9" s="41">
        <v>46280</v>
      </c>
      <c r="C9" s="34">
        <f>IFERROR(SUMIFS(Income!D:D,Income!F:F,"Jun 2026")+SUMIFS(Income!D:D,Income!F:F,"Jul 2026")+SUMIFS(Income!D:D,Income!F:F,"Aug 2026"),0)</f>
        <v>24390</v>
      </c>
      <c r="D9" s="34">
        <f>IFERROR(SUMIFS(Expenses!D:D,Expenses!F:F,"Jun 2026",Expenses!G:G,TRUE)+SUMIFS(Expenses!D:D,Expenses!F:F,"Jul 2026",Expenses!G:G,TRUE)+SUMIFS(Expenses!D:D,Expenses!F:F,"Aug 2026",Expenses!G:G,TRUE),0)</f>
        <v>3527</v>
      </c>
      <c r="E9" s="34">
        <f t="shared" si="0"/>
        <v>20863</v>
      </c>
      <c r="F9" s="34">
        <f t="shared" si="1"/>
        <v>6258.9</v>
      </c>
      <c r="G9" s="34">
        <v>2100</v>
      </c>
      <c r="H9" s="34">
        <f t="shared" si="2"/>
        <v>4158.8999999999996</v>
      </c>
      <c r="I9" s="1" t="s">
        <v>178</v>
      </c>
    </row>
    <row r="10" spans="1:9" ht="13" x14ac:dyDescent="0.15">
      <c r="A10" s="1" t="s">
        <v>183</v>
      </c>
      <c r="B10" s="41">
        <v>46371</v>
      </c>
      <c r="C10" s="34">
        <f>IFERROR(SUMIFS(Income!D:D,Income!F:F,"Sep 2026")+SUMIFS(Income!D:D,Income!F:F,"Oct 2026")+SUMIFS(Income!D:D,Income!F:F,"Nov 2026"),0)</f>
        <v>20950</v>
      </c>
      <c r="D10" s="34">
        <f>IFERROR(SUMIFS(Expenses!D:D,Expenses!F:F,"Sep 2026",Expenses!G:G,TRUE)+SUMIFS(Expenses!D:D,Expenses!F:F,"Oct 2026",Expenses!G:G,TRUE)+SUMIFS(Expenses!D:D,Expenses!F:F,"Nov 2026",Expenses!G:G,TRUE),0)</f>
        <v>2667</v>
      </c>
      <c r="E10" s="34">
        <f t="shared" si="0"/>
        <v>18283</v>
      </c>
      <c r="F10" s="34">
        <f t="shared" si="1"/>
        <v>5484.9</v>
      </c>
      <c r="G10" s="34">
        <v>0</v>
      </c>
      <c r="H10" s="34">
        <f t="shared" si="2"/>
        <v>5484.9</v>
      </c>
      <c r="I10" s="1" t="s">
        <v>184</v>
      </c>
    </row>
    <row r="11" spans="1:9" ht="13" x14ac:dyDescent="0.15">
      <c r="A11" s="1" t="s">
        <v>185</v>
      </c>
      <c r="B11" s="41">
        <v>46492</v>
      </c>
      <c r="C11" s="34">
        <f>IFERROR(SUMIFS(Income!D:D,Income!F:F,"Dec 2026")+SUMIFS(Income!D:D,Income!F:F,"Jan 2027")+SUMIFS(Income!D:D,Income!F:F,"Feb 2027"),0)</f>
        <v>19060</v>
      </c>
      <c r="D11" s="34">
        <f>IFERROR(SUMIFS(Expenses!D:D,Expenses!F:F,"Dec 2026",Expenses!G:G,TRUE)+SUMIFS(Expenses!D:D,Expenses!F:F,"Jan 2027",Expenses!G:G,TRUE)+SUMIFS(Expenses!D:D,Expenses!F:F,"Feb 2027",Expenses!G:G,TRUE),0)</f>
        <v>639</v>
      </c>
      <c r="E11" s="34">
        <f t="shared" si="0"/>
        <v>18421</v>
      </c>
      <c r="F11" s="34">
        <f t="shared" si="1"/>
        <v>5526.3</v>
      </c>
      <c r="G11" s="34">
        <v>0</v>
      </c>
      <c r="H11" s="34">
        <f t="shared" si="2"/>
        <v>5526.3</v>
      </c>
      <c r="I11" s="1" t="s">
        <v>184</v>
      </c>
    </row>
    <row r="12" spans="1:9" ht="13" x14ac:dyDescent="0.15">
      <c r="B12" s="41"/>
      <c r="C12" s="34"/>
      <c r="D12" s="34"/>
      <c r="E12" s="34"/>
      <c r="F12" s="34"/>
      <c r="G12" s="34"/>
      <c r="H12" s="34"/>
      <c r="I12" s="1"/>
    </row>
    <row r="13" spans="1:9" ht="13" x14ac:dyDescent="0.15">
      <c r="A13" s="53" t="s">
        <v>186</v>
      </c>
      <c r="B13" s="53"/>
      <c r="C13" s="54">
        <f t="shared" ref="C13:H13" si="3">SUM(C8:C11)</f>
        <v>86800</v>
      </c>
      <c r="D13" s="54">
        <f t="shared" si="3"/>
        <v>9420</v>
      </c>
      <c r="E13" s="54">
        <f t="shared" si="3"/>
        <v>77380</v>
      </c>
      <c r="F13" s="54">
        <f t="shared" si="3"/>
        <v>23213.999999999996</v>
      </c>
      <c r="G13" s="54">
        <f t="shared" si="3"/>
        <v>3900</v>
      </c>
      <c r="H13" s="54">
        <f t="shared" si="3"/>
        <v>19314</v>
      </c>
      <c r="I13" s="53"/>
    </row>
    <row r="15" spans="1:9" ht="13" x14ac:dyDescent="0.15">
      <c r="A15" s="1" t="s">
        <v>187</v>
      </c>
    </row>
    <row r="16" spans="1:9" ht="13" x14ac:dyDescent="0.15">
      <c r="A16" s="1" t="s">
        <v>46</v>
      </c>
      <c r="B16" s="1" t="s">
        <v>188</v>
      </c>
    </row>
    <row r="17" spans="1:2" ht="13" x14ac:dyDescent="0.15">
      <c r="A17" s="55" t="s">
        <v>69</v>
      </c>
      <c r="B17" s="56">
        <f>IFERROR(SUMIFS(Income!D:D,Income!F:F,A17),0)</f>
        <v>5180</v>
      </c>
    </row>
    <row r="18" spans="1:2" ht="13" x14ac:dyDescent="0.15">
      <c r="A18" s="55" t="s">
        <v>72</v>
      </c>
      <c r="B18" s="56">
        <f>IFERROR(SUMIFS(Income!D:D,Income!F:F,A18),0)</f>
        <v>8170</v>
      </c>
    </row>
    <row r="19" spans="1:2" ht="13" x14ac:dyDescent="0.15">
      <c r="A19" s="55" t="s">
        <v>75</v>
      </c>
      <c r="B19" s="56">
        <f>IFERROR(SUMIFS(Income!D:D,Income!F:F,A19),0)</f>
        <v>9050</v>
      </c>
    </row>
    <row r="20" spans="1:2" ht="13" x14ac:dyDescent="0.15">
      <c r="A20" s="55" t="s">
        <v>77</v>
      </c>
      <c r="B20" s="56">
        <f>IFERROR(SUMIFS(Income!D:D,Income!F:F,A20),0)</f>
        <v>8030</v>
      </c>
    </row>
    <row r="21" spans="1:2" ht="13" x14ac:dyDescent="0.15">
      <c r="A21" s="55" t="s">
        <v>80</v>
      </c>
      <c r="B21" s="56">
        <f>IFERROR(SUMIFS(Income!D:D,Income!F:F,A21),0)</f>
        <v>7680</v>
      </c>
    </row>
    <row r="22" spans="1:2" ht="13" x14ac:dyDescent="0.15">
      <c r="A22" s="55" t="s">
        <v>83</v>
      </c>
      <c r="B22" s="56">
        <f>IFERROR(SUMIFS(Income!D:D,Income!F:F,A22),0)</f>
        <v>8680</v>
      </c>
    </row>
    <row r="23" spans="1:2" ht="13" x14ac:dyDescent="0.15">
      <c r="A23" s="55" t="s">
        <v>86</v>
      </c>
      <c r="B23" s="56">
        <f>IFERROR(SUMIFS(Income!D:D,Income!F:F,A23),0)</f>
        <v>5720</v>
      </c>
    </row>
    <row r="24" spans="1:2" ht="13" x14ac:dyDescent="0.15">
      <c r="A24" s="55" t="s">
        <v>89</v>
      </c>
      <c r="B24" s="56">
        <f>IFERROR(SUMIFS(Income!D:D,Income!F:F,A24),0)</f>
        <v>6900</v>
      </c>
    </row>
    <row r="25" spans="1:2" ht="13" x14ac:dyDescent="0.15">
      <c r="A25" s="55" t="s">
        <v>91</v>
      </c>
      <c r="B25" s="56">
        <f>IFERROR(SUMIFS(Income!D:D,Income!F:F,A25),0)</f>
        <v>8330</v>
      </c>
    </row>
    <row r="26" spans="1:2" ht="13" x14ac:dyDescent="0.15">
      <c r="A26" s="55" t="s">
        <v>94</v>
      </c>
      <c r="B26" s="56">
        <f>IFERROR(SUMIFS(Income!D:D,Income!F:F,A26),0)</f>
        <v>4660</v>
      </c>
    </row>
    <row r="27" spans="1:2" ht="13" x14ac:dyDescent="0.15">
      <c r="A27" s="55" t="s">
        <v>97</v>
      </c>
      <c r="B27" s="56">
        <f>IFERROR(SUMIFS(Income!D:D,Income!F:F,A27),0)</f>
        <v>5650</v>
      </c>
    </row>
    <row r="28" spans="1:2" ht="13" x14ac:dyDescent="0.15">
      <c r="A28" s="55" t="s">
        <v>99</v>
      </c>
      <c r="B28" s="56">
        <f>IFERROR(SUMIFS(Income!D:D,Income!F:F,A28),0)</f>
        <v>8750</v>
      </c>
    </row>
  </sheetData>
  <mergeCells count="2">
    <mergeCell ref="A1:I1"/>
    <mergeCell ref="A2:I2"/>
  </mergeCells>
  <conditionalFormatting sqref="H8:H12">
    <cfRule type="cellIs" dxfId="4" priority="1" stopIfTrue="1" operator="lessThanOrEqual">
      <formula>0</formula>
    </cfRule>
    <cfRule type="cellIs" dxfId="3" priority="2" stopIfTrue="1" operator="greaterThan">
      <formula>0</formula>
    </cfRule>
  </conditionalFormatting>
  <conditionalFormatting sqref="I8:I12">
    <cfRule type="cellIs" dxfId="2" priority="3" stopIfTrue="1" operator="equal">
      <formula>"Late"</formula>
    </cfRule>
    <cfRule type="cellIs" dxfId="1" priority="4" stopIfTrue="1" operator="equal">
      <formula>"Due"</formula>
    </cfRule>
    <cfRule type="cellIs" dxfId="0" priority="5" stopIfTrue="1" operator="equal">
      <formula>"Paid"</formula>
    </cfRule>
  </conditionalFormatting>
  <dataValidations count="1">
    <dataValidation type="list" allowBlank="1" showErrorMessage="1" sqref="I8:I12" xr:uid="{00000000-0002-0000-0400-000000000000}">
      <formula1>"Due,Paid,Late"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41"/>
  <sheetViews>
    <sheetView workbookViewId="0"/>
  </sheetViews>
  <sheetFormatPr baseColWidth="10" defaultColWidth="12.6640625" defaultRowHeight="15.75" customHeight="1" x14ac:dyDescent="0.15"/>
  <sheetData>
    <row r="1" spans="1:13" ht="15.75" customHeight="1" x14ac:dyDescent="0.15">
      <c r="A1" s="1" t="s">
        <v>189</v>
      </c>
      <c r="B1" s="55" t="s">
        <v>69</v>
      </c>
      <c r="C1" s="55" t="s">
        <v>72</v>
      </c>
      <c r="D1" s="55" t="s">
        <v>75</v>
      </c>
      <c r="E1" s="55" t="s">
        <v>77</v>
      </c>
      <c r="F1" s="55" t="s">
        <v>80</v>
      </c>
      <c r="G1" s="55" t="s">
        <v>83</v>
      </c>
      <c r="H1" s="55" t="s">
        <v>86</v>
      </c>
      <c r="I1" s="55" t="s">
        <v>89</v>
      </c>
      <c r="J1" s="55" t="s">
        <v>91</v>
      </c>
      <c r="K1" s="55" t="s">
        <v>94</v>
      </c>
      <c r="L1" s="55" t="s">
        <v>97</v>
      </c>
      <c r="M1" s="55" t="s">
        <v>99</v>
      </c>
    </row>
    <row r="2" spans="1:13" ht="15.75" customHeight="1" x14ac:dyDescent="0.15">
      <c r="A2" s="1" t="s">
        <v>54</v>
      </c>
      <c r="B2" s="1" t="s">
        <v>190</v>
      </c>
      <c r="C2" s="1" t="s">
        <v>190</v>
      </c>
      <c r="D2" s="1" t="s">
        <v>190</v>
      </c>
      <c r="E2" s="1" t="s">
        <v>190</v>
      </c>
      <c r="F2" s="1" t="s">
        <v>190</v>
      </c>
      <c r="G2" s="1" t="s">
        <v>190</v>
      </c>
      <c r="H2" s="1" t="s">
        <v>190</v>
      </c>
      <c r="I2" s="1" t="s">
        <v>190</v>
      </c>
      <c r="J2" s="1" t="s">
        <v>190</v>
      </c>
      <c r="K2" s="1" t="s">
        <v>190</v>
      </c>
      <c r="L2" s="1" t="s">
        <v>190</v>
      </c>
      <c r="M2" s="1" t="s">
        <v>190</v>
      </c>
    </row>
    <row r="3" spans="1:13" ht="15.75" customHeight="1" x14ac:dyDescent="0.15">
      <c r="A3" s="1" t="s">
        <v>51</v>
      </c>
      <c r="B3" s="1">
        <f>IFERROR(SUMIFS(Income!D:D,Income!F:F,B1),0)</f>
        <v>5180</v>
      </c>
      <c r="C3" s="1">
        <f>IFERROR(SUMIFS(Income!D:D,Income!F:F,C1),0)</f>
        <v>8170</v>
      </c>
      <c r="D3" s="1">
        <f>IFERROR(SUMIFS(Income!D:D,Income!F:F,D1),0)</f>
        <v>9050</v>
      </c>
      <c r="E3" s="1">
        <f>IFERROR(SUMIFS(Income!D:D,Income!F:F,E1),0)</f>
        <v>8030</v>
      </c>
      <c r="F3" s="1">
        <f>IFERROR(SUMIFS(Income!D:D,Income!F:F,F1),0)</f>
        <v>7680</v>
      </c>
      <c r="G3" s="1">
        <f>IFERROR(SUMIFS(Income!D:D,Income!F:F,G1),0)</f>
        <v>8680</v>
      </c>
      <c r="H3" s="1">
        <f>IFERROR(SUMIFS(Income!D:D,Income!F:F,H1),0)</f>
        <v>5720</v>
      </c>
      <c r="I3" s="1">
        <f>IFERROR(SUMIFS(Income!D:D,Income!F:F,I1),0)</f>
        <v>6900</v>
      </c>
      <c r="J3" s="1">
        <f>IFERROR(SUMIFS(Income!D:D,Income!F:F,J1),0)</f>
        <v>8330</v>
      </c>
      <c r="K3" s="1">
        <f>IFERROR(SUMIFS(Income!D:D,Income!F:F,K1),0)</f>
        <v>4660</v>
      </c>
      <c r="L3" s="1">
        <f>IFERROR(SUMIFS(Income!D:D,Income!F:F,L1),0)</f>
        <v>5650</v>
      </c>
      <c r="M3" s="1">
        <f>IFERROR(SUMIFS(Income!D:D,Income!F:F,M1),0)</f>
        <v>8750</v>
      </c>
    </row>
    <row r="4" spans="1:13" ht="15.75" customHeight="1" x14ac:dyDescent="0.15">
      <c r="A4" s="1" t="s">
        <v>57</v>
      </c>
      <c r="B4" s="1">
        <f>IFERROR(SUMIFS(Expenses!D:D,Expenses!F:F,B1),0)</f>
        <v>619</v>
      </c>
      <c r="C4" s="1">
        <f>IFERROR(SUMIFS(Expenses!D:D,Expenses!F:F,C1),0)</f>
        <v>1229</v>
      </c>
      <c r="D4" s="1">
        <f>IFERROR(SUMIFS(Expenses!D:D,Expenses!F:F,D1),0)</f>
        <v>919</v>
      </c>
      <c r="E4" s="1">
        <f>IFERROR(SUMIFS(Expenses!D:D,Expenses!F:F,E1),0)</f>
        <v>2069</v>
      </c>
      <c r="F4" s="1">
        <f>IFERROR(SUMIFS(Expenses!D:D,Expenses!F:F,F1),0)</f>
        <v>1194</v>
      </c>
      <c r="G4" s="1">
        <f>IFERROR(SUMIFS(Expenses!D:D,Expenses!F:F,G1),0)</f>
        <v>264</v>
      </c>
      <c r="H4" s="1">
        <f>IFERROR(SUMIFS(Expenses!D:D,Expenses!F:F,H1),0)</f>
        <v>274</v>
      </c>
      <c r="I4" s="1">
        <f>IFERROR(SUMIFS(Expenses!D:D,Expenses!F:F,I1),0)</f>
        <v>2089</v>
      </c>
      <c r="J4" s="1">
        <f>IFERROR(SUMIFS(Expenses!D:D,Expenses!F:F,J1),0)</f>
        <v>304</v>
      </c>
      <c r="K4" s="1">
        <f>IFERROR(SUMIFS(Expenses!D:D,Expenses!F:F,K1),0)</f>
        <v>639</v>
      </c>
      <c r="L4" s="1">
        <f>IFERROR(SUMIFS(Expenses!D:D,Expenses!F:F,L1),0)</f>
        <v>0</v>
      </c>
      <c r="M4" s="1">
        <f>IFERROR(SUMIFS(Expenses!D:D,Expenses!F:F,M1),0)</f>
        <v>0</v>
      </c>
    </row>
    <row r="5" spans="1:13" ht="15.75" customHeight="1" x14ac:dyDescent="0.15">
      <c r="A5" s="1" t="s">
        <v>62</v>
      </c>
    </row>
    <row r="6" spans="1:13" ht="15.75" customHeight="1" x14ac:dyDescent="0.15">
      <c r="A6" s="1"/>
    </row>
    <row r="8" spans="1:13" ht="15.75" customHeight="1" x14ac:dyDescent="0.15">
      <c r="A8" s="1" t="s">
        <v>191</v>
      </c>
    </row>
    <row r="9" spans="1:13" ht="15.75" customHeight="1" x14ac:dyDescent="0.15">
      <c r="A9" s="1" t="s">
        <v>32</v>
      </c>
    </row>
    <row r="10" spans="1:13" ht="15.75" customHeight="1" x14ac:dyDescent="0.15">
      <c r="A10" s="1" t="s">
        <v>33</v>
      </c>
    </row>
    <row r="11" spans="1:13" ht="15.75" customHeight="1" x14ac:dyDescent="0.15">
      <c r="A11" s="1" t="s">
        <v>34</v>
      </c>
    </row>
    <row r="12" spans="1:13" ht="15.75" customHeight="1" x14ac:dyDescent="0.15">
      <c r="A12" s="1" t="s">
        <v>35</v>
      </c>
    </row>
    <row r="13" spans="1:13" ht="15.75" customHeight="1" x14ac:dyDescent="0.15">
      <c r="A13" s="1" t="s">
        <v>36</v>
      </c>
    </row>
    <row r="14" spans="1:13" ht="15.75" customHeight="1" x14ac:dyDescent="0.15">
      <c r="A14" s="1" t="s">
        <v>37</v>
      </c>
    </row>
    <row r="15" spans="1:13" ht="15.75" customHeight="1" x14ac:dyDescent="0.15">
      <c r="A15" s="1" t="s">
        <v>38</v>
      </c>
    </row>
    <row r="16" spans="1:13" ht="15.75" customHeight="1" x14ac:dyDescent="0.15">
      <c r="A16" s="1" t="s">
        <v>39</v>
      </c>
    </row>
    <row r="17" spans="1:1" ht="15.75" customHeight="1" x14ac:dyDescent="0.15">
      <c r="A17" s="1" t="s">
        <v>40</v>
      </c>
    </row>
    <row r="18" spans="1:1" ht="15.75" customHeight="1" x14ac:dyDescent="0.15">
      <c r="A18" s="1" t="s">
        <v>135</v>
      </c>
    </row>
    <row r="20" spans="1:1" ht="15.75" customHeight="1" x14ac:dyDescent="0.15">
      <c r="A20" s="1" t="s">
        <v>192</v>
      </c>
    </row>
    <row r="21" spans="1:1" ht="15.75" customHeight="1" x14ac:dyDescent="0.15">
      <c r="A21" s="1" t="s">
        <v>26</v>
      </c>
    </row>
    <row r="22" spans="1:1" ht="15.75" customHeight="1" x14ac:dyDescent="0.15">
      <c r="A22" s="1" t="s">
        <v>193</v>
      </c>
    </row>
    <row r="23" spans="1:1" ht="15.75" customHeight="1" x14ac:dyDescent="0.15">
      <c r="A23" s="1" t="s">
        <v>194</v>
      </c>
    </row>
    <row r="24" spans="1:1" ht="15.75" customHeight="1" x14ac:dyDescent="0.15">
      <c r="A24" s="1" t="s">
        <v>195</v>
      </c>
    </row>
    <row r="25" spans="1:1" ht="15.75" customHeight="1" x14ac:dyDescent="0.15">
      <c r="A25" s="1" t="s">
        <v>196</v>
      </c>
    </row>
    <row r="26" spans="1:1" ht="15.75" customHeight="1" x14ac:dyDescent="0.15">
      <c r="A26" s="1" t="s">
        <v>197</v>
      </c>
    </row>
    <row r="27" spans="1:1" ht="15.75" customHeight="1" x14ac:dyDescent="0.15">
      <c r="A27" s="1" t="s">
        <v>198</v>
      </c>
    </row>
    <row r="28" spans="1:1" ht="15.75" customHeight="1" x14ac:dyDescent="0.15">
      <c r="A28" s="1" t="s">
        <v>199</v>
      </c>
    </row>
    <row r="29" spans="1:1" ht="15.75" customHeight="1" x14ac:dyDescent="0.15">
      <c r="A29" s="1" t="s">
        <v>200</v>
      </c>
    </row>
    <row r="31" spans="1:1" ht="15.75" customHeight="1" x14ac:dyDescent="0.15">
      <c r="A31" s="1" t="s">
        <v>201</v>
      </c>
    </row>
    <row r="32" spans="1:1" ht="15.75" customHeight="1" x14ac:dyDescent="0.15">
      <c r="A32" s="1" t="s">
        <v>178</v>
      </c>
    </row>
    <row r="33" spans="1:1" ht="15.75" customHeight="1" x14ac:dyDescent="0.15">
      <c r="A33" s="1" t="s">
        <v>202</v>
      </c>
    </row>
    <row r="34" spans="1:1" ht="15.75" customHeight="1" x14ac:dyDescent="0.15">
      <c r="A34" s="1" t="s">
        <v>203</v>
      </c>
    </row>
    <row r="35" spans="1:1" ht="15.75" customHeight="1" x14ac:dyDescent="0.15">
      <c r="A35" s="1" t="s">
        <v>204</v>
      </c>
    </row>
    <row r="37" spans="1:1" ht="15.75" customHeight="1" x14ac:dyDescent="0.15">
      <c r="A37" s="1" t="s">
        <v>205</v>
      </c>
    </row>
    <row r="38" spans="1:1" ht="15.75" customHeight="1" x14ac:dyDescent="0.15">
      <c r="A38" s="1" t="s">
        <v>206</v>
      </c>
    </row>
    <row r="39" spans="1:1" ht="15.75" customHeight="1" x14ac:dyDescent="0.15">
      <c r="A39" s="1" t="s">
        <v>199</v>
      </c>
    </row>
    <row r="40" spans="1:1" ht="15.75" customHeight="1" x14ac:dyDescent="0.15">
      <c r="A40" s="1" t="s">
        <v>207</v>
      </c>
    </row>
    <row r="41" spans="1:1" ht="15.75" customHeight="1" x14ac:dyDescent="0.15">
      <c r="A41" s="1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 Me</vt:lpstr>
      <vt:lpstr>Dashboard</vt:lpstr>
      <vt:lpstr>Income</vt:lpstr>
      <vt:lpstr>Expenses</vt:lpstr>
      <vt:lpstr>Tax Tracker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Matthew Brown</cp:lastModifiedBy>
  <dcterms:modified xsi:type="dcterms:W3CDTF">2026-04-14T12:51:56Z</dcterms:modified>
</cp:coreProperties>
</file>